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9020" windowHeight="11385"/>
  </bookViews>
  <sheets>
    <sheet name="Annex 1 (assets)" sheetId="2" r:id="rId1"/>
    <sheet name="Annex 1 (liabilities)" sheetId="3" r:id="rId2"/>
    <sheet name="Annex 2" sheetId="1" r:id="rId3"/>
    <sheet name="Annex 3" sheetId="4" r:id="rId4"/>
    <sheet name="Annex 4" sheetId="5" r:id="rId5"/>
    <sheet name="Annex 5" sheetId="6" r:id="rId6"/>
    <sheet name="Annex 6" sheetId="7" r:id="rId7"/>
    <sheet name="Annex 7" sheetId="8" r:id="rId8"/>
    <sheet name="Annex 8" sheetId="9" r:id="rId9"/>
    <sheet name="Аnnex 9" sheetId="10" r:id="rId10"/>
    <sheet name="Аnnex 10" sheetId="11" r:id="rId11"/>
    <sheet name="Аnnex 11" sheetId="12" r:id="rId12"/>
    <sheet name="Annex 12" sheetId="13" r:id="rId13"/>
    <sheet name="Annex 13" sheetId="14" r:id="rId14"/>
    <sheet name="Annex 14" sheetId="15" r:id="rId15"/>
    <sheet name="Annex 15" sheetId="16" r:id="rId16"/>
    <sheet name="Annex 16" sheetId="17" r:id="rId17"/>
    <sheet name="Annex 17" sheetId="18" r:id="rId18"/>
    <sheet name="Annex 18" sheetId="19" r:id="rId19"/>
    <sheet name="Annex 19" sheetId="20" r:id="rId20"/>
    <sheet name="Annex 20" sheetId="21" r:id="rId21"/>
    <sheet name="Annex 21" sheetId="22" r:id="rId22"/>
    <sheet name="Annex 22" sheetId="23"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a" localSheetId="17">#REF!</definedName>
    <definedName name="a" localSheetId="18">#REF!</definedName>
    <definedName name="a" localSheetId="19">#REF!</definedName>
    <definedName name="a" localSheetId="20">#REF!</definedName>
    <definedName name="a">#REF!</definedName>
    <definedName name="AMPO5">"Gráfico 8"</definedName>
    <definedName name="b" localSheetId="17">#REF!</definedName>
    <definedName name="b" localSheetId="18">#REF!</definedName>
    <definedName name="b" localSheetId="19">#REF!</definedName>
    <definedName name="b" localSheetId="20">#REF!</definedName>
    <definedName name="b">#REF!</definedName>
    <definedName name="CUADRO_10.3.1">'[1]fondo promedio'!$A$36:$L$74</definedName>
    <definedName name="CUADRO_N__4.1.3" localSheetId="15">#REF!</definedName>
    <definedName name="CUADRO_N__4.1.3" localSheetId="16">#REF!</definedName>
    <definedName name="CUADRO_N__4.1.3" localSheetId="17">#REF!</definedName>
    <definedName name="CUADRO_N__4.1.3" localSheetId="18">#REF!</definedName>
    <definedName name="CUADRO_N__4.1.3" localSheetId="19">#REF!</definedName>
    <definedName name="CUADRO_N__4.1.3" localSheetId="20">#REF!</definedName>
    <definedName name="CUADRO_N__4.1.3">#REF!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15">#REF!</definedName>
    <definedName name="GRÁFICO_N_10.2.4." localSheetId="16">#REF!</definedName>
    <definedName name="GRÁFICO_N_10.2.4." localSheetId="17">#REF!</definedName>
    <definedName name="GRÁFICO_N_10.2.4." localSheetId="18">#REF!</definedName>
    <definedName name="GRÁFICO_N_10.2.4." localSheetId="19">#REF!</definedName>
    <definedName name="GRÁFICO_N_10.2.4." localSheetId="20">#REF!</definedName>
    <definedName name="GRÁFICO_N_10.2.4.">#REF!</definedName>
    <definedName name="_xlnm.Print_Area" localSheetId="0">'Annex 1 (assets)'!$B$1:$L$26</definedName>
    <definedName name="_xlnm.Print_Area" localSheetId="1">'Annex 1 (liabilities)'!$B$3:$J$24</definedName>
    <definedName name="_xlnm.Print_Area" localSheetId="6">'Annex 6'!$C$1:$AA$33</definedName>
    <definedName name="_xlnm.Print_Area" localSheetId="7">'Annex 7'!$C$1:$S$33</definedName>
    <definedName name="_xlnm.Print_Area" localSheetId="8">'Annex 8'!$B$1:$L$33</definedName>
    <definedName name="_xlnm.Print_Area" localSheetId="10">'Аnnex 10'!$C$1:$U$36</definedName>
    <definedName name="_xlnm.Print_Area" localSheetId="11">'Аnnex 11'!$B$1:$N$36</definedName>
    <definedName name="_xlnm.Print_Area" localSheetId="9">'Аnnex 9'!$C$1:$S$33</definedName>
    <definedName name="_xlnm.Print_Titles" localSheetId="0">'Annex 1 (assets)'!$4:$5</definedName>
    <definedName name="_xlnm.Print_Titles" localSheetId="1">'Annex 1 (liabilities)'!$5:$6</definedName>
    <definedName name="PRINT_TITLES_MI" localSheetId="15">#REF!</definedName>
    <definedName name="PRINT_TITLES_MI" localSheetId="16">#REF!</definedName>
    <definedName name="PRINT_TITLES_MI" localSheetId="17">#REF!</definedName>
    <definedName name="PRINT_TITLES_MI" localSheetId="18">#REF!</definedName>
    <definedName name="PRINT_TITLES_MI" localSheetId="19">#REF!</definedName>
    <definedName name="PRINT_TITLES_MI" localSheetId="20">#REF!</definedName>
    <definedName name="PRINT_TITLES_MI">#REF!</definedName>
    <definedName name="promgraf" localSheetId="15">[2]GRAFPROM!#REF!</definedName>
    <definedName name="promgraf" localSheetId="16">[2]GRAFPROM!#REF!</definedName>
    <definedName name="promgraf" localSheetId="17">[2]GRAFPROM!#REF!</definedName>
    <definedName name="promgraf" localSheetId="18">[2]GRAFPROM!#REF!</definedName>
    <definedName name="promgraf" localSheetId="19">[2]GRAFPROM!#REF!</definedName>
    <definedName name="promgraf" localSheetId="20">[2]GRAFPROM!#REF!</definedName>
    <definedName name="promgraf">[2]GRAFPROM!#REF!</definedName>
    <definedName name="Sel_Econ_Ind" localSheetId="17">#REF!</definedName>
    <definedName name="Sel_Econ_Ind" localSheetId="18">#REF!</definedName>
    <definedName name="Sel_Econ_Ind" localSheetId="19">#REF!</definedName>
    <definedName name="Sel_Econ_Ind" localSheetId="20">#REF!</definedName>
    <definedName name="Sel_Econ_Ind">#REF!</definedName>
  </definedNames>
  <calcPr calcId="125725"/>
</workbook>
</file>

<file path=xl/calcChain.xml><?xml version="1.0" encoding="utf-8"?>
<calcChain xmlns="http://schemas.openxmlformats.org/spreadsheetml/2006/main">
  <c r="K22" i="21"/>
  <c r="I22"/>
  <c r="H22"/>
  <c r="F22"/>
  <c r="E22"/>
  <c r="C22"/>
  <c r="K21"/>
  <c r="I21"/>
  <c r="H21"/>
  <c r="F21"/>
  <c r="E21"/>
  <c r="C21"/>
  <c r="K20"/>
  <c r="I20"/>
  <c r="H20"/>
  <c r="F20"/>
  <c r="E20"/>
  <c r="C20"/>
  <c r="K19"/>
  <c r="I19"/>
  <c r="H19"/>
  <c r="F19"/>
  <c r="E19"/>
  <c r="C19"/>
  <c r="K18"/>
  <c r="I18"/>
  <c r="H18"/>
  <c r="F18"/>
  <c r="E18"/>
  <c r="C18"/>
  <c r="K17"/>
  <c r="I17"/>
  <c r="H17"/>
  <c r="F17"/>
  <c r="G18" s="1"/>
  <c r="E17"/>
  <c r="C17"/>
  <c r="K16"/>
  <c r="I16"/>
  <c r="H16"/>
  <c r="F16"/>
  <c r="E16"/>
  <c r="C16"/>
  <c r="K15"/>
  <c r="I15"/>
  <c r="H15"/>
  <c r="F15"/>
  <c r="E15"/>
  <c r="C15"/>
  <c r="K14"/>
  <c r="I14"/>
  <c r="H14"/>
  <c r="F14"/>
  <c r="E14"/>
  <c r="C14"/>
  <c r="K13"/>
  <c r="I13"/>
  <c r="J15" s="1"/>
  <c r="H13"/>
  <c r="F13"/>
  <c r="G16" s="1"/>
  <c r="E13"/>
  <c r="C13"/>
  <c r="D15" s="1"/>
  <c r="K12"/>
  <c r="I12"/>
  <c r="H12"/>
  <c r="F12"/>
  <c r="E12"/>
  <c r="C12"/>
  <c r="K11"/>
  <c r="I11"/>
  <c r="H11"/>
  <c r="F11"/>
  <c r="E11"/>
  <c r="C11"/>
  <c r="K10"/>
  <c r="I10"/>
  <c r="J13" s="1"/>
  <c r="H10"/>
  <c r="F10"/>
  <c r="G12" s="1"/>
  <c r="E10"/>
  <c r="C10"/>
  <c r="D13" s="1"/>
  <c r="K9"/>
  <c r="I9"/>
  <c r="H9"/>
  <c r="F9"/>
  <c r="E9"/>
  <c r="C9"/>
  <c r="D22" s="1"/>
  <c r="E21" i="20"/>
  <c r="D21"/>
  <c r="C21"/>
  <c r="E20"/>
  <c r="D20"/>
  <c r="C20"/>
  <c r="E19"/>
  <c r="I19" s="1"/>
  <c r="D19"/>
  <c r="C19"/>
  <c r="E18"/>
  <c r="D18"/>
  <c r="C18"/>
  <c r="E17"/>
  <c r="I17" s="1"/>
  <c r="D17"/>
  <c r="C17"/>
  <c r="E16"/>
  <c r="D16"/>
  <c r="C16"/>
  <c r="E15"/>
  <c r="I15" s="1"/>
  <c r="D15"/>
  <c r="C15"/>
  <c r="E14"/>
  <c r="D14"/>
  <c r="C14"/>
  <c r="E13"/>
  <c r="D13"/>
  <c r="C13"/>
  <c r="E12"/>
  <c r="D12"/>
  <c r="C12"/>
  <c r="E11"/>
  <c r="D11"/>
  <c r="C11"/>
  <c r="E10"/>
  <c r="D10"/>
  <c r="C10"/>
  <c r="E9"/>
  <c r="D9"/>
  <c r="C9"/>
  <c r="E8"/>
  <c r="D8"/>
  <c r="C8"/>
  <c r="G18" i="19"/>
  <c r="G17"/>
  <c r="G16"/>
  <c r="J15"/>
  <c r="I15"/>
  <c r="H15"/>
  <c r="G15"/>
  <c r="G14"/>
  <c r="J13"/>
  <c r="I13"/>
  <c r="H13"/>
  <c r="G13"/>
  <c r="J12"/>
  <c r="J14" s="1"/>
  <c r="I12"/>
  <c r="I14" s="1"/>
  <c r="H12"/>
  <c r="H14" s="1"/>
  <c r="G12"/>
  <c r="J10"/>
  <c r="J17" s="1"/>
  <c r="I10"/>
  <c r="I17" s="1"/>
  <c r="H10"/>
  <c r="H17" s="1"/>
  <c r="G10"/>
  <c r="J9"/>
  <c r="J16" s="1"/>
  <c r="I9"/>
  <c r="I16" s="1"/>
  <c r="H9"/>
  <c r="H16" s="1"/>
  <c r="G9"/>
  <c r="J8"/>
  <c r="I8"/>
  <c r="H8"/>
  <c r="G8"/>
  <c r="J7"/>
  <c r="I7"/>
  <c r="H7"/>
  <c r="G7"/>
  <c r="J68" i="18"/>
  <c r="I68"/>
  <c r="H68"/>
  <c r="F68"/>
  <c r="E68"/>
  <c r="D68"/>
  <c r="J67"/>
  <c r="I67"/>
  <c r="H67"/>
  <c r="F67"/>
  <c r="E67"/>
  <c r="G67" s="1"/>
  <c r="D67"/>
  <c r="J66"/>
  <c r="I66"/>
  <c r="H66"/>
  <c r="F66"/>
  <c r="E66"/>
  <c r="D66"/>
  <c r="J65"/>
  <c r="I65"/>
  <c r="H65"/>
  <c r="F65"/>
  <c r="E65"/>
  <c r="G65" s="1"/>
  <c r="D65"/>
  <c r="J63"/>
  <c r="I63"/>
  <c r="H63"/>
  <c r="F63"/>
  <c r="E63"/>
  <c r="G63" s="1"/>
  <c r="D63"/>
  <c r="J62"/>
  <c r="I62"/>
  <c r="H62"/>
  <c r="F62"/>
  <c r="E62"/>
  <c r="D62"/>
  <c r="J61"/>
  <c r="I61"/>
  <c r="H61"/>
  <c r="F61"/>
  <c r="E61"/>
  <c r="D61"/>
  <c r="J60"/>
  <c r="I60"/>
  <c r="H60"/>
  <c r="F60"/>
  <c r="E60"/>
  <c r="D60"/>
  <c r="J59"/>
  <c r="I59"/>
  <c r="H59"/>
  <c r="F59"/>
  <c r="E59"/>
  <c r="D59"/>
  <c r="J58"/>
  <c r="I58"/>
  <c r="H58"/>
  <c r="F58"/>
  <c r="E58"/>
  <c r="D58"/>
  <c r="J57"/>
  <c r="I57"/>
  <c r="H57"/>
  <c r="F57"/>
  <c r="E57"/>
  <c r="D57"/>
  <c r="J56"/>
  <c r="I56"/>
  <c r="H56"/>
  <c r="F56"/>
  <c r="E56"/>
  <c r="D56"/>
  <c r="J55"/>
  <c r="I55"/>
  <c r="H55"/>
  <c r="F55"/>
  <c r="E55"/>
  <c r="D55"/>
  <c r="J53"/>
  <c r="I53"/>
  <c r="H53"/>
  <c r="F53"/>
  <c r="E53"/>
  <c r="D53"/>
  <c r="J52"/>
  <c r="I52"/>
  <c r="H52"/>
  <c r="F52"/>
  <c r="E52"/>
  <c r="D52"/>
  <c r="J51"/>
  <c r="I51"/>
  <c r="H51"/>
  <c r="F51"/>
  <c r="E51"/>
  <c r="D51"/>
  <c r="J50"/>
  <c r="I50"/>
  <c r="H50"/>
  <c r="F50"/>
  <c r="E50"/>
  <c r="D50"/>
  <c r="J49"/>
  <c r="I49"/>
  <c r="H49"/>
  <c r="F49"/>
  <c r="E49"/>
  <c r="D49"/>
  <c r="J48"/>
  <c r="I48"/>
  <c r="H48"/>
  <c r="F48"/>
  <c r="E48"/>
  <c r="D48"/>
  <c r="J47"/>
  <c r="I47"/>
  <c r="H47"/>
  <c r="F47"/>
  <c r="E47"/>
  <c r="D47"/>
  <c r="J46"/>
  <c r="I46"/>
  <c r="H46"/>
  <c r="F46"/>
  <c r="E46"/>
  <c r="D46"/>
  <c r="J45"/>
  <c r="I45"/>
  <c r="H45"/>
  <c r="F45"/>
  <c r="E45"/>
  <c r="D45"/>
  <c r="J44"/>
  <c r="I44"/>
  <c r="H44"/>
  <c r="F44"/>
  <c r="E44"/>
  <c r="D44"/>
  <c r="J42"/>
  <c r="I42"/>
  <c r="H42"/>
  <c r="F42"/>
  <c r="E42"/>
  <c r="D42"/>
  <c r="J41"/>
  <c r="I41"/>
  <c r="H41"/>
  <c r="F41"/>
  <c r="E41"/>
  <c r="D41"/>
  <c r="J40"/>
  <c r="I40"/>
  <c r="H40"/>
  <c r="F40"/>
  <c r="E40"/>
  <c r="D40"/>
  <c r="J39"/>
  <c r="I39"/>
  <c r="H39"/>
  <c r="F39"/>
  <c r="E39"/>
  <c r="D39"/>
  <c r="J38"/>
  <c r="I38"/>
  <c r="H38"/>
  <c r="F38"/>
  <c r="E38"/>
  <c r="D38"/>
  <c r="J37"/>
  <c r="I37"/>
  <c r="H37"/>
  <c r="F37"/>
  <c r="E37"/>
  <c r="G37" s="1"/>
  <c r="D37"/>
  <c r="J36"/>
  <c r="I36"/>
  <c r="H36"/>
  <c r="F36"/>
  <c r="E36"/>
  <c r="D36"/>
  <c r="J35"/>
  <c r="I35"/>
  <c r="H35"/>
  <c r="F35"/>
  <c r="E35"/>
  <c r="D35"/>
  <c r="J33"/>
  <c r="I33"/>
  <c r="H33"/>
  <c r="F33"/>
  <c r="E33"/>
  <c r="D33"/>
  <c r="J32"/>
  <c r="I32"/>
  <c r="H32"/>
  <c r="F32"/>
  <c r="E32"/>
  <c r="D32"/>
  <c r="J31"/>
  <c r="I31"/>
  <c r="H31"/>
  <c r="F31"/>
  <c r="E31"/>
  <c r="D31"/>
  <c r="J30"/>
  <c r="I30"/>
  <c r="H30"/>
  <c r="F30"/>
  <c r="E30"/>
  <c r="D30"/>
  <c r="J29"/>
  <c r="I29"/>
  <c r="H29"/>
  <c r="F29"/>
  <c r="E29"/>
  <c r="G29" s="1"/>
  <c r="D29"/>
  <c r="J28"/>
  <c r="I28"/>
  <c r="H28"/>
  <c r="F28"/>
  <c r="E28"/>
  <c r="D28"/>
  <c r="J27"/>
  <c r="I27"/>
  <c r="H27"/>
  <c r="F27"/>
  <c r="E27"/>
  <c r="D27"/>
  <c r="J26"/>
  <c r="I26"/>
  <c r="H26"/>
  <c r="F26"/>
  <c r="E26"/>
  <c r="D26"/>
  <c r="J25"/>
  <c r="I25"/>
  <c r="H25"/>
  <c r="F25"/>
  <c r="E25"/>
  <c r="D25"/>
  <c r="J24"/>
  <c r="I24"/>
  <c r="H24"/>
  <c r="F24"/>
  <c r="E24"/>
  <c r="D24"/>
  <c r="J23"/>
  <c r="I23"/>
  <c r="H23"/>
  <c r="F23"/>
  <c r="E23"/>
  <c r="D23"/>
  <c r="J22"/>
  <c r="I22"/>
  <c r="H22"/>
  <c r="F22"/>
  <c r="E22"/>
  <c r="D22"/>
  <c r="J21"/>
  <c r="I21"/>
  <c r="H21"/>
  <c r="F21"/>
  <c r="E21"/>
  <c r="D21"/>
  <c r="J20"/>
  <c r="I20"/>
  <c r="H20"/>
  <c r="F20"/>
  <c r="E20"/>
  <c r="G20" s="1"/>
  <c r="D20"/>
  <c r="J19"/>
  <c r="I19"/>
  <c r="H19"/>
  <c r="F19"/>
  <c r="E19"/>
  <c r="D19"/>
  <c r="J18"/>
  <c r="I18"/>
  <c r="H18"/>
  <c r="F18"/>
  <c r="E18"/>
  <c r="D18"/>
  <c r="J17"/>
  <c r="I17"/>
  <c r="H17"/>
  <c r="F17"/>
  <c r="E17"/>
  <c r="D17"/>
  <c r="J16"/>
  <c r="I16"/>
  <c r="H16"/>
  <c r="F16"/>
  <c r="E16"/>
  <c r="D16"/>
  <c r="J15"/>
  <c r="I15"/>
  <c r="H15"/>
  <c r="F15"/>
  <c r="E15"/>
  <c r="D15"/>
  <c r="J14"/>
  <c r="I14"/>
  <c r="H14"/>
  <c r="F14"/>
  <c r="E14"/>
  <c r="D14"/>
  <c r="J13"/>
  <c r="I13"/>
  <c r="H13"/>
  <c r="F13"/>
  <c r="E13"/>
  <c r="D13"/>
  <c r="J12"/>
  <c r="I12"/>
  <c r="H12"/>
  <c r="F12"/>
  <c r="E12"/>
  <c r="D12"/>
  <c r="J11"/>
  <c r="I11"/>
  <c r="H11"/>
  <c r="F11"/>
  <c r="E11"/>
  <c r="D11"/>
  <c r="J10"/>
  <c r="I10"/>
  <c r="H10"/>
  <c r="F10"/>
  <c r="E10"/>
  <c r="D10"/>
  <c r="J9"/>
  <c r="I9"/>
  <c r="H9"/>
  <c r="F9"/>
  <c r="E9"/>
  <c r="D9"/>
  <c r="J8"/>
  <c r="I8"/>
  <c r="H8"/>
  <c r="F8"/>
  <c r="E8"/>
  <c r="D8"/>
  <c r="J7"/>
  <c r="I7"/>
  <c r="H7"/>
  <c r="F7"/>
  <c r="E7"/>
  <c r="D7"/>
  <c r="D36" i="17"/>
  <c r="D35"/>
  <c r="D34"/>
  <c r="D33"/>
  <c r="D32"/>
  <c r="D31"/>
  <c r="D30"/>
  <c r="D29"/>
  <c r="D28"/>
  <c r="D27"/>
  <c r="D26"/>
  <c r="D25"/>
  <c r="D24"/>
  <c r="D23"/>
  <c r="D22"/>
  <c r="D21"/>
  <c r="D20"/>
  <c r="D19"/>
  <c r="D18"/>
  <c r="D17"/>
  <c r="D16"/>
  <c r="D15"/>
  <c r="D14"/>
  <c r="D13"/>
  <c r="D12"/>
  <c r="D11"/>
  <c r="D10"/>
  <c r="D9"/>
  <c r="D8"/>
  <c r="D7" s="1"/>
  <c r="D6"/>
  <c r="D43" i="16"/>
  <c r="D42"/>
  <c r="D41"/>
  <c r="D40"/>
  <c r="D39"/>
  <c r="D38"/>
  <c r="D37"/>
  <c r="D36"/>
  <c r="D35"/>
  <c r="D33"/>
  <c r="D32"/>
  <c r="D31" s="1"/>
  <c r="D30"/>
  <c r="D29"/>
  <c r="D28"/>
  <c r="D27"/>
  <c r="D26"/>
  <c r="D25" s="1"/>
  <c r="D24"/>
  <c r="D23"/>
  <c r="D22"/>
  <c r="D21"/>
  <c r="D20"/>
  <c r="D19" s="1"/>
  <c r="D18"/>
  <c r="D17"/>
  <c r="D16"/>
  <c r="D15"/>
  <c r="D14"/>
  <c r="E14" s="1"/>
  <c r="D13"/>
  <c r="D12"/>
  <c r="D11"/>
  <c r="D10"/>
  <c r="D9"/>
  <c r="D8"/>
  <c r="D7"/>
  <c r="D6"/>
  <c r="N36" i="12"/>
  <c r="M36"/>
  <c r="L36"/>
  <c r="K36"/>
  <c r="J36"/>
  <c r="I36"/>
  <c r="H36"/>
  <c r="G36"/>
  <c r="F36"/>
  <c r="E36"/>
  <c r="D36"/>
  <c r="C36"/>
  <c r="N35"/>
  <c r="M35"/>
  <c r="L35"/>
  <c r="K35"/>
  <c r="J35"/>
  <c r="I35"/>
  <c r="H35"/>
  <c r="G35"/>
  <c r="F35"/>
  <c r="E35"/>
  <c r="D35"/>
  <c r="C35"/>
  <c r="N34"/>
  <c r="M34"/>
  <c r="L34"/>
  <c r="K34"/>
  <c r="J34"/>
  <c r="I34"/>
  <c r="H34"/>
  <c r="G34"/>
  <c r="F34"/>
  <c r="E34"/>
  <c r="D34"/>
  <c r="C34"/>
  <c r="N32"/>
  <c r="M32"/>
  <c r="L32"/>
  <c r="K32"/>
  <c r="J32"/>
  <c r="I32"/>
  <c r="H32"/>
  <c r="G32"/>
  <c r="F32"/>
  <c r="E32"/>
  <c r="D32"/>
  <c r="C32"/>
  <c r="N31"/>
  <c r="M31"/>
  <c r="L31"/>
  <c r="K31"/>
  <c r="J31"/>
  <c r="I31"/>
  <c r="H31"/>
  <c r="G31"/>
  <c r="F31"/>
  <c r="E31"/>
  <c r="D31"/>
  <c r="C31"/>
  <c r="N30"/>
  <c r="M30"/>
  <c r="L30"/>
  <c r="K30"/>
  <c r="J30"/>
  <c r="I30"/>
  <c r="H30"/>
  <c r="G30"/>
  <c r="F30"/>
  <c r="E30"/>
  <c r="D30"/>
  <c r="C30"/>
  <c r="N29"/>
  <c r="M29"/>
  <c r="L29"/>
  <c r="K29"/>
  <c r="J29"/>
  <c r="I29"/>
  <c r="H29"/>
  <c r="G29"/>
  <c r="F29"/>
  <c r="E29"/>
  <c r="D29"/>
  <c r="C29"/>
  <c r="N28"/>
  <c r="M28"/>
  <c r="L28"/>
  <c r="K28"/>
  <c r="J28"/>
  <c r="I28"/>
  <c r="H28"/>
  <c r="G28"/>
  <c r="F28"/>
  <c r="E28"/>
  <c r="D28"/>
  <c r="C28"/>
  <c r="N27"/>
  <c r="M27"/>
  <c r="L27"/>
  <c r="K27"/>
  <c r="J27"/>
  <c r="I27"/>
  <c r="H27"/>
  <c r="G27"/>
  <c r="F27"/>
  <c r="E27"/>
  <c r="D27"/>
  <c r="C27"/>
  <c r="N26"/>
  <c r="M26"/>
  <c r="L26"/>
  <c r="K26"/>
  <c r="J26"/>
  <c r="I26"/>
  <c r="H26"/>
  <c r="G26"/>
  <c r="F26"/>
  <c r="E26"/>
  <c r="D26"/>
  <c r="C26"/>
  <c r="N25"/>
  <c r="M25"/>
  <c r="L25"/>
  <c r="K25"/>
  <c r="J25"/>
  <c r="I25"/>
  <c r="H25"/>
  <c r="G25"/>
  <c r="F25"/>
  <c r="E25"/>
  <c r="D25"/>
  <c r="C25"/>
  <c r="N24"/>
  <c r="M24"/>
  <c r="L24"/>
  <c r="K24"/>
  <c r="J24"/>
  <c r="I24"/>
  <c r="H24"/>
  <c r="G24"/>
  <c r="F24"/>
  <c r="E24"/>
  <c r="D24"/>
  <c r="C24"/>
  <c r="N23"/>
  <c r="M23"/>
  <c r="L23"/>
  <c r="K23"/>
  <c r="J23"/>
  <c r="I23"/>
  <c r="H23"/>
  <c r="G23"/>
  <c r="F23"/>
  <c r="E23"/>
  <c r="D23"/>
  <c r="C23"/>
  <c r="N22"/>
  <c r="M22"/>
  <c r="L22"/>
  <c r="K22"/>
  <c r="J22"/>
  <c r="I22"/>
  <c r="H22"/>
  <c r="G22"/>
  <c r="F22"/>
  <c r="E22"/>
  <c r="D22"/>
  <c r="C22"/>
  <c r="N21"/>
  <c r="M21"/>
  <c r="L21"/>
  <c r="K21"/>
  <c r="J21"/>
  <c r="I21"/>
  <c r="H21"/>
  <c r="G21"/>
  <c r="F21"/>
  <c r="E21"/>
  <c r="D21"/>
  <c r="C21"/>
  <c r="N20"/>
  <c r="M20"/>
  <c r="L20"/>
  <c r="K20"/>
  <c r="J20"/>
  <c r="I20"/>
  <c r="H20"/>
  <c r="G20"/>
  <c r="F20"/>
  <c r="E20"/>
  <c r="D20"/>
  <c r="C20"/>
  <c r="N19"/>
  <c r="M19"/>
  <c r="L19"/>
  <c r="K19"/>
  <c r="J19"/>
  <c r="I19"/>
  <c r="H19"/>
  <c r="G19"/>
  <c r="F19"/>
  <c r="E19"/>
  <c r="D19"/>
  <c r="C19"/>
  <c r="N18"/>
  <c r="M18"/>
  <c r="L18"/>
  <c r="K18"/>
  <c r="J18"/>
  <c r="I18"/>
  <c r="H18"/>
  <c r="G18"/>
  <c r="F18"/>
  <c r="E18"/>
  <c r="D18"/>
  <c r="C18"/>
  <c r="N17"/>
  <c r="M17"/>
  <c r="L17"/>
  <c r="K17"/>
  <c r="J17"/>
  <c r="I17"/>
  <c r="H17"/>
  <c r="G17"/>
  <c r="F17"/>
  <c r="E17"/>
  <c r="D17"/>
  <c r="C17"/>
  <c r="N16"/>
  <c r="M16"/>
  <c r="L16"/>
  <c r="K16"/>
  <c r="J16"/>
  <c r="I16"/>
  <c r="H16"/>
  <c r="G16"/>
  <c r="F16"/>
  <c r="E16"/>
  <c r="D16"/>
  <c r="C16"/>
  <c r="N15"/>
  <c r="M15"/>
  <c r="L15"/>
  <c r="K15"/>
  <c r="J15"/>
  <c r="I15"/>
  <c r="H15"/>
  <c r="G15"/>
  <c r="F15"/>
  <c r="E15"/>
  <c r="D15"/>
  <c r="C15"/>
  <c r="N14"/>
  <c r="M14"/>
  <c r="L14"/>
  <c r="K14"/>
  <c r="J14"/>
  <c r="I14"/>
  <c r="H14"/>
  <c r="G14"/>
  <c r="F14"/>
  <c r="E14"/>
  <c r="D14"/>
  <c r="C14"/>
  <c r="N13"/>
  <c r="M13"/>
  <c r="L13"/>
  <c r="K13"/>
  <c r="J13"/>
  <c r="I13"/>
  <c r="H13"/>
  <c r="G13"/>
  <c r="F13"/>
  <c r="E13"/>
  <c r="D13"/>
  <c r="C13"/>
  <c r="N12"/>
  <c r="M12"/>
  <c r="L12"/>
  <c r="K12"/>
  <c r="J12"/>
  <c r="I12"/>
  <c r="H12"/>
  <c r="G12"/>
  <c r="F12"/>
  <c r="E12"/>
  <c r="D12"/>
  <c r="C12"/>
  <c r="N11"/>
  <c r="M11"/>
  <c r="L11"/>
  <c r="K11"/>
  <c r="J11"/>
  <c r="I11"/>
  <c r="H11"/>
  <c r="G11"/>
  <c r="F11"/>
  <c r="E11"/>
  <c r="D11"/>
  <c r="C11"/>
  <c r="N10"/>
  <c r="M10"/>
  <c r="L10"/>
  <c r="K10"/>
  <c r="J10"/>
  <c r="I10"/>
  <c r="H10"/>
  <c r="G10"/>
  <c r="F10"/>
  <c r="E10"/>
  <c r="D10"/>
  <c r="C10"/>
  <c r="N9"/>
  <c r="N33" s="1"/>
  <c r="M9"/>
  <c r="M33" s="1"/>
  <c r="L9"/>
  <c r="L33" s="1"/>
  <c r="K9"/>
  <c r="K33" s="1"/>
  <c r="J9"/>
  <c r="J33" s="1"/>
  <c r="I9"/>
  <c r="I33" s="1"/>
  <c r="H9"/>
  <c r="H33" s="1"/>
  <c r="G9"/>
  <c r="G33" s="1"/>
  <c r="F9"/>
  <c r="F33" s="1"/>
  <c r="E9"/>
  <c r="E33" s="1"/>
  <c r="D9"/>
  <c r="D33" s="1"/>
  <c r="C9"/>
  <c r="C33" s="1"/>
  <c r="U36" i="11"/>
  <c r="T36"/>
  <c r="S36"/>
  <c r="R36"/>
  <c r="Q36"/>
  <c r="P36"/>
  <c r="O36"/>
  <c r="N36"/>
  <c r="M36"/>
  <c r="L36"/>
  <c r="K36"/>
  <c r="J36"/>
  <c r="I36"/>
  <c r="H36"/>
  <c r="G36"/>
  <c r="F36"/>
  <c r="E36"/>
  <c r="D36"/>
  <c r="U35"/>
  <c r="T35"/>
  <c r="S35"/>
  <c r="R35"/>
  <c r="Q35"/>
  <c r="P35"/>
  <c r="O35"/>
  <c r="N35"/>
  <c r="M35"/>
  <c r="L35"/>
  <c r="K35"/>
  <c r="J35"/>
  <c r="I35"/>
  <c r="H35"/>
  <c r="G35"/>
  <c r="F35"/>
  <c r="E35"/>
  <c r="D35"/>
  <c r="U34"/>
  <c r="T34"/>
  <c r="S34"/>
  <c r="R34"/>
  <c r="Q34"/>
  <c r="P34"/>
  <c r="O34"/>
  <c r="N34"/>
  <c r="M34"/>
  <c r="L34"/>
  <c r="K34"/>
  <c r="J34"/>
  <c r="I34"/>
  <c r="H34"/>
  <c r="G34"/>
  <c r="F34"/>
  <c r="E34"/>
  <c r="D34"/>
  <c r="U32"/>
  <c r="T32"/>
  <c r="S32"/>
  <c r="R32"/>
  <c r="Q32"/>
  <c r="P32"/>
  <c r="O32"/>
  <c r="N32"/>
  <c r="M32"/>
  <c r="L32"/>
  <c r="K32"/>
  <c r="J32"/>
  <c r="I32"/>
  <c r="H32"/>
  <c r="G32"/>
  <c r="F32"/>
  <c r="E32"/>
  <c r="D32"/>
  <c r="U31"/>
  <c r="T31"/>
  <c r="S31"/>
  <c r="R31"/>
  <c r="Q31"/>
  <c r="P31"/>
  <c r="O31"/>
  <c r="N31"/>
  <c r="M31"/>
  <c r="L31"/>
  <c r="K31"/>
  <c r="J31"/>
  <c r="I31"/>
  <c r="H31"/>
  <c r="G31"/>
  <c r="F31"/>
  <c r="E31"/>
  <c r="D31"/>
  <c r="U30"/>
  <c r="T30"/>
  <c r="S30"/>
  <c r="R30"/>
  <c r="Q30"/>
  <c r="P30"/>
  <c r="O30"/>
  <c r="N30"/>
  <c r="M30"/>
  <c r="L30"/>
  <c r="K30"/>
  <c r="J30"/>
  <c r="I30"/>
  <c r="H30"/>
  <c r="G30"/>
  <c r="F30"/>
  <c r="E30"/>
  <c r="D30"/>
  <c r="U29"/>
  <c r="T29"/>
  <c r="S29"/>
  <c r="R29"/>
  <c r="Q29"/>
  <c r="P29"/>
  <c r="O29"/>
  <c r="N29"/>
  <c r="M29"/>
  <c r="L29"/>
  <c r="K29"/>
  <c r="J29"/>
  <c r="I29"/>
  <c r="H29"/>
  <c r="G29"/>
  <c r="F29"/>
  <c r="E29"/>
  <c r="D29"/>
  <c r="U28"/>
  <c r="T28"/>
  <c r="S28"/>
  <c r="R28"/>
  <c r="Q28"/>
  <c r="P28"/>
  <c r="O28"/>
  <c r="N28"/>
  <c r="M28"/>
  <c r="L28"/>
  <c r="K28"/>
  <c r="J28"/>
  <c r="I28"/>
  <c r="H28"/>
  <c r="G28"/>
  <c r="F28"/>
  <c r="E28"/>
  <c r="D28"/>
  <c r="U27"/>
  <c r="T27"/>
  <c r="S27"/>
  <c r="R27"/>
  <c r="Q27"/>
  <c r="P27"/>
  <c r="O27"/>
  <c r="N27"/>
  <c r="M27"/>
  <c r="L27"/>
  <c r="K27"/>
  <c r="J27"/>
  <c r="I27"/>
  <c r="H27"/>
  <c r="G27"/>
  <c r="F27"/>
  <c r="E27"/>
  <c r="D27"/>
  <c r="U26"/>
  <c r="T26"/>
  <c r="S26"/>
  <c r="R26"/>
  <c r="Q26"/>
  <c r="P26"/>
  <c r="O26"/>
  <c r="N26"/>
  <c r="M26"/>
  <c r="L26"/>
  <c r="K26"/>
  <c r="J26"/>
  <c r="I26"/>
  <c r="H26"/>
  <c r="G26"/>
  <c r="F26"/>
  <c r="E26"/>
  <c r="D26"/>
  <c r="U25"/>
  <c r="T25"/>
  <c r="S25"/>
  <c r="R25"/>
  <c r="Q25"/>
  <c r="P25"/>
  <c r="O25"/>
  <c r="N25"/>
  <c r="M25"/>
  <c r="L25"/>
  <c r="K25"/>
  <c r="J25"/>
  <c r="I25"/>
  <c r="H25"/>
  <c r="G25"/>
  <c r="F25"/>
  <c r="E25"/>
  <c r="D25"/>
  <c r="U24"/>
  <c r="T24"/>
  <c r="S24"/>
  <c r="R24"/>
  <c r="Q24"/>
  <c r="P24"/>
  <c r="O24"/>
  <c r="N24"/>
  <c r="M24"/>
  <c r="L24"/>
  <c r="K24"/>
  <c r="J24"/>
  <c r="I24"/>
  <c r="H24"/>
  <c r="G24"/>
  <c r="F24"/>
  <c r="E24"/>
  <c r="D24"/>
  <c r="U23"/>
  <c r="T23"/>
  <c r="S23"/>
  <c r="R23"/>
  <c r="Q23"/>
  <c r="P23"/>
  <c r="O23"/>
  <c r="N23"/>
  <c r="M23"/>
  <c r="L23"/>
  <c r="K23"/>
  <c r="J23"/>
  <c r="I23"/>
  <c r="H23"/>
  <c r="G23"/>
  <c r="F23"/>
  <c r="E23"/>
  <c r="D23"/>
  <c r="U22"/>
  <c r="T22"/>
  <c r="S22"/>
  <c r="R22"/>
  <c r="Q22"/>
  <c r="P22"/>
  <c r="O22"/>
  <c r="N22"/>
  <c r="M22"/>
  <c r="L22"/>
  <c r="K22"/>
  <c r="J22"/>
  <c r="I22"/>
  <c r="H22"/>
  <c r="G22"/>
  <c r="F22"/>
  <c r="E22"/>
  <c r="D22"/>
  <c r="U21"/>
  <c r="T21"/>
  <c r="S21"/>
  <c r="R21"/>
  <c r="Q21"/>
  <c r="P21"/>
  <c r="O21"/>
  <c r="N21"/>
  <c r="M21"/>
  <c r="L21"/>
  <c r="K21"/>
  <c r="J21"/>
  <c r="I21"/>
  <c r="H21"/>
  <c r="G21"/>
  <c r="F21"/>
  <c r="E21"/>
  <c r="D21"/>
  <c r="U20"/>
  <c r="T20"/>
  <c r="S20"/>
  <c r="R20"/>
  <c r="Q20"/>
  <c r="P20"/>
  <c r="O20"/>
  <c r="N20"/>
  <c r="M20"/>
  <c r="L20"/>
  <c r="K20"/>
  <c r="J20"/>
  <c r="I20"/>
  <c r="H20"/>
  <c r="G20"/>
  <c r="F20"/>
  <c r="E20"/>
  <c r="D20"/>
  <c r="U19"/>
  <c r="T19"/>
  <c r="S19"/>
  <c r="R19"/>
  <c r="Q19"/>
  <c r="P19"/>
  <c r="O19"/>
  <c r="N19"/>
  <c r="M19"/>
  <c r="L19"/>
  <c r="K19"/>
  <c r="J19"/>
  <c r="I19"/>
  <c r="H19"/>
  <c r="G19"/>
  <c r="F19"/>
  <c r="E19"/>
  <c r="D19"/>
  <c r="U18"/>
  <c r="T18"/>
  <c r="S18"/>
  <c r="R18"/>
  <c r="Q18"/>
  <c r="P18"/>
  <c r="O18"/>
  <c r="N18"/>
  <c r="M18"/>
  <c r="L18"/>
  <c r="K18"/>
  <c r="J18"/>
  <c r="I18"/>
  <c r="H18"/>
  <c r="G18"/>
  <c r="F18"/>
  <c r="E18"/>
  <c r="D18"/>
  <c r="U17"/>
  <c r="T17"/>
  <c r="S17"/>
  <c r="R17"/>
  <c r="Q17"/>
  <c r="P17"/>
  <c r="O17"/>
  <c r="N17"/>
  <c r="M17"/>
  <c r="L17"/>
  <c r="K17"/>
  <c r="J17"/>
  <c r="I17"/>
  <c r="H17"/>
  <c r="G17"/>
  <c r="F17"/>
  <c r="E17"/>
  <c r="D17"/>
  <c r="U16"/>
  <c r="T16"/>
  <c r="S16"/>
  <c r="R16"/>
  <c r="Q16"/>
  <c r="P16"/>
  <c r="O16"/>
  <c r="N16"/>
  <c r="M16"/>
  <c r="L16"/>
  <c r="K16"/>
  <c r="J16"/>
  <c r="I16"/>
  <c r="H16"/>
  <c r="G16"/>
  <c r="F16"/>
  <c r="E16"/>
  <c r="D16"/>
  <c r="U15"/>
  <c r="T15"/>
  <c r="S15"/>
  <c r="R15"/>
  <c r="Q15"/>
  <c r="P15"/>
  <c r="O15"/>
  <c r="N15"/>
  <c r="M15"/>
  <c r="L15"/>
  <c r="K15"/>
  <c r="J15"/>
  <c r="I15"/>
  <c r="H15"/>
  <c r="G15"/>
  <c r="F15"/>
  <c r="E15"/>
  <c r="D15"/>
  <c r="U14"/>
  <c r="T14"/>
  <c r="S14"/>
  <c r="R14"/>
  <c r="Q14"/>
  <c r="P14"/>
  <c r="O14"/>
  <c r="N14"/>
  <c r="M14"/>
  <c r="L14"/>
  <c r="K14"/>
  <c r="J14"/>
  <c r="I14"/>
  <c r="H14"/>
  <c r="G14"/>
  <c r="F14"/>
  <c r="E14"/>
  <c r="D14"/>
  <c r="U13"/>
  <c r="T13"/>
  <c r="S13"/>
  <c r="R13"/>
  <c r="Q13"/>
  <c r="P13"/>
  <c r="O13"/>
  <c r="N13"/>
  <c r="M13"/>
  <c r="L13"/>
  <c r="K13"/>
  <c r="J13"/>
  <c r="I13"/>
  <c r="H13"/>
  <c r="G13"/>
  <c r="F13"/>
  <c r="E13"/>
  <c r="D13"/>
  <c r="U12"/>
  <c r="T12"/>
  <c r="S12"/>
  <c r="R12"/>
  <c r="Q12"/>
  <c r="P12"/>
  <c r="O12"/>
  <c r="N12"/>
  <c r="M12"/>
  <c r="L12"/>
  <c r="K12"/>
  <c r="J12"/>
  <c r="I12"/>
  <c r="H12"/>
  <c r="G12"/>
  <c r="F12"/>
  <c r="E12"/>
  <c r="D12"/>
  <c r="U11"/>
  <c r="T11"/>
  <c r="S11"/>
  <c r="R11"/>
  <c r="Q11"/>
  <c r="P11"/>
  <c r="O11"/>
  <c r="N11"/>
  <c r="M11"/>
  <c r="L11"/>
  <c r="K11"/>
  <c r="J11"/>
  <c r="I11"/>
  <c r="H11"/>
  <c r="G11"/>
  <c r="F11"/>
  <c r="E11"/>
  <c r="D11"/>
  <c r="U10"/>
  <c r="T10"/>
  <c r="S10"/>
  <c r="R10"/>
  <c r="Q10"/>
  <c r="P10"/>
  <c r="O10"/>
  <c r="N10"/>
  <c r="M10"/>
  <c r="L10"/>
  <c r="K10"/>
  <c r="J10"/>
  <c r="I10"/>
  <c r="H10"/>
  <c r="G10"/>
  <c r="F10"/>
  <c r="E10"/>
  <c r="D10"/>
  <c r="U9"/>
  <c r="U33" s="1"/>
  <c r="T9"/>
  <c r="T33" s="1"/>
  <c r="S9"/>
  <c r="S33" s="1"/>
  <c r="R9"/>
  <c r="R33" s="1"/>
  <c r="Q9"/>
  <c r="Q33" s="1"/>
  <c r="P9"/>
  <c r="P33" s="1"/>
  <c r="O9"/>
  <c r="O33" s="1"/>
  <c r="N9"/>
  <c r="N33" s="1"/>
  <c r="M9"/>
  <c r="M33" s="1"/>
  <c r="L9"/>
  <c r="L33" s="1"/>
  <c r="K9"/>
  <c r="K33" s="1"/>
  <c r="J9"/>
  <c r="J33" s="1"/>
  <c r="I9"/>
  <c r="I33" s="1"/>
  <c r="H9"/>
  <c r="H33" s="1"/>
  <c r="G9"/>
  <c r="G33" s="1"/>
  <c r="F9"/>
  <c r="F33" s="1"/>
  <c r="E9"/>
  <c r="E33" s="1"/>
  <c r="D9"/>
  <c r="D33" s="1"/>
  <c r="D10" i="10"/>
  <c r="E10"/>
  <c r="F10"/>
  <c r="G10"/>
  <c r="H10"/>
  <c r="I10"/>
  <c r="J10"/>
  <c r="K10"/>
  <c r="L10"/>
  <c r="M10"/>
  <c r="N10"/>
  <c r="O10"/>
  <c r="P10"/>
  <c r="Q10"/>
  <c r="R10"/>
  <c r="S10"/>
  <c r="D11"/>
  <c r="E11"/>
  <c r="F11"/>
  <c r="G11"/>
  <c r="H11"/>
  <c r="I11"/>
  <c r="J11"/>
  <c r="K11"/>
  <c r="L11"/>
  <c r="M11"/>
  <c r="N11"/>
  <c r="O11"/>
  <c r="P11"/>
  <c r="Q11"/>
  <c r="R11"/>
  <c r="S11"/>
  <c r="D12"/>
  <c r="E12"/>
  <c r="F12"/>
  <c r="G12"/>
  <c r="H12"/>
  <c r="I12"/>
  <c r="J12"/>
  <c r="K12"/>
  <c r="L12"/>
  <c r="M12"/>
  <c r="N12"/>
  <c r="O12"/>
  <c r="P12"/>
  <c r="Q12"/>
  <c r="R12"/>
  <c r="S12"/>
  <c r="D13"/>
  <c r="E13"/>
  <c r="F13"/>
  <c r="G13"/>
  <c r="H13"/>
  <c r="I13"/>
  <c r="J13"/>
  <c r="K13"/>
  <c r="L13"/>
  <c r="M13"/>
  <c r="N13"/>
  <c r="O13"/>
  <c r="P13"/>
  <c r="Q13"/>
  <c r="R13"/>
  <c r="S13"/>
  <c r="D14"/>
  <c r="E14"/>
  <c r="F14"/>
  <c r="G14"/>
  <c r="H14"/>
  <c r="I14"/>
  <c r="J14"/>
  <c r="K14"/>
  <c r="L14"/>
  <c r="M14"/>
  <c r="N14"/>
  <c r="O14"/>
  <c r="P14"/>
  <c r="Q14"/>
  <c r="R14"/>
  <c r="S14"/>
  <c r="D15"/>
  <c r="E15"/>
  <c r="F15"/>
  <c r="G15"/>
  <c r="H15"/>
  <c r="I15"/>
  <c r="J15"/>
  <c r="K15"/>
  <c r="L15"/>
  <c r="M15"/>
  <c r="N15"/>
  <c r="O15"/>
  <c r="P15"/>
  <c r="Q15"/>
  <c r="R15"/>
  <c r="S15"/>
  <c r="D16"/>
  <c r="E16"/>
  <c r="F16"/>
  <c r="G16"/>
  <c r="H16"/>
  <c r="I16"/>
  <c r="J16"/>
  <c r="K16"/>
  <c r="L16"/>
  <c r="M16"/>
  <c r="N16"/>
  <c r="O16"/>
  <c r="P16"/>
  <c r="Q16"/>
  <c r="R16"/>
  <c r="S16"/>
  <c r="D17"/>
  <c r="E17"/>
  <c r="F17"/>
  <c r="G17"/>
  <c r="H17"/>
  <c r="I17"/>
  <c r="J17"/>
  <c r="K17"/>
  <c r="L17"/>
  <c r="M17"/>
  <c r="N17"/>
  <c r="O17"/>
  <c r="P17"/>
  <c r="Q17"/>
  <c r="R17"/>
  <c r="S17"/>
  <c r="D18"/>
  <c r="E18"/>
  <c r="F18"/>
  <c r="G18"/>
  <c r="H18"/>
  <c r="I18"/>
  <c r="J18"/>
  <c r="K18"/>
  <c r="L18"/>
  <c r="M18"/>
  <c r="N18"/>
  <c r="O18"/>
  <c r="P18"/>
  <c r="Q18"/>
  <c r="R18"/>
  <c r="S18"/>
  <c r="D19"/>
  <c r="E19"/>
  <c r="F19"/>
  <c r="G19"/>
  <c r="H19"/>
  <c r="I19"/>
  <c r="J19"/>
  <c r="K19"/>
  <c r="L19"/>
  <c r="M19"/>
  <c r="N19"/>
  <c r="O19"/>
  <c r="P19"/>
  <c r="Q19"/>
  <c r="R19"/>
  <c r="S19"/>
  <c r="D20"/>
  <c r="E20"/>
  <c r="F20"/>
  <c r="G20"/>
  <c r="H20"/>
  <c r="I20"/>
  <c r="J20"/>
  <c r="K20"/>
  <c r="L20"/>
  <c r="M20"/>
  <c r="N20"/>
  <c r="O20"/>
  <c r="P20"/>
  <c r="Q20"/>
  <c r="R20"/>
  <c r="S20"/>
  <c r="D21"/>
  <c r="E21"/>
  <c r="F21"/>
  <c r="G21"/>
  <c r="H21"/>
  <c r="I21"/>
  <c r="J21"/>
  <c r="K21"/>
  <c r="L21"/>
  <c r="M21"/>
  <c r="N21"/>
  <c r="O21"/>
  <c r="P21"/>
  <c r="Q21"/>
  <c r="R21"/>
  <c r="S21"/>
  <c r="D22"/>
  <c r="E22"/>
  <c r="F22"/>
  <c r="G22"/>
  <c r="H22"/>
  <c r="I22"/>
  <c r="J22"/>
  <c r="K22"/>
  <c r="L22"/>
  <c r="M22"/>
  <c r="N22"/>
  <c r="O22"/>
  <c r="P22"/>
  <c r="Q22"/>
  <c r="R22"/>
  <c r="S22"/>
  <c r="D23"/>
  <c r="E23"/>
  <c r="F23"/>
  <c r="G23"/>
  <c r="H23"/>
  <c r="I23"/>
  <c r="J23"/>
  <c r="K23"/>
  <c r="L23"/>
  <c r="M23"/>
  <c r="N23"/>
  <c r="O23"/>
  <c r="P23"/>
  <c r="Q23"/>
  <c r="R23"/>
  <c r="S23"/>
  <c r="D24"/>
  <c r="E24"/>
  <c r="F24"/>
  <c r="G24"/>
  <c r="H24"/>
  <c r="I24"/>
  <c r="J24"/>
  <c r="K24"/>
  <c r="L24"/>
  <c r="M24"/>
  <c r="N24"/>
  <c r="O24"/>
  <c r="P24"/>
  <c r="Q24"/>
  <c r="R24"/>
  <c r="S24"/>
  <c r="D26"/>
  <c r="E26"/>
  <c r="F26"/>
  <c r="G26"/>
  <c r="H26"/>
  <c r="I26"/>
  <c r="J26"/>
  <c r="K26"/>
  <c r="L26"/>
  <c r="M26"/>
  <c r="N26"/>
  <c r="O26"/>
  <c r="P26"/>
  <c r="Q26"/>
  <c r="R26"/>
  <c r="S26"/>
  <c r="D27"/>
  <c r="E27"/>
  <c r="F27"/>
  <c r="G27"/>
  <c r="H27"/>
  <c r="I27"/>
  <c r="J27"/>
  <c r="K27"/>
  <c r="L27"/>
  <c r="M27"/>
  <c r="N27"/>
  <c r="O27"/>
  <c r="P27"/>
  <c r="Q27"/>
  <c r="R27"/>
  <c r="S27"/>
  <c r="D28"/>
  <c r="E28"/>
  <c r="F28"/>
  <c r="G28"/>
  <c r="H28"/>
  <c r="I28"/>
  <c r="J28"/>
  <c r="K28"/>
  <c r="L28"/>
  <c r="M28"/>
  <c r="N28"/>
  <c r="O28"/>
  <c r="P28"/>
  <c r="Q28"/>
  <c r="R28"/>
  <c r="S28"/>
  <c r="D29"/>
  <c r="E29"/>
  <c r="F29"/>
  <c r="G29"/>
  <c r="H29"/>
  <c r="I29"/>
  <c r="J29"/>
  <c r="K29"/>
  <c r="L29"/>
  <c r="M29"/>
  <c r="N29"/>
  <c r="O29"/>
  <c r="P29"/>
  <c r="Q29"/>
  <c r="R29"/>
  <c r="S29"/>
  <c r="D30"/>
  <c r="E30"/>
  <c r="F30"/>
  <c r="G30"/>
  <c r="H30"/>
  <c r="I30"/>
  <c r="J30"/>
  <c r="K30"/>
  <c r="L30"/>
  <c r="M30"/>
  <c r="N30"/>
  <c r="O30"/>
  <c r="P30"/>
  <c r="Q30"/>
  <c r="R30"/>
  <c r="S30"/>
  <c r="D31"/>
  <c r="E31"/>
  <c r="F31"/>
  <c r="G31"/>
  <c r="H31"/>
  <c r="I31"/>
  <c r="J31"/>
  <c r="K31"/>
  <c r="L31"/>
  <c r="M31"/>
  <c r="N31"/>
  <c r="O31"/>
  <c r="P31"/>
  <c r="Q31"/>
  <c r="R31"/>
  <c r="S31"/>
  <c r="D32"/>
  <c r="E32"/>
  <c r="F32"/>
  <c r="G32"/>
  <c r="H32"/>
  <c r="I32"/>
  <c r="J32"/>
  <c r="K32"/>
  <c r="L32"/>
  <c r="M32"/>
  <c r="N32"/>
  <c r="O32"/>
  <c r="P32"/>
  <c r="Q32"/>
  <c r="R32"/>
  <c r="S32"/>
  <c r="L32" i="9"/>
  <c r="K32"/>
  <c r="J32"/>
  <c r="I32"/>
  <c r="H32"/>
  <c r="G32"/>
  <c r="F32"/>
  <c r="E32"/>
  <c r="D32"/>
  <c r="C32"/>
  <c r="L31"/>
  <c r="K31"/>
  <c r="J31"/>
  <c r="I31"/>
  <c r="H31"/>
  <c r="G31"/>
  <c r="F31"/>
  <c r="E31"/>
  <c r="D31"/>
  <c r="C31"/>
  <c r="L30"/>
  <c r="K30"/>
  <c r="J30"/>
  <c r="I30"/>
  <c r="H30"/>
  <c r="G30"/>
  <c r="F30"/>
  <c r="E30"/>
  <c r="D30"/>
  <c r="C30"/>
  <c r="L29"/>
  <c r="K29"/>
  <c r="J29"/>
  <c r="I29"/>
  <c r="H29"/>
  <c r="G29"/>
  <c r="F29"/>
  <c r="E29"/>
  <c r="D29"/>
  <c r="C29"/>
  <c r="L28"/>
  <c r="K28"/>
  <c r="J28"/>
  <c r="I28"/>
  <c r="H28"/>
  <c r="G28"/>
  <c r="F28"/>
  <c r="E28"/>
  <c r="D28"/>
  <c r="C28"/>
  <c r="L27"/>
  <c r="K27"/>
  <c r="J27"/>
  <c r="I27"/>
  <c r="H27"/>
  <c r="G27"/>
  <c r="F27"/>
  <c r="E27"/>
  <c r="D27"/>
  <c r="C27"/>
  <c r="L26"/>
  <c r="K26"/>
  <c r="J26"/>
  <c r="I26"/>
  <c r="H26"/>
  <c r="G26"/>
  <c r="F26"/>
  <c r="E26"/>
  <c r="D26"/>
  <c r="C26"/>
  <c r="L25"/>
  <c r="K25"/>
  <c r="J25"/>
  <c r="I25"/>
  <c r="H25"/>
  <c r="G25"/>
  <c r="F25"/>
  <c r="E25"/>
  <c r="D25"/>
  <c r="C25"/>
  <c r="L24"/>
  <c r="K24"/>
  <c r="J24"/>
  <c r="I24"/>
  <c r="H24"/>
  <c r="G24"/>
  <c r="F24"/>
  <c r="E24"/>
  <c r="D24"/>
  <c r="C24"/>
  <c r="L23"/>
  <c r="K23"/>
  <c r="J23"/>
  <c r="I23"/>
  <c r="H23"/>
  <c r="G23"/>
  <c r="F23"/>
  <c r="E23"/>
  <c r="D23"/>
  <c r="C23"/>
  <c r="L22"/>
  <c r="K22"/>
  <c r="J22"/>
  <c r="I22"/>
  <c r="H22"/>
  <c r="G22"/>
  <c r="F22"/>
  <c r="E22"/>
  <c r="D22"/>
  <c r="C22"/>
  <c r="L21"/>
  <c r="K21"/>
  <c r="J21"/>
  <c r="I21"/>
  <c r="H21"/>
  <c r="G21"/>
  <c r="F21"/>
  <c r="E21"/>
  <c r="D21"/>
  <c r="C21"/>
  <c r="L20"/>
  <c r="K20"/>
  <c r="J20"/>
  <c r="I20"/>
  <c r="H20"/>
  <c r="G20"/>
  <c r="F20"/>
  <c r="E20"/>
  <c r="D20"/>
  <c r="C20"/>
  <c r="L19"/>
  <c r="K19"/>
  <c r="J19"/>
  <c r="I19"/>
  <c r="H19"/>
  <c r="G19"/>
  <c r="F19"/>
  <c r="E19"/>
  <c r="D19"/>
  <c r="C19"/>
  <c r="L18"/>
  <c r="K18"/>
  <c r="J18"/>
  <c r="I18"/>
  <c r="H18"/>
  <c r="G18"/>
  <c r="F18"/>
  <c r="E18"/>
  <c r="D18"/>
  <c r="C18"/>
  <c r="L17"/>
  <c r="K17"/>
  <c r="J17"/>
  <c r="I17"/>
  <c r="H17"/>
  <c r="G17"/>
  <c r="F17"/>
  <c r="E17"/>
  <c r="D17"/>
  <c r="C17"/>
  <c r="L16"/>
  <c r="K16"/>
  <c r="J16"/>
  <c r="I16"/>
  <c r="H16"/>
  <c r="G16"/>
  <c r="F16"/>
  <c r="E16"/>
  <c r="D16"/>
  <c r="C16"/>
  <c r="L15"/>
  <c r="K15"/>
  <c r="J15"/>
  <c r="I15"/>
  <c r="H15"/>
  <c r="G15"/>
  <c r="F15"/>
  <c r="E15"/>
  <c r="D15"/>
  <c r="C15"/>
  <c r="L14"/>
  <c r="K14"/>
  <c r="J14"/>
  <c r="I14"/>
  <c r="H14"/>
  <c r="G14"/>
  <c r="F14"/>
  <c r="E14"/>
  <c r="D14"/>
  <c r="C14"/>
  <c r="L13"/>
  <c r="K13"/>
  <c r="J13"/>
  <c r="I13"/>
  <c r="H13"/>
  <c r="G13"/>
  <c r="F13"/>
  <c r="E13"/>
  <c r="D13"/>
  <c r="C13"/>
  <c r="L12"/>
  <c r="K12"/>
  <c r="J12"/>
  <c r="I12"/>
  <c r="H12"/>
  <c r="G12"/>
  <c r="F12"/>
  <c r="E12"/>
  <c r="D12"/>
  <c r="C12"/>
  <c r="L11"/>
  <c r="K11"/>
  <c r="J11"/>
  <c r="I11"/>
  <c r="H11"/>
  <c r="G11"/>
  <c r="F11"/>
  <c r="E11"/>
  <c r="D11"/>
  <c r="C11"/>
  <c r="L10"/>
  <c r="K10"/>
  <c r="J10"/>
  <c r="I10"/>
  <c r="H10"/>
  <c r="G10"/>
  <c r="F10"/>
  <c r="E10"/>
  <c r="D10"/>
  <c r="C10"/>
  <c r="L9"/>
  <c r="L33" s="1"/>
  <c r="K9"/>
  <c r="K33" s="1"/>
  <c r="J9"/>
  <c r="J33" s="1"/>
  <c r="I9"/>
  <c r="I33" s="1"/>
  <c r="H9"/>
  <c r="H33" s="1"/>
  <c r="G9"/>
  <c r="G33" s="1"/>
  <c r="F9"/>
  <c r="F33" s="1"/>
  <c r="E9"/>
  <c r="E33" s="1"/>
  <c r="D9"/>
  <c r="D33" s="1"/>
  <c r="C9"/>
  <c r="C33" s="1"/>
  <c r="O32" i="8"/>
  <c r="N32"/>
  <c r="M32"/>
  <c r="L32"/>
  <c r="K32"/>
  <c r="J32"/>
  <c r="I32"/>
  <c r="H32"/>
  <c r="G32"/>
  <c r="F32"/>
  <c r="E32"/>
  <c r="D32"/>
  <c r="O31"/>
  <c r="N31"/>
  <c r="M31"/>
  <c r="L31"/>
  <c r="K31"/>
  <c r="J31"/>
  <c r="I31"/>
  <c r="H31"/>
  <c r="G31"/>
  <c r="F31"/>
  <c r="R31" s="1"/>
  <c r="E31"/>
  <c r="D31"/>
  <c r="P31" s="1"/>
  <c r="O30"/>
  <c r="N30"/>
  <c r="M30"/>
  <c r="L30"/>
  <c r="K30"/>
  <c r="J30"/>
  <c r="I30"/>
  <c r="H30"/>
  <c r="G30"/>
  <c r="F30"/>
  <c r="R30" s="1"/>
  <c r="E30"/>
  <c r="D30"/>
  <c r="P30" s="1"/>
  <c r="O29"/>
  <c r="N29"/>
  <c r="M29"/>
  <c r="L29"/>
  <c r="K29"/>
  <c r="J29"/>
  <c r="I29"/>
  <c r="H29"/>
  <c r="G29"/>
  <c r="F29"/>
  <c r="R29" s="1"/>
  <c r="E29"/>
  <c r="D29"/>
  <c r="P29" s="1"/>
  <c r="O28"/>
  <c r="N28"/>
  <c r="M28"/>
  <c r="L28"/>
  <c r="K28"/>
  <c r="J28"/>
  <c r="I28"/>
  <c r="H28"/>
  <c r="G28"/>
  <c r="F28"/>
  <c r="R28" s="1"/>
  <c r="E28"/>
  <c r="D28"/>
  <c r="P28" s="1"/>
  <c r="O27"/>
  <c r="N27"/>
  <c r="M27"/>
  <c r="L27"/>
  <c r="K27"/>
  <c r="J27"/>
  <c r="I27"/>
  <c r="H27"/>
  <c r="G27"/>
  <c r="F27"/>
  <c r="R27" s="1"/>
  <c r="E27"/>
  <c r="D27"/>
  <c r="P27" s="1"/>
  <c r="O26"/>
  <c r="N26"/>
  <c r="M26"/>
  <c r="L26"/>
  <c r="K26"/>
  <c r="J26"/>
  <c r="I26"/>
  <c r="H26"/>
  <c r="G26"/>
  <c r="F26"/>
  <c r="R26" s="1"/>
  <c r="R25" s="1"/>
  <c r="E26"/>
  <c r="D26"/>
  <c r="P26" s="1"/>
  <c r="P25" s="1"/>
  <c r="O25"/>
  <c r="N25"/>
  <c r="M25"/>
  <c r="L25"/>
  <c r="K25"/>
  <c r="J25"/>
  <c r="I25"/>
  <c r="H25"/>
  <c r="G25"/>
  <c r="F25"/>
  <c r="E25"/>
  <c r="D25"/>
  <c r="O24"/>
  <c r="N24"/>
  <c r="M24"/>
  <c r="L24"/>
  <c r="K24"/>
  <c r="J24"/>
  <c r="I24"/>
  <c r="H24"/>
  <c r="G24"/>
  <c r="F24"/>
  <c r="R24" s="1"/>
  <c r="E24"/>
  <c r="D24"/>
  <c r="P24" s="1"/>
  <c r="O23"/>
  <c r="N23"/>
  <c r="M23"/>
  <c r="L23"/>
  <c r="K23"/>
  <c r="J23"/>
  <c r="I23"/>
  <c r="H23"/>
  <c r="G23"/>
  <c r="F23"/>
  <c r="R23" s="1"/>
  <c r="E23"/>
  <c r="D23"/>
  <c r="P23" s="1"/>
  <c r="O22"/>
  <c r="N22"/>
  <c r="M22"/>
  <c r="L22"/>
  <c r="K22"/>
  <c r="J22"/>
  <c r="I22"/>
  <c r="H22"/>
  <c r="G22"/>
  <c r="F22"/>
  <c r="R22" s="1"/>
  <c r="E22"/>
  <c r="D22"/>
  <c r="P22" s="1"/>
  <c r="O21"/>
  <c r="N21"/>
  <c r="M21"/>
  <c r="L21"/>
  <c r="K21"/>
  <c r="J21"/>
  <c r="I21"/>
  <c r="H21"/>
  <c r="G21"/>
  <c r="F21"/>
  <c r="R21" s="1"/>
  <c r="E21"/>
  <c r="D21"/>
  <c r="P21" s="1"/>
  <c r="O20"/>
  <c r="N20"/>
  <c r="M20"/>
  <c r="L20"/>
  <c r="K20"/>
  <c r="J20"/>
  <c r="I20"/>
  <c r="H20"/>
  <c r="G20"/>
  <c r="F20"/>
  <c r="R20" s="1"/>
  <c r="E20"/>
  <c r="D20"/>
  <c r="P20" s="1"/>
  <c r="O19"/>
  <c r="N19"/>
  <c r="M19"/>
  <c r="L19"/>
  <c r="K19"/>
  <c r="J19"/>
  <c r="I19"/>
  <c r="H19"/>
  <c r="G19"/>
  <c r="F19"/>
  <c r="R19" s="1"/>
  <c r="E19"/>
  <c r="D19"/>
  <c r="P19" s="1"/>
  <c r="O18"/>
  <c r="N18"/>
  <c r="M18"/>
  <c r="L18"/>
  <c r="K18"/>
  <c r="J18"/>
  <c r="I18"/>
  <c r="H18"/>
  <c r="G18"/>
  <c r="F18"/>
  <c r="R18" s="1"/>
  <c r="E18"/>
  <c r="D18"/>
  <c r="P18" s="1"/>
  <c r="O17"/>
  <c r="N17"/>
  <c r="M17"/>
  <c r="L17"/>
  <c r="K17"/>
  <c r="J17"/>
  <c r="I17"/>
  <c r="H17"/>
  <c r="G17"/>
  <c r="F17"/>
  <c r="R17" s="1"/>
  <c r="E17"/>
  <c r="D17"/>
  <c r="P17" s="1"/>
  <c r="O16"/>
  <c r="N16"/>
  <c r="M16"/>
  <c r="L16"/>
  <c r="K16"/>
  <c r="J16"/>
  <c r="I16"/>
  <c r="H16"/>
  <c r="G16"/>
  <c r="F16"/>
  <c r="R16" s="1"/>
  <c r="E16"/>
  <c r="D16"/>
  <c r="P16" s="1"/>
  <c r="O15"/>
  <c r="N15"/>
  <c r="M15"/>
  <c r="L15"/>
  <c r="K15"/>
  <c r="J15"/>
  <c r="I15"/>
  <c r="H15"/>
  <c r="G15"/>
  <c r="F15"/>
  <c r="R15" s="1"/>
  <c r="E15"/>
  <c r="D15"/>
  <c r="P15" s="1"/>
  <c r="O14"/>
  <c r="N14"/>
  <c r="M14"/>
  <c r="L14"/>
  <c r="K14"/>
  <c r="J14"/>
  <c r="I14"/>
  <c r="H14"/>
  <c r="G14"/>
  <c r="F14"/>
  <c r="R14" s="1"/>
  <c r="E14"/>
  <c r="D14"/>
  <c r="P14" s="1"/>
  <c r="O13"/>
  <c r="N13"/>
  <c r="M13"/>
  <c r="L13"/>
  <c r="K13"/>
  <c r="J13"/>
  <c r="I13"/>
  <c r="H13"/>
  <c r="G13"/>
  <c r="F13"/>
  <c r="R13" s="1"/>
  <c r="E13"/>
  <c r="D13"/>
  <c r="P13" s="1"/>
  <c r="O12"/>
  <c r="N12"/>
  <c r="M12"/>
  <c r="L12"/>
  <c r="K12"/>
  <c r="J12"/>
  <c r="I12"/>
  <c r="H12"/>
  <c r="G12"/>
  <c r="F12"/>
  <c r="R12" s="1"/>
  <c r="E12"/>
  <c r="D12"/>
  <c r="P12" s="1"/>
  <c r="O11"/>
  <c r="N11"/>
  <c r="M11"/>
  <c r="L11"/>
  <c r="K11"/>
  <c r="J11"/>
  <c r="I11"/>
  <c r="H11"/>
  <c r="G11"/>
  <c r="F11"/>
  <c r="R11" s="1"/>
  <c r="E11"/>
  <c r="D11"/>
  <c r="P11" s="1"/>
  <c r="O10"/>
  <c r="N10"/>
  <c r="M10"/>
  <c r="L10"/>
  <c r="K10"/>
  <c r="J10"/>
  <c r="I10"/>
  <c r="H10"/>
  <c r="G10"/>
  <c r="F10"/>
  <c r="R10" s="1"/>
  <c r="R9" s="1"/>
  <c r="E10"/>
  <c r="D10"/>
  <c r="P10" s="1"/>
  <c r="P9" s="1"/>
  <c r="O9"/>
  <c r="N9"/>
  <c r="M9"/>
  <c r="L9"/>
  <c r="K9"/>
  <c r="J9"/>
  <c r="I9"/>
  <c r="H9"/>
  <c r="G9"/>
  <c r="F9"/>
  <c r="E9"/>
  <c r="D9"/>
  <c r="W32" i="7"/>
  <c r="V32"/>
  <c r="U32"/>
  <c r="T32"/>
  <c r="S32"/>
  <c r="R32"/>
  <c r="Q32"/>
  <c r="P32"/>
  <c r="O32"/>
  <c r="N32"/>
  <c r="M32"/>
  <c r="L32"/>
  <c r="K32"/>
  <c r="J32"/>
  <c r="I32"/>
  <c r="H32"/>
  <c r="G32"/>
  <c r="AA32" s="1"/>
  <c r="F32"/>
  <c r="E32"/>
  <c r="Y32" s="1"/>
  <c r="D32"/>
  <c r="W31"/>
  <c r="V31"/>
  <c r="U31"/>
  <c r="T31"/>
  <c r="S31"/>
  <c r="R31"/>
  <c r="Q31"/>
  <c r="P31"/>
  <c r="O31"/>
  <c r="N31"/>
  <c r="M31"/>
  <c r="L31"/>
  <c r="K31"/>
  <c r="J31"/>
  <c r="I31"/>
  <c r="H31"/>
  <c r="G31"/>
  <c r="AA31" s="1"/>
  <c r="F31"/>
  <c r="Z31" s="1"/>
  <c r="E31"/>
  <c r="Y31" s="1"/>
  <c r="D31"/>
  <c r="X31" s="1"/>
  <c r="W30"/>
  <c r="V30"/>
  <c r="U30"/>
  <c r="T30"/>
  <c r="S30"/>
  <c r="R30"/>
  <c r="Q30"/>
  <c r="P30"/>
  <c r="O30"/>
  <c r="N30"/>
  <c r="M30"/>
  <c r="L30"/>
  <c r="K30"/>
  <c r="J30"/>
  <c r="I30"/>
  <c r="H30"/>
  <c r="G30"/>
  <c r="AA30" s="1"/>
  <c r="F30"/>
  <c r="Z30" s="1"/>
  <c r="E30"/>
  <c r="Y30" s="1"/>
  <c r="D30"/>
  <c r="X30" s="1"/>
  <c r="W29"/>
  <c r="V29"/>
  <c r="U29"/>
  <c r="T29"/>
  <c r="S29"/>
  <c r="R29"/>
  <c r="Q29"/>
  <c r="P29"/>
  <c r="O29"/>
  <c r="N29"/>
  <c r="M29"/>
  <c r="L29"/>
  <c r="K29"/>
  <c r="J29"/>
  <c r="I29"/>
  <c r="H29"/>
  <c r="G29"/>
  <c r="AA29" s="1"/>
  <c r="F29"/>
  <c r="Z29" s="1"/>
  <c r="E29"/>
  <c r="Y29" s="1"/>
  <c r="D29"/>
  <c r="X29" s="1"/>
  <c r="W28"/>
  <c r="V28"/>
  <c r="U28"/>
  <c r="T28"/>
  <c r="S28"/>
  <c r="R28"/>
  <c r="Q28"/>
  <c r="P28"/>
  <c r="O28"/>
  <c r="N28"/>
  <c r="M28"/>
  <c r="L28"/>
  <c r="K28"/>
  <c r="J28"/>
  <c r="I28"/>
  <c r="H28"/>
  <c r="G28"/>
  <c r="AA28" s="1"/>
  <c r="F28"/>
  <c r="Z28" s="1"/>
  <c r="E28"/>
  <c r="Y28" s="1"/>
  <c r="D28"/>
  <c r="X28" s="1"/>
  <c r="W27"/>
  <c r="V27"/>
  <c r="U27"/>
  <c r="T27"/>
  <c r="S27"/>
  <c r="R27"/>
  <c r="Q27"/>
  <c r="P27"/>
  <c r="O27"/>
  <c r="N27"/>
  <c r="M27"/>
  <c r="L27"/>
  <c r="K27"/>
  <c r="J27"/>
  <c r="I27"/>
  <c r="H27"/>
  <c r="G27"/>
  <c r="AA27" s="1"/>
  <c r="F27"/>
  <c r="Z27" s="1"/>
  <c r="E27"/>
  <c r="Y27" s="1"/>
  <c r="D27"/>
  <c r="X27" s="1"/>
  <c r="W26"/>
  <c r="V26"/>
  <c r="U26"/>
  <c r="T26"/>
  <c r="S26"/>
  <c r="R26"/>
  <c r="Q26"/>
  <c r="P26"/>
  <c r="O26"/>
  <c r="N26"/>
  <c r="M26"/>
  <c r="L26"/>
  <c r="K26"/>
  <c r="J26"/>
  <c r="I26"/>
  <c r="H26"/>
  <c r="G26"/>
  <c r="AA26" s="1"/>
  <c r="F26"/>
  <c r="Z26" s="1"/>
  <c r="E26"/>
  <c r="Y26" s="1"/>
  <c r="D26"/>
  <c r="X26" s="1"/>
  <c r="W25"/>
  <c r="V25"/>
  <c r="U25"/>
  <c r="T25"/>
  <c r="S25"/>
  <c r="R25"/>
  <c r="Q25"/>
  <c r="P25"/>
  <c r="O25"/>
  <c r="N25"/>
  <c r="M25"/>
  <c r="L25"/>
  <c r="K25"/>
  <c r="J25"/>
  <c r="I25"/>
  <c r="H25"/>
  <c r="G25"/>
  <c r="AA25" s="1"/>
  <c r="F25"/>
  <c r="Z25" s="1"/>
  <c r="E25"/>
  <c r="Y25" s="1"/>
  <c r="D25"/>
  <c r="X25" s="1"/>
  <c r="W24"/>
  <c r="V24"/>
  <c r="U24"/>
  <c r="T24"/>
  <c r="S24"/>
  <c r="R24"/>
  <c r="Q24"/>
  <c r="P24"/>
  <c r="O24"/>
  <c r="N24"/>
  <c r="M24"/>
  <c r="L24"/>
  <c r="K24"/>
  <c r="J24"/>
  <c r="I24"/>
  <c r="H24"/>
  <c r="G24"/>
  <c r="AA24" s="1"/>
  <c r="F24"/>
  <c r="Z24" s="1"/>
  <c r="E24"/>
  <c r="Y24" s="1"/>
  <c r="D24"/>
  <c r="X24" s="1"/>
  <c r="W23"/>
  <c r="V23"/>
  <c r="U23"/>
  <c r="T23"/>
  <c r="S23"/>
  <c r="R23"/>
  <c r="Q23"/>
  <c r="P23"/>
  <c r="O23"/>
  <c r="N23"/>
  <c r="M23"/>
  <c r="L23"/>
  <c r="K23"/>
  <c r="J23"/>
  <c r="I23"/>
  <c r="H23"/>
  <c r="G23"/>
  <c r="AA23" s="1"/>
  <c r="F23"/>
  <c r="Z23" s="1"/>
  <c r="E23"/>
  <c r="Y23" s="1"/>
  <c r="D23"/>
  <c r="X23" s="1"/>
  <c r="W22"/>
  <c r="V22"/>
  <c r="U22"/>
  <c r="T22"/>
  <c r="S22"/>
  <c r="R22"/>
  <c r="Q22"/>
  <c r="P22"/>
  <c r="O22"/>
  <c r="N22"/>
  <c r="M22"/>
  <c r="L22"/>
  <c r="K22"/>
  <c r="J22"/>
  <c r="I22"/>
  <c r="H22"/>
  <c r="G22"/>
  <c r="AA22" s="1"/>
  <c r="F22"/>
  <c r="Z22" s="1"/>
  <c r="E22"/>
  <c r="Y22" s="1"/>
  <c r="D22"/>
  <c r="X22" s="1"/>
  <c r="W21"/>
  <c r="V21"/>
  <c r="U21"/>
  <c r="T21"/>
  <c r="S21"/>
  <c r="R21"/>
  <c r="Q21"/>
  <c r="P21"/>
  <c r="O21"/>
  <c r="N21"/>
  <c r="M21"/>
  <c r="L21"/>
  <c r="K21"/>
  <c r="J21"/>
  <c r="I21"/>
  <c r="H21"/>
  <c r="G21"/>
  <c r="AA21" s="1"/>
  <c r="F21"/>
  <c r="Z21" s="1"/>
  <c r="E21"/>
  <c r="Y21" s="1"/>
  <c r="D21"/>
  <c r="X21" s="1"/>
  <c r="W20"/>
  <c r="V20"/>
  <c r="U20"/>
  <c r="T20"/>
  <c r="S20"/>
  <c r="R20"/>
  <c r="Q20"/>
  <c r="P20"/>
  <c r="O20"/>
  <c r="N20"/>
  <c r="M20"/>
  <c r="L20"/>
  <c r="K20"/>
  <c r="J20"/>
  <c r="I20"/>
  <c r="H20"/>
  <c r="G20"/>
  <c r="AA20" s="1"/>
  <c r="F20"/>
  <c r="Z20" s="1"/>
  <c r="E20"/>
  <c r="Y20" s="1"/>
  <c r="D20"/>
  <c r="X20" s="1"/>
  <c r="W19"/>
  <c r="V19"/>
  <c r="U19"/>
  <c r="T19"/>
  <c r="S19"/>
  <c r="R19"/>
  <c r="Q19"/>
  <c r="P19"/>
  <c r="O19"/>
  <c r="N19"/>
  <c r="M19"/>
  <c r="L19"/>
  <c r="K19"/>
  <c r="J19"/>
  <c r="I19"/>
  <c r="H19"/>
  <c r="G19"/>
  <c r="AA19" s="1"/>
  <c r="F19"/>
  <c r="Z19" s="1"/>
  <c r="E19"/>
  <c r="Y19" s="1"/>
  <c r="D19"/>
  <c r="X19" s="1"/>
  <c r="W18"/>
  <c r="V18"/>
  <c r="U18"/>
  <c r="T18"/>
  <c r="S18"/>
  <c r="R18"/>
  <c r="Q18"/>
  <c r="P18"/>
  <c r="O18"/>
  <c r="N18"/>
  <c r="M18"/>
  <c r="L18"/>
  <c r="K18"/>
  <c r="J18"/>
  <c r="I18"/>
  <c r="H18"/>
  <c r="G18"/>
  <c r="AA18" s="1"/>
  <c r="F18"/>
  <c r="Z18" s="1"/>
  <c r="E18"/>
  <c r="Y18" s="1"/>
  <c r="D18"/>
  <c r="X18" s="1"/>
  <c r="W17"/>
  <c r="V17"/>
  <c r="U17"/>
  <c r="T17"/>
  <c r="S17"/>
  <c r="R17"/>
  <c r="Q17"/>
  <c r="P17"/>
  <c r="O17"/>
  <c r="N17"/>
  <c r="M17"/>
  <c r="L17"/>
  <c r="K17"/>
  <c r="J17"/>
  <c r="I17"/>
  <c r="H17"/>
  <c r="G17"/>
  <c r="AA17" s="1"/>
  <c r="F17"/>
  <c r="Z17" s="1"/>
  <c r="E17"/>
  <c r="Y17" s="1"/>
  <c r="D17"/>
  <c r="X17" s="1"/>
  <c r="W16"/>
  <c r="V16"/>
  <c r="U16"/>
  <c r="T16"/>
  <c r="S16"/>
  <c r="R16"/>
  <c r="Q16"/>
  <c r="P16"/>
  <c r="O16"/>
  <c r="N16"/>
  <c r="M16"/>
  <c r="L16"/>
  <c r="K16"/>
  <c r="J16"/>
  <c r="I16"/>
  <c r="H16"/>
  <c r="G16"/>
  <c r="AA16" s="1"/>
  <c r="F16"/>
  <c r="Z16" s="1"/>
  <c r="E16"/>
  <c r="Y16" s="1"/>
  <c r="D16"/>
  <c r="X16" s="1"/>
  <c r="W15"/>
  <c r="V15"/>
  <c r="U15"/>
  <c r="T15"/>
  <c r="S15"/>
  <c r="R15"/>
  <c r="Q15"/>
  <c r="P15"/>
  <c r="O15"/>
  <c r="N15"/>
  <c r="M15"/>
  <c r="L15"/>
  <c r="K15"/>
  <c r="J15"/>
  <c r="I15"/>
  <c r="H15"/>
  <c r="G15"/>
  <c r="AA15" s="1"/>
  <c r="F15"/>
  <c r="Z15" s="1"/>
  <c r="E15"/>
  <c r="Y15" s="1"/>
  <c r="D15"/>
  <c r="X15" s="1"/>
  <c r="W14"/>
  <c r="V14"/>
  <c r="U14"/>
  <c r="T14"/>
  <c r="S14"/>
  <c r="R14"/>
  <c r="Q14"/>
  <c r="P14"/>
  <c r="O14"/>
  <c r="N14"/>
  <c r="M14"/>
  <c r="L14"/>
  <c r="K14"/>
  <c r="J14"/>
  <c r="I14"/>
  <c r="H14"/>
  <c r="G14"/>
  <c r="AA14" s="1"/>
  <c r="F14"/>
  <c r="Z14" s="1"/>
  <c r="E14"/>
  <c r="Y14" s="1"/>
  <c r="D14"/>
  <c r="X14" s="1"/>
  <c r="W13"/>
  <c r="V13"/>
  <c r="U13"/>
  <c r="T13"/>
  <c r="S13"/>
  <c r="R13"/>
  <c r="Q13"/>
  <c r="P13"/>
  <c r="O13"/>
  <c r="N13"/>
  <c r="M13"/>
  <c r="L13"/>
  <c r="K13"/>
  <c r="J13"/>
  <c r="I13"/>
  <c r="H13"/>
  <c r="G13"/>
  <c r="AA13" s="1"/>
  <c r="F13"/>
  <c r="Z13" s="1"/>
  <c r="E13"/>
  <c r="Y13" s="1"/>
  <c r="D13"/>
  <c r="X13" s="1"/>
  <c r="W12"/>
  <c r="V12"/>
  <c r="U12"/>
  <c r="T12"/>
  <c r="S12"/>
  <c r="R12"/>
  <c r="Q12"/>
  <c r="P12"/>
  <c r="O12"/>
  <c r="N12"/>
  <c r="M12"/>
  <c r="L12"/>
  <c r="K12"/>
  <c r="J12"/>
  <c r="I12"/>
  <c r="H12"/>
  <c r="G12"/>
  <c r="AA12" s="1"/>
  <c r="F12"/>
  <c r="Z12" s="1"/>
  <c r="E12"/>
  <c r="Y12" s="1"/>
  <c r="D12"/>
  <c r="X12" s="1"/>
  <c r="W11"/>
  <c r="V11"/>
  <c r="U11"/>
  <c r="T11"/>
  <c r="S11"/>
  <c r="R11"/>
  <c r="Q11"/>
  <c r="P11"/>
  <c r="O11"/>
  <c r="N11"/>
  <c r="M11"/>
  <c r="L11"/>
  <c r="K11"/>
  <c r="J11"/>
  <c r="I11"/>
  <c r="H11"/>
  <c r="G11"/>
  <c r="AA11" s="1"/>
  <c r="F11"/>
  <c r="Z11" s="1"/>
  <c r="E11"/>
  <c r="Y11" s="1"/>
  <c r="D11"/>
  <c r="X11" s="1"/>
  <c r="W10"/>
  <c r="V10"/>
  <c r="U10"/>
  <c r="T10"/>
  <c r="S10"/>
  <c r="R10"/>
  <c r="Q10"/>
  <c r="P10"/>
  <c r="O10"/>
  <c r="N10"/>
  <c r="M10"/>
  <c r="L10"/>
  <c r="K10"/>
  <c r="J10"/>
  <c r="I10"/>
  <c r="H10"/>
  <c r="G10"/>
  <c r="AA10" s="1"/>
  <c r="F10"/>
  <c r="Z10" s="1"/>
  <c r="E10"/>
  <c r="Y10" s="1"/>
  <c r="D10"/>
  <c r="X10" s="1"/>
  <c r="W9"/>
  <c r="V9"/>
  <c r="U9"/>
  <c r="T9"/>
  <c r="S9"/>
  <c r="R9"/>
  <c r="Q9"/>
  <c r="P9"/>
  <c r="O9"/>
  <c r="N9"/>
  <c r="M9"/>
  <c r="L9"/>
  <c r="K9"/>
  <c r="J9"/>
  <c r="I9"/>
  <c r="H9"/>
  <c r="G9"/>
  <c r="AA9" s="1"/>
  <c r="F9"/>
  <c r="Z9" s="1"/>
  <c r="E9"/>
  <c r="Y9" s="1"/>
  <c r="D9"/>
  <c r="X9" s="1"/>
  <c r="G23" i="6"/>
  <c r="H22"/>
  <c r="G22"/>
  <c r="G21"/>
  <c r="H21" s="1"/>
  <c r="H20"/>
  <c r="G20"/>
  <c r="D19"/>
  <c r="C19"/>
  <c r="C24" s="1"/>
  <c r="H18"/>
  <c r="G18"/>
  <c r="G17"/>
  <c r="H17" s="1"/>
  <c r="G16"/>
  <c r="H15"/>
  <c r="G15"/>
  <c r="G14"/>
  <c r="H14" s="1"/>
  <c r="H13"/>
  <c r="G13"/>
  <c r="D12"/>
  <c r="C12"/>
  <c r="G12" s="1"/>
  <c r="D11"/>
  <c r="G11" s="1"/>
  <c r="H10"/>
  <c r="G10"/>
  <c r="G9"/>
  <c r="H9" s="1"/>
  <c r="D8"/>
  <c r="G8" s="1"/>
  <c r="C8"/>
  <c r="E8" s="1"/>
  <c r="C7"/>
  <c r="E7" s="1"/>
  <c r="P15" i="5"/>
  <c r="P16" s="1"/>
  <c r="O15"/>
  <c r="N15"/>
  <c r="N16" s="1"/>
  <c r="M15"/>
  <c r="L15"/>
  <c r="L16" s="1"/>
  <c r="K15"/>
  <c r="J15"/>
  <c r="J16" s="1"/>
  <c r="I15"/>
  <c r="H15"/>
  <c r="H16" s="1"/>
  <c r="G14"/>
  <c r="F14"/>
  <c r="E14"/>
  <c r="D14"/>
  <c r="G13"/>
  <c r="F13"/>
  <c r="E13"/>
  <c r="D13"/>
  <c r="G12"/>
  <c r="G15" s="1"/>
  <c r="F12"/>
  <c r="F15" s="1"/>
  <c r="E12"/>
  <c r="E15" s="1"/>
  <c r="D12"/>
  <c r="D15" s="1"/>
  <c r="P11"/>
  <c r="O11"/>
  <c r="O16" s="1"/>
  <c r="N11"/>
  <c r="M11"/>
  <c r="M16" s="1"/>
  <c r="L11"/>
  <c r="K11"/>
  <c r="K16" s="1"/>
  <c r="J11"/>
  <c r="I11"/>
  <c r="I16" s="1"/>
  <c r="H11"/>
  <c r="G10"/>
  <c r="F10"/>
  <c r="E10"/>
  <c r="D10" s="1"/>
  <c r="G9"/>
  <c r="F9"/>
  <c r="E9"/>
  <c r="D9" s="1"/>
  <c r="G8"/>
  <c r="G11" s="1"/>
  <c r="F8"/>
  <c r="F11" s="1"/>
  <c r="E8"/>
  <c r="D8" s="1"/>
  <c r="P20" i="4"/>
  <c r="P24" s="1"/>
  <c r="O20"/>
  <c r="O24" s="1"/>
  <c r="N20"/>
  <c r="N24" s="1"/>
  <c r="M20"/>
  <c r="M24" s="1"/>
  <c r="L20"/>
  <c r="L24" s="1"/>
  <c r="K20"/>
  <c r="K24" s="1"/>
  <c r="J20"/>
  <c r="J24" s="1"/>
  <c r="I20"/>
  <c r="I24" s="1"/>
  <c r="H20"/>
  <c r="H24" s="1"/>
  <c r="G19"/>
  <c r="F19"/>
  <c r="E19"/>
  <c r="D19"/>
  <c r="G18"/>
  <c r="F18"/>
  <c r="E18"/>
  <c r="D18"/>
  <c r="G17"/>
  <c r="F17"/>
  <c r="E17"/>
  <c r="D17"/>
  <c r="G16"/>
  <c r="G20" s="1"/>
  <c r="F16"/>
  <c r="F20" s="1"/>
  <c r="E16"/>
  <c r="E20" s="1"/>
  <c r="D16"/>
  <c r="D20" s="1"/>
  <c r="P12"/>
  <c r="O12"/>
  <c r="N12"/>
  <c r="M12"/>
  <c r="L12"/>
  <c r="K12"/>
  <c r="J12"/>
  <c r="I12"/>
  <c r="H12"/>
  <c r="G11"/>
  <c r="F11"/>
  <c r="E11"/>
  <c r="D11" s="1"/>
  <c r="G10"/>
  <c r="F10"/>
  <c r="E10"/>
  <c r="D10" s="1"/>
  <c r="G9"/>
  <c r="F9"/>
  <c r="E9"/>
  <c r="D9" s="1"/>
  <c r="G8"/>
  <c r="G12" s="1"/>
  <c r="F8"/>
  <c r="F12" s="1"/>
  <c r="E8"/>
  <c r="D8" s="1"/>
  <c r="D11" i="21" l="1"/>
  <c r="G11"/>
  <c r="J11"/>
  <c r="D12"/>
  <c r="D14"/>
  <c r="G15"/>
  <c r="D16"/>
  <c r="D17"/>
  <c r="J17"/>
  <c r="D18"/>
  <c r="D19"/>
  <c r="J19"/>
  <c r="G20"/>
  <c r="D21"/>
  <c r="J21"/>
  <c r="G22"/>
  <c r="J22"/>
  <c r="D10"/>
  <c r="J10"/>
  <c r="J12"/>
  <c r="G13"/>
  <c r="J14"/>
  <c r="J16"/>
  <c r="G17"/>
  <c r="J18"/>
  <c r="G19"/>
  <c r="D20"/>
  <c r="J20"/>
  <c r="G21"/>
  <c r="G10"/>
  <c r="G14"/>
  <c r="F9" i="20"/>
  <c r="L9"/>
  <c r="G10"/>
  <c r="F11"/>
  <c r="L11"/>
  <c r="G12"/>
  <c r="F13"/>
  <c r="L13"/>
  <c r="G14"/>
  <c r="F15"/>
  <c r="G16"/>
  <c r="F17"/>
  <c r="G18"/>
  <c r="F19"/>
  <c r="G20"/>
  <c r="F21"/>
  <c r="L21"/>
  <c r="L8"/>
  <c r="G9"/>
  <c r="F10"/>
  <c r="L10"/>
  <c r="G11"/>
  <c r="F12"/>
  <c r="L12"/>
  <c r="G13"/>
  <c r="F14"/>
  <c r="L14"/>
  <c r="G15"/>
  <c r="F16"/>
  <c r="I16"/>
  <c r="G17"/>
  <c r="F18"/>
  <c r="L18"/>
  <c r="G19"/>
  <c r="F20"/>
  <c r="L20"/>
  <c r="G21"/>
  <c r="N8"/>
  <c r="M8"/>
  <c r="G8"/>
  <c r="N10"/>
  <c r="M10"/>
  <c r="N12"/>
  <c r="M12"/>
  <c r="J16"/>
  <c r="M20"/>
  <c r="N14"/>
  <c r="F8"/>
  <c r="N9"/>
  <c r="M9"/>
  <c r="N11"/>
  <c r="M11"/>
  <c r="N13"/>
  <c r="M13"/>
  <c r="J15"/>
  <c r="K17"/>
  <c r="J17"/>
  <c r="K19"/>
  <c r="J19"/>
  <c r="N21"/>
  <c r="M21"/>
  <c r="I8"/>
  <c r="K16" s="1"/>
  <c r="I9"/>
  <c r="I10"/>
  <c r="I11"/>
  <c r="I12"/>
  <c r="I13"/>
  <c r="I14"/>
  <c r="H15"/>
  <c r="L15"/>
  <c r="H16"/>
  <c r="L16"/>
  <c r="N20" s="1"/>
  <c r="H17"/>
  <c r="L17"/>
  <c r="H18"/>
  <c r="H19"/>
  <c r="L19"/>
  <c r="I20"/>
  <c r="I21"/>
  <c r="H9"/>
  <c r="H10"/>
  <c r="H11"/>
  <c r="H12"/>
  <c r="H13"/>
  <c r="H14"/>
  <c r="I18"/>
  <c r="K18" s="1"/>
  <c r="H20"/>
  <c r="H21"/>
  <c r="K7" i="19"/>
  <c r="K15"/>
  <c r="K8"/>
  <c r="K13"/>
  <c r="K14"/>
  <c r="K10"/>
  <c r="K17" s="1"/>
  <c r="K9"/>
  <c r="K16" s="1"/>
  <c r="K12"/>
  <c r="G53" i="18"/>
  <c r="K33"/>
  <c r="K63"/>
  <c r="K7"/>
  <c r="K8"/>
  <c r="K9"/>
  <c r="K10"/>
  <c r="K11"/>
  <c r="K12"/>
  <c r="K13"/>
  <c r="K14"/>
  <c r="K15"/>
  <c r="K16"/>
  <c r="K17"/>
  <c r="K18"/>
  <c r="K19"/>
  <c r="K20"/>
  <c r="K21"/>
  <c r="K22"/>
  <c r="K23"/>
  <c r="K24"/>
  <c r="K25"/>
  <c r="K26"/>
  <c r="K27"/>
  <c r="K28"/>
  <c r="K29"/>
  <c r="K30"/>
  <c r="K31"/>
  <c r="K32"/>
  <c r="G33"/>
  <c r="K35"/>
  <c r="K36"/>
  <c r="K37"/>
  <c r="K38"/>
  <c r="K39"/>
  <c r="K40"/>
  <c r="K41"/>
  <c r="K42"/>
  <c r="K44"/>
  <c r="K45"/>
  <c r="K46"/>
  <c r="K47"/>
  <c r="K48"/>
  <c r="K49"/>
  <c r="K50"/>
  <c r="K51"/>
  <c r="K52"/>
  <c r="K53"/>
  <c r="K55"/>
  <c r="K56"/>
  <c r="K57"/>
  <c r="K58"/>
  <c r="K59"/>
  <c r="K60"/>
  <c r="K61"/>
  <c r="K62"/>
  <c r="K66"/>
  <c r="K68"/>
  <c r="G7"/>
  <c r="G8"/>
  <c r="G9"/>
  <c r="G10"/>
  <c r="G11"/>
  <c r="G12"/>
  <c r="G13"/>
  <c r="G14"/>
  <c r="G15"/>
  <c r="G16"/>
  <c r="G17"/>
  <c r="G18"/>
  <c r="G19"/>
  <c r="G21"/>
  <c r="G22"/>
  <c r="G23"/>
  <c r="G24"/>
  <c r="G25"/>
  <c r="G26"/>
  <c r="G27"/>
  <c r="G28"/>
  <c r="G30"/>
  <c r="G31"/>
  <c r="G32"/>
  <c r="G35"/>
  <c r="G36"/>
  <c r="G38"/>
  <c r="G39"/>
  <c r="G40"/>
  <c r="G41"/>
  <c r="G42"/>
  <c r="G44"/>
  <c r="G45"/>
  <c r="G46"/>
  <c r="G47"/>
  <c r="G48"/>
  <c r="G49"/>
  <c r="G50"/>
  <c r="G51"/>
  <c r="G52"/>
  <c r="G55"/>
  <c r="G56"/>
  <c r="G57"/>
  <c r="G58"/>
  <c r="G59"/>
  <c r="G60"/>
  <c r="G61"/>
  <c r="G62"/>
  <c r="K65"/>
  <c r="G66"/>
  <c r="K67"/>
  <c r="G68"/>
  <c r="E14" i="17"/>
  <c r="E16"/>
  <c r="E20"/>
  <c r="E22"/>
  <c r="E26"/>
  <c r="E13"/>
  <c r="E15"/>
  <c r="E17"/>
  <c r="E19"/>
  <c r="E21"/>
  <c r="E23"/>
  <c r="E25"/>
  <c r="D37"/>
  <c r="E37" s="1"/>
  <c r="E15" i="16"/>
  <c r="E17"/>
  <c r="E21"/>
  <c r="E23"/>
  <c r="E27"/>
  <c r="E29"/>
  <c r="E33"/>
  <c r="E39"/>
  <c r="E18"/>
  <c r="E20"/>
  <c r="E22"/>
  <c r="E24"/>
  <c r="E26"/>
  <c r="E28"/>
  <c r="E30"/>
  <c r="E32"/>
  <c r="D34"/>
  <c r="E35" s="1"/>
  <c r="E38"/>
  <c r="D44"/>
  <c r="E44" s="1"/>
  <c r="R25" i="10"/>
  <c r="P25"/>
  <c r="N25"/>
  <c r="L25"/>
  <c r="J25"/>
  <c r="H25"/>
  <c r="F25"/>
  <c r="D25"/>
  <c r="R9"/>
  <c r="P9"/>
  <c r="N9"/>
  <c r="L9"/>
  <c r="J9"/>
  <c r="H9"/>
  <c r="F9"/>
  <c r="D9"/>
  <c r="S25"/>
  <c r="Q25"/>
  <c r="O25"/>
  <c r="M25"/>
  <c r="K25"/>
  <c r="I25"/>
  <c r="G25"/>
  <c r="E25"/>
  <c r="S9"/>
  <c r="Q9"/>
  <c r="O9"/>
  <c r="M9"/>
  <c r="K9"/>
  <c r="I9"/>
  <c r="G9"/>
  <c r="E9"/>
  <c r="S33"/>
  <c r="Q33"/>
  <c r="O33"/>
  <c r="M33"/>
  <c r="K33"/>
  <c r="I33"/>
  <c r="G33"/>
  <c r="E33"/>
  <c r="G33" i="8"/>
  <c r="K33"/>
  <c r="O33"/>
  <c r="D33"/>
  <c r="F33"/>
  <c r="H33"/>
  <c r="J33"/>
  <c r="L33"/>
  <c r="N33"/>
  <c r="Q10"/>
  <c r="S10"/>
  <c r="Q11"/>
  <c r="S11"/>
  <c r="Q12"/>
  <c r="S12"/>
  <c r="Q13"/>
  <c r="S13"/>
  <c r="Q14"/>
  <c r="S14"/>
  <c r="Q15"/>
  <c r="S15"/>
  <c r="Q16"/>
  <c r="S16"/>
  <c r="Q17"/>
  <c r="S17"/>
  <c r="Q18"/>
  <c r="S18"/>
  <c r="Q19"/>
  <c r="S19"/>
  <c r="Q20"/>
  <c r="S20"/>
  <c r="Q21"/>
  <c r="S21"/>
  <c r="Q22"/>
  <c r="S22"/>
  <c r="Q23"/>
  <c r="S23"/>
  <c r="Q24"/>
  <c r="S24"/>
  <c r="Q26"/>
  <c r="S26"/>
  <c r="Q27"/>
  <c r="S27"/>
  <c r="Q28"/>
  <c r="S28"/>
  <c r="Q29"/>
  <c r="S29"/>
  <c r="Q30"/>
  <c r="S30"/>
  <c r="Q31"/>
  <c r="S31"/>
  <c r="Q32"/>
  <c r="S32"/>
  <c r="E33"/>
  <c r="I33"/>
  <c r="M33"/>
  <c r="P32"/>
  <c r="P33" s="1"/>
  <c r="R32"/>
  <c r="R33" s="1"/>
  <c r="I33" i="7"/>
  <c r="K33"/>
  <c r="M33"/>
  <c r="O33"/>
  <c r="Q33"/>
  <c r="S33"/>
  <c r="U33"/>
  <c r="W33"/>
  <c r="D33"/>
  <c r="F33"/>
  <c r="H33"/>
  <c r="J33"/>
  <c r="L33"/>
  <c r="N33"/>
  <c r="P33"/>
  <c r="R33"/>
  <c r="T33"/>
  <c r="V33"/>
  <c r="Y33"/>
  <c r="AA33"/>
  <c r="X32"/>
  <c r="X33" s="1"/>
  <c r="Z32"/>
  <c r="Z33" s="1"/>
  <c r="E33"/>
  <c r="G33"/>
  <c r="H12" i="6"/>
  <c r="H8"/>
  <c r="H11"/>
  <c r="E22"/>
  <c r="E20"/>
  <c r="E18"/>
  <c r="E15"/>
  <c r="E13"/>
  <c r="E11"/>
  <c r="E10"/>
  <c r="E24"/>
  <c r="E23"/>
  <c r="E21"/>
  <c r="E17"/>
  <c r="E16"/>
  <c r="E14"/>
  <c r="E9"/>
  <c r="E12"/>
  <c r="E19"/>
  <c r="G19"/>
  <c r="D7"/>
  <c r="I17" i="5"/>
  <c r="K17"/>
  <c r="M17"/>
  <c r="O17"/>
  <c r="H17"/>
  <c r="J17"/>
  <c r="L17"/>
  <c r="N17"/>
  <c r="P17"/>
  <c r="F16"/>
  <c r="G16"/>
  <c r="E11"/>
  <c r="D11" s="1"/>
  <c r="D16" s="1"/>
  <c r="H25" i="4"/>
  <c r="J25"/>
  <c r="L25"/>
  <c r="N25"/>
  <c r="P25"/>
  <c r="F24"/>
  <c r="I25"/>
  <c r="K25"/>
  <c r="M25"/>
  <c r="O25"/>
  <c r="G24"/>
  <c r="E12"/>
  <c r="D12" s="1"/>
  <c r="D24" s="1"/>
  <c r="J21" i="20" l="1"/>
  <c r="K21"/>
  <c r="J13"/>
  <c r="K13"/>
  <c r="J11"/>
  <c r="K11"/>
  <c r="J9"/>
  <c r="K9"/>
  <c r="N19"/>
  <c r="N18"/>
  <c r="H8"/>
  <c r="J20"/>
  <c r="K20"/>
  <c r="M17"/>
  <c r="N17"/>
  <c r="M16"/>
  <c r="N16"/>
  <c r="M15"/>
  <c r="N15"/>
  <c r="J14"/>
  <c r="K14"/>
  <c r="J12"/>
  <c r="K12"/>
  <c r="J10"/>
  <c r="K10"/>
  <c r="J8"/>
  <c r="K8"/>
  <c r="K15"/>
  <c r="E35" i="17"/>
  <c r="E31"/>
  <c r="E27"/>
  <c r="E7"/>
  <c r="E34"/>
  <c r="E30"/>
  <c r="E24"/>
  <c r="E12"/>
  <c r="E6"/>
  <c r="E33"/>
  <c r="E29"/>
  <c r="E11"/>
  <c r="E36"/>
  <c r="E32"/>
  <c r="E28"/>
  <c r="E18"/>
  <c r="E10"/>
  <c r="E42" i="16"/>
  <c r="E10"/>
  <c r="E41"/>
  <c r="E19"/>
  <c r="E36"/>
  <c r="E34"/>
  <c r="E6"/>
  <c r="E31"/>
  <c r="E40"/>
  <c r="E16"/>
  <c r="E8"/>
  <c r="E43"/>
  <c r="E37"/>
  <c r="E25"/>
  <c r="E13"/>
  <c r="E7"/>
  <c r="E9"/>
  <c r="F33" i="10"/>
  <c r="J33"/>
  <c r="N33"/>
  <c r="R33"/>
  <c r="D33"/>
  <c r="H33"/>
  <c r="L33"/>
  <c r="P33"/>
  <c r="S25" i="8"/>
  <c r="S9"/>
  <c r="Q25"/>
  <c r="Q9"/>
  <c r="D24" i="6"/>
  <c r="F7"/>
  <c r="G7"/>
  <c r="H19"/>
  <c r="D17" i="5"/>
  <c r="I18"/>
  <c r="K18"/>
  <c r="M18"/>
  <c r="O18"/>
  <c r="H18"/>
  <c r="J18"/>
  <c r="L18"/>
  <c r="N18"/>
  <c r="P18"/>
  <c r="F18"/>
  <c r="F17"/>
  <c r="E16"/>
  <c r="G18"/>
  <c r="G17"/>
  <c r="D25" i="4"/>
  <c r="H26"/>
  <c r="J26"/>
  <c r="L26"/>
  <c r="N26"/>
  <c r="P26"/>
  <c r="I26"/>
  <c r="K26"/>
  <c r="M26"/>
  <c r="O26"/>
  <c r="E24"/>
  <c r="G26"/>
  <c r="G25"/>
  <c r="F26"/>
  <c r="F25"/>
  <c r="Q33" i="8" l="1"/>
  <c r="S33"/>
  <c r="H7" i="6"/>
  <c r="F24"/>
  <c r="F23"/>
  <c r="F21"/>
  <c r="F17"/>
  <c r="F16"/>
  <c r="F14"/>
  <c r="F9"/>
  <c r="G24"/>
  <c r="F22"/>
  <c r="F20"/>
  <c r="F18"/>
  <c r="F15"/>
  <c r="F13"/>
  <c r="F10"/>
  <c r="F19"/>
  <c r="F12"/>
  <c r="F8"/>
  <c r="F11"/>
  <c r="E18" i="5"/>
  <c r="E17"/>
  <c r="E26" i="4"/>
  <c r="E25"/>
  <c r="H24" i="6" l="1"/>
  <c r="I24"/>
  <c r="I12"/>
  <c r="I23"/>
  <c r="I16"/>
  <c r="I20"/>
  <c r="I13"/>
  <c r="I22"/>
  <c r="I8"/>
  <c r="I11"/>
  <c r="I10"/>
  <c r="I15"/>
  <c r="I18"/>
  <c r="I14"/>
  <c r="I21"/>
  <c r="I9"/>
  <c r="I17"/>
  <c r="I19"/>
  <c r="I7"/>
  <c r="I18" i="19"/>
  <c r="I19" s="1"/>
  <c r="H18"/>
  <c r="H19" s="1"/>
  <c r="J18"/>
  <c r="J19" l="1"/>
  <c r="K18"/>
  <c r="K19" s="1"/>
</calcChain>
</file>

<file path=xl/sharedStrings.xml><?xml version="1.0" encoding="utf-8"?>
<sst xmlns="http://schemas.openxmlformats.org/spreadsheetml/2006/main" count="1122" uniqueCount="551">
  <si>
    <t>Annex 2</t>
  </si>
  <si>
    <t>STATEMENT OF COMPREHENSIVE INCOME</t>
  </si>
  <si>
    <t>Large banks</t>
  </si>
  <si>
    <t>Medium-size banks</t>
  </si>
  <si>
    <t>Small-size banks</t>
  </si>
  <si>
    <t>Total</t>
  </si>
  <si>
    <t>30.06.2009</t>
  </si>
  <si>
    <t>30.06.2010</t>
  </si>
  <si>
    <t>INTEREST INCOME</t>
  </si>
  <si>
    <t>INTEREST EXPENSES</t>
  </si>
  <si>
    <t>NET INTEREST INCOME (1-2)</t>
  </si>
  <si>
    <t>NET FEES AND COMMISSION INCOME</t>
  </si>
  <si>
    <t>NET INCOME FROM ASSETS AND LIABILITIES HELD FOR TRADING</t>
  </si>
  <si>
    <t>NET INCOME FROM FINANCIAL INTRUMENTS DESIGNATED AT FAIR VALUE</t>
  </si>
  <si>
    <t>NET (GAINS - LOSSES) FROM FOREIGN EXCHANGE DIFFERENCES</t>
  </si>
  <si>
    <t>OTHER OPERATING INCOME</t>
  </si>
  <si>
    <t>NET IMPAIRMENT LOSSES (PROVISIONS) OF FINANCIAL ASSETS</t>
  </si>
  <si>
    <t>IMPAIRMENT LOSSES OF NON-FINANCIAL ASSETS</t>
  </si>
  <si>
    <t>EMLOYEES EXPENSES</t>
  </si>
  <si>
    <t>DEPRECIATION</t>
  </si>
  <si>
    <t>OTHER OPERATING EXPENSES</t>
  </si>
  <si>
    <t>CURRENT PROFIT/LOSS</t>
  </si>
  <si>
    <t>BALANCE SHEET - ASSETS</t>
  </si>
  <si>
    <t>Annex 1</t>
  </si>
  <si>
    <t>in millions of Denars</t>
  </si>
  <si>
    <t>ASSETS</t>
  </si>
  <si>
    <t>CASH AND BALANCES WITH NBRM</t>
  </si>
  <si>
    <t>FINANCIAL ASSETS HELD FOR TRADING</t>
  </si>
  <si>
    <t>DERIVATIVES HELD FOR TRADING AT FAIR VALUE</t>
  </si>
  <si>
    <t>FINANCIAL ASSETS DESIGNATED AT FAIR VALUE THROUGH PROFIT AND LOSS</t>
  </si>
  <si>
    <t>FINANCIAL ASSETS HELD-TO-MATURITY</t>
  </si>
  <si>
    <t>FINANCIAL ASSETS AVAILABLE FOR SALE</t>
  </si>
  <si>
    <t>PLACEMENTS TO THE CENTRAL BANK</t>
  </si>
  <si>
    <t xml:space="preserve">PLACEMENTS TO FINANCIAL INSTITUTIONS </t>
  </si>
  <si>
    <t>PLACEMENTS TO NONFINANCIAL ENTITIES</t>
  </si>
  <si>
    <t>ACCRUED INTEREST</t>
  </si>
  <si>
    <t>INVESTMENTS IN ASSOCIATES, SUBSIDIARIES AND JOINT VENTURES</t>
  </si>
  <si>
    <t>OTHER ASSETS</t>
  </si>
  <si>
    <t>FORECLOSURES</t>
  </si>
  <si>
    <t>INTANGIBLE ASSETS</t>
  </si>
  <si>
    <t>FIXED ASSETS (PROPERTY, PLANT AND EQUIPMENT)</t>
  </si>
  <si>
    <t>NONCURRENT ASSETS HELD FOR SALE</t>
  </si>
  <si>
    <t>NET COMMISSION RELATIONS</t>
  </si>
  <si>
    <t>UNRECOGNIZED IMPAIRMENT</t>
  </si>
  <si>
    <t>TOTAL ASSETS (NET)</t>
  </si>
  <si>
    <t>BALANCE SHEET -LIABILITIES</t>
  </si>
  <si>
    <t>LIABILITIES</t>
  </si>
  <si>
    <t>INSTRUMENTS FOR TRADING AND FINANCIAL LIABILITIES DESIGNATED AT FAIR VALUE THROUGH PROFIT AND LOSS</t>
  </si>
  <si>
    <t>DERIVATIVES HELD FOR HEDGING</t>
  </si>
  <si>
    <t>DEPOSITS OF FINANCIAL INSTITUTIONS</t>
  </si>
  <si>
    <t>SIGHT DEPOSITS OF NONFINANCIAL ENTITIES</t>
  </si>
  <si>
    <t>SHORT-TERM DEPOSITS OF NONFINANCIAL ENTITIES</t>
  </si>
  <si>
    <t>LONG-TERM DEPOSITS OF NONFINANCIAL ENTITIES</t>
  </si>
  <si>
    <t>DEBT SECURITIES IN ISSUE</t>
  </si>
  <si>
    <t>BORROWINGS</t>
  </si>
  <si>
    <t>LIABILITY COMPONENT OF HYBRID INSTRUMENTS</t>
  </si>
  <si>
    <t>SUBORDINATED DEBT AND CUMULATIVE PREFERRED SHARES</t>
  </si>
  <si>
    <t>INTEREST LIABILITIES</t>
  </si>
  <si>
    <t>OTHER LIABILITIES</t>
  </si>
  <si>
    <t>PROVISIONS</t>
  </si>
  <si>
    <t>CAPITAL AND RESERVES</t>
  </si>
  <si>
    <t>GROSS PROFIT*</t>
  </si>
  <si>
    <t>TOTAL LIABILITIES</t>
  </si>
  <si>
    <t>* The sum of the financial result of the banks that have generated a profit. The total loss generated by the banks is a deductible item from the capital and reserves.</t>
  </si>
  <si>
    <t>Annex 3</t>
  </si>
  <si>
    <t>Structure of credits of nonfinancial subjects</t>
  </si>
  <si>
    <t>Date</t>
  </si>
  <si>
    <t>Description</t>
  </si>
  <si>
    <t>TOTAL</t>
  </si>
  <si>
    <t>Enterprises</t>
  </si>
  <si>
    <t>Households</t>
  </si>
  <si>
    <t>Other clients</t>
  </si>
  <si>
    <t>Denar</t>
  </si>
  <si>
    <t>Denar with FX clause</t>
  </si>
  <si>
    <t>Foreign currency</t>
  </si>
  <si>
    <t>Past due credits</t>
  </si>
  <si>
    <t>Short-term credits</t>
  </si>
  <si>
    <t>Long-term credits</t>
  </si>
  <si>
    <t>Nonperforming credits</t>
  </si>
  <si>
    <t>Total credits</t>
  </si>
  <si>
    <t>Impairment losses</t>
  </si>
  <si>
    <t>Accumulated amortization</t>
  </si>
  <si>
    <t>Total credits, net</t>
  </si>
  <si>
    <t>Change 30.06.2010/      31.12.2009</t>
  </si>
  <si>
    <t>Absolute change of credits</t>
  </si>
  <si>
    <t>Change as %</t>
  </si>
  <si>
    <t>Structure of change</t>
  </si>
  <si>
    <t>Annex 4</t>
  </si>
  <si>
    <t>Structure of deposits of nonfinancial subjects</t>
  </si>
  <si>
    <t>Sight deposits</t>
  </si>
  <si>
    <t>Short-term deposits</t>
  </si>
  <si>
    <t>Long-term deposits</t>
  </si>
  <si>
    <t>Total deposits</t>
  </si>
  <si>
    <t>Absolute change of depostis</t>
  </si>
  <si>
    <t>Strucutre of change</t>
  </si>
  <si>
    <t>Annex 5</t>
  </si>
  <si>
    <t>Structure of securities portfolio</t>
  </si>
  <si>
    <t>No.</t>
  </si>
  <si>
    <t>Securities portfolio</t>
  </si>
  <si>
    <t>Amount in millions of denars</t>
  </si>
  <si>
    <t>Structure (as %)</t>
  </si>
  <si>
    <t>Semi-annual change 31.12.2009/30.06.2010</t>
  </si>
  <si>
    <t>Absolute change</t>
  </si>
  <si>
    <t>As percentage</t>
  </si>
  <si>
    <t>Share in change</t>
  </si>
  <si>
    <t>1.</t>
  </si>
  <si>
    <t>Debt instruments - securities (1.1.+1.2.)</t>
  </si>
  <si>
    <t>1.1.</t>
  </si>
  <si>
    <t>Money market instruments</t>
  </si>
  <si>
    <t xml:space="preserve">     - NBRM bills</t>
  </si>
  <si>
    <t xml:space="preserve">     - Treasury bills</t>
  </si>
  <si>
    <t>1.2.</t>
  </si>
  <si>
    <t>Bonds (1.2.1.+1.2.2.+1.2.3.)</t>
  </si>
  <si>
    <t>1.2.1.</t>
  </si>
  <si>
    <t>Bonds issued by government</t>
  </si>
  <si>
    <t xml:space="preserve">     - Continuous government bonds (treasury bonds)</t>
  </si>
  <si>
    <t xml:space="preserve">     - Structural government bonds</t>
  </si>
  <si>
    <t xml:space="preserve">     - Bond issued for privatization of Stopanska Banka AD Skopje</t>
  </si>
  <si>
    <t xml:space="preserve">     - Eurobonds</t>
  </si>
  <si>
    <t>/</t>
  </si>
  <si>
    <t>1.2.2.</t>
  </si>
  <si>
    <t>Corporate bonds issued by domestic banks</t>
  </si>
  <si>
    <t>1.2.3.</t>
  </si>
  <si>
    <t>Bonds issued by foreign governments</t>
  </si>
  <si>
    <t>2.</t>
  </si>
  <si>
    <t>Equity instruments - securities</t>
  </si>
  <si>
    <t xml:space="preserve">     - issued by nonfinancial entities</t>
  </si>
  <si>
    <t xml:space="preserve">     - issued by banks and other financial institutions - residents </t>
  </si>
  <si>
    <t xml:space="preserve">     - issued by financial institutions - nonresidents</t>
  </si>
  <si>
    <t>3.</t>
  </si>
  <si>
    <t>Derivatives</t>
  </si>
  <si>
    <t>4.</t>
  </si>
  <si>
    <t>Total securities portfolio (1+2+3)</t>
  </si>
  <si>
    <t>Аnnex 6</t>
  </si>
  <si>
    <t>Изложеност</t>
  </si>
  <si>
    <t>Credit risk exposure and calculated impairment at the level of the banking system – sector structure</t>
  </si>
  <si>
    <t>А</t>
  </si>
  <si>
    <t>B</t>
  </si>
  <si>
    <t>C</t>
  </si>
  <si>
    <t>D</t>
  </si>
  <si>
    <t>E</t>
  </si>
  <si>
    <t>Credit risk exposure</t>
  </si>
  <si>
    <t>Calculated impairment and special reserves</t>
  </si>
  <si>
    <t>12.2009</t>
  </si>
  <si>
    <t>06.2010</t>
  </si>
  <si>
    <t>ENTERPRISES AND OTHER CLIENTS</t>
  </si>
  <si>
    <t>Agriculture, hunting and forestry</t>
  </si>
  <si>
    <t>Fishing</t>
  </si>
  <si>
    <t>Industry</t>
  </si>
  <si>
    <t>Construction</t>
  </si>
  <si>
    <t>Wholesale and retail trade</t>
  </si>
  <si>
    <t>Hotels and restaurants</t>
  </si>
  <si>
    <t>Transport, storage and communication</t>
  </si>
  <si>
    <t>Financial intermediation</t>
  </si>
  <si>
    <t>Real estate, renting and business activities</t>
  </si>
  <si>
    <t>Public administration and defense; compulsory social security</t>
  </si>
  <si>
    <t>Education</t>
  </si>
  <si>
    <t>Health and social work</t>
  </si>
  <si>
    <t>Other community, social and personal service activities</t>
  </si>
  <si>
    <t xml:space="preserve">Households employing staff </t>
  </si>
  <si>
    <t>Extraterritorial organizations and bodies</t>
  </si>
  <si>
    <t>HOUSEHOLD</t>
  </si>
  <si>
    <t xml:space="preserve"> - residential and commercial real estate loans</t>
  </si>
  <si>
    <t xml:space="preserve"> - consumer loans</t>
  </si>
  <si>
    <t xml:space="preserve"> - overdrafts</t>
  </si>
  <si>
    <t xml:space="preserve"> - credit cards</t>
  </si>
  <si>
    <t xml:space="preserve"> - car loans</t>
  </si>
  <si>
    <t xml:space="preserve"> - other loans</t>
  </si>
  <si>
    <t>SOLE PROPRIETORS</t>
  </si>
  <si>
    <t>Annex 7</t>
  </si>
  <si>
    <t>Credit risk exposure and calculated impairment at the level of the banking system – currency structure</t>
  </si>
  <si>
    <t xml:space="preserve">in millions of Denars  </t>
  </si>
  <si>
    <t xml:space="preserve">Denar </t>
  </si>
  <si>
    <t>FX</t>
  </si>
  <si>
    <t>Annex 8</t>
  </si>
  <si>
    <t>Non-performing credits and calculated impairment for non-performing credits, at the level of the banking system – sector structure</t>
  </si>
  <si>
    <t>Non-performing credits and calculated impairment for non-performing credits, at the level of the banking system –  currency structure</t>
  </si>
  <si>
    <t>Annex 9</t>
  </si>
  <si>
    <t>Annex 10</t>
  </si>
  <si>
    <t>Credit risk exposure and calculated impairment, by individual grous of banks – sector structure</t>
  </si>
  <si>
    <t>Medium size banks</t>
  </si>
  <si>
    <t>Small size banks</t>
  </si>
  <si>
    <t>"C", "D" and "E" credit risk exposure</t>
  </si>
  <si>
    <t>TOTAL CREDIT RISK EXPOSURE</t>
  </si>
  <si>
    <t>Annex 11</t>
  </si>
  <si>
    <t>Non-performing credits and calculated impairment for non-performing credits, by individual groups of banks – currency structure</t>
  </si>
  <si>
    <t>Calculated impairment and special reserves for nonperforming credits</t>
  </si>
  <si>
    <t>Annex  12</t>
  </si>
  <si>
    <t>CONTRACTUAL MATURITY STRUCTURE OF THE ASSETS AND LIABILITIES as of 30.06.2010</t>
  </si>
  <si>
    <t>Number</t>
  </si>
  <si>
    <t>up to 7 days</t>
  </si>
  <si>
    <t>from 8 to 30 days</t>
  </si>
  <si>
    <t>from 31 to 90 days</t>
  </si>
  <si>
    <t>from 91 to 180 days</t>
  </si>
  <si>
    <t>from 181 to 365 days</t>
  </si>
  <si>
    <t>Assets</t>
  </si>
  <si>
    <t>Cash, cash equivalents, gold and precisious metals</t>
  </si>
  <si>
    <t>Financial intruments held for trading</t>
  </si>
  <si>
    <t>Money Market instruments</t>
  </si>
  <si>
    <t>other debt instruments</t>
  </si>
  <si>
    <t>equity instruments</t>
  </si>
  <si>
    <t>Derivatives for trading</t>
  </si>
  <si>
    <t>Embeded derivtives and derivatives held for hedging</t>
  </si>
  <si>
    <t>Financial instruments at fair value through profit and loss, identified as such at initial recognition</t>
  </si>
  <si>
    <t>credits</t>
  </si>
  <si>
    <t>Financial instruments held to maturity</t>
  </si>
  <si>
    <t>Financial instuments available for sale</t>
  </si>
  <si>
    <t>other instruments</t>
  </si>
  <si>
    <t>Credits and claims</t>
  </si>
  <si>
    <t>interbank transactions</t>
  </si>
  <si>
    <t>deposits</t>
  </si>
  <si>
    <t>financial leasing</t>
  </si>
  <si>
    <t>other claims</t>
  </si>
  <si>
    <t>Interest receivables</t>
  </si>
  <si>
    <t>Commission and fees receivables</t>
  </si>
  <si>
    <t>Other on-balance sheet assets</t>
  </si>
  <si>
    <t>Total Assets (1+2+3+4+5+6+7+8+9+10+11)</t>
  </si>
  <si>
    <t>Liabilities</t>
  </si>
  <si>
    <t>Transaction accounts</t>
  </si>
  <si>
    <t>Financial liabilities at fair value through profit and loss</t>
  </si>
  <si>
    <t>liabilities from credits</t>
  </si>
  <si>
    <t>subordinated intruments</t>
  </si>
  <si>
    <t>Embeded derivatives and derivatives held for hedging</t>
  </si>
  <si>
    <t>Deposits</t>
  </si>
  <si>
    <t>sight deposits</t>
  </si>
  <si>
    <t>term deposits</t>
  </si>
  <si>
    <t>Liabilities from credits</t>
  </si>
  <si>
    <t>Issued debt securities</t>
  </si>
  <si>
    <t>Interest payable</t>
  </si>
  <si>
    <t>Commissions and fees payable</t>
  </si>
  <si>
    <t>Financial leasing</t>
  </si>
  <si>
    <t>Other on-balance sheet liabilities</t>
  </si>
  <si>
    <t>Total Liabilities  (13+14+15+16+17+18+19+20+21+22+23)</t>
  </si>
  <si>
    <t>Off-Balance sheet items</t>
  </si>
  <si>
    <t>Off-balance sheet assets</t>
  </si>
  <si>
    <t>Off-balance sheet liabilities</t>
  </si>
  <si>
    <t>Net off-balance sheet items (25-26)</t>
  </si>
  <si>
    <t>Gap (12-24+27)</t>
  </si>
  <si>
    <t>Cummulative gap</t>
  </si>
  <si>
    <t>Annex  13</t>
  </si>
  <si>
    <t>ANTICIPATED MATURITY STRUCTURE OF THE ASSETS AND LIABILITIES as of 30.06.2010</t>
  </si>
  <si>
    <t>Anticipated maturity (on-balance sheet and off-balance sheet items)</t>
  </si>
  <si>
    <t>Anticipated maturity (future activities)</t>
  </si>
  <si>
    <t>Annex  14</t>
  </si>
  <si>
    <t>Liquidity ratios</t>
  </si>
  <si>
    <t>Liquid assets / total assets</t>
  </si>
  <si>
    <t>Liquid assets / total liabilities</t>
  </si>
  <si>
    <t>Liquid assets / short-term liabilities</t>
  </si>
  <si>
    <t>Liquid assets / total deposits of non financial entities</t>
  </si>
  <si>
    <t>Liquid assets / total deposits of households</t>
  </si>
  <si>
    <t>Credits / deposits</t>
  </si>
  <si>
    <t>06.2009</t>
  </si>
  <si>
    <t>07.2009</t>
  </si>
  <si>
    <t>08.2009</t>
  </si>
  <si>
    <t>09.2009</t>
  </si>
  <si>
    <t>10.2009</t>
  </si>
  <si>
    <t>11.2009</t>
  </si>
  <si>
    <t>01.2010</t>
  </si>
  <si>
    <t>02.2010</t>
  </si>
  <si>
    <t>03.2010</t>
  </si>
  <si>
    <t>04.2010</t>
  </si>
  <si>
    <t>05.2010</t>
  </si>
  <si>
    <t>Annex  15</t>
  </si>
  <si>
    <t>Structure of on-balance sheet assets and off-balance sheet assets in foreign currency and in Denars with FX clause, as of 30.06.2010</t>
  </si>
  <si>
    <t>Item</t>
  </si>
  <si>
    <t>Amount (in million of Denars)</t>
  </si>
  <si>
    <t>Structure (in %)</t>
  </si>
  <si>
    <t>Cash, cash equivalents, gold and precious metals</t>
  </si>
  <si>
    <t>Financial instrument for trading</t>
  </si>
  <si>
    <t>Embedded derivatives and derivatives held for risk management</t>
  </si>
  <si>
    <t>Financial instruments at fair value through profit and loss as such at initial recognize</t>
  </si>
  <si>
    <t>5.1</t>
  </si>
  <si>
    <t>in foreign currency</t>
  </si>
  <si>
    <t>5.2</t>
  </si>
  <si>
    <t>in Denars with FX clause</t>
  </si>
  <si>
    <t>6.1</t>
  </si>
  <si>
    <t>6.2</t>
  </si>
  <si>
    <t>Financial instruments available for sale</t>
  </si>
  <si>
    <t>7.1</t>
  </si>
  <si>
    <t>7.2</t>
  </si>
  <si>
    <t>Credits and claims in foreign currency</t>
  </si>
  <si>
    <t>8.1</t>
  </si>
  <si>
    <t>8.2</t>
  </si>
  <si>
    <t>8.3</t>
  </si>
  <si>
    <t>8.4</t>
  </si>
  <si>
    <t>8.5</t>
  </si>
  <si>
    <t>impairment</t>
  </si>
  <si>
    <t>Credits and claims in Denars with FX clause</t>
  </si>
  <si>
    <t>9.1</t>
  </si>
  <si>
    <t>9.2</t>
  </si>
  <si>
    <t>9.3</t>
  </si>
  <si>
    <t>9.4</t>
  </si>
  <si>
    <t>9.5</t>
  </si>
  <si>
    <t>Interest receivable in foreign currency</t>
  </si>
  <si>
    <t>10.1</t>
  </si>
  <si>
    <t>accrued interest</t>
  </si>
  <si>
    <t>10.2</t>
  </si>
  <si>
    <t>Interest receivable in Denars with FX clause</t>
  </si>
  <si>
    <t>11.1</t>
  </si>
  <si>
    <t>11.2</t>
  </si>
  <si>
    <t>Commissions and fees receivables</t>
  </si>
  <si>
    <t>12.1</t>
  </si>
  <si>
    <t>accrued commissions and fees</t>
  </si>
  <si>
    <t>12.2</t>
  </si>
  <si>
    <t>Investments</t>
  </si>
  <si>
    <t>Other non-mentioned on-balance sheet assets</t>
  </si>
  <si>
    <t>Total on-balance sheet assets (1+2+3+4+5+6+7+8+9+10+11+12+13+14)</t>
  </si>
  <si>
    <t>Total on-balance sheet assets and off-balance sheet assets in foreign currency and in Denars with FX clause (15+16)</t>
  </si>
  <si>
    <t>Annex  16</t>
  </si>
  <si>
    <t>Structure of on-balance sheet and off-balance sheet liabilities in foreign currency and in Denars with FX clause, as of 30.06.2010</t>
  </si>
  <si>
    <t>Current accounts</t>
  </si>
  <si>
    <t>2.1</t>
  </si>
  <si>
    <t>2.2</t>
  </si>
  <si>
    <t>Deposits in foreign currency</t>
  </si>
  <si>
    <t>financial institutions</t>
  </si>
  <si>
    <t>nonfinancial institutions</t>
  </si>
  <si>
    <t>5.3</t>
  </si>
  <si>
    <t>natural persons</t>
  </si>
  <si>
    <t>5.4</t>
  </si>
  <si>
    <t>non-residents</t>
  </si>
  <si>
    <t>5.5</t>
  </si>
  <si>
    <t>other clients</t>
  </si>
  <si>
    <t>Deposits in Denars with FX clause</t>
  </si>
  <si>
    <t>6.3</t>
  </si>
  <si>
    <t>6.4</t>
  </si>
  <si>
    <t>6.5</t>
  </si>
  <si>
    <t>Interest payable in foreign currency</t>
  </si>
  <si>
    <t>Interest payable in Denars with FX clause</t>
  </si>
  <si>
    <t>Hybrid and subordinated instruments in foreign currency</t>
  </si>
  <si>
    <t>Hybrid and subordinated instruments in Denars with FX clause</t>
  </si>
  <si>
    <t>Other non-mentioned on-balance sheet liabilities</t>
  </si>
  <si>
    <t>Total on-balance sheet liabilities (1+2+3+4+5+6+7+8+9+10+11+12+13+14+15)</t>
  </si>
  <si>
    <t>Total on-balance sheet and off-balance sheet liabilities in foreign currency and in Denars with FX clause (16+17)</t>
  </si>
  <si>
    <t xml:space="preserve">Annex  17 </t>
  </si>
  <si>
    <t>Own funds by group of banks</t>
  </si>
  <si>
    <t>in million of Denars</t>
  </si>
  <si>
    <t>No</t>
  </si>
  <si>
    <t>CORE CAPITAL</t>
  </si>
  <si>
    <t>Paid in and subscribed common and non-cumulative preference shares and premiums based on these shares</t>
  </si>
  <si>
    <t>Nominal value</t>
  </si>
  <si>
    <t>1.1.1</t>
  </si>
  <si>
    <t>Nominal value of common shares</t>
  </si>
  <si>
    <t>1.1.2</t>
  </si>
  <si>
    <t>Nominal value of non-cumulative preference share</t>
  </si>
  <si>
    <t>1.2</t>
  </si>
  <si>
    <t>Premium</t>
  </si>
  <si>
    <t>1.2.1</t>
  </si>
  <si>
    <t>Premium based on common shares</t>
  </si>
  <si>
    <t>1.2.2</t>
  </si>
  <si>
    <t>Premium based on non-cumulative preference shares</t>
  </si>
  <si>
    <t>2</t>
  </si>
  <si>
    <t>Reserve and retained profit/loss</t>
  </si>
  <si>
    <t>Reserve fund</t>
  </si>
  <si>
    <t>Retained profit restricted to distribution to shareholders</t>
  </si>
  <si>
    <t>2.3</t>
  </si>
  <si>
    <t>Accumulated loss from previous years</t>
  </si>
  <si>
    <t>2.4</t>
  </si>
  <si>
    <t>Current profit</t>
  </si>
  <si>
    <t>2.5</t>
  </si>
  <si>
    <t>Unrealized loss on equities available for sale</t>
  </si>
  <si>
    <t>3</t>
  </si>
  <si>
    <t>Positions arising from consolidation</t>
  </si>
  <si>
    <t>3.1</t>
  </si>
  <si>
    <t>Minority interest</t>
  </si>
  <si>
    <t>3.2</t>
  </si>
  <si>
    <t>Reserves from exchange rate differentials</t>
  </si>
  <si>
    <t>3.3</t>
  </si>
  <si>
    <t>Other differentials</t>
  </si>
  <si>
    <t>4</t>
  </si>
  <si>
    <t>Deductions</t>
  </si>
  <si>
    <t>4.1</t>
  </si>
  <si>
    <t>Loss at the end of the year, or current loss</t>
  </si>
  <si>
    <t>4.2</t>
  </si>
  <si>
    <t>Own shares</t>
  </si>
  <si>
    <t>4.3</t>
  </si>
  <si>
    <t>Intangible assets</t>
  </si>
  <si>
    <t>4.4</t>
  </si>
  <si>
    <t xml:space="preserve">Net negative revaluation reserves </t>
  </si>
  <si>
    <t>4.5</t>
  </si>
  <si>
    <t>Difference between the amount of required and made impairment/special reserve</t>
  </si>
  <si>
    <t>4.6</t>
  </si>
  <si>
    <t>Amount of unallocated impairment and special reserve as a result of accounting time lag</t>
  </si>
  <si>
    <t>5</t>
  </si>
  <si>
    <t>Common shares, reserves and retained profit and deductions</t>
  </si>
  <si>
    <t>6</t>
  </si>
  <si>
    <t>Amount of other positions that may be included in the core capital</t>
  </si>
  <si>
    <t>I</t>
  </si>
  <si>
    <t>SUPPLEMENTARY CAPITAL 1</t>
  </si>
  <si>
    <t>7</t>
  </si>
  <si>
    <t>Paid-in and subscribed cumulative preference shares and premium on such shares</t>
  </si>
  <si>
    <t>8</t>
  </si>
  <si>
    <t>Revaluation reserves</t>
  </si>
  <si>
    <t>9</t>
  </si>
  <si>
    <t>Hybrid capital instruments</t>
  </si>
  <si>
    <t>10</t>
  </si>
  <si>
    <t>Subordinated instruments</t>
  </si>
  <si>
    <t>11</t>
  </si>
  <si>
    <t>Amount of subordinated instruments that may be included in the additional capital I</t>
  </si>
  <si>
    <t>II</t>
  </si>
  <si>
    <t>DEDUCTIONS FROM CORE CAPITAL AND SUPPLEMENTARY CAPITAL 1</t>
  </si>
  <si>
    <t>12</t>
  </si>
  <si>
    <t>Capital investments in other banks or financial institutions of over 10% of the capital of such institutions</t>
  </si>
  <si>
    <t>13</t>
  </si>
  <si>
    <t>Investments in subordinated and hybrid capital instruments and other instruments of institutions referred to in 12</t>
  </si>
  <si>
    <t>14</t>
  </si>
  <si>
    <t>Aggregate amount of investments in capital, subordinated and hybrid instruments and other instruments exceeding 10% of (I+II)</t>
  </si>
  <si>
    <t>15</t>
  </si>
  <si>
    <t>Direct capital investments in insurance and reinsurance companies and pension fund management undertakings</t>
  </si>
  <si>
    <t>16</t>
  </si>
  <si>
    <t>Investments in financial instruments issued by the insurance and reinsurance companies and pension fund management undertakings</t>
  </si>
  <si>
    <t>17</t>
  </si>
  <si>
    <t>Amount of excess of limits on investments in nonfinancial institutions</t>
  </si>
  <si>
    <t>18</t>
  </si>
  <si>
    <t>Positions arising from consolidation (negative amounts)</t>
  </si>
  <si>
    <t>III</t>
  </si>
  <si>
    <t>Deductions from the core capital and supplementary capital 1</t>
  </si>
  <si>
    <t>IV</t>
  </si>
  <si>
    <t>CORE CAPITAL AFTER DEDUCTIONS</t>
  </si>
  <si>
    <t>V</t>
  </si>
  <si>
    <t>SUPPLEMENTARY CAPITAL 1 AFTER DEDUCTIONS</t>
  </si>
  <si>
    <t>SUPPLEMENTARY CAPITAL 2</t>
  </si>
  <si>
    <t>19</t>
  </si>
  <si>
    <t>Subordinated instruments of supplementary capital 2</t>
  </si>
  <si>
    <t>20</t>
  </si>
  <si>
    <t>Supplementary capital 1 and 2</t>
  </si>
  <si>
    <t>21</t>
  </si>
  <si>
    <t>Allowed amount of supplementary capital 1 and 2</t>
  </si>
  <si>
    <t>21.1</t>
  </si>
  <si>
    <t>Supplementary capital 1</t>
  </si>
  <si>
    <t>21.2</t>
  </si>
  <si>
    <t>Supplementary capital 2</t>
  </si>
  <si>
    <t>22</t>
  </si>
  <si>
    <t>Core capital</t>
  </si>
  <si>
    <t>22.1</t>
  </si>
  <si>
    <t>Excess core capital (150%)</t>
  </si>
  <si>
    <t>22.2</t>
  </si>
  <si>
    <t>Excess core capital (250%)</t>
  </si>
  <si>
    <t>VI</t>
  </si>
  <si>
    <t>Allowed amount of supplementary capital 2</t>
  </si>
  <si>
    <t>OWN FUNDS</t>
  </si>
  <si>
    <t>VII</t>
  </si>
  <si>
    <t>VIII</t>
  </si>
  <si>
    <t>IX</t>
  </si>
  <si>
    <t>X</t>
  </si>
  <si>
    <t>Capital adequacy ratio, by group of banks</t>
  </si>
  <si>
    <t>CREDIT RISK WEIGHTED ASSETS</t>
  </si>
  <si>
    <t>On-balance sheet credit risk weighted assets</t>
  </si>
  <si>
    <t>Off-balance sheet credit risk weighted assets</t>
  </si>
  <si>
    <t>Credit risk weighted assets (1+2)</t>
  </si>
  <si>
    <t xml:space="preserve">Capital requirement for credit risk </t>
  </si>
  <si>
    <t>CURRENCY RISK WEIGHTED ASSETS</t>
  </si>
  <si>
    <t>Aggregate currency position</t>
  </si>
  <si>
    <t>Net-position in gold</t>
  </si>
  <si>
    <t>Currency risk weighted assets (5+6)</t>
  </si>
  <si>
    <t xml:space="preserve">Capital requirement for currency risk </t>
  </si>
  <si>
    <t>RISK WEIGHTED ASSETS (3+7)</t>
  </si>
  <si>
    <t>Capital requirement for risks (4+8)</t>
  </si>
  <si>
    <t>CAPITAL ADEQUACY RATIO (IV/III)</t>
  </si>
  <si>
    <t>Annex  18</t>
  </si>
  <si>
    <t xml:space="preserve">Structure and change of the own funds at the level of the banking system </t>
  </si>
  <si>
    <t>Amount in million of Denars</t>
  </si>
  <si>
    <t xml:space="preserve">Structure in (%) </t>
  </si>
  <si>
    <t>Semi-annual change (30.06.2010 / 31.12.2009)</t>
  </si>
  <si>
    <t>Annual change (30.06.2010/30.06.2009)</t>
  </si>
  <si>
    <t>in %</t>
  </si>
  <si>
    <t>share in the change</t>
  </si>
  <si>
    <t>учество во промената</t>
  </si>
  <si>
    <t>Own funds</t>
  </si>
  <si>
    <t xml:space="preserve">   -Paid in and subscribed common and non-cumulative preference shares and premiums based on these shares</t>
  </si>
  <si>
    <t xml:space="preserve">   -Reserve and retained profit/accumulated loss</t>
  </si>
  <si>
    <t xml:space="preserve">   -Deductions</t>
  </si>
  <si>
    <t xml:space="preserve">          1. current loss</t>
  </si>
  <si>
    <t xml:space="preserve">          2.  unallocated impairment and special reserve</t>
  </si>
  <si>
    <t xml:space="preserve">          3. other deductable items</t>
  </si>
  <si>
    <t xml:space="preserve">   -Paid-in and subscribed cumulative preference shares and premium on such shares</t>
  </si>
  <si>
    <t xml:space="preserve">   -Revaluation reserves</t>
  </si>
  <si>
    <t xml:space="preserve">   -Hybrid instruments</t>
  </si>
  <si>
    <t xml:space="preserve">   -Subordinated instruments</t>
  </si>
  <si>
    <t>Annex  19</t>
  </si>
  <si>
    <t>Annex  20</t>
  </si>
  <si>
    <t xml:space="preserve">Structure and change of the own funds by group of banks </t>
  </si>
  <si>
    <t xml:space="preserve">Amount in million of Denars </t>
  </si>
  <si>
    <t>Semi-annual change (30.06.2010/ 31.12.2009)</t>
  </si>
  <si>
    <t>Type of measure</t>
  </si>
  <si>
    <t>Written recommendation</t>
  </si>
  <si>
    <t>Number of</t>
  </si>
  <si>
    <t>banks</t>
  </si>
  <si>
    <t>Number of saving houses</t>
  </si>
  <si>
    <t>Achievement and maintenance of certain capital adequacy rate</t>
  </si>
  <si>
    <t>Achievement and maintenance of an amount of own funds not lower than Euro 256 thousands in Denar denomination</t>
  </si>
  <si>
    <r>
      <t xml:space="preserve">Determining new audit company for the financial reports in 2009 </t>
    </r>
    <r>
      <rPr>
        <sz val="11"/>
        <color theme="1"/>
        <rFont val="Tahoma"/>
        <family val="2"/>
        <charset val="204"/>
      </rPr>
      <t xml:space="preserve"> </t>
    </r>
  </si>
  <si>
    <t>The outsourcing company to provide ISO/IEC certificate</t>
  </si>
  <si>
    <t>With internal acts to prescribe the obligations of the Board of Directors, Supervisory Board and other persons that perform management functions in order to undertake measures regarding the findings and recommendations by the Internal Audit Department</t>
  </si>
  <si>
    <t>Effective prevention of extending credits for collection of claims</t>
  </si>
  <si>
    <t>Undertaking activities for compliance with the Law on Obligatory Relations regarding the calculation of  interest on interest</t>
  </si>
  <si>
    <t>Improving the internal acts for credit risk management</t>
  </si>
  <si>
    <t>Adopting a Policy for undertaking and managing the credit risk</t>
  </si>
  <si>
    <t>Establishing internal acts approved by the Supervisory Board which will define the competency of the Risk Management Department in the process of credit risk management</t>
  </si>
  <si>
    <t>The Supervisory board shall monitor the implementation of the policy and procedures for performing internal audit by the Internal Audit Department</t>
  </si>
  <si>
    <t xml:space="preserve">The Internal Audit Department shall assess the implementation of the imposed measures for improvement of the credit risk management system </t>
  </si>
  <si>
    <t>Memorandum</t>
  </si>
  <si>
    <t xml:space="preserve">Improvement of the information security management system  </t>
  </si>
  <si>
    <t>Overcoming the weaknesses in the module for crediting in the software support thus enabling compliance with the analytical accounting record</t>
  </si>
  <si>
    <t xml:space="preserve">Overcoming the weaknesses in the internal controls with respect to the legal risk  </t>
  </si>
  <si>
    <r>
      <t>Improvement of the management system of the risk from money laundering and financing terroris</t>
    </r>
    <r>
      <rPr>
        <sz val="11"/>
        <color theme="1"/>
        <rFont val="Calibri"/>
        <family val="2"/>
        <charset val="204"/>
        <scheme val="minor"/>
      </rPr>
      <t>m</t>
    </r>
  </si>
  <si>
    <t>Improvement of the credit risk management system</t>
  </si>
  <si>
    <t>Improvement of the liquidity risk management system</t>
  </si>
  <si>
    <t>Improvement of the strategy risk management system</t>
  </si>
  <si>
    <t xml:space="preserve">Establishing efficient system for legal risk management </t>
  </si>
  <si>
    <t>Establishing efficient system for strategy risk management</t>
  </si>
  <si>
    <t>Establishing efficient system for reputational risk management</t>
  </si>
  <si>
    <t xml:space="preserve">Adequate additional staffing with some organizational units (services), according to the organizational chart </t>
  </si>
  <si>
    <t>The Supervisory Board undertakes activities for strengthening the supervision on the internal controls and for larger participation in the operations of the Audit Department</t>
  </si>
  <si>
    <t xml:space="preserve">The Risk Management Board shall assess the efficiency of the functioning of internal controls of risk management an shall assess the risk management </t>
  </si>
  <si>
    <t>The Risk Management Board shall assess its own operations and shall submit the assessments to the Supervisory Board</t>
  </si>
  <si>
    <t>The Risk Management Board shall assess the risk management system on a regular basis</t>
  </si>
  <si>
    <t>The Internal Audit Department shall assess the implementation of the measures for improvement of the credit risk management system</t>
  </si>
  <si>
    <t>The Internal Audit Department shall also perform an audit of the legal, reputational and credit risk management</t>
  </si>
  <si>
    <t>The Internal Audit Department shall include an audit  of the efficiency of the systems for internal control for prevention of money laundering and financing terrorism</t>
  </si>
  <si>
    <t>Measures prescribed in a decision</t>
  </si>
  <si>
    <t>Maintaining an amount of liquid assets which shall ensure coverage of over 70% of the total assets</t>
  </si>
  <si>
    <t xml:space="preserve">Deleting the financial activity -  lending abroad, including the factoring and forfeiting and financing commercial transactions  </t>
  </si>
  <si>
    <t>Withdrawal of issued approval for financial activity - purchase and sale, warranty and placement of issue of securities</t>
  </si>
  <si>
    <t>Withdrawal of issued approval for financial activity - trade with foreign currencies, which includes trading with precious metals</t>
  </si>
  <si>
    <t>Withdrawal of issued approval for financial activity - trade with securities</t>
  </si>
  <si>
    <t>Measures imposed by NBRM to the banks and saving houses in the period from January 1, 2010 to June 30, 2010.</t>
  </si>
  <si>
    <t xml:space="preserve">Large banks                                            </t>
  </si>
  <si>
    <t xml:space="preserve">Medium-size banks                                     </t>
  </si>
  <si>
    <t xml:space="preserve">Small-size banks                                                                  </t>
  </si>
  <si>
    <t>Komercijalna banka AD Skopje</t>
  </si>
  <si>
    <t>Alfa banka AD Skopje</t>
  </si>
  <si>
    <t>Eurostandard banka AD Skopje</t>
  </si>
  <si>
    <t>NLB Tutunska banka AD Skopje</t>
  </si>
  <si>
    <t>Izvozna i kreditna banka AD Skopje</t>
  </si>
  <si>
    <t>Ziraat banka AD Skopje</t>
  </si>
  <si>
    <t>Stopanska banka AD Skopje</t>
  </si>
  <si>
    <t>Kapital banka AD Skopje</t>
  </si>
  <si>
    <t>Ohridska banka AD Ohrid</t>
  </si>
  <si>
    <t>Macedonian Bank for Development Promotion AD Skopje</t>
  </si>
  <si>
    <t>Prokredit banka AD Skopje</t>
  </si>
  <si>
    <t>Postenska banka AD Skopje</t>
  </si>
  <si>
    <t xml:space="preserve">Stopanska banka AD Bitola </t>
  </si>
  <si>
    <t>Stater banka AD Kumanovo</t>
  </si>
  <si>
    <t>TTK banka AD Skopje</t>
  </si>
  <si>
    <t>Centralna kooperativna banka AD Skopje</t>
  </si>
  <si>
    <t>UNI banka AD Skopje</t>
  </si>
  <si>
    <t>* Banks are in alphabetical order</t>
  </si>
  <si>
    <t>Groups of banks as of 30.06.2010</t>
  </si>
  <si>
    <t>Annex 22</t>
  </si>
  <si>
    <t>Sparkasse bank Macedonia AD Skopje</t>
  </si>
  <si>
    <t>Annex  21</t>
  </si>
</sst>
</file>

<file path=xl/styles.xml><?xml version="1.0" encoding="utf-8"?>
<styleSheet xmlns="http://schemas.openxmlformats.org/spreadsheetml/2006/main">
  <numFmts count="8">
    <numFmt numFmtId="164" formatCode="_(* #,##0.00_);_(* \(#,##0.00\);_(* &quot;-&quot;??_);_(@_)"/>
    <numFmt numFmtId="165" formatCode="_(&quot;$&quot;* #,##0.00_);_(&quot;$&quot;* \(#,##0.00\);_(&quot;$&quot;* &quot;-&quot;??_);_(@_)"/>
    <numFmt numFmtId="166" formatCode="0.0%"/>
    <numFmt numFmtId="167" formatCode="_(* #,##0_);_(* \(#,##0\);_(* &quot;-&quot;??_);_(@_)"/>
    <numFmt numFmtId="168" formatCode="#,##0.0"/>
    <numFmt numFmtId="169" formatCode="General_)"/>
    <numFmt numFmtId="170" formatCode="_(* #,##0_);_(* \(#,##0\);_(* &quot;-&quot;_);_(@_)"/>
    <numFmt numFmtId="171" formatCode="_(&quot;$&quot;* #,##0_);_(&quot;$&quot;* \(#,##0\);_(&quot;$&quot;* &quot;-&quot;_);_(@_)"/>
  </numFmts>
  <fonts count="64">
    <font>
      <sz val="11"/>
      <color theme="1"/>
      <name val="Calibri"/>
      <family val="2"/>
      <charset val="204"/>
      <scheme val="minor"/>
    </font>
    <font>
      <sz val="11"/>
      <color theme="1"/>
      <name val="Calibri"/>
      <family val="2"/>
      <scheme val="minor"/>
    </font>
    <font>
      <sz val="10"/>
      <name val="Times New Roman"/>
      <family val="1"/>
      <charset val="204"/>
    </font>
    <font>
      <b/>
      <sz val="10"/>
      <name val="Times New Roman"/>
      <family val="1"/>
    </font>
    <font>
      <b/>
      <sz val="10"/>
      <name val="Tahoma"/>
      <family val="2"/>
    </font>
    <font>
      <sz val="10"/>
      <name val="Tahoma"/>
      <family val="2"/>
    </font>
    <font>
      <b/>
      <i/>
      <sz val="10"/>
      <name val="Tahoma"/>
      <family val="2"/>
    </font>
    <font>
      <b/>
      <sz val="9"/>
      <name val="MAC C Times"/>
      <family val="1"/>
    </font>
    <font>
      <b/>
      <sz val="10"/>
      <name val="Times New Roman"/>
      <family val="1"/>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charset val="204"/>
    </font>
    <font>
      <b/>
      <sz val="11"/>
      <color indexed="63"/>
      <name val="Calibri"/>
      <family val="2"/>
    </font>
    <font>
      <sz val="11"/>
      <name val="MAC C Times"/>
      <family val="1"/>
    </font>
    <font>
      <b/>
      <sz val="18"/>
      <color indexed="56"/>
      <name val="Cambria"/>
      <family val="2"/>
    </font>
    <font>
      <b/>
      <sz val="11"/>
      <color indexed="8"/>
      <name val="Calibri"/>
      <family val="2"/>
    </font>
    <font>
      <sz val="11"/>
      <color indexed="10"/>
      <name val="Calibri"/>
      <family val="2"/>
    </font>
    <font>
      <b/>
      <sz val="11"/>
      <name val="Tahoma"/>
      <family val="2"/>
    </font>
    <font>
      <sz val="10"/>
      <name val="Tahoma"/>
      <family val="2"/>
      <charset val="204"/>
    </font>
    <font>
      <b/>
      <sz val="10"/>
      <name val="Tahoma"/>
      <family val="2"/>
      <charset val="204"/>
    </font>
    <font>
      <sz val="11"/>
      <name val="Tahoma"/>
      <family val="2"/>
    </font>
    <font>
      <sz val="10"/>
      <name val="Arial"/>
      <family val="2"/>
      <charset val="204"/>
    </font>
    <font>
      <b/>
      <sz val="10"/>
      <color indexed="8"/>
      <name val="Tahoma"/>
      <family val="2"/>
      <charset val="204"/>
    </font>
    <font>
      <b/>
      <sz val="11"/>
      <name val="Tahoma"/>
      <family val="2"/>
      <charset val="204"/>
    </font>
    <font>
      <b/>
      <sz val="13"/>
      <name val="Tahoma"/>
      <family val="2"/>
      <charset val="204"/>
    </font>
    <font>
      <sz val="11"/>
      <name val="Tahoma"/>
      <family val="2"/>
      <charset val="204"/>
    </font>
    <font>
      <sz val="10"/>
      <color indexed="8"/>
      <name val="Tahoma"/>
      <family val="2"/>
    </font>
    <font>
      <b/>
      <sz val="10"/>
      <color indexed="8"/>
      <name val="Tahoma"/>
      <family val="2"/>
    </font>
    <font>
      <b/>
      <sz val="11"/>
      <color indexed="8"/>
      <name val="Tahoma"/>
      <family val="2"/>
      <charset val="204"/>
    </font>
    <font>
      <sz val="10"/>
      <color indexed="8"/>
      <name val="Tahoma"/>
      <family val="2"/>
      <charset val="204"/>
    </font>
    <font>
      <b/>
      <sz val="11"/>
      <color indexed="8"/>
      <name val="Tahoma"/>
      <family val="2"/>
    </font>
    <font>
      <sz val="11"/>
      <color indexed="8"/>
      <name val="Tahoma"/>
      <family val="2"/>
    </font>
    <font>
      <sz val="10"/>
      <color theme="1"/>
      <name val="Tahoma"/>
      <family val="2"/>
      <charset val="204"/>
    </font>
    <font>
      <b/>
      <sz val="10"/>
      <color theme="1"/>
      <name val="Tahoma"/>
      <family val="2"/>
      <charset val="204"/>
    </font>
    <font>
      <sz val="11"/>
      <color indexed="8"/>
      <name val="Tahoma"/>
      <family val="2"/>
      <charset val="204"/>
    </font>
    <font>
      <b/>
      <sz val="11"/>
      <name val="Mac C Times"/>
      <family val="1"/>
    </font>
    <font>
      <b/>
      <sz val="10"/>
      <name val="Mac C Times"/>
      <family val="1"/>
    </font>
    <font>
      <sz val="11"/>
      <color rgb="FF000000"/>
      <name val="Tahoma"/>
      <family val="2"/>
      <charset val="204"/>
    </font>
    <font>
      <b/>
      <sz val="11"/>
      <color rgb="FF000000"/>
      <name val="Tahoma"/>
      <family val="2"/>
      <charset val="204"/>
    </font>
    <font>
      <sz val="11"/>
      <color indexed="8"/>
      <name val="MAC C Times"/>
      <family val="1"/>
    </font>
    <font>
      <sz val="10"/>
      <color indexed="12"/>
      <name val="MS Sans Serif"/>
      <family val="2"/>
    </font>
    <font>
      <sz val="12"/>
      <name val="Helv"/>
    </font>
    <font>
      <sz val="10"/>
      <name val="Times New Roman"/>
      <family val="1"/>
    </font>
    <font>
      <b/>
      <sz val="11"/>
      <color theme="1"/>
      <name val="Tahoma"/>
      <family val="2"/>
      <charset val="204"/>
    </font>
    <font>
      <sz val="12"/>
      <name val="Tahoma"/>
      <family val="2"/>
      <charset val="204"/>
    </font>
    <font>
      <b/>
      <i/>
      <sz val="10"/>
      <name val="Tahoma"/>
      <family val="2"/>
      <charset val="204"/>
    </font>
    <font>
      <b/>
      <sz val="12"/>
      <name val="Tahoma"/>
      <family val="2"/>
      <charset val="204"/>
    </font>
    <font>
      <i/>
      <sz val="10"/>
      <color indexed="8"/>
      <name val="Tahoma"/>
      <family val="2"/>
      <charset val="204"/>
    </font>
    <font>
      <i/>
      <sz val="10"/>
      <name val="Tahoma"/>
      <family val="2"/>
      <charset val="204"/>
    </font>
    <font>
      <sz val="11"/>
      <color theme="1"/>
      <name val="Tahoma"/>
      <family val="2"/>
      <charset val="204"/>
    </font>
    <font>
      <sz val="11"/>
      <color theme="1"/>
      <name val="MAC C Times"/>
      <family val="1"/>
    </font>
    <font>
      <b/>
      <sz val="11"/>
      <color theme="1"/>
      <name val="Times New Roman"/>
      <family val="1"/>
      <charset val="204"/>
    </font>
  </fonts>
  <fills count="33">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rgb="FFA5A5A5"/>
        <bgColor indexed="64"/>
      </patternFill>
    </fill>
  </fills>
  <borders count="11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diagonal/>
    </border>
  </borders>
  <cellStyleXfs count="593">
    <xf numFmtId="0" fontId="0" fillId="0" borderId="0"/>
    <xf numFmtId="0" fontId="1" fillId="0" borderId="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2" fillId="22" borderId="24"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0" fontId="13" fillId="23" borderId="25" applyNumberFormat="0" applyAlignment="0" applyProtection="0"/>
    <xf numFmtId="164" fontId="9" fillId="0" borderId="0" applyFont="0" applyFill="0" applyBorder="0" applyAlignment="0" applyProtection="0"/>
    <xf numFmtId="164" fontId="9"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7" fillId="0" borderId="26"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8" fillId="0" borderId="27"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28"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0" fillId="9" borderId="24" applyNumberFormat="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1" fillId="0" borderId="29" applyNumberFormat="0" applyFill="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9" fillId="0" borderId="0"/>
    <xf numFmtId="0" fontId="14" fillId="0" borderId="0"/>
    <xf numFmtId="0" fontId="9" fillId="0" borderId="0"/>
    <xf numFmtId="0" fontId="14" fillId="0" borderId="0"/>
    <xf numFmtId="0" fontId="9" fillId="0" borderId="0"/>
    <xf numFmtId="0" fontId="23"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0" fontId="1" fillId="0" borderId="0"/>
    <xf numFmtId="0" fontId="23" fillId="0" borderId="0"/>
    <xf numFmtId="0" fontId="14" fillId="0" borderId="0"/>
    <xf numFmtId="0" fontId="14" fillId="0" borderId="0"/>
    <xf numFmtId="0" fontId="14" fillId="0" borderId="0"/>
    <xf numFmtId="0" fontId="14" fillId="0" borderId="0"/>
    <xf numFmtId="0" fontId="14" fillId="0" borderId="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9" fillId="25" borderId="30" applyNumberFormat="0" applyFon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0" fontId="24" fillId="22" borderId="3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25" fillId="0" borderId="0" applyFont="0" applyFill="0" applyBorder="0" applyAlignment="0" applyProtection="0"/>
    <xf numFmtId="9" fontId="9" fillId="0" borderId="0" applyFont="0" applyFill="0" applyBorder="0" applyAlignment="0" applyProtection="0"/>
    <xf numFmtId="0" fontId="23"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9" fontId="1" fillId="0" borderId="0" applyFont="0" applyFill="0" applyBorder="0" applyAlignment="0" applyProtection="0"/>
    <xf numFmtId="0" fontId="33" fillId="0" borderId="0"/>
    <xf numFmtId="9" fontId="33" fillId="0" borderId="0" applyFont="0" applyFill="0" applyBorder="0" applyAlignment="0" applyProtection="0"/>
    <xf numFmtId="164" fontId="33" fillId="0" borderId="0" applyFont="0" applyFill="0" applyBorder="0" applyAlignment="0" applyProtection="0"/>
    <xf numFmtId="165" fontId="1" fillId="0" borderId="0" applyFont="0" applyFill="0" applyBorder="0" applyAlignment="0" applyProtection="0"/>
    <xf numFmtId="38" fontId="52" fillId="0" borderId="0" applyFill="0" applyBorder="0" applyAlignment="0">
      <protection locked="0"/>
    </xf>
    <xf numFmtId="169" fontId="53" fillId="0" borderId="0"/>
    <xf numFmtId="170" fontId="54" fillId="0" borderId="0" applyFont="0" applyFill="0" applyBorder="0" applyAlignment="0" applyProtection="0"/>
    <xf numFmtId="164" fontId="54" fillId="0" borderId="0" applyFont="0" applyFill="0" applyBorder="0" applyAlignment="0" applyProtection="0"/>
    <xf numFmtId="171" fontId="54" fillId="0" borderId="0" applyFont="0" applyFill="0" applyBorder="0" applyAlignment="0" applyProtection="0"/>
    <xf numFmtId="165" fontId="54" fillId="0" borderId="0" applyFont="0" applyFill="0" applyBorder="0" applyAlignment="0" applyProtection="0"/>
    <xf numFmtId="0" fontId="14" fillId="0" borderId="0"/>
    <xf numFmtId="9" fontId="9" fillId="0" borderId="0" applyFont="0" applyFill="0" applyBorder="0" applyAlignment="0" applyProtection="0"/>
    <xf numFmtId="0" fontId="23" fillId="0" borderId="0"/>
  </cellStyleXfs>
  <cellXfs count="1001">
    <xf numFmtId="0" fontId="0" fillId="0" borderId="0" xfId="0"/>
    <xf numFmtId="0" fontId="2" fillId="0" borderId="0" xfId="1" applyFont="1"/>
    <xf numFmtId="0" fontId="2" fillId="0" borderId="0" xfId="1" applyFont="1" applyBorder="1"/>
    <xf numFmtId="0" fontId="2" fillId="0" borderId="1" xfId="1" applyFont="1" applyBorder="1"/>
    <xf numFmtId="0" fontId="5" fillId="0" borderId="1" xfId="1" applyFont="1" applyBorder="1" applyAlignment="1"/>
    <xf numFmtId="49" fontId="6" fillId="2" borderId="11" xfId="1" applyNumberFormat="1" applyFont="1" applyFill="1" applyBorder="1" applyAlignment="1">
      <alignment horizontal="center" vertical="center" wrapText="1"/>
    </xf>
    <xf numFmtId="49" fontId="6" fillId="2" borderId="12" xfId="1" applyNumberFormat="1" applyFont="1" applyFill="1" applyBorder="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7" xfId="1" applyNumberFormat="1" applyFont="1" applyFill="1" applyBorder="1" applyAlignment="1">
      <alignment horizontal="center" vertical="center" wrapText="1"/>
    </xf>
    <xf numFmtId="49" fontId="6" fillId="2" borderId="13" xfId="1" applyNumberFormat="1" applyFont="1" applyFill="1" applyBorder="1" applyAlignment="1">
      <alignment horizontal="center" vertical="center" wrapText="1"/>
    </xf>
    <xf numFmtId="49" fontId="6" fillId="2" borderId="8" xfId="1" applyNumberFormat="1" applyFont="1" applyFill="1" applyBorder="1" applyAlignment="1">
      <alignment horizontal="center" vertical="center" wrapText="1"/>
    </xf>
    <xf numFmtId="3" fontId="6" fillId="0" borderId="11" xfId="1" applyNumberFormat="1" applyFont="1" applyFill="1" applyBorder="1" applyAlignment="1">
      <alignment horizontal="center" vertical="center"/>
    </xf>
    <xf numFmtId="3" fontId="6" fillId="0" borderId="12" xfId="1" applyNumberFormat="1" applyFont="1" applyFill="1" applyBorder="1" applyAlignment="1">
      <alignment horizontal="center" vertical="center"/>
    </xf>
    <xf numFmtId="3" fontId="6" fillId="0" borderId="6" xfId="1" applyNumberFormat="1" applyFont="1" applyFill="1" applyBorder="1" applyAlignment="1">
      <alignment horizontal="center" vertical="center"/>
    </xf>
    <xf numFmtId="3" fontId="6" fillId="0" borderId="7" xfId="1" applyNumberFormat="1" applyFont="1" applyFill="1" applyBorder="1" applyAlignment="1">
      <alignment horizontal="center" vertical="center"/>
    </xf>
    <xf numFmtId="3" fontId="6" fillId="0" borderId="13" xfId="1" applyNumberFormat="1" applyFont="1" applyFill="1" applyBorder="1" applyAlignment="1">
      <alignment horizontal="center" vertical="center"/>
    </xf>
    <xf numFmtId="3" fontId="6" fillId="0" borderId="8" xfId="1" applyNumberFormat="1" applyFont="1" applyFill="1" applyBorder="1" applyAlignment="1">
      <alignment horizontal="center" vertical="center"/>
    </xf>
    <xf numFmtId="3" fontId="2" fillId="0" borderId="0" xfId="1" applyNumberFormat="1" applyFont="1" applyBorder="1"/>
    <xf numFmtId="0" fontId="7" fillId="0" borderId="0" xfId="1" applyNumberFormat="1" applyFont="1" applyFill="1" applyAlignment="1">
      <alignment vertical="center" wrapText="1"/>
    </xf>
    <xf numFmtId="0" fontId="8" fillId="0" borderId="0" xfId="1" applyFont="1" applyBorder="1"/>
    <xf numFmtId="3" fontId="6" fillId="0" borderId="0" xfId="1" applyNumberFormat="1" applyFont="1" applyFill="1" applyBorder="1" applyAlignment="1">
      <alignment horizontal="center" vertical="center"/>
    </xf>
    <xf numFmtId="3" fontId="6" fillId="0" borderId="14" xfId="1" applyNumberFormat="1" applyFont="1" applyFill="1" applyBorder="1" applyAlignment="1">
      <alignment horizontal="center" vertical="center"/>
    </xf>
    <xf numFmtId="3" fontId="6" fillId="0" borderId="15" xfId="1" applyNumberFormat="1" applyFont="1" applyFill="1" applyBorder="1" applyAlignment="1">
      <alignment horizontal="center" vertical="center"/>
    </xf>
    <xf numFmtId="0" fontId="7" fillId="0" borderId="0" xfId="1" applyNumberFormat="1" applyFont="1" applyFill="1" applyBorder="1" applyAlignment="1">
      <alignment vertical="center" wrapText="1"/>
    </xf>
    <xf numFmtId="0" fontId="8" fillId="0" borderId="0" xfId="1" applyFont="1"/>
    <xf numFmtId="3" fontId="6" fillId="0" borderId="16" xfId="1" applyNumberFormat="1" applyFont="1" applyFill="1" applyBorder="1" applyAlignment="1">
      <alignment horizontal="center" vertical="center"/>
    </xf>
    <xf numFmtId="3" fontId="6" fillId="0" borderId="17" xfId="1" applyNumberFormat="1" applyFont="1" applyFill="1" applyBorder="1" applyAlignment="1">
      <alignment horizontal="center" vertical="center"/>
    </xf>
    <xf numFmtId="3" fontId="6" fillId="0" borderId="18" xfId="1" applyNumberFormat="1" applyFont="1" applyFill="1" applyBorder="1" applyAlignment="1">
      <alignment horizontal="center" vertical="center"/>
    </xf>
    <xf numFmtId="3" fontId="6" fillId="0" borderId="3" xfId="1" applyNumberFormat="1" applyFont="1" applyFill="1" applyBorder="1" applyAlignment="1">
      <alignment horizontal="center" vertical="center"/>
    </xf>
    <xf numFmtId="3" fontId="6" fillId="0" borderId="19" xfId="1" applyNumberFormat="1" applyFont="1" applyFill="1" applyBorder="1" applyAlignment="1">
      <alignment horizontal="center" vertical="center"/>
    </xf>
    <xf numFmtId="3" fontId="6" fillId="0" borderId="4" xfId="1" applyNumberFormat="1" applyFont="1" applyFill="1" applyBorder="1" applyAlignment="1">
      <alignment horizontal="center" vertical="center"/>
    </xf>
    <xf numFmtId="0" fontId="3" fillId="0" borderId="0" xfId="1" applyFont="1" applyBorder="1"/>
    <xf numFmtId="0" fontId="3" fillId="0" borderId="0" xfId="1" applyFont="1"/>
    <xf numFmtId="3" fontId="6" fillId="3" borderId="20" xfId="1" applyNumberFormat="1" applyFont="1" applyFill="1" applyBorder="1" applyAlignment="1">
      <alignment horizontal="center" vertical="center"/>
    </xf>
    <xf numFmtId="3" fontId="6" fillId="3" borderId="21" xfId="1" applyNumberFormat="1" applyFont="1" applyFill="1" applyBorder="1" applyAlignment="1">
      <alignment horizontal="center" vertical="center"/>
    </xf>
    <xf numFmtId="3" fontId="6" fillId="3" borderId="22" xfId="1" applyNumberFormat="1" applyFont="1" applyFill="1" applyBorder="1" applyAlignment="1">
      <alignment horizontal="center" vertical="center"/>
    </xf>
    <xf numFmtId="3" fontId="6" fillId="3" borderId="23" xfId="1" applyNumberFormat="1" applyFont="1" applyFill="1" applyBorder="1" applyAlignment="1">
      <alignment horizontal="center" vertical="center"/>
    </xf>
    <xf numFmtId="3" fontId="6" fillId="3" borderId="1" xfId="1" applyNumberFormat="1" applyFont="1" applyFill="1" applyBorder="1" applyAlignment="1">
      <alignment horizontal="center" vertical="center"/>
    </xf>
    <xf numFmtId="3" fontId="6" fillId="3" borderId="10" xfId="1" applyNumberFormat="1" applyFont="1" applyFill="1" applyBorder="1" applyAlignment="1">
      <alignment horizontal="center" vertical="center"/>
    </xf>
    <xf numFmtId="3" fontId="2" fillId="0" borderId="0" xfId="1" applyNumberFormat="1" applyFont="1"/>
    <xf numFmtId="0" fontId="5" fillId="26" borderId="0" xfId="477" applyFont="1" applyFill="1" applyAlignment="1">
      <alignment horizontal="center" vertical="center" wrapText="1"/>
    </xf>
    <xf numFmtId="0" fontId="5" fillId="26" borderId="0" xfId="477" applyFont="1" applyFill="1" applyAlignment="1">
      <alignment wrapText="1"/>
    </xf>
    <xf numFmtId="0" fontId="4" fillId="26" borderId="0" xfId="477" applyFont="1" applyFill="1" applyAlignment="1">
      <alignment horizontal="center" vertical="center" wrapText="1"/>
    </xf>
    <xf numFmtId="0" fontId="5" fillId="26" borderId="0" xfId="477" applyFont="1" applyFill="1" applyBorder="1" applyAlignment="1">
      <alignment wrapText="1"/>
    </xf>
    <xf numFmtId="0" fontId="29" fillId="26" borderId="0" xfId="477" applyFont="1" applyFill="1" applyBorder="1" applyAlignment="1">
      <alignment wrapText="1"/>
    </xf>
    <xf numFmtId="0" fontId="5" fillId="0" borderId="0" xfId="477" applyFont="1" applyFill="1" applyBorder="1" applyAlignment="1">
      <alignment wrapText="1"/>
    </xf>
    <xf numFmtId="0" fontId="5" fillId="0" borderId="0" xfId="477" applyFont="1" applyAlignment="1">
      <alignment wrapText="1"/>
    </xf>
    <xf numFmtId="0" fontId="4" fillId="2" borderId="5" xfId="477" applyFont="1" applyFill="1" applyBorder="1" applyAlignment="1">
      <alignment horizontal="center" vertical="center" wrapText="1"/>
    </xf>
    <xf numFmtId="0" fontId="4" fillId="2" borderId="6" xfId="477" applyFont="1" applyFill="1" applyBorder="1" applyAlignment="1">
      <alignment horizontal="center" vertical="center" wrapText="1"/>
    </xf>
    <xf numFmtId="0" fontId="4" fillId="2" borderId="33" xfId="477" applyFont="1" applyFill="1" applyBorder="1" applyAlignment="1">
      <alignment horizontal="center" vertical="center" wrapText="1"/>
    </xf>
    <xf numFmtId="0" fontId="4" fillId="2" borderId="7" xfId="477" applyFont="1" applyFill="1" applyBorder="1" applyAlignment="1">
      <alignment horizontal="center" vertical="center" wrapText="1"/>
    </xf>
    <xf numFmtId="0" fontId="4" fillId="2" borderId="34" xfId="477" applyFont="1" applyFill="1" applyBorder="1" applyAlignment="1">
      <alignment horizontal="center" vertical="center" wrapText="1"/>
    </xf>
    <xf numFmtId="3" fontId="30" fillId="0" borderId="37" xfId="1" applyNumberFormat="1" applyFont="1" applyFill="1" applyBorder="1" applyAlignment="1">
      <alignment horizontal="center" vertical="center" wrapText="1"/>
    </xf>
    <xf numFmtId="3" fontId="30" fillId="0" borderId="36" xfId="1" applyNumberFormat="1" applyFont="1" applyFill="1" applyBorder="1" applyAlignment="1">
      <alignment horizontal="center" vertical="center" wrapText="1"/>
    </xf>
    <xf numFmtId="3" fontId="30" fillId="0" borderId="38" xfId="1" applyNumberFormat="1" applyFont="1" applyFill="1" applyBorder="1" applyAlignment="1">
      <alignment horizontal="center" vertical="center" wrapText="1"/>
    </xf>
    <xf numFmtId="3" fontId="31" fillId="0" borderId="39" xfId="477" applyNumberFormat="1" applyFont="1" applyFill="1" applyBorder="1" applyAlignment="1">
      <alignment horizontal="center" vertical="center" wrapText="1"/>
    </xf>
    <xf numFmtId="0" fontId="4" fillId="0" borderId="0" xfId="477" applyFont="1" applyFill="1" applyBorder="1" applyAlignment="1">
      <alignment wrapText="1"/>
    </xf>
    <xf numFmtId="3" fontId="4" fillId="0" borderId="0" xfId="477" applyNumberFormat="1" applyFont="1" applyFill="1" applyBorder="1" applyAlignment="1">
      <alignment wrapText="1"/>
    </xf>
    <xf numFmtId="0" fontId="4" fillId="0" borderId="0" xfId="477" applyFont="1" applyAlignment="1">
      <alignment wrapText="1"/>
    </xf>
    <xf numFmtId="3" fontId="30" fillId="0" borderId="42" xfId="1" applyNumberFormat="1" applyFont="1" applyFill="1" applyBorder="1" applyAlignment="1">
      <alignment horizontal="center" vertical="center" wrapText="1"/>
    </xf>
    <xf numFmtId="3" fontId="30" fillId="0" borderId="41" xfId="1" applyNumberFormat="1" applyFont="1" applyFill="1" applyBorder="1" applyAlignment="1">
      <alignment horizontal="center" vertical="center" wrapText="1"/>
    </xf>
    <xf numFmtId="3" fontId="30" fillId="0" borderId="43" xfId="1" applyNumberFormat="1" applyFont="1" applyFill="1" applyBorder="1" applyAlignment="1">
      <alignment horizontal="center" vertical="center" wrapText="1"/>
    </xf>
    <xf numFmtId="3" fontId="31" fillId="0" borderId="44" xfId="477" applyNumberFormat="1" applyFont="1" applyFill="1" applyBorder="1" applyAlignment="1">
      <alignment horizontal="center" vertical="center" wrapText="1"/>
    </xf>
    <xf numFmtId="3" fontId="30" fillId="0" borderId="41" xfId="477" applyNumberFormat="1" applyFont="1" applyFill="1" applyBorder="1" applyAlignment="1">
      <alignment horizontal="center" vertical="center" wrapText="1"/>
    </xf>
    <xf numFmtId="3" fontId="30" fillId="0" borderId="43" xfId="477" applyNumberFormat="1" applyFont="1" applyFill="1" applyBorder="1" applyAlignment="1">
      <alignment horizontal="center" vertical="center" wrapText="1"/>
    </xf>
    <xf numFmtId="0" fontId="4" fillId="27" borderId="0" xfId="477" applyFont="1" applyFill="1" applyAlignment="1">
      <alignment wrapText="1"/>
    </xf>
    <xf numFmtId="3" fontId="30" fillId="0" borderId="46" xfId="477" applyNumberFormat="1" applyFont="1" applyFill="1" applyBorder="1" applyAlignment="1">
      <alignment horizontal="center" vertical="center" wrapText="1"/>
    </xf>
    <xf numFmtId="3" fontId="30" fillId="0" borderId="47" xfId="477" applyNumberFormat="1" applyFont="1" applyFill="1" applyBorder="1" applyAlignment="1">
      <alignment horizontal="center" vertical="center" wrapText="1"/>
    </xf>
    <xf numFmtId="3" fontId="31" fillId="0" borderId="48" xfId="477" applyNumberFormat="1" applyFont="1" applyFill="1" applyBorder="1" applyAlignment="1">
      <alignment horizontal="center" vertical="center" wrapText="1"/>
    </xf>
    <xf numFmtId="3" fontId="31" fillId="28" borderId="33" xfId="477" applyNumberFormat="1" applyFont="1" applyFill="1" applyBorder="1" applyAlignment="1">
      <alignment horizontal="center" vertical="center" wrapText="1"/>
    </xf>
    <xf numFmtId="3" fontId="31" fillId="28" borderId="12" xfId="477" applyNumberFormat="1" applyFont="1" applyFill="1" applyBorder="1" applyAlignment="1">
      <alignment horizontal="center" vertical="center" wrapText="1"/>
    </xf>
    <xf numFmtId="3" fontId="31" fillId="28" borderId="8" xfId="477" applyNumberFormat="1" applyFont="1" applyFill="1" applyBorder="1" applyAlignment="1">
      <alignment horizontal="center" vertical="center" wrapText="1"/>
    </xf>
    <xf numFmtId="0" fontId="5" fillId="0" borderId="0" xfId="477" applyFont="1" applyAlignment="1">
      <alignment horizontal="center" vertical="center" wrapText="1"/>
    </xf>
    <xf numFmtId="0" fontId="5" fillId="0" borderId="0" xfId="477" applyFont="1" applyFill="1" applyAlignment="1">
      <alignment wrapText="1"/>
    </xf>
    <xf numFmtId="0" fontId="32" fillId="0" borderId="0" xfId="477" applyFont="1" applyAlignment="1"/>
    <xf numFmtId="3" fontId="5" fillId="0" borderId="0" xfId="477" applyNumberFormat="1" applyFont="1" applyFill="1" applyBorder="1" applyAlignment="1">
      <alignment wrapText="1"/>
    </xf>
    <xf numFmtId="0" fontId="4" fillId="26" borderId="0" xfId="477" applyFont="1" applyFill="1" applyAlignment="1">
      <alignment horizontal="center" wrapText="1"/>
    </xf>
    <xf numFmtId="0" fontId="5" fillId="26" borderId="1" xfId="477" applyFont="1" applyFill="1" applyBorder="1" applyAlignment="1">
      <alignment horizontal="center" vertical="center" wrapText="1"/>
    </xf>
    <xf numFmtId="0" fontId="5" fillId="26" borderId="1" xfId="477" applyFont="1" applyFill="1" applyBorder="1" applyAlignment="1">
      <alignment wrapText="1"/>
    </xf>
    <xf numFmtId="3" fontId="5" fillId="0" borderId="36" xfId="477" applyNumberFormat="1" applyFont="1" applyFill="1" applyBorder="1" applyAlignment="1">
      <alignment horizontal="center" vertical="center" wrapText="1"/>
    </xf>
    <xf numFmtId="3" fontId="4" fillId="0" borderId="38" xfId="477" applyNumberFormat="1" applyFont="1" applyFill="1" applyBorder="1" applyAlignment="1">
      <alignment horizontal="center" vertical="center" wrapText="1"/>
    </xf>
    <xf numFmtId="3" fontId="5" fillId="26" borderId="0" xfId="477" applyNumberFormat="1" applyFont="1" applyFill="1" applyBorder="1" applyAlignment="1">
      <alignment vertical="top" wrapText="1"/>
    </xf>
    <xf numFmtId="3" fontId="5" fillId="0" borderId="0" xfId="477" applyNumberFormat="1" applyFont="1" applyFill="1" applyBorder="1" applyAlignment="1">
      <alignment vertical="top" wrapText="1"/>
    </xf>
    <xf numFmtId="3" fontId="30" fillId="0" borderId="49" xfId="1" applyNumberFormat="1" applyFont="1" applyFill="1" applyBorder="1" applyAlignment="1">
      <alignment horizontal="center" vertical="center" wrapText="1"/>
    </xf>
    <xf numFmtId="3" fontId="30" fillId="0" borderId="50" xfId="1" applyNumberFormat="1" applyFont="1" applyFill="1" applyBorder="1" applyAlignment="1">
      <alignment horizontal="center" vertical="center" wrapText="1"/>
    </xf>
    <xf numFmtId="3" fontId="4" fillId="0" borderId="43" xfId="477" applyNumberFormat="1" applyFont="1" applyFill="1" applyBorder="1" applyAlignment="1">
      <alignment horizontal="center" vertical="center" wrapText="1"/>
    </xf>
    <xf numFmtId="3" fontId="5" fillId="0" borderId="41" xfId="477" applyNumberFormat="1" applyFont="1" applyFill="1" applyBorder="1" applyAlignment="1">
      <alignment horizontal="center" vertical="center" wrapText="1"/>
    </xf>
    <xf numFmtId="3" fontId="4" fillId="26" borderId="0" xfId="477" applyNumberFormat="1" applyFont="1" applyFill="1" applyBorder="1" applyAlignment="1">
      <alignment vertical="top" wrapText="1"/>
    </xf>
    <xf numFmtId="3" fontId="4" fillId="0" borderId="0" xfId="477" applyNumberFormat="1" applyFont="1" applyFill="1" applyBorder="1" applyAlignment="1">
      <alignment vertical="top" wrapText="1"/>
    </xf>
    <xf numFmtId="3" fontId="5" fillId="0" borderId="46" xfId="477" applyNumberFormat="1" applyFont="1" applyFill="1" applyBorder="1" applyAlignment="1">
      <alignment horizontal="center" vertical="center" wrapText="1"/>
    </xf>
    <xf numFmtId="3" fontId="4" fillId="28" borderId="33" xfId="477" applyNumberFormat="1" applyFont="1" applyFill="1" applyBorder="1" applyAlignment="1">
      <alignment horizontal="center" vertical="center" wrapText="1"/>
    </xf>
    <xf numFmtId="3" fontId="4" fillId="28" borderId="12" xfId="477" applyNumberFormat="1" applyFont="1" applyFill="1" applyBorder="1" applyAlignment="1">
      <alignment horizontal="center" vertical="center" wrapText="1"/>
    </xf>
    <xf numFmtId="0" fontId="4" fillId="26" borderId="0" xfId="477" applyFont="1" applyFill="1" applyBorder="1" applyAlignment="1">
      <alignment wrapText="1"/>
    </xf>
    <xf numFmtId="3" fontId="4" fillId="26" borderId="0" xfId="477" applyNumberFormat="1" applyFont="1" applyFill="1" applyBorder="1" applyAlignment="1">
      <alignment wrapText="1"/>
    </xf>
    <xf numFmtId="0" fontId="5" fillId="26" borderId="0" xfId="477" applyFont="1" applyFill="1" applyAlignment="1">
      <alignment horizontal="left" vertical="center" wrapText="1"/>
    </xf>
    <xf numFmtId="3" fontId="5" fillId="0" borderId="0" xfId="477" applyNumberFormat="1" applyFont="1" applyAlignment="1">
      <alignment wrapText="1"/>
    </xf>
    <xf numFmtId="0" fontId="30" fillId="0" borderId="0" xfId="580" applyFont="1" applyFill="1"/>
    <xf numFmtId="0" fontId="30" fillId="0" borderId="0" xfId="580" applyFont="1"/>
    <xf numFmtId="0" fontId="30" fillId="0" borderId="0" xfId="580" applyFont="1" applyFill="1" applyAlignment="1">
      <alignment wrapText="1"/>
    </xf>
    <xf numFmtId="166" fontId="35" fillId="0" borderId="0" xfId="529" applyNumberFormat="1" applyFont="1" applyFill="1" applyBorder="1" applyAlignment="1">
      <alignment horizontal="center" wrapText="1"/>
    </xf>
    <xf numFmtId="0" fontId="31" fillId="3" borderId="45" xfId="580" applyFont="1" applyFill="1" applyBorder="1" applyAlignment="1">
      <alignment horizontal="center" vertical="center" wrapText="1"/>
    </xf>
    <xf numFmtId="0" fontId="31" fillId="3" borderId="46" xfId="580" applyFont="1" applyFill="1" applyBorder="1" applyAlignment="1">
      <alignment horizontal="center" vertical="center" wrapText="1"/>
    </xf>
    <xf numFmtId="0" fontId="31" fillId="3" borderId="54" xfId="580" applyFont="1" applyFill="1" applyBorder="1" applyAlignment="1">
      <alignment horizontal="center" vertical="center" wrapText="1"/>
    </xf>
    <xf numFmtId="0" fontId="31" fillId="3" borderId="48" xfId="580" applyFont="1" applyFill="1" applyBorder="1" applyAlignment="1">
      <alignment horizontal="center" vertical="center" wrapText="1"/>
    </xf>
    <xf numFmtId="0" fontId="31" fillId="3" borderId="47" xfId="580" applyFont="1" applyFill="1" applyBorder="1" applyAlignment="1">
      <alignment horizontal="center" vertical="center" wrapText="1"/>
    </xf>
    <xf numFmtId="0" fontId="30" fillId="0" borderId="55" xfId="580" applyFont="1" applyBorder="1" applyAlignment="1">
      <alignment vertical="center" wrapText="1"/>
    </xf>
    <xf numFmtId="3" fontId="30" fillId="0" borderId="2" xfId="354" applyNumberFormat="1" applyFont="1" applyBorder="1" applyAlignment="1">
      <alignment wrapText="1"/>
    </xf>
    <xf numFmtId="3" fontId="30" fillId="0" borderId="19" xfId="354" applyNumberFormat="1" applyFont="1" applyBorder="1" applyAlignment="1">
      <alignment wrapText="1"/>
    </xf>
    <xf numFmtId="3" fontId="30" fillId="0" borderId="36" xfId="354" applyNumberFormat="1" applyFont="1" applyBorder="1" applyAlignment="1">
      <alignment wrapText="1"/>
    </xf>
    <xf numFmtId="3" fontId="30" fillId="0" borderId="4" xfId="354" applyNumberFormat="1" applyFont="1" applyBorder="1" applyAlignment="1">
      <alignment wrapText="1"/>
    </xf>
    <xf numFmtId="3" fontId="30" fillId="0" borderId="35" xfId="354" applyNumberFormat="1" applyFont="1" applyBorder="1" applyAlignment="1">
      <alignment wrapText="1"/>
    </xf>
    <xf numFmtId="3" fontId="30" fillId="0" borderId="56" xfId="354" applyNumberFormat="1" applyFont="1" applyBorder="1" applyAlignment="1">
      <alignment wrapText="1"/>
    </xf>
    <xf numFmtId="3" fontId="30" fillId="0" borderId="57" xfId="354" applyNumberFormat="1" applyFont="1" applyBorder="1" applyAlignment="1">
      <alignment wrapText="1"/>
    </xf>
    <xf numFmtId="3" fontId="30" fillId="0" borderId="38" xfId="354" applyNumberFormat="1" applyFont="1" applyBorder="1" applyAlignment="1">
      <alignment wrapText="1"/>
    </xf>
    <xf numFmtId="3" fontId="30" fillId="0" borderId="58" xfId="354" applyNumberFormat="1" applyFont="1" applyBorder="1" applyAlignment="1">
      <alignment wrapText="1"/>
    </xf>
    <xf numFmtId="0" fontId="30" fillId="0" borderId="59" xfId="580" applyFont="1" applyBorder="1" applyAlignment="1">
      <alignment vertical="center" wrapText="1"/>
    </xf>
    <xf numFmtId="3" fontId="30" fillId="0" borderId="59" xfId="354" applyNumberFormat="1" applyFont="1" applyBorder="1" applyAlignment="1">
      <alignment wrapText="1"/>
    </xf>
    <xf numFmtId="3" fontId="30" fillId="0" borderId="40" xfId="354" applyNumberFormat="1" applyFont="1" applyBorder="1" applyAlignment="1">
      <alignment wrapText="1"/>
    </xf>
    <xf numFmtId="3" fontId="30" fillId="0" borderId="41" xfId="354" applyNumberFormat="1" applyFont="1" applyBorder="1" applyAlignment="1">
      <alignment wrapText="1"/>
    </xf>
    <xf numFmtId="3" fontId="30" fillId="0" borderId="44" xfId="354" applyNumberFormat="1" applyFont="1" applyBorder="1" applyAlignment="1">
      <alignment wrapText="1"/>
    </xf>
    <xf numFmtId="3" fontId="30" fillId="0" borderId="60" xfId="354" applyNumberFormat="1" applyFont="1" applyBorder="1" applyAlignment="1">
      <alignment wrapText="1"/>
    </xf>
    <xf numFmtId="3" fontId="30" fillId="0" borderId="61" xfId="354" applyNumberFormat="1" applyFont="1" applyBorder="1" applyAlignment="1">
      <alignment wrapText="1"/>
    </xf>
    <xf numFmtId="3" fontId="30" fillId="0" borderId="43" xfId="354" applyNumberFormat="1" applyFont="1" applyBorder="1" applyAlignment="1">
      <alignment wrapText="1"/>
    </xf>
    <xf numFmtId="3" fontId="30" fillId="0" borderId="62" xfId="354" applyNumberFormat="1" applyFont="1" applyBorder="1" applyAlignment="1">
      <alignment wrapText="1"/>
    </xf>
    <xf numFmtId="0" fontId="31" fillId="0" borderId="59" xfId="580" applyFont="1" applyBorder="1" applyAlignment="1">
      <alignment vertical="center" wrapText="1"/>
    </xf>
    <xf numFmtId="3" fontId="31" fillId="0" borderId="61" xfId="354" applyNumberFormat="1" applyFont="1" applyBorder="1" applyAlignment="1">
      <alignment wrapText="1"/>
    </xf>
    <xf numFmtId="3" fontId="31" fillId="0" borderId="40" xfId="354" applyNumberFormat="1" applyFont="1" applyBorder="1" applyAlignment="1">
      <alignment wrapText="1"/>
    </xf>
    <xf numFmtId="3" fontId="31" fillId="0" borderId="41" xfId="354" applyNumberFormat="1" applyFont="1" applyBorder="1" applyAlignment="1">
      <alignment wrapText="1"/>
    </xf>
    <xf numFmtId="3" fontId="31" fillId="0" borderId="60" xfId="354" applyNumberFormat="1" applyFont="1" applyBorder="1" applyAlignment="1">
      <alignment wrapText="1"/>
    </xf>
    <xf numFmtId="3" fontId="31" fillId="0" borderId="43" xfId="354" applyNumberFormat="1" applyFont="1" applyBorder="1" applyAlignment="1">
      <alignment wrapText="1"/>
    </xf>
    <xf numFmtId="3" fontId="31" fillId="0" borderId="44" xfId="354" applyNumberFormat="1" applyFont="1" applyBorder="1" applyAlignment="1">
      <alignment wrapText="1"/>
    </xf>
    <xf numFmtId="0" fontId="30" fillId="0" borderId="63" xfId="580" applyFont="1" applyBorder="1" applyAlignment="1">
      <alignment vertical="center" wrapText="1"/>
    </xf>
    <xf numFmtId="3" fontId="30" fillId="0" borderId="64" xfId="354" applyNumberFormat="1" applyFont="1" applyBorder="1" applyAlignment="1">
      <alignment wrapText="1"/>
    </xf>
    <xf numFmtId="3" fontId="30" fillId="0" borderId="65" xfId="354" applyNumberFormat="1" applyFont="1" applyBorder="1" applyAlignment="1">
      <alignment wrapText="1"/>
    </xf>
    <xf numFmtId="3" fontId="30" fillId="0" borderId="66" xfId="354" applyNumberFormat="1" applyFont="1" applyBorder="1" applyAlignment="1">
      <alignment wrapText="1"/>
    </xf>
    <xf numFmtId="3" fontId="30" fillId="0" borderId="67" xfId="354" applyNumberFormat="1" applyFont="1" applyBorder="1" applyAlignment="1">
      <alignment wrapText="1"/>
    </xf>
    <xf numFmtId="3" fontId="30" fillId="0" borderId="68" xfId="354" applyNumberFormat="1" applyFont="1" applyBorder="1" applyAlignment="1">
      <alignment wrapText="1"/>
    </xf>
    <xf numFmtId="0" fontId="31" fillId="0" borderId="69" xfId="580" applyFont="1" applyBorder="1" applyAlignment="1">
      <alignment vertical="center" wrapText="1"/>
    </xf>
    <xf numFmtId="3" fontId="31" fillId="0" borderId="70" xfId="354" applyNumberFormat="1" applyFont="1" applyBorder="1" applyAlignment="1">
      <alignment wrapText="1"/>
    </xf>
    <xf numFmtId="3" fontId="31" fillId="0" borderId="45" xfId="354" applyNumberFormat="1" applyFont="1" applyBorder="1" applyAlignment="1">
      <alignment wrapText="1"/>
    </xf>
    <xf numFmtId="3" fontId="31" fillId="0" borderId="46" xfId="354" applyNumberFormat="1" applyFont="1" applyBorder="1" applyAlignment="1">
      <alignment wrapText="1"/>
    </xf>
    <xf numFmtId="3" fontId="31" fillId="0" borderId="48" xfId="354" applyNumberFormat="1" applyFont="1" applyBorder="1" applyAlignment="1">
      <alignment wrapText="1"/>
    </xf>
    <xf numFmtId="3" fontId="31" fillId="0" borderId="54" xfId="354" applyNumberFormat="1" applyFont="1" applyBorder="1" applyAlignment="1">
      <alignment wrapText="1"/>
    </xf>
    <xf numFmtId="3" fontId="31" fillId="0" borderId="47" xfId="354" applyNumberFormat="1" applyFont="1" applyBorder="1" applyAlignment="1">
      <alignment wrapText="1"/>
    </xf>
    <xf numFmtId="3" fontId="30" fillId="0" borderId="57" xfId="354" applyNumberFormat="1" applyFont="1" applyBorder="1" applyAlignment="1">
      <alignment horizontal="right" vertical="center" wrapText="1"/>
    </xf>
    <xf numFmtId="3" fontId="30" fillId="0" borderId="2" xfId="354" applyNumberFormat="1" applyFont="1" applyBorder="1" applyAlignment="1">
      <alignment horizontal="right" vertical="center" wrapText="1"/>
    </xf>
    <xf numFmtId="3" fontId="30" fillId="0" borderId="36" xfId="354" applyNumberFormat="1" applyFont="1" applyBorder="1" applyAlignment="1">
      <alignment horizontal="right" vertical="center" wrapText="1"/>
    </xf>
    <xf numFmtId="3" fontId="30" fillId="0" borderId="4" xfId="354" applyNumberFormat="1" applyFont="1" applyBorder="1" applyAlignment="1">
      <alignment horizontal="right" vertical="center" wrapText="1"/>
    </xf>
    <xf numFmtId="3" fontId="30" fillId="0" borderId="35" xfId="354" applyNumberFormat="1" applyFont="1" applyBorder="1" applyAlignment="1">
      <alignment horizontal="right" vertical="center" wrapText="1"/>
    </xf>
    <xf numFmtId="3" fontId="30" fillId="0" borderId="56" xfId="354" applyNumberFormat="1" applyFont="1" applyBorder="1" applyAlignment="1">
      <alignment horizontal="right" vertical="center" wrapText="1"/>
    </xf>
    <xf numFmtId="3" fontId="30" fillId="0" borderId="38" xfId="354" applyNumberFormat="1" applyFont="1" applyBorder="1" applyAlignment="1">
      <alignment horizontal="right" vertical="center" wrapText="1"/>
    </xf>
    <xf numFmtId="3" fontId="30" fillId="0" borderId="58" xfId="354" applyNumberFormat="1" applyFont="1" applyBorder="1" applyAlignment="1">
      <alignment horizontal="right" vertical="center" wrapText="1"/>
    </xf>
    <xf numFmtId="3" fontId="30" fillId="0" borderId="61" xfId="354" applyNumberFormat="1" applyFont="1" applyBorder="1" applyAlignment="1">
      <alignment horizontal="right" vertical="center" wrapText="1"/>
    </xf>
    <xf numFmtId="3" fontId="30" fillId="0" borderId="41" xfId="354" applyNumberFormat="1" applyFont="1" applyBorder="1" applyAlignment="1">
      <alignment horizontal="right" vertical="center" wrapText="1"/>
    </xf>
    <xf numFmtId="3" fontId="30" fillId="0" borderId="44" xfId="354" applyNumberFormat="1" applyFont="1" applyBorder="1" applyAlignment="1">
      <alignment horizontal="right" vertical="center" wrapText="1"/>
    </xf>
    <xf numFmtId="3" fontId="30" fillId="0" borderId="40" xfId="354" applyNumberFormat="1" applyFont="1" applyBorder="1" applyAlignment="1">
      <alignment horizontal="right" vertical="center" wrapText="1"/>
    </xf>
    <xf numFmtId="3" fontId="30" fillId="0" borderId="60" xfId="354" applyNumberFormat="1" applyFont="1" applyBorder="1" applyAlignment="1">
      <alignment horizontal="right" vertical="center" wrapText="1"/>
    </xf>
    <xf numFmtId="3" fontId="30" fillId="0" borderId="43" xfId="354" applyNumberFormat="1" applyFont="1" applyBorder="1" applyAlignment="1">
      <alignment horizontal="right" vertical="center" wrapText="1"/>
    </xf>
    <xf numFmtId="3" fontId="31" fillId="0" borderId="61" xfId="354" applyNumberFormat="1" applyFont="1" applyBorder="1" applyAlignment="1">
      <alignment horizontal="right" vertical="center" wrapText="1"/>
    </xf>
    <xf numFmtId="3" fontId="31" fillId="0" borderId="41" xfId="354" applyNumberFormat="1" applyFont="1" applyBorder="1" applyAlignment="1">
      <alignment horizontal="right" vertical="center" wrapText="1"/>
    </xf>
    <xf numFmtId="3" fontId="31" fillId="0" borderId="44" xfId="354" applyNumberFormat="1" applyFont="1" applyBorder="1" applyAlignment="1">
      <alignment horizontal="right" vertical="center" wrapText="1"/>
    </xf>
    <xf numFmtId="3" fontId="31" fillId="0" borderId="40" xfId="354" applyNumberFormat="1" applyFont="1" applyBorder="1" applyAlignment="1">
      <alignment horizontal="right" vertical="center" wrapText="1"/>
    </xf>
    <xf numFmtId="3" fontId="31" fillId="0" borderId="42" xfId="354" applyNumberFormat="1" applyFont="1" applyBorder="1" applyAlignment="1">
      <alignment horizontal="right" vertical="center" wrapText="1"/>
    </xf>
    <xf numFmtId="3" fontId="30" fillId="0" borderId="64" xfId="354" applyNumberFormat="1" applyFont="1" applyBorder="1" applyAlignment="1">
      <alignment horizontal="right" vertical="center" wrapText="1"/>
    </xf>
    <xf numFmtId="3" fontId="31" fillId="0" borderId="70" xfId="354" applyNumberFormat="1" applyFont="1" applyBorder="1" applyAlignment="1">
      <alignment horizontal="right" vertical="center" wrapText="1"/>
    </xf>
    <xf numFmtId="3" fontId="30" fillId="0" borderId="57" xfId="354" applyNumberFormat="1" applyFont="1" applyBorder="1" applyAlignment="1">
      <alignment vertical="center" wrapText="1"/>
    </xf>
    <xf numFmtId="3" fontId="30" fillId="0" borderId="36" xfId="354" applyNumberFormat="1" applyFont="1" applyBorder="1" applyAlignment="1">
      <alignment vertical="center" wrapText="1"/>
    </xf>
    <xf numFmtId="3" fontId="30" fillId="0" borderId="58" xfId="354" applyNumberFormat="1" applyFont="1" applyBorder="1" applyAlignment="1">
      <alignment vertical="center" wrapText="1"/>
    </xf>
    <xf numFmtId="166" fontId="30" fillId="0" borderId="61" xfId="529" applyNumberFormat="1" applyFont="1" applyBorder="1" applyAlignment="1">
      <alignment horizontal="right" wrapText="1"/>
    </xf>
    <xf numFmtId="166" fontId="30" fillId="0" borderId="41" xfId="529" applyNumberFormat="1" applyFont="1" applyBorder="1" applyAlignment="1">
      <alignment horizontal="right" wrapText="1"/>
    </xf>
    <xf numFmtId="166" fontId="30" fillId="0" borderId="60" xfId="529" applyNumberFormat="1" applyFont="1" applyBorder="1" applyAlignment="1">
      <alignment horizontal="right" wrapText="1"/>
    </xf>
    <xf numFmtId="166" fontId="30" fillId="0" borderId="44" xfId="529" applyNumberFormat="1" applyFont="1" applyBorder="1" applyAlignment="1">
      <alignment horizontal="right" wrapText="1"/>
    </xf>
    <xf numFmtId="0" fontId="30" fillId="0" borderId="69" xfId="580" applyFont="1" applyBorder="1" applyAlignment="1">
      <alignment vertical="center" wrapText="1"/>
    </xf>
    <xf numFmtId="166" fontId="30" fillId="0" borderId="70" xfId="529" applyNumberFormat="1" applyFont="1" applyBorder="1" applyAlignment="1">
      <alignment wrapText="1"/>
    </xf>
    <xf numFmtId="166" fontId="30" fillId="0" borderId="70" xfId="529" applyNumberFormat="1" applyFont="1" applyBorder="1" applyAlignment="1">
      <alignment horizontal="right" wrapText="1"/>
    </xf>
    <xf numFmtId="166" fontId="30" fillId="0" borderId="46" xfId="529" applyNumberFormat="1" applyFont="1" applyBorder="1" applyAlignment="1">
      <alignment horizontal="right" wrapText="1"/>
    </xf>
    <xf numFmtId="166" fontId="30" fillId="0" borderId="48" xfId="529" applyNumberFormat="1" applyFont="1" applyBorder="1" applyAlignment="1">
      <alignment horizontal="right" wrapText="1"/>
    </xf>
    <xf numFmtId="3" fontId="30" fillId="0" borderId="0" xfId="580" applyNumberFormat="1" applyFont="1"/>
    <xf numFmtId="0" fontId="30" fillId="0" borderId="0" xfId="580" applyFont="1" applyAlignment="1"/>
    <xf numFmtId="0" fontId="37" fillId="0" borderId="0" xfId="580" applyFont="1"/>
    <xf numFmtId="0" fontId="37" fillId="0" borderId="0" xfId="580" applyFont="1" applyBorder="1"/>
    <xf numFmtId="0" fontId="37" fillId="0" borderId="0" xfId="580" applyFont="1" applyFill="1"/>
    <xf numFmtId="14" fontId="35" fillId="3" borderId="72" xfId="580" applyNumberFormat="1" applyFont="1" applyFill="1" applyBorder="1" applyAlignment="1">
      <alignment horizontal="center" vertical="center"/>
    </xf>
    <xf numFmtId="14" fontId="35" fillId="3" borderId="47" xfId="580" applyNumberFormat="1" applyFont="1" applyFill="1" applyBorder="1" applyAlignment="1">
      <alignment horizontal="center" vertical="center"/>
    </xf>
    <xf numFmtId="14" fontId="35" fillId="3" borderId="73" xfId="580" applyNumberFormat="1" applyFont="1" applyFill="1" applyBorder="1" applyAlignment="1">
      <alignment horizontal="center" vertical="center"/>
    </xf>
    <xf numFmtId="14" fontId="35" fillId="3" borderId="45" xfId="580" applyNumberFormat="1" applyFont="1" applyFill="1" applyBorder="1" applyAlignment="1">
      <alignment horizontal="center" vertical="center" wrapText="1"/>
    </xf>
    <xf numFmtId="14" fontId="35" fillId="3" borderId="46" xfId="580" applyNumberFormat="1" applyFont="1" applyFill="1" applyBorder="1" applyAlignment="1">
      <alignment horizontal="center" vertical="center" wrapText="1"/>
    </xf>
    <xf numFmtId="14" fontId="35" fillId="3" borderId="47" xfId="580" applyNumberFormat="1" applyFont="1" applyFill="1" applyBorder="1" applyAlignment="1">
      <alignment horizontal="center" vertical="center" wrapText="1"/>
    </xf>
    <xf numFmtId="0" fontId="35" fillId="0" borderId="0" xfId="580" applyFont="1" applyFill="1"/>
    <xf numFmtId="0" fontId="35" fillId="0" borderId="74" xfId="580" applyFont="1" applyFill="1" applyBorder="1" applyAlignment="1">
      <alignment horizontal="center" vertical="center"/>
    </xf>
    <xf numFmtId="0" fontId="35" fillId="0" borderId="74" xfId="580" applyFont="1" applyFill="1" applyBorder="1" applyAlignment="1">
      <alignment horizontal="left" vertical="center"/>
    </xf>
    <xf numFmtId="3" fontId="35" fillId="0" borderId="75" xfId="580" applyNumberFormat="1" applyFont="1" applyFill="1" applyBorder="1" applyAlignment="1">
      <alignment horizontal="right" vertical="center"/>
    </xf>
    <xf numFmtId="3" fontId="35" fillId="0" borderId="50" xfId="580" applyNumberFormat="1" applyFont="1" applyFill="1" applyBorder="1" applyAlignment="1">
      <alignment horizontal="right" vertical="center"/>
    </xf>
    <xf numFmtId="166" fontId="35" fillId="0" borderId="76" xfId="581" applyNumberFormat="1" applyFont="1" applyFill="1" applyBorder="1" applyAlignment="1">
      <alignment horizontal="right" vertical="center"/>
    </xf>
    <xf numFmtId="166" fontId="35" fillId="0" borderId="77" xfId="581" applyNumberFormat="1" applyFont="1" applyFill="1" applyBorder="1" applyAlignment="1">
      <alignment horizontal="right" vertical="center"/>
    </xf>
    <xf numFmtId="3" fontId="35" fillId="0" borderId="78" xfId="580" applyNumberFormat="1" applyFont="1" applyFill="1" applyBorder="1" applyAlignment="1">
      <alignment horizontal="right" vertical="center"/>
    </xf>
    <xf numFmtId="166" fontId="35" fillId="0" borderId="49" xfId="581" applyNumberFormat="1" applyFont="1" applyFill="1" applyBorder="1" applyAlignment="1">
      <alignment horizontal="right" vertical="center"/>
    </xf>
    <xf numFmtId="0" fontId="35" fillId="0" borderId="0" xfId="580" applyFont="1"/>
    <xf numFmtId="0" fontId="35" fillId="0" borderId="59" xfId="580" applyFont="1" applyFill="1" applyBorder="1" applyAlignment="1">
      <alignment horizontal="right" vertical="center"/>
    </xf>
    <xf numFmtId="0" fontId="35" fillId="0" borderId="59" xfId="580" applyFont="1" applyFill="1" applyBorder="1" applyAlignment="1">
      <alignment horizontal="left" vertical="center"/>
    </xf>
    <xf numFmtId="3" fontId="35" fillId="0" borderId="42" xfId="580" applyNumberFormat="1" applyFont="1" applyFill="1" applyBorder="1" applyAlignment="1">
      <alignment horizontal="center" vertical="center"/>
    </xf>
    <xf numFmtId="3" fontId="35" fillId="0" borderId="79" xfId="580" applyNumberFormat="1" applyFont="1" applyFill="1" applyBorder="1" applyAlignment="1">
      <alignment horizontal="center" vertical="center"/>
    </xf>
    <xf numFmtId="166" fontId="35" fillId="0" borderId="40" xfId="581" applyNumberFormat="1" applyFont="1" applyFill="1" applyBorder="1" applyAlignment="1">
      <alignment horizontal="center" vertical="center"/>
    </xf>
    <xf numFmtId="166" fontId="35" fillId="0" borderId="43" xfId="581" applyNumberFormat="1" applyFont="1" applyFill="1" applyBorder="1" applyAlignment="1">
      <alignment horizontal="center" vertical="center"/>
    </xf>
    <xf numFmtId="3" fontId="35" fillId="0" borderId="60" xfId="580" applyNumberFormat="1" applyFont="1" applyFill="1" applyBorder="1" applyAlignment="1">
      <alignment horizontal="center" vertical="center"/>
    </xf>
    <xf numFmtId="166" fontId="35" fillId="0" borderId="41" xfId="581" applyNumberFormat="1" applyFont="1" applyFill="1" applyBorder="1" applyAlignment="1">
      <alignment horizontal="center" vertical="center"/>
    </xf>
    <xf numFmtId="0" fontId="37" fillId="0" borderId="59" xfId="580" applyFont="1" applyFill="1" applyBorder="1" applyAlignment="1">
      <alignment vertical="center"/>
    </xf>
    <xf numFmtId="3" fontId="37" fillId="0" borderId="41" xfId="580" applyNumberFormat="1" applyFont="1" applyFill="1" applyBorder="1" applyAlignment="1">
      <alignment horizontal="center" vertical="center"/>
    </xf>
    <xf numFmtId="3" fontId="37" fillId="0" borderId="79" xfId="580" applyNumberFormat="1" applyFont="1" applyFill="1" applyBorder="1" applyAlignment="1">
      <alignment horizontal="center" vertical="center"/>
    </xf>
    <xf numFmtId="166" fontId="37" fillId="0" borderId="40" xfId="581" applyNumberFormat="1" applyFont="1" applyFill="1" applyBorder="1" applyAlignment="1">
      <alignment horizontal="center" vertical="center"/>
    </xf>
    <xf numFmtId="166" fontId="37" fillId="0" borderId="43" xfId="581" applyNumberFormat="1" applyFont="1" applyFill="1" applyBorder="1" applyAlignment="1">
      <alignment horizontal="center" vertical="center"/>
    </xf>
    <xf numFmtId="166" fontId="37" fillId="0" borderId="41" xfId="581" applyNumberFormat="1" applyFont="1" applyFill="1" applyBorder="1" applyAlignment="1">
      <alignment horizontal="center" vertical="center"/>
    </xf>
    <xf numFmtId="49" fontId="35" fillId="0" borderId="59" xfId="580" applyNumberFormat="1" applyFont="1" applyFill="1" applyBorder="1" applyAlignment="1">
      <alignment horizontal="right" vertical="center"/>
    </xf>
    <xf numFmtId="0" fontId="35" fillId="0" borderId="59" xfId="580" applyFont="1" applyFill="1" applyBorder="1" applyAlignment="1">
      <alignment horizontal="center" vertical="center"/>
    </xf>
    <xf numFmtId="0" fontId="37" fillId="0" borderId="59" xfId="580" applyFont="1" applyFill="1" applyBorder="1" applyAlignment="1">
      <alignment horizontal="left" vertical="center" wrapText="1"/>
    </xf>
    <xf numFmtId="0" fontId="35" fillId="0" borderId="80" xfId="580" applyFont="1" applyFill="1" applyBorder="1" applyAlignment="1">
      <alignment horizontal="center" vertical="center"/>
    </xf>
    <xf numFmtId="0" fontId="35" fillId="0" borderId="80" xfId="580" applyFont="1" applyFill="1" applyBorder="1" applyAlignment="1">
      <alignment horizontal="left" vertical="center"/>
    </xf>
    <xf numFmtId="3" fontId="35" fillId="0" borderId="22" xfId="580" applyNumberFormat="1" applyFont="1" applyFill="1" applyBorder="1" applyAlignment="1">
      <alignment horizontal="right" vertical="center"/>
    </xf>
    <xf numFmtId="3" fontId="35" fillId="0" borderId="23" xfId="580" applyNumberFormat="1" applyFont="1" applyFill="1" applyBorder="1" applyAlignment="1">
      <alignment horizontal="right" vertical="center"/>
    </xf>
    <xf numFmtId="166" fontId="35" fillId="0" borderId="20" xfId="581" applyNumberFormat="1" applyFont="1" applyFill="1" applyBorder="1" applyAlignment="1">
      <alignment horizontal="right" vertical="center"/>
    </xf>
    <xf numFmtId="166" fontId="35" fillId="0" borderId="21" xfId="581" applyNumberFormat="1" applyFont="1" applyFill="1" applyBorder="1" applyAlignment="1">
      <alignment horizontal="right" vertical="center"/>
    </xf>
    <xf numFmtId="3" fontId="35" fillId="0" borderId="1" xfId="580" applyNumberFormat="1" applyFont="1" applyFill="1" applyBorder="1" applyAlignment="1">
      <alignment horizontal="right" vertical="center"/>
    </xf>
    <xf numFmtId="166" fontId="35" fillId="0" borderId="81" xfId="581" applyNumberFormat="1" applyFont="1" applyFill="1" applyBorder="1" applyAlignment="1">
      <alignment horizontal="right" vertical="center"/>
    </xf>
    <xf numFmtId="0" fontId="37" fillId="0" borderId="0" xfId="580" applyFont="1" applyAlignment="1">
      <alignment wrapText="1"/>
    </xf>
    <xf numFmtId="3" fontId="37" fillId="0" borderId="0" xfId="580" applyNumberFormat="1" applyFont="1"/>
    <xf numFmtId="166" fontId="37" fillId="0" borderId="0" xfId="580" applyNumberFormat="1" applyFont="1"/>
    <xf numFmtId="167" fontId="37" fillId="0" borderId="0" xfId="582" applyNumberFormat="1" applyFont="1"/>
    <xf numFmtId="167" fontId="37" fillId="0" borderId="0" xfId="580" applyNumberFormat="1" applyFont="1"/>
    <xf numFmtId="168" fontId="37" fillId="0" borderId="0" xfId="580" applyNumberFormat="1" applyFont="1"/>
    <xf numFmtId="0" fontId="38" fillId="27" borderId="0" xfId="1" applyFont="1" applyFill="1" applyAlignment="1">
      <alignment vertical="center" wrapText="1"/>
    </xf>
    <xf numFmtId="0" fontId="38" fillId="0" borderId="0" xfId="1" applyFont="1" applyAlignment="1">
      <alignment vertical="center" wrapText="1"/>
    </xf>
    <xf numFmtId="49" fontId="38" fillId="27" borderId="0" xfId="1" applyNumberFormat="1" applyFont="1" applyFill="1" applyAlignment="1">
      <alignment vertical="center" wrapText="1"/>
    </xf>
    <xf numFmtId="49" fontId="39" fillId="27" borderId="6" xfId="1" applyNumberFormat="1" applyFont="1" applyFill="1" applyBorder="1" applyAlignment="1">
      <alignment horizontal="center" vertical="center" wrapText="1"/>
    </xf>
    <xf numFmtId="49" fontId="39" fillId="27" borderId="33" xfId="1" applyNumberFormat="1" applyFont="1" applyFill="1" applyBorder="1" applyAlignment="1">
      <alignment horizontal="center" vertical="center" wrapText="1"/>
    </xf>
    <xf numFmtId="49" fontId="39" fillId="27" borderId="7" xfId="1" applyNumberFormat="1" applyFont="1" applyFill="1" applyBorder="1" applyAlignment="1">
      <alignment horizontal="center" vertical="center" wrapText="1"/>
    </xf>
    <xf numFmtId="49" fontId="39" fillId="27" borderId="11" xfId="1" applyNumberFormat="1" applyFont="1" applyFill="1" applyBorder="1" applyAlignment="1">
      <alignment horizontal="center" vertical="center" wrapText="1"/>
    </xf>
    <xf numFmtId="49" fontId="39" fillId="27" borderId="12" xfId="1" applyNumberFormat="1" applyFont="1" applyFill="1" applyBorder="1" applyAlignment="1">
      <alignment horizontal="center" vertical="center" wrapText="1"/>
    </xf>
    <xf numFmtId="49" fontId="38" fillId="0" borderId="0" xfId="1" applyNumberFormat="1" applyFont="1" applyAlignment="1">
      <alignment vertical="center" wrapText="1"/>
    </xf>
    <xf numFmtId="0" fontId="39" fillId="27" borderId="34" xfId="1" applyFont="1" applyFill="1" applyBorder="1" applyAlignment="1">
      <alignment horizontal="center" vertical="center" wrapText="1"/>
    </xf>
    <xf numFmtId="3" fontId="39" fillId="27" borderId="5" xfId="1" applyNumberFormat="1" applyFont="1" applyFill="1" applyBorder="1" applyAlignment="1">
      <alignment horizontal="center" vertical="center" wrapText="1"/>
    </xf>
    <xf numFmtId="3" fontId="39" fillId="27" borderId="33" xfId="1" applyNumberFormat="1" applyFont="1" applyFill="1" applyBorder="1" applyAlignment="1">
      <alignment horizontal="center" vertical="center" wrapText="1"/>
    </xf>
    <xf numFmtId="3" fontId="39" fillId="27" borderId="6" xfId="1" applyNumberFormat="1" applyFont="1" applyFill="1" applyBorder="1" applyAlignment="1">
      <alignment horizontal="center" vertical="center" wrapText="1"/>
    </xf>
    <xf numFmtId="3" fontId="39" fillId="27" borderId="11" xfId="1" applyNumberFormat="1" applyFont="1" applyFill="1" applyBorder="1" applyAlignment="1">
      <alignment horizontal="center" vertical="center" wrapText="1"/>
    </xf>
    <xf numFmtId="3" fontId="39" fillId="27" borderId="8" xfId="1" applyNumberFormat="1" applyFont="1" applyFill="1" applyBorder="1" applyAlignment="1">
      <alignment horizontal="center" vertical="center" wrapText="1"/>
    </xf>
    <xf numFmtId="0" fontId="38" fillId="27" borderId="74" xfId="1" applyFont="1" applyFill="1" applyBorder="1" applyAlignment="1">
      <alignment horizontal="left" vertical="center" wrapText="1"/>
    </xf>
    <xf numFmtId="3" fontId="38" fillId="27" borderId="75" xfId="1" applyNumberFormat="1" applyFont="1" applyFill="1" applyBorder="1" applyAlignment="1">
      <alignment vertical="center" wrapText="1"/>
    </xf>
    <xf numFmtId="3" fontId="38" fillId="27" borderId="49" xfId="1" applyNumberFormat="1" applyFont="1" applyFill="1" applyBorder="1" applyAlignment="1">
      <alignment vertical="center" wrapText="1"/>
    </xf>
    <xf numFmtId="3" fontId="38" fillId="27" borderId="50" xfId="1" applyNumberFormat="1" applyFont="1" applyFill="1" applyBorder="1" applyAlignment="1">
      <alignment vertical="center" wrapText="1"/>
    </xf>
    <xf numFmtId="3" fontId="38" fillId="27" borderId="76" xfId="1" applyNumberFormat="1" applyFont="1" applyFill="1" applyBorder="1" applyAlignment="1">
      <alignment vertical="center" wrapText="1"/>
    </xf>
    <xf numFmtId="3" fontId="38" fillId="27" borderId="77" xfId="1" applyNumberFormat="1" applyFont="1" applyFill="1" applyBorder="1" applyAlignment="1">
      <alignment vertical="center" wrapText="1"/>
    </xf>
    <xf numFmtId="3" fontId="41" fillId="27" borderId="35" xfId="1" applyNumberFormat="1" applyFont="1" applyFill="1" applyBorder="1" applyAlignment="1">
      <alignment horizontal="center" vertical="center" wrapText="1"/>
    </xf>
    <xf numFmtId="3" fontId="41" fillId="27" borderId="36" xfId="1" applyNumberFormat="1" applyFont="1" applyFill="1" applyBorder="1" applyAlignment="1">
      <alignment horizontal="center" vertical="center" wrapText="1"/>
    </xf>
    <xf numFmtId="3" fontId="41" fillId="27" borderId="38" xfId="1" applyNumberFormat="1" applyFont="1" applyFill="1" applyBorder="1" applyAlignment="1">
      <alignment horizontal="center" vertical="center" wrapText="1"/>
    </xf>
    <xf numFmtId="0" fontId="38" fillId="27" borderId="59" xfId="1" applyFont="1" applyFill="1" applyBorder="1" applyAlignment="1">
      <alignment horizontal="left" vertical="center" wrapText="1"/>
    </xf>
    <xf numFmtId="3" fontId="38" fillId="27" borderId="42" xfId="1" applyNumberFormat="1" applyFont="1" applyFill="1" applyBorder="1" applyAlignment="1">
      <alignment vertical="center" wrapText="1"/>
    </xf>
    <xf numFmtId="3" fontId="38" fillId="27" borderId="41" xfId="1" applyNumberFormat="1" applyFont="1" applyFill="1" applyBorder="1" applyAlignment="1">
      <alignment vertical="center" wrapText="1"/>
    </xf>
    <xf numFmtId="3" fontId="38" fillId="27" borderId="79" xfId="1" applyNumberFormat="1" applyFont="1" applyFill="1" applyBorder="1" applyAlignment="1">
      <alignment vertical="center" wrapText="1"/>
    </xf>
    <xf numFmtId="3" fontId="38" fillId="27" borderId="40" xfId="1" applyNumberFormat="1" applyFont="1" applyFill="1" applyBorder="1" applyAlignment="1">
      <alignment vertical="center" wrapText="1"/>
    </xf>
    <xf numFmtId="3" fontId="38" fillId="27" borderId="43" xfId="1" applyNumberFormat="1" applyFont="1" applyFill="1" applyBorder="1" applyAlignment="1">
      <alignment vertical="center" wrapText="1"/>
    </xf>
    <xf numFmtId="3" fontId="41" fillId="27" borderId="40" xfId="1" applyNumberFormat="1" applyFont="1" applyFill="1" applyBorder="1" applyAlignment="1">
      <alignment horizontal="center" vertical="center" wrapText="1"/>
    </xf>
    <xf numFmtId="3" fontId="41" fillId="27" borderId="41" xfId="1" applyNumberFormat="1" applyFont="1" applyFill="1" applyBorder="1" applyAlignment="1">
      <alignment horizontal="center" vertical="center" wrapText="1"/>
    </xf>
    <xf numFmtId="3" fontId="41" fillId="27" borderId="43" xfId="1" applyNumberFormat="1" applyFont="1" applyFill="1" applyBorder="1" applyAlignment="1">
      <alignment horizontal="center" vertical="center" wrapText="1"/>
    </xf>
    <xf numFmtId="3" fontId="41" fillId="27" borderId="65" xfId="1" applyNumberFormat="1" applyFont="1" applyFill="1" applyBorder="1" applyAlignment="1">
      <alignment horizontal="center" vertical="center" wrapText="1"/>
    </xf>
    <xf numFmtId="3" fontId="41" fillId="27" borderId="82" xfId="1" applyNumberFormat="1" applyFont="1" applyFill="1" applyBorder="1" applyAlignment="1">
      <alignment horizontal="center" vertical="center" wrapText="1"/>
    </xf>
    <xf numFmtId="3" fontId="41" fillId="27" borderId="68" xfId="1" applyNumberFormat="1" applyFont="1" applyFill="1" applyBorder="1" applyAlignment="1">
      <alignment horizontal="center" vertical="center" wrapText="1"/>
    </xf>
    <xf numFmtId="0" fontId="38" fillId="27" borderId="63" xfId="1" applyFont="1" applyFill="1" applyBorder="1" applyAlignment="1">
      <alignment horizontal="left" vertical="center" wrapText="1"/>
    </xf>
    <xf numFmtId="3" fontId="38" fillId="27" borderId="83" xfId="1" applyNumberFormat="1" applyFont="1" applyFill="1" applyBorder="1" applyAlignment="1">
      <alignment vertical="center" wrapText="1"/>
    </xf>
    <xf numFmtId="3" fontId="38" fillId="27" borderId="82" xfId="1" applyNumberFormat="1" applyFont="1" applyFill="1" applyBorder="1" applyAlignment="1">
      <alignment vertical="center" wrapText="1"/>
    </xf>
    <xf numFmtId="3" fontId="38" fillId="27" borderId="84" xfId="1" applyNumberFormat="1" applyFont="1" applyFill="1" applyBorder="1" applyAlignment="1">
      <alignment vertical="center" wrapText="1"/>
    </xf>
    <xf numFmtId="3" fontId="38" fillId="27" borderId="65" xfId="1" applyNumberFormat="1" applyFont="1" applyFill="1" applyBorder="1" applyAlignment="1">
      <alignment vertical="center" wrapText="1"/>
    </xf>
    <xf numFmtId="3" fontId="38" fillId="27" borderId="68" xfId="1" applyNumberFormat="1" applyFont="1" applyFill="1" applyBorder="1" applyAlignment="1">
      <alignment vertical="center" wrapText="1"/>
    </xf>
    <xf numFmtId="3" fontId="41" fillId="27" borderId="45" xfId="1" applyNumberFormat="1" applyFont="1" applyFill="1" applyBorder="1" applyAlignment="1">
      <alignment horizontal="center" vertical="center" wrapText="1"/>
    </xf>
    <xf numFmtId="3" fontId="41" fillId="27" borderId="46" xfId="1" applyNumberFormat="1" applyFont="1" applyFill="1" applyBorder="1" applyAlignment="1">
      <alignment horizontal="center" vertical="center" wrapText="1"/>
    </xf>
    <xf numFmtId="3" fontId="41" fillId="27" borderId="47" xfId="1" applyNumberFormat="1" applyFont="1" applyFill="1" applyBorder="1" applyAlignment="1">
      <alignment horizontal="center" vertical="center" wrapText="1"/>
    </xf>
    <xf numFmtId="3" fontId="39" fillId="27" borderId="13" xfId="1" applyNumberFormat="1" applyFont="1" applyFill="1" applyBorder="1" applyAlignment="1">
      <alignment horizontal="center" vertical="center" wrapText="1"/>
    </xf>
    <xf numFmtId="0" fontId="39" fillId="27" borderId="85" xfId="1" applyFont="1" applyFill="1" applyBorder="1" applyAlignment="1">
      <alignment horizontal="center" vertical="center" wrapText="1"/>
    </xf>
    <xf numFmtId="3" fontId="39" fillId="27" borderId="86" xfId="1" applyNumberFormat="1" applyFont="1" applyFill="1" applyBorder="1" applyAlignment="1">
      <alignment horizontal="center" vertical="center" wrapText="1"/>
    </xf>
    <xf numFmtId="3" fontId="39" fillId="27" borderId="87" xfId="1" applyNumberFormat="1" applyFont="1" applyFill="1" applyBorder="1" applyAlignment="1">
      <alignment horizontal="center" vertical="center" wrapText="1"/>
    </xf>
    <xf numFmtId="3" fontId="39" fillId="27" borderId="88" xfId="1" applyNumberFormat="1" applyFont="1" applyFill="1" applyBorder="1" applyAlignment="1">
      <alignment horizontal="center" vertical="center" wrapText="1"/>
    </xf>
    <xf numFmtId="3" fontId="39" fillId="27" borderId="89" xfId="1" applyNumberFormat="1" applyFont="1" applyFill="1" applyBorder="1" applyAlignment="1">
      <alignment horizontal="center" vertical="center" wrapText="1"/>
    </xf>
    <xf numFmtId="3" fontId="39" fillId="27" borderId="90" xfId="1" applyNumberFormat="1" applyFont="1" applyFill="1" applyBorder="1" applyAlignment="1">
      <alignment horizontal="center" vertical="center" wrapText="1"/>
    </xf>
    <xf numFmtId="3" fontId="39" fillId="27" borderId="91" xfId="1" applyNumberFormat="1" applyFont="1" applyFill="1" applyBorder="1" applyAlignment="1">
      <alignment horizontal="center" vertical="center" wrapText="1"/>
    </xf>
    <xf numFmtId="0" fontId="39" fillId="27" borderId="80" xfId="1" applyFont="1" applyFill="1" applyBorder="1" applyAlignment="1">
      <alignment horizontal="center" vertical="center" wrapText="1"/>
    </xf>
    <xf numFmtId="3" fontId="39" fillId="27" borderId="22" xfId="1" applyNumberFormat="1" applyFont="1" applyFill="1" applyBorder="1" applyAlignment="1">
      <alignment horizontal="center" vertical="center" wrapText="1"/>
    </xf>
    <xf numFmtId="49" fontId="39" fillId="27" borderId="20" xfId="1" applyNumberFormat="1" applyFont="1" applyFill="1" applyBorder="1" applyAlignment="1">
      <alignment horizontal="center" vertical="center" wrapText="1"/>
    </xf>
    <xf numFmtId="49" fontId="39" fillId="27" borderId="81" xfId="1" applyNumberFormat="1" applyFont="1" applyFill="1" applyBorder="1" applyAlignment="1">
      <alignment horizontal="center" vertical="center" wrapText="1"/>
    </xf>
    <xf numFmtId="49" fontId="39" fillId="27" borderId="21" xfId="1" applyNumberFormat="1" applyFont="1" applyFill="1" applyBorder="1" applyAlignment="1">
      <alignment horizontal="center" vertical="center" wrapText="1"/>
    </xf>
    <xf numFmtId="49" fontId="39" fillId="27" borderId="22" xfId="1" applyNumberFormat="1" applyFont="1" applyFill="1" applyBorder="1" applyAlignment="1">
      <alignment horizontal="center" vertical="center" wrapText="1"/>
    </xf>
    <xf numFmtId="49" fontId="39" fillId="27" borderId="23" xfId="1" applyNumberFormat="1" applyFont="1" applyFill="1" applyBorder="1" applyAlignment="1">
      <alignment horizontal="center" vertical="center" wrapText="1"/>
    </xf>
    <xf numFmtId="0" fontId="39" fillId="27" borderId="5" xfId="1" applyFont="1" applyFill="1" applyBorder="1" applyAlignment="1">
      <alignment horizontal="center" vertical="center" wrapText="1"/>
    </xf>
    <xf numFmtId="3" fontId="38" fillId="27" borderId="76" xfId="1" applyNumberFormat="1" applyFont="1" applyFill="1" applyBorder="1" applyAlignment="1">
      <alignment horizontal="right" vertical="center" wrapText="1"/>
    </xf>
    <xf numFmtId="3" fontId="38" fillId="27" borderId="49" xfId="1" applyNumberFormat="1" applyFont="1" applyFill="1" applyBorder="1" applyAlignment="1">
      <alignment horizontal="right" vertical="center" wrapText="1"/>
    </xf>
    <xf numFmtId="3" fontId="38" fillId="27" borderId="77" xfId="1" applyNumberFormat="1" applyFont="1" applyFill="1" applyBorder="1" applyAlignment="1">
      <alignment horizontal="right" vertical="center" wrapText="1"/>
    </xf>
    <xf numFmtId="3" fontId="38" fillId="27" borderId="75" xfId="1" applyNumberFormat="1" applyFont="1" applyFill="1" applyBorder="1" applyAlignment="1">
      <alignment horizontal="right" vertical="center" wrapText="1"/>
    </xf>
    <xf numFmtId="3" fontId="38" fillId="27" borderId="50" xfId="1" applyNumberFormat="1" applyFont="1" applyFill="1" applyBorder="1" applyAlignment="1">
      <alignment horizontal="right" vertical="center" wrapText="1"/>
    </xf>
    <xf numFmtId="3" fontId="38" fillId="27" borderId="62" xfId="1" applyNumberFormat="1" applyFont="1" applyFill="1" applyBorder="1" applyAlignment="1">
      <alignment horizontal="right" vertical="center" wrapText="1"/>
    </xf>
    <xf numFmtId="3" fontId="38" fillId="27" borderId="39" xfId="1" applyNumberFormat="1" applyFont="1" applyFill="1" applyBorder="1" applyAlignment="1">
      <alignment horizontal="right" vertical="center" wrapText="1"/>
    </xf>
    <xf numFmtId="3" fontId="38" fillId="27" borderId="40" xfId="1" applyNumberFormat="1" applyFont="1" applyFill="1" applyBorder="1" applyAlignment="1">
      <alignment horizontal="right" vertical="center" wrapText="1"/>
    </xf>
    <xf numFmtId="3" fontId="38" fillId="27" borderId="41" xfId="1" applyNumberFormat="1" applyFont="1" applyFill="1" applyBorder="1" applyAlignment="1">
      <alignment horizontal="right" vertical="center" wrapText="1"/>
    </xf>
    <xf numFmtId="3" fontId="38" fillId="27" borderId="43" xfId="1" applyNumberFormat="1" applyFont="1" applyFill="1" applyBorder="1" applyAlignment="1">
      <alignment horizontal="right" vertical="center" wrapText="1"/>
    </xf>
    <xf numFmtId="3" fontId="38" fillId="27" borderId="42" xfId="1" applyNumberFormat="1" applyFont="1" applyFill="1" applyBorder="1" applyAlignment="1">
      <alignment horizontal="right" vertical="center" wrapText="1"/>
    </xf>
    <xf numFmtId="3" fontId="38" fillId="27" borderId="79" xfId="1" applyNumberFormat="1" applyFont="1" applyFill="1" applyBorder="1" applyAlignment="1">
      <alignment horizontal="right" vertical="center" wrapText="1"/>
    </xf>
    <xf numFmtId="3" fontId="39" fillId="27" borderId="12" xfId="1" applyNumberFormat="1" applyFont="1" applyFill="1" applyBorder="1" applyAlignment="1">
      <alignment horizontal="center" vertical="center" wrapText="1"/>
    </xf>
    <xf numFmtId="3" fontId="39" fillId="27" borderId="7" xfId="1" applyNumberFormat="1" applyFont="1" applyFill="1" applyBorder="1" applyAlignment="1">
      <alignment horizontal="center" vertical="center" wrapText="1"/>
    </xf>
    <xf numFmtId="3" fontId="38" fillId="27" borderId="82" xfId="1" applyNumberFormat="1" applyFont="1" applyFill="1" applyBorder="1" applyAlignment="1">
      <alignment horizontal="right" vertical="center" wrapText="1"/>
    </xf>
    <xf numFmtId="0" fontId="39" fillId="27" borderId="2" xfId="1" applyFont="1" applyFill="1" applyBorder="1" applyAlignment="1">
      <alignment horizontal="center" vertical="center" wrapText="1"/>
    </xf>
    <xf numFmtId="3" fontId="39" fillId="27" borderId="19" xfId="1" applyNumberFormat="1" applyFont="1" applyFill="1" applyBorder="1" applyAlignment="1">
      <alignment horizontal="center" vertical="center" wrapText="1"/>
    </xf>
    <xf numFmtId="3" fontId="39" fillId="27" borderId="92" xfId="1" applyNumberFormat="1" applyFont="1" applyFill="1" applyBorder="1" applyAlignment="1">
      <alignment horizontal="center" vertical="center" wrapText="1"/>
    </xf>
    <xf numFmtId="3" fontId="39" fillId="27" borderId="93" xfId="1" applyNumberFormat="1" applyFont="1" applyFill="1" applyBorder="1" applyAlignment="1">
      <alignment horizontal="center" vertical="center" wrapText="1"/>
    </xf>
    <xf numFmtId="3" fontId="39" fillId="27" borderId="94" xfId="1" applyNumberFormat="1" applyFont="1" applyFill="1" applyBorder="1" applyAlignment="1">
      <alignment horizontal="center" vertical="center" wrapText="1"/>
    </xf>
    <xf numFmtId="3" fontId="39" fillId="27" borderId="95" xfId="1" applyNumberFormat="1" applyFont="1" applyFill="1" applyBorder="1" applyAlignment="1">
      <alignment horizontal="center" vertical="center" wrapText="1"/>
    </xf>
    <xf numFmtId="3" fontId="39" fillId="27" borderId="2" xfId="1" applyNumberFormat="1" applyFont="1" applyFill="1" applyBorder="1" applyAlignment="1">
      <alignment horizontal="center" vertical="center" wrapText="1"/>
    </xf>
    <xf numFmtId="3" fontId="39" fillId="27" borderId="4" xfId="1" applyNumberFormat="1" applyFont="1" applyFill="1" applyBorder="1" applyAlignment="1">
      <alignment horizontal="center" vertical="center" wrapText="1"/>
    </xf>
    <xf numFmtId="0" fontId="39" fillId="27" borderId="96" xfId="1" applyFont="1" applyFill="1" applyBorder="1" applyAlignment="1">
      <alignment horizontal="center" vertical="center" wrapText="1"/>
    </xf>
    <xf numFmtId="3" fontId="39" fillId="27" borderId="96" xfId="1" applyNumberFormat="1" applyFont="1" applyFill="1" applyBorder="1" applyAlignment="1">
      <alignment horizontal="center" vertical="center" wrapText="1"/>
    </xf>
    <xf numFmtId="3" fontId="39" fillId="27" borderId="97" xfId="1" applyNumberFormat="1" applyFont="1" applyFill="1" applyBorder="1" applyAlignment="1">
      <alignment horizontal="center" vertical="center" wrapText="1"/>
    </xf>
    <xf numFmtId="3" fontId="39" fillId="27" borderId="98" xfId="1" applyNumberFormat="1" applyFont="1" applyFill="1" applyBorder="1" applyAlignment="1">
      <alignment horizontal="center" vertical="center" wrapText="1"/>
    </xf>
    <xf numFmtId="3" fontId="39" fillId="27" borderId="99" xfId="1" applyNumberFormat="1" applyFont="1" applyFill="1" applyBorder="1" applyAlignment="1">
      <alignment horizontal="center" vertical="center" wrapText="1"/>
    </xf>
    <xf numFmtId="3" fontId="38" fillId="27" borderId="65" xfId="1" applyNumberFormat="1" applyFont="1" applyFill="1" applyBorder="1" applyAlignment="1">
      <alignment horizontal="right" vertical="center" wrapText="1"/>
    </xf>
    <xf numFmtId="3" fontId="34" fillId="27" borderId="86" xfId="1" applyNumberFormat="1" applyFont="1" applyFill="1" applyBorder="1" applyAlignment="1">
      <alignment horizontal="center" vertical="center" wrapText="1"/>
    </xf>
    <xf numFmtId="3" fontId="34" fillId="27" borderId="88" xfId="1" applyNumberFormat="1" applyFont="1" applyFill="1" applyBorder="1" applyAlignment="1">
      <alignment horizontal="center" vertical="center" wrapText="1"/>
    </xf>
    <xf numFmtId="3" fontId="34" fillId="27" borderId="89" xfId="1" applyNumberFormat="1" applyFont="1" applyFill="1" applyBorder="1" applyAlignment="1">
      <alignment horizontal="center" vertical="center" wrapText="1"/>
    </xf>
    <xf numFmtId="3" fontId="34" fillId="27" borderId="90" xfId="1" applyNumberFormat="1" applyFont="1" applyFill="1" applyBorder="1" applyAlignment="1">
      <alignment horizontal="center" vertical="center" wrapText="1"/>
    </xf>
    <xf numFmtId="3" fontId="39" fillId="27" borderId="100" xfId="1" applyNumberFormat="1" applyFont="1" applyFill="1" applyBorder="1" applyAlignment="1">
      <alignment horizontal="center" vertical="center" wrapText="1"/>
    </xf>
    <xf numFmtId="0" fontId="29" fillId="26" borderId="0" xfId="477" applyFont="1" applyFill="1" applyBorder="1" applyAlignment="1">
      <alignment horizontal="right" wrapText="1"/>
    </xf>
    <xf numFmtId="3" fontId="39" fillId="27" borderId="101" xfId="1" applyNumberFormat="1" applyFont="1" applyFill="1" applyBorder="1" applyAlignment="1">
      <alignment horizontal="center" vertical="center" wrapText="1"/>
    </xf>
    <xf numFmtId="3" fontId="39" fillId="27" borderId="77" xfId="1" applyNumberFormat="1" applyFont="1" applyFill="1" applyBorder="1" applyAlignment="1">
      <alignment horizontal="center" vertical="center" wrapText="1"/>
    </xf>
    <xf numFmtId="3" fontId="39" fillId="27" borderId="49" xfId="1" applyNumberFormat="1" applyFont="1" applyFill="1" applyBorder="1" applyAlignment="1">
      <alignment horizontal="center" vertical="center" wrapText="1"/>
    </xf>
    <xf numFmtId="3" fontId="39" fillId="27" borderId="76" xfId="1" applyNumberFormat="1" applyFont="1" applyFill="1" applyBorder="1" applyAlignment="1">
      <alignment horizontal="center" vertical="center" wrapText="1"/>
    </xf>
    <xf numFmtId="0" fontId="38" fillId="27" borderId="0" xfId="1" applyFont="1" applyFill="1" applyAlignment="1">
      <alignment horizontal="center" vertical="center" wrapText="1"/>
    </xf>
    <xf numFmtId="3" fontId="38" fillId="27" borderId="68" xfId="1" applyNumberFormat="1" applyFont="1" applyFill="1" applyBorder="1" applyAlignment="1">
      <alignment horizontal="right" vertical="center" wrapText="1"/>
    </xf>
    <xf numFmtId="0" fontId="39" fillId="27" borderId="102" xfId="1" applyFont="1" applyFill="1" applyBorder="1" applyAlignment="1">
      <alignment horizontal="center" vertical="center" wrapText="1"/>
    </xf>
    <xf numFmtId="3" fontId="39" fillId="27" borderId="103" xfId="1" applyNumberFormat="1" applyFont="1" applyFill="1" applyBorder="1" applyAlignment="1">
      <alignment horizontal="center" vertical="center" wrapText="1"/>
    </xf>
    <xf numFmtId="3" fontId="39" fillId="27" borderId="104" xfId="1" applyNumberFormat="1" applyFont="1" applyFill="1" applyBorder="1" applyAlignment="1">
      <alignment horizontal="center" vertical="center" wrapText="1"/>
    </xf>
    <xf numFmtId="3" fontId="39" fillId="27" borderId="105" xfId="1" applyNumberFormat="1" applyFont="1" applyFill="1" applyBorder="1" applyAlignment="1">
      <alignment horizontal="center" vertical="center" wrapText="1"/>
    </xf>
    <xf numFmtId="3" fontId="39" fillId="27" borderId="106" xfId="1" applyNumberFormat="1" applyFont="1" applyFill="1" applyBorder="1" applyAlignment="1">
      <alignment horizontal="center" vertical="center" wrapText="1"/>
    </xf>
    <xf numFmtId="0" fontId="39" fillId="27" borderId="80" xfId="1" applyFont="1" applyFill="1" applyBorder="1" applyAlignment="1">
      <alignment wrapText="1"/>
    </xf>
    <xf numFmtId="3" fontId="39" fillId="27" borderId="22" xfId="1" applyNumberFormat="1" applyFont="1" applyFill="1" applyBorder="1" applyAlignment="1">
      <alignment horizontal="center" vertical="center"/>
    </xf>
    <xf numFmtId="3" fontId="39" fillId="27" borderId="81" xfId="1" applyNumberFormat="1" applyFont="1" applyFill="1" applyBorder="1" applyAlignment="1">
      <alignment horizontal="center" vertical="center"/>
    </xf>
    <xf numFmtId="3" fontId="39" fillId="27" borderId="21" xfId="1" applyNumberFormat="1" applyFont="1" applyFill="1" applyBorder="1" applyAlignment="1">
      <alignment horizontal="center" vertical="center"/>
    </xf>
    <xf numFmtId="3" fontId="39" fillId="27" borderId="23" xfId="1" applyNumberFormat="1" applyFont="1" applyFill="1" applyBorder="1" applyAlignment="1">
      <alignment horizontal="center" vertical="center"/>
    </xf>
    <xf numFmtId="0" fontId="39" fillId="27" borderId="34" xfId="1" applyFont="1" applyFill="1" applyBorder="1" applyAlignment="1">
      <alignment wrapText="1"/>
    </xf>
    <xf numFmtId="3" fontId="39" fillId="27" borderId="6" xfId="1" applyNumberFormat="1" applyFont="1" applyFill="1" applyBorder="1" applyAlignment="1">
      <alignment horizontal="center" vertical="center"/>
    </xf>
    <xf numFmtId="3" fontId="39" fillId="27" borderId="33" xfId="1" applyNumberFormat="1" applyFont="1" applyFill="1" applyBorder="1" applyAlignment="1">
      <alignment horizontal="center" vertical="center"/>
    </xf>
    <xf numFmtId="3" fontId="39" fillId="27" borderId="12" xfId="1" applyNumberFormat="1" applyFont="1" applyFill="1" applyBorder="1" applyAlignment="1">
      <alignment horizontal="center" vertical="center"/>
    </xf>
    <xf numFmtId="3" fontId="39" fillId="27" borderId="7" xfId="1" applyNumberFormat="1" applyFont="1" applyFill="1" applyBorder="1" applyAlignment="1">
      <alignment horizontal="center" vertical="center"/>
    </xf>
    <xf numFmtId="0" fontId="43" fillId="27" borderId="0" xfId="1" applyFont="1" applyFill="1"/>
    <xf numFmtId="0" fontId="43" fillId="0" borderId="0" xfId="1" applyFont="1"/>
    <xf numFmtId="3" fontId="39" fillId="27" borderId="107" xfId="1" applyNumberFormat="1" applyFont="1" applyFill="1" applyBorder="1" applyAlignment="1">
      <alignment horizontal="center" vertical="center" wrapText="1"/>
    </xf>
    <xf numFmtId="3" fontId="39" fillId="27" borderId="108" xfId="1" applyNumberFormat="1" applyFont="1" applyFill="1" applyBorder="1" applyAlignment="1">
      <alignment horizontal="center" vertical="center" wrapText="1"/>
    </xf>
    <xf numFmtId="3" fontId="39" fillId="27" borderId="20" xfId="1" applyNumberFormat="1" applyFont="1" applyFill="1" applyBorder="1" applyAlignment="1">
      <alignment horizontal="center" vertical="center"/>
    </xf>
    <xf numFmtId="3" fontId="39" fillId="27" borderId="100" xfId="1" applyNumberFormat="1" applyFont="1" applyFill="1" applyBorder="1" applyAlignment="1">
      <alignment horizontal="center" vertical="center"/>
    </xf>
    <xf numFmtId="3" fontId="39" fillId="27" borderId="11" xfId="1" applyNumberFormat="1" applyFont="1" applyFill="1" applyBorder="1" applyAlignment="1">
      <alignment horizontal="center" vertical="center"/>
    </xf>
    <xf numFmtId="0" fontId="44" fillId="0" borderId="0" xfId="1" applyFont="1"/>
    <xf numFmtId="0" fontId="31" fillId="3" borderId="11" xfId="1" applyFont="1" applyFill="1" applyBorder="1" applyAlignment="1">
      <alignment horizontal="center" vertical="center" wrapText="1"/>
    </xf>
    <xf numFmtId="0" fontId="31" fillId="3" borderId="6" xfId="1" applyFont="1" applyFill="1" applyBorder="1" applyAlignment="1">
      <alignment horizontal="center" vertical="center" wrapText="1"/>
    </xf>
    <xf numFmtId="0" fontId="31" fillId="3" borderId="33" xfId="1" applyFont="1" applyFill="1" applyBorder="1" applyAlignment="1">
      <alignment horizontal="center" vertical="center" wrapText="1"/>
    </xf>
    <xf numFmtId="0" fontId="31" fillId="3" borderId="7" xfId="1" applyFont="1" applyFill="1" applyBorder="1" applyAlignment="1">
      <alignment horizontal="center" vertical="center" wrapText="1"/>
    </xf>
    <xf numFmtId="0" fontId="31" fillId="3" borderId="34" xfId="1" applyFont="1" applyFill="1" applyBorder="1" applyAlignment="1">
      <alignment horizontal="center" vertical="center" wrapText="1"/>
    </xf>
    <xf numFmtId="0" fontId="44" fillId="3" borderId="75" xfId="1" applyFont="1" applyFill="1" applyBorder="1"/>
    <xf numFmtId="0" fontId="44" fillId="3" borderId="49" xfId="1" applyFont="1" applyFill="1" applyBorder="1"/>
    <xf numFmtId="0" fontId="44" fillId="3" borderId="50" xfId="1" applyFont="1" applyFill="1" applyBorder="1"/>
    <xf numFmtId="0" fontId="44" fillId="3" borderId="74" xfId="1" applyFont="1" applyFill="1" applyBorder="1"/>
    <xf numFmtId="0" fontId="44" fillId="0" borderId="40" xfId="1" applyFont="1" applyBorder="1" applyAlignment="1">
      <alignment horizontal="center" vertical="center" wrapText="1"/>
    </xf>
    <xf numFmtId="3" fontId="44" fillId="0" borderId="42" xfId="1" applyNumberFormat="1" applyFont="1" applyBorder="1"/>
    <xf numFmtId="3" fontId="44" fillId="0" borderId="41" xfId="1" applyNumberFormat="1" applyFont="1" applyBorder="1"/>
    <xf numFmtId="3" fontId="44" fillId="0" borderId="79" xfId="1" applyNumberFormat="1" applyFont="1" applyBorder="1"/>
    <xf numFmtId="3" fontId="44" fillId="0" borderId="59" xfId="1" applyNumberFormat="1" applyFont="1" applyBorder="1"/>
    <xf numFmtId="0" fontId="44" fillId="0" borderId="41" xfId="1" applyFont="1" applyBorder="1" applyAlignment="1">
      <alignment vertical="center" wrapText="1"/>
    </xf>
    <xf numFmtId="0" fontId="30" fillId="0" borderId="43" xfId="1" applyFont="1" applyBorder="1"/>
    <xf numFmtId="0" fontId="44" fillId="0" borderId="43" xfId="1" applyFont="1" applyBorder="1"/>
    <xf numFmtId="0" fontId="44" fillId="0" borderId="45" xfId="1" applyFont="1" applyBorder="1" applyAlignment="1">
      <alignment horizontal="center" vertical="center" wrapText="1"/>
    </xf>
    <xf numFmtId="3" fontId="44" fillId="0" borderId="72" xfId="1" applyNumberFormat="1" applyFont="1" applyBorder="1"/>
    <xf numFmtId="3" fontId="44" fillId="0" borderId="46" xfId="1" applyNumberFormat="1" applyFont="1" applyBorder="1"/>
    <xf numFmtId="3" fontId="44" fillId="0" borderId="73" xfId="1" applyNumberFormat="1" applyFont="1" applyBorder="1"/>
    <xf numFmtId="3" fontId="44" fillId="0" borderId="69" xfId="1" applyNumberFormat="1" applyFont="1" applyBorder="1"/>
    <xf numFmtId="3" fontId="44" fillId="3" borderId="75" xfId="1" applyNumberFormat="1" applyFont="1" applyFill="1" applyBorder="1"/>
    <xf numFmtId="3" fontId="44" fillId="3" borderId="49" xfId="1" applyNumberFormat="1" applyFont="1" applyFill="1" applyBorder="1"/>
    <xf numFmtId="3" fontId="44" fillId="3" borderId="50" xfId="1" applyNumberFormat="1" applyFont="1" applyFill="1" applyBorder="1"/>
    <xf numFmtId="3" fontId="44" fillId="3" borderId="74" xfId="1" applyNumberFormat="1" applyFont="1" applyFill="1" applyBorder="1"/>
    <xf numFmtId="0" fontId="31" fillId="0" borderId="65" xfId="1" applyFont="1" applyBorder="1" applyAlignment="1">
      <alignment horizontal="center" vertical="center" wrapText="1"/>
    </xf>
    <xf numFmtId="3" fontId="44" fillId="0" borderId="83" xfId="1" applyNumberFormat="1" applyFont="1" applyBorder="1"/>
    <xf numFmtId="3" fontId="44" fillId="0" borderId="82" xfId="1" applyNumberFormat="1" applyFont="1" applyBorder="1"/>
    <xf numFmtId="3" fontId="44" fillId="0" borderId="84" xfId="1" applyNumberFormat="1" applyFont="1" applyBorder="1"/>
    <xf numFmtId="3" fontId="44" fillId="0" borderId="63" xfId="1" applyNumberFormat="1" applyFont="1" applyBorder="1"/>
    <xf numFmtId="3" fontId="44" fillId="3" borderId="37" xfId="1" applyNumberFormat="1" applyFont="1" applyFill="1" applyBorder="1"/>
    <xf numFmtId="3" fontId="44" fillId="3" borderId="36" xfId="1" applyNumberFormat="1" applyFont="1" applyFill="1" applyBorder="1"/>
    <xf numFmtId="3" fontId="44" fillId="3" borderId="71" xfId="1" applyNumberFormat="1" applyFont="1" applyFill="1" applyBorder="1"/>
    <xf numFmtId="3" fontId="44" fillId="3" borderId="55" xfId="1" applyNumberFormat="1" applyFont="1" applyFill="1" applyBorder="1"/>
    <xf numFmtId="0" fontId="31" fillId="0" borderId="76" xfId="1" applyFont="1" applyBorder="1" applyAlignment="1">
      <alignment horizontal="center" vertical="center" wrapText="1"/>
    </xf>
    <xf numFmtId="3" fontId="44" fillId="0" borderId="75" xfId="1" applyNumberFormat="1" applyFont="1" applyBorder="1"/>
    <xf numFmtId="3" fontId="44" fillId="0" borderId="49" xfId="1" applyNumberFormat="1" applyFont="1" applyBorder="1"/>
    <xf numFmtId="3" fontId="44" fillId="0" borderId="50" xfId="1" applyNumberFormat="1" applyFont="1" applyBorder="1"/>
    <xf numFmtId="3" fontId="44" fillId="0" borderId="74" xfId="1" applyNumberFormat="1" applyFont="1" applyBorder="1"/>
    <xf numFmtId="0" fontId="31" fillId="0" borderId="45" xfId="1" applyFont="1" applyBorder="1" applyAlignment="1">
      <alignment horizontal="center" vertical="center" wrapText="1"/>
    </xf>
    <xf numFmtId="0" fontId="30" fillId="0" borderId="0" xfId="1" applyFont="1"/>
    <xf numFmtId="0" fontId="31" fillId="0" borderId="0" xfId="1" applyFont="1" applyAlignment="1">
      <alignment horizontal="right"/>
    </xf>
    <xf numFmtId="0" fontId="31" fillId="0" borderId="0" xfId="1" applyFont="1" applyAlignment="1">
      <alignment horizontal="center"/>
    </xf>
    <xf numFmtId="0" fontId="31" fillId="3" borderId="12" xfId="1" applyFont="1" applyFill="1" applyBorder="1" applyAlignment="1">
      <alignment horizontal="center" vertical="center" wrapText="1"/>
    </xf>
    <xf numFmtId="0" fontId="30" fillId="3" borderId="75" xfId="1" applyFont="1" applyFill="1" applyBorder="1"/>
    <xf numFmtId="0" fontId="30" fillId="3" borderId="49" xfId="1" applyFont="1" applyFill="1" applyBorder="1"/>
    <xf numFmtId="0" fontId="30" fillId="3" borderId="50" xfId="1" applyFont="1" applyFill="1" applyBorder="1"/>
    <xf numFmtId="0" fontId="30" fillId="3" borderId="76" xfId="1" applyFont="1" applyFill="1" applyBorder="1"/>
    <xf numFmtId="0" fontId="30" fillId="3" borderId="77" xfId="1" applyFont="1" applyFill="1" applyBorder="1"/>
    <xf numFmtId="0" fontId="30" fillId="0" borderId="40" xfId="1" applyFont="1" applyBorder="1" applyAlignment="1">
      <alignment horizontal="center" vertical="center" wrapText="1"/>
    </xf>
    <xf numFmtId="3" fontId="30" fillId="0" borderId="42" xfId="1" applyNumberFormat="1" applyFont="1" applyBorder="1"/>
    <xf numFmtId="3" fontId="30" fillId="0" borderId="41" xfId="1" applyNumberFormat="1" applyFont="1" applyBorder="1"/>
    <xf numFmtId="3" fontId="30" fillId="0" borderId="79" xfId="1" applyNumberFormat="1" applyFont="1" applyBorder="1"/>
    <xf numFmtId="3" fontId="30" fillId="0" borderId="40" xfId="1" applyNumberFormat="1" applyFont="1" applyBorder="1"/>
    <xf numFmtId="3" fontId="30" fillId="0" borderId="43" xfId="1" applyNumberFormat="1" applyFont="1" applyBorder="1"/>
    <xf numFmtId="0" fontId="30" fillId="0" borderId="41" xfId="1" applyFont="1" applyBorder="1" applyAlignment="1">
      <alignment vertical="center" wrapText="1"/>
    </xf>
    <xf numFmtId="0" fontId="30" fillId="0" borderId="45" xfId="1" applyFont="1" applyBorder="1" applyAlignment="1">
      <alignment horizontal="center" vertical="center" wrapText="1"/>
    </xf>
    <xf numFmtId="3" fontId="30" fillId="0" borderId="72" xfId="1" applyNumberFormat="1" applyFont="1" applyBorder="1"/>
    <xf numFmtId="3" fontId="30" fillId="0" borderId="46" xfId="1" applyNumberFormat="1" applyFont="1" applyBorder="1"/>
    <xf numFmtId="3" fontId="30" fillId="0" borderId="73" xfId="1" applyNumberFormat="1" applyFont="1" applyBorder="1"/>
    <xf numFmtId="3" fontId="30" fillId="0" borderId="45" xfId="1" applyNumberFormat="1" applyFont="1" applyBorder="1"/>
    <xf numFmtId="3" fontId="30" fillId="0" borderId="47" xfId="1" applyNumberFormat="1" applyFont="1" applyBorder="1"/>
    <xf numFmtId="3" fontId="30" fillId="3" borderId="75" xfId="1" applyNumberFormat="1" applyFont="1" applyFill="1" applyBorder="1"/>
    <xf numFmtId="3" fontId="30" fillId="3" borderId="49" xfId="1" applyNumberFormat="1" applyFont="1" applyFill="1" applyBorder="1"/>
    <xf numFmtId="3" fontId="30" fillId="3" borderId="50" xfId="1" applyNumberFormat="1" applyFont="1" applyFill="1" applyBorder="1"/>
    <xf numFmtId="3" fontId="30" fillId="3" borderId="76" xfId="1" applyNumberFormat="1" applyFont="1" applyFill="1" applyBorder="1"/>
    <xf numFmtId="3" fontId="30" fillId="3" borderId="77" xfId="1" applyNumberFormat="1" applyFont="1" applyFill="1" applyBorder="1"/>
    <xf numFmtId="3" fontId="30" fillId="0" borderId="0" xfId="1" applyNumberFormat="1" applyFont="1"/>
    <xf numFmtId="3" fontId="30" fillId="0" borderId="83" xfId="1" applyNumberFormat="1" applyFont="1" applyBorder="1"/>
    <xf numFmtId="3" fontId="30" fillId="0" borderId="82" xfId="1" applyNumberFormat="1" applyFont="1" applyBorder="1"/>
    <xf numFmtId="3" fontId="30" fillId="0" borderId="84" xfId="1" applyNumberFormat="1" applyFont="1" applyBorder="1"/>
    <xf numFmtId="3" fontId="30" fillId="0" borderId="65" xfId="1" applyNumberFormat="1" applyFont="1" applyBorder="1"/>
    <xf numFmtId="3" fontId="30" fillId="0" borderId="68" xfId="1" applyNumberFormat="1" applyFont="1" applyBorder="1"/>
    <xf numFmtId="3" fontId="30" fillId="3" borderId="37" xfId="1" applyNumberFormat="1" applyFont="1" applyFill="1" applyBorder="1"/>
    <xf numFmtId="3" fontId="30" fillId="3" borderId="36" xfId="1" applyNumberFormat="1" applyFont="1" applyFill="1" applyBorder="1"/>
    <xf numFmtId="3" fontId="30" fillId="3" borderId="71" xfId="1" applyNumberFormat="1" applyFont="1" applyFill="1" applyBorder="1"/>
    <xf numFmtId="3" fontId="30" fillId="3" borderId="35" xfId="1" applyNumberFormat="1" applyFont="1" applyFill="1" applyBorder="1"/>
    <xf numFmtId="3" fontId="30" fillId="3" borderId="38" xfId="1" applyNumberFormat="1" applyFont="1" applyFill="1" applyBorder="1"/>
    <xf numFmtId="3" fontId="30" fillId="0" borderId="75" xfId="1" applyNumberFormat="1" applyFont="1" applyBorder="1"/>
    <xf numFmtId="3" fontId="30" fillId="0" borderId="49" xfId="1" applyNumberFormat="1" applyFont="1" applyBorder="1"/>
    <xf numFmtId="3" fontId="30" fillId="0" borderId="50" xfId="1" applyNumberFormat="1" applyFont="1" applyBorder="1"/>
    <xf numFmtId="3" fontId="30" fillId="0" borderId="76" xfId="1" applyNumberFormat="1" applyFont="1" applyBorder="1"/>
    <xf numFmtId="3" fontId="30" fillId="0" borderId="77" xfId="1" applyNumberFormat="1" applyFont="1" applyBorder="1"/>
    <xf numFmtId="0" fontId="46" fillId="0" borderId="0" xfId="1" applyFont="1"/>
    <xf numFmtId="0" fontId="40" fillId="0" borderId="0" xfId="1" applyFont="1" applyBorder="1" applyAlignment="1">
      <alignment horizontal="left" vertical="center" wrapText="1"/>
    </xf>
    <xf numFmtId="166" fontId="46" fillId="0" borderId="0" xfId="534" applyNumberFormat="1" applyFont="1" applyBorder="1"/>
    <xf numFmtId="0" fontId="40" fillId="0" borderId="0" xfId="1" applyFont="1" applyBorder="1" applyAlignment="1">
      <alignment vertical="center" wrapText="1"/>
    </xf>
    <xf numFmtId="0" fontId="40" fillId="29" borderId="34" xfId="1" applyFont="1" applyFill="1" applyBorder="1" applyAlignment="1">
      <alignment horizontal="center" vertical="center" wrapText="1"/>
    </xf>
    <xf numFmtId="166" fontId="40" fillId="29" borderId="6" xfId="534" applyNumberFormat="1" applyFont="1" applyFill="1" applyBorder="1" applyAlignment="1">
      <alignment horizontal="center" vertical="center" wrapText="1"/>
    </xf>
    <xf numFmtId="166" fontId="40" fillId="29" borderId="33" xfId="534" applyNumberFormat="1" applyFont="1" applyFill="1" applyBorder="1" applyAlignment="1">
      <alignment horizontal="center" vertical="center" wrapText="1"/>
    </xf>
    <xf numFmtId="166" fontId="40" fillId="29" borderId="12" xfId="534" applyNumberFormat="1" applyFont="1" applyFill="1" applyBorder="1" applyAlignment="1">
      <alignment horizontal="center" vertical="center" wrapText="1"/>
    </xf>
    <xf numFmtId="0" fontId="46" fillId="0" borderId="74" xfId="1" applyFont="1" applyBorder="1" applyAlignment="1">
      <alignment horizontal="center" vertical="center" wrapText="1"/>
    </xf>
    <xf numFmtId="166" fontId="46" fillId="0" borderId="75" xfId="534" applyNumberFormat="1" applyFont="1" applyBorder="1" applyAlignment="1">
      <alignment horizontal="center" vertical="center"/>
    </xf>
    <xf numFmtId="166" fontId="46" fillId="0" borderId="49" xfId="534" applyNumberFormat="1" applyFont="1" applyBorder="1" applyAlignment="1">
      <alignment horizontal="center" vertical="center"/>
    </xf>
    <xf numFmtId="166" fontId="46" fillId="0" borderId="77" xfId="534" applyNumberFormat="1" applyFont="1" applyBorder="1" applyAlignment="1">
      <alignment horizontal="center" vertical="center"/>
    </xf>
    <xf numFmtId="0" fontId="46" fillId="0" borderId="59" xfId="1" applyFont="1" applyBorder="1" applyAlignment="1">
      <alignment horizontal="center" vertical="center" wrapText="1"/>
    </xf>
    <xf numFmtId="166" fontId="46" fillId="0" borderId="42" xfId="534" applyNumberFormat="1" applyFont="1" applyBorder="1" applyAlignment="1">
      <alignment horizontal="center" vertical="center"/>
    </xf>
    <xf numFmtId="166" fontId="46" fillId="0" borderId="41" xfId="534" applyNumberFormat="1" applyFont="1" applyBorder="1" applyAlignment="1">
      <alignment horizontal="center" vertical="center"/>
    </xf>
    <xf numFmtId="166" fontId="46" fillId="0" borderId="43" xfId="534" applyNumberFormat="1" applyFont="1" applyBorder="1" applyAlignment="1">
      <alignment horizontal="center" vertical="center"/>
    </xf>
    <xf numFmtId="0" fontId="46" fillId="0" borderId="59" xfId="1" applyFont="1" applyBorder="1" applyAlignment="1">
      <alignment horizontal="center" vertical="center"/>
    </xf>
    <xf numFmtId="166" fontId="46" fillId="0" borderId="42" xfId="1" applyNumberFormat="1" applyFont="1" applyBorder="1" applyAlignment="1">
      <alignment horizontal="center" vertical="center"/>
    </xf>
    <xf numFmtId="166" fontId="46" fillId="0" borderId="41" xfId="1" applyNumberFormat="1" applyFont="1" applyBorder="1" applyAlignment="1">
      <alignment horizontal="center" vertical="center"/>
    </xf>
    <xf numFmtId="166" fontId="46" fillId="0" borderId="43" xfId="1" applyNumberFormat="1" applyFont="1" applyBorder="1" applyAlignment="1">
      <alignment horizontal="center" vertical="center"/>
    </xf>
    <xf numFmtId="0" fontId="46" fillId="0" borderId="69" xfId="1" applyFont="1" applyBorder="1" applyAlignment="1">
      <alignment horizontal="center" vertical="center"/>
    </xf>
    <xf numFmtId="166" fontId="46" fillId="0" borderId="72" xfId="1" applyNumberFormat="1" applyFont="1" applyBorder="1" applyAlignment="1">
      <alignment horizontal="center" vertical="center"/>
    </xf>
    <xf numFmtId="166" fontId="46" fillId="0" borderId="46" xfId="1" applyNumberFormat="1" applyFont="1" applyBorder="1" applyAlignment="1">
      <alignment horizontal="center" vertical="center"/>
    </xf>
    <xf numFmtId="166" fontId="46" fillId="0" borderId="47" xfId="1" applyNumberFormat="1" applyFont="1" applyBorder="1" applyAlignment="1">
      <alignment horizontal="center" vertical="center"/>
    </xf>
    <xf numFmtId="0" fontId="47" fillId="0" borderId="0" xfId="1" applyFont="1" applyAlignment="1">
      <alignment vertical="center" wrapText="1"/>
    </xf>
    <xf numFmtId="0" fontId="25" fillId="0" borderId="0" xfId="1" applyFont="1" applyAlignment="1">
      <alignment vertical="center" wrapText="1"/>
    </xf>
    <xf numFmtId="0" fontId="35" fillId="0" borderId="0" xfId="1" applyFont="1" applyAlignment="1">
      <alignment horizontal="right" vertical="center" wrapText="1"/>
    </xf>
    <xf numFmtId="0" fontId="1" fillId="0" borderId="0" xfId="1" applyAlignment="1">
      <alignment wrapText="1"/>
    </xf>
    <xf numFmtId="0" fontId="35" fillId="0" borderId="0" xfId="1" applyFont="1" applyAlignment="1">
      <alignment vertical="center" wrapText="1"/>
    </xf>
    <xf numFmtId="0" fontId="47" fillId="0" borderId="0" xfId="1" applyFont="1" applyAlignment="1">
      <alignment horizontal="center" vertical="center" wrapText="1"/>
    </xf>
    <xf numFmtId="0" fontId="48" fillId="0" borderId="0" xfId="1" applyFont="1" applyBorder="1" applyAlignment="1">
      <alignment vertical="center" wrapText="1"/>
    </xf>
    <xf numFmtId="0" fontId="35" fillId="28" borderId="51" xfId="1" applyFont="1" applyFill="1" applyBorder="1" applyAlignment="1">
      <alignment horizontal="center" vertical="center" wrapText="1"/>
    </xf>
    <xf numFmtId="0" fontId="35" fillId="28" borderId="6" xfId="1" applyFont="1" applyFill="1" applyBorder="1" applyAlignment="1">
      <alignment horizontal="center" vertical="center" wrapText="1"/>
    </xf>
    <xf numFmtId="0" fontId="35" fillId="28" borderId="12" xfId="1" applyFont="1" applyFill="1" applyBorder="1" applyAlignment="1">
      <alignment horizontal="center" vertical="center" wrapText="1"/>
    </xf>
    <xf numFmtId="0" fontId="35" fillId="30" borderId="55" xfId="1" applyFont="1" applyFill="1" applyBorder="1" applyAlignment="1">
      <alignment horizontal="center" vertical="center" wrapText="1"/>
    </xf>
    <xf numFmtId="0" fontId="49" fillId="31" borderId="55" xfId="1" applyFont="1" applyFill="1" applyBorder="1" applyAlignment="1">
      <alignment wrapText="1"/>
    </xf>
    <xf numFmtId="3" fontId="35" fillId="30" borderId="35" xfId="1" applyNumberFormat="1" applyFont="1" applyFill="1" applyBorder="1" applyAlignment="1">
      <alignment horizontal="center" vertical="center" wrapText="1"/>
    </xf>
    <xf numFmtId="166" fontId="35" fillId="30" borderId="38" xfId="1" applyNumberFormat="1" applyFont="1" applyFill="1" applyBorder="1" applyAlignment="1">
      <alignment horizontal="center" vertical="center" wrapText="1"/>
    </xf>
    <xf numFmtId="0" fontId="35" fillId="30" borderId="59" xfId="1" applyFont="1" applyFill="1" applyBorder="1" applyAlignment="1">
      <alignment horizontal="center" vertical="center" wrapText="1"/>
    </xf>
    <xf numFmtId="0" fontId="49" fillId="31" borderId="59" xfId="1" applyFont="1" applyFill="1" applyBorder="1" applyAlignment="1">
      <alignment wrapText="1"/>
    </xf>
    <xf numFmtId="3" fontId="35" fillId="30" borderId="40" xfId="1" applyNumberFormat="1" applyFont="1" applyFill="1" applyBorder="1" applyAlignment="1">
      <alignment horizontal="center" vertical="center" wrapText="1"/>
    </xf>
    <xf numFmtId="166" fontId="35" fillId="30" borderId="43" xfId="1" applyNumberFormat="1" applyFont="1" applyFill="1" applyBorder="1" applyAlignment="1">
      <alignment horizontal="center" vertical="center" wrapText="1"/>
    </xf>
    <xf numFmtId="49" fontId="35" fillId="0" borderId="59" xfId="1" applyNumberFormat="1" applyFont="1" applyBorder="1" applyAlignment="1">
      <alignment horizontal="right" vertical="center" wrapText="1"/>
    </xf>
    <xf numFmtId="0" fontId="49" fillId="0" borderId="59" xfId="1" applyFont="1" applyBorder="1" applyAlignment="1">
      <alignment horizontal="right" wrapText="1"/>
    </xf>
    <xf numFmtId="3" fontId="37" fillId="0" borderId="40" xfId="1" applyNumberFormat="1" applyFont="1" applyBorder="1" applyAlignment="1">
      <alignment horizontal="center" vertical="center" wrapText="1"/>
    </xf>
    <xf numFmtId="166" fontId="37" fillId="0" borderId="43" xfId="1" applyNumberFormat="1" applyFont="1" applyBorder="1" applyAlignment="1">
      <alignment horizontal="center" vertical="center" wrapText="1"/>
    </xf>
    <xf numFmtId="0" fontId="35" fillId="28" borderId="59" xfId="1" applyFont="1" applyFill="1" applyBorder="1" applyAlignment="1">
      <alignment horizontal="center" vertical="center" wrapText="1"/>
    </xf>
    <xf numFmtId="0" fontId="50" fillId="32" borderId="59" xfId="1" applyFont="1" applyFill="1" applyBorder="1" applyAlignment="1">
      <alignment wrapText="1"/>
    </xf>
    <xf numFmtId="3" fontId="35" fillId="28" borderId="40" xfId="1" applyNumberFormat="1" applyFont="1" applyFill="1" applyBorder="1" applyAlignment="1">
      <alignment horizontal="center" vertical="center" wrapText="1"/>
    </xf>
    <xf numFmtId="166" fontId="35" fillId="28" borderId="43" xfId="1" applyNumberFormat="1" applyFont="1" applyFill="1" applyBorder="1" applyAlignment="1">
      <alignment horizontal="center" vertical="center" wrapText="1"/>
    </xf>
    <xf numFmtId="0" fontId="35" fillId="28" borderId="69" xfId="1" applyFont="1" applyFill="1" applyBorder="1" applyAlignment="1">
      <alignment horizontal="center" vertical="center" wrapText="1"/>
    </xf>
    <xf numFmtId="0" fontId="50" fillId="32" borderId="69" xfId="1" applyFont="1" applyFill="1" applyBorder="1" applyAlignment="1">
      <alignment wrapText="1"/>
    </xf>
    <xf numFmtId="3" fontId="35" fillId="28" borderId="45" xfId="1" applyNumberFormat="1" applyFont="1" applyFill="1" applyBorder="1" applyAlignment="1">
      <alignment horizontal="center" vertical="center" wrapText="1"/>
    </xf>
    <xf numFmtId="166" fontId="35" fillId="28" borderId="47" xfId="1" applyNumberFormat="1" applyFont="1" applyFill="1" applyBorder="1" applyAlignment="1">
      <alignment horizontal="center" vertical="center" wrapText="1"/>
    </xf>
    <xf numFmtId="0" fontId="51" fillId="0" borderId="0" xfId="1" applyFont="1" applyFill="1" applyBorder="1" applyAlignment="1">
      <alignment wrapText="1"/>
    </xf>
    <xf numFmtId="0" fontId="1" fillId="0" borderId="0" xfId="1"/>
    <xf numFmtId="0" fontId="55" fillId="0" borderId="0" xfId="1" applyFont="1" applyAlignment="1">
      <alignment horizontal="right"/>
    </xf>
    <xf numFmtId="0" fontId="35" fillId="28" borderId="34" xfId="1" applyFont="1" applyFill="1" applyBorder="1" applyAlignment="1">
      <alignment horizontal="center" vertical="center" wrapText="1"/>
    </xf>
    <xf numFmtId="3" fontId="35" fillId="30" borderId="55" xfId="1" applyNumberFormat="1" applyFont="1" applyFill="1" applyBorder="1" applyAlignment="1">
      <alignment horizontal="center" vertical="center" wrapText="1"/>
    </xf>
    <xf numFmtId="3" fontId="35" fillId="30" borderId="59" xfId="1" applyNumberFormat="1" applyFont="1" applyFill="1" applyBorder="1" applyAlignment="1">
      <alignment horizontal="center" vertical="center" wrapText="1"/>
    </xf>
    <xf numFmtId="49" fontId="35" fillId="0" borderId="59" xfId="1" applyNumberFormat="1" applyFont="1" applyBorder="1" applyAlignment="1">
      <alignment horizontal="center" vertical="center" wrapText="1"/>
    </xf>
    <xf numFmtId="3" fontId="35" fillId="28" borderId="59" xfId="1" applyNumberFormat="1" applyFont="1" applyFill="1" applyBorder="1" applyAlignment="1">
      <alignment horizontal="center" vertical="center" wrapText="1"/>
    </xf>
    <xf numFmtId="3" fontId="35" fillId="28" borderId="69" xfId="1" applyNumberFormat="1" applyFont="1" applyFill="1" applyBorder="1" applyAlignment="1">
      <alignment horizontal="center" vertical="center" wrapText="1"/>
    </xf>
    <xf numFmtId="3" fontId="35" fillId="30" borderId="65" xfId="1" applyNumberFormat="1" applyFont="1" applyFill="1" applyBorder="1" applyAlignment="1">
      <alignment horizontal="center" vertical="center" wrapText="1"/>
    </xf>
    <xf numFmtId="0" fontId="1" fillId="0" borderId="3" xfId="1" applyBorder="1"/>
    <xf numFmtId="0" fontId="37" fillId="0" borderId="0" xfId="1" applyFont="1" applyAlignment="1">
      <alignment vertical="center" wrapText="1"/>
    </xf>
    <xf numFmtId="0" fontId="37" fillId="0" borderId="0" xfId="1" applyFont="1" applyAlignment="1">
      <alignment wrapText="1"/>
    </xf>
    <xf numFmtId="0" fontId="56" fillId="0" borderId="0" xfId="1" applyFont="1" applyAlignment="1">
      <alignment horizontal="center" vertical="center" wrapText="1"/>
    </xf>
    <xf numFmtId="0" fontId="31" fillId="0" borderId="5" xfId="590" applyFont="1" applyFill="1" applyBorder="1" applyAlignment="1">
      <alignment horizontal="center" vertical="center" wrapText="1"/>
    </xf>
    <xf numFmtId="0" fontId="31" fillId="0" borderId="33" xfId="590" applyFont="1" applyFill="1" applyBorder="1" applyAlignment="1">
      <alignment horizontal="center" vertical="center" wrapText="1"/>
    </xf>
    <xf numFmtId="0" fontId="31" fillId="0" borderId="8" xfId="590" applyFont="1" applyFill="1" applyBorder="1" applyAlignment="1">
      <alignment horizontal="center" vertical="center" wrapText="1"/>
    </xf>
    <xf numFmtId="0" fontId="31" fillId="0" borderId="34" xfId="590" applyFont="1" applyFill="1" applyBorder="1" applyAlignment="1">
      <alignment horizontal="center" vertical="center" wrapText="1"/>
    </xf>
    <xf numFmtId="49" fontId="30" fillId="0" borderId="59" xfId="590" applyNumberFormat="1" applyFont="1" applyBorder="1" applyAlignment="1">
      <alignment horizontal="center" vertical="center" wrapText="1"/>
    </xf>
    <xf numFmtId="0" fontId="30" fillId="0" borderId="44" xfId="590" applyFont="1" applyBorder="1" applyAlignment="1">
      <alignment vertical="center" wrapText="1"/>
    </xf>
    <xf numFmtId="3" fontId="30" fillId="0" borderId="40" xfId="590" applyNumberFormat="1" applyFont="1" applyBorder="1" applyAlignment="1">
      <alignment horizontal="center" vertical="center" wrapText="1"/>
    </xf>
    <xf numFmtId="3" fontId="30" fillId="0" borderId="41" xfId="590" applyNumberFormat="1" applyFont="1" applyBorder="1" applyAlignment="1">
      <alignment horizontal="center" vertical="center" wrapText="1"/>
    </xf>
    <xf numFmtId="3" fontId="30" fillId="0" borderId="60" xfId="590" applyNumberFormat="1" applyFont="1" applyBorder="1" applyAlignment="1">
      <alignment horizontal="center" vertical="center" wrapText="1"/>
    </xf>
    <xf numFmtId="3" fontId="30" fillId="26" borderId="59" xfId="590" applyNumberFormat="1" applyFont="1" applyFill="1" applyBorder="1" applyAlignment="1">
      <alignment horizontal="center" vertical="center" wrapText="1"/>
    </xf>
    <xf numFmtId="3" fontId="30" fillId="0" borderId="59" xfId="590" applyNumberFormat="1" applyFont="1" applyBorder="1" applyAlignment="1">
      <alignment horizontal="center" vertical="center" wrapText="1"/>
    </xf>
    <xf numFmtId="49" fontId="30" fillId="0" borderId="59" xfId="590" applyNumberFormat="1" applyFont="1" applyFill="1" applyBorder="1" applyAlignment="1">
      <alignment horizontal="center" vertical="center" wrapText="1"/>
    </xf>
    <xf numFmtId="0" fontId="30" fillId="0" borderId="44" xfId="590" applyFont="1" applyFill="1" applyBorder="1" applyAlignment="1">
      <alignment vertical="center" wrapText="1"/>
    </xf>
    <xf numFmtId="3" fontId="30" fillId="0" borderId="59" xfId="590" applyNumberFormat="1" applyFont="1" applyFill="1" applyBorder="1" applyAlignment="1">
      <alignment horizontal="center" vertical="center" wrapText="1"/>
    </xf>
    <xf numFmtId="49" fontId="30" fillId="0" borderId="63" xfId="590" applyNumberFormat="1" applyFont="1" applyFill="1" applyBorder="1" applyAlignment="1">
      <alignment horizontal="center" vertical="center" wrapText="1"/>
    </xf>
    <xf numFmtId="0" fontId="30" fillId="0" borderId="66" xfId="590" applyFont="1" applyFill="1" applyBorder="1" applyAlignment="1">
      <alignment vertical="center" wrapText="1"/>
    </xf>
    <xf numFmtId="3" fontId="30" fillId="0" borderId="45" xfId="590" applyNumberFormat="1" applyFont="1" applyBorder="1" applyAlignment="1">
      <alignment horizontal="center" vertical="center" wrapText="1"/>
    </xf>
    <xf numFmtId="3" fontId="30" fillId="0" borderId="46" xfId="590" applyNumberFormat="1" applyFont="1" applyBorder="1" applyAlignment="1">
      <alignment horizontal="center" vertical="center" wrapText="1"/>
    </xf>
    <xf numFmtId="3" fontId="30" fillId="0" borderId="47" xfId="590" applyNumberFormat="1" applyFont="1" applyBorder="1" applyAlignment="1">
      <alignment horizontal="center" vertical="center" wrapText="1"/>
    </xf>
    <xf numFmtId="3" fontId="30" fillId="0" borderId="63" xfId="590" applyNumberFormat="1" applyFont="1" applyFill="1" applyBorder="1" applyAlignment="1">
      <alignment horizontal="center" vertical="center" wrapText="1"/>
    </xf>
    <xf numFmtId="3" fontId="30" fillId="0" borderId="65" xfId="590" applyNumberFormat="1" applyFont="1" applyBorder="1" applyAlignment="1">
      <alignment horizontal="center" vertical="center" wrapText="1"/>
    </xf>
    <xf numFmtId="49" fontId="31" fillId="0" borderId="34" xfId="590" applyNumberFormat="1" applyFont="1" applyBorder="1" applyAlignment="1">
      <alignment horizontal="center" vertical="center" wrapText="1"/>
    </xf>
    <xf numFmtId="0" fontId="31" fillId="0" borderId="8" xfId="590" applyFont="1" applyBorder="1" applyAlignment="1">
      <alignment vertical="center" wrapText="1"/>
    </xf>
    <xf numFmtId="3" fontId="31" fillId="0" borderId="20" xfId="590" applyNumberFormat="1" applyFont="1" applyBorder="1" applyAlignment="1">
      <alignment horizontal="center" vertical="center" wrapText="1"/>
    </xf>
    <xf numFmtId="3" fontId="31" fillId="0" borderId="81" xfId="590" applyNumberFormat="1" applyFont="1" applyBorder="1" applyAlignment="1">
      <alignment horizontal="center" vertical="center" wrapText="1"/>
    </xf>
    <xf numFmtId="3" fontId="31" fillId="0" borderId="78" xfId="590" applyNumberFormat="1" applyFont="1" applyBorder="1" applyAlignment="1">
      <alignment horizontal="center" vertical="center" wrapText="1"/>
    </xf>
    <xf numFmtId="3" fontId="31" fillId="0" borderId="34" xfId="590" applyNumberFormat="1" applyFont="1" applyFill="1" applyBorder="1" applyAlignment="1">
      <alignment horizontal="center" vertical="center" wrapText="1"/>
    </xf>
    <xf numFmtId="3" fontId="31" fillId="0" borderId="11" xfId="590" applyNumberFormat="1" applyFont="1" applyBorder="1" applyAlignment="1">
      <alignment horizontal="center" vertical="center" wrapText="1"/>
    </xf>
    <xf numFmtId="3" fontId="30" fillId="0" borderId="42" xfId="590" applyNumberFormat="1" applyFont="1" applyBorder="1" applyAlignment="1">
      <alignment horizontal="center" vertical="center" wrapText="1"/>
    </xf>
    <xf numFmtId="3" fontId="30" fillId="0" borderId="72" xfId="590" applyNumberFormat="1" applyFont="1" applyBorder="1" applyAlignment="1">
      <alignment horizontal="center" vertical="center" wrapText="1"/>
    </xf>
    <xf numFmtId="3" fontId="30" fillId="0" borderId="69" xfId="590" applyNumberFormat="1" applyFont="1" applyFill="1" applyBorder="1" applyAlignment="1">
      <alignment horizontal="center" vertical="center" wrapText="1"/>
    </xf>
    <xf numFmtId="3" fontId="31" fillId="0" borderId="34" xfId="590" applyNumberFormat="1" applyFont="1" applyBorder="1" applyAlignment="1">
      <alignment horizontal="center" vertical="center" wrapText="1"/>
    </xf>
    <xf numFmtId="3" fontId="31" fillId="0" borderId="75" xfId="590" applyNumberFormat="1" applyFont="1" applyBorder="1" applyAlignment="1">
      <alignment horizontal="center" vertical="center" wrapText="1"/>
    </xf>
    <xf numFmtId="3" fontId="31" fillId="0" borderId="80" xfId="590" applyNumberFormat="1" applyFont="1" applyBorder="1" applyAlignment="1">
      <alignment horizontal="center" vertical="center" wrapText="1"/>
    </xf>
    <xf numFmtId="49" fontId="30" fillId="0" borderId="63" xfId="590" applyNumberFormat="1" applyFont="1" applyBorder="1" applyAlignment="1">
      <alignment horizontal="center" vertical="center" wrapText="1"/>
    </xf>
    <xf numFmtId="0" fontId="30" fillId="0" borderId="66" xfId="590" applyFont="1" applyBorder="1" applyAlignment="1">
      <alignment vertical="center" wrapText="1"/>
    </xf>
    <xf numFmtId="3" fontId="30" fillId="0" borderId="82" xfId="590" applyNumberFormat="1" applyFont="1" applyBorder="1" applyAlignment="1">
      <alignment horizontal="center" vertical="center" wrapText="1"/>
    </xf>
    <xf numFmtId="3" fontId="30" fillId="0" borderId="67" xfId="590" applyNumberFormat="1" applyFont="1" applyBorder="1" applyAlignment="1">
      <alignment horizontal="center" vertical="center" wrapText="1"/>
    </xf>
    <xf numFmtId="3" fontId="31" fillId="0" borderId="19" xfId="590" applyNumberFormat="1" applyFont="1" applyBorder="1" applyAlignment="1">
      <alignment horizontal="center" vertical="center" wrapText="1"/>
    </xf>
    <xf numFmtId="3" fontId="31" fillId="0" borderId="92" xfId="590" applyNumberFormat="1" applyFont="1" applyBorder="1" applyAlignment="1">
      <alignment horizontal="center" vertical="center" wrapText="1"/>
    </xf>
    <xf numFmtId="3" fontId="31" fillId="0" borderId="93" xfId="590" applyNumberFormat="1" applyFont="1" applyBorder="1" applyAlignment="1">
      <alignment horizontal="center" vertical="center" wrapText="1"/>
    </xf>
    <xf numFmtId="3" fontId="31" fillId="0" borderId="0" xfId="590" applyNumberFormat="1" applyFont="1" applyBorder="1" applyAlignment="1">
      <alignment horizontal="center" vertical="center" wrapText="1"/>
    </xf>
    <xf numFmtId="3" fontId="31" fillId="0" borderId="12" xfId="590" applyNumberFormat="1" applyFont="1" applyBorder="1" applyAlignment="1">
      <alignment horizontal="center" vertical="center" wrapText="1"/>
    </xf>
    <xf numFmtId="3" fontId="31" fillId="0" borderId="14" xfId="590" applyNumberFormat="1" applyFont="1" applyBorder="1" applyAlignment="1">
      <alignment horizontal="center" vertical="center" wrapText="1"/>
    </xf>
    <xf numFmtId="0" fontId="31" fillId="0" borderId="13" xfId="590" applyFont="1" applyBorder="1" applyAlignment="1">
      <alignment vertical="center" wrapText="1"/>
    </xf>
    <xf numFmtId="3" fontId="31" fillId="0" borderId="33" xfId="590" applyNumberFormat="1" applyFont="1" applyBorder="1" applyAlignment="1">
      <alignment horizontal="center" vertical="center" wrapText="1"/>
    </xf>
    <xf numFmtId="49" fontId="57" fillId="3" borderId="5" xfId="590" applyNumberFormat="1" applyFont="1" applyFill="1" applyBorder="1" applyAlignment="1">
      <alignment vertical="center" wrapText="1"/>
    </xf>
    <xf numFmtId="49" fontId="57" fillId="3" borderId="5" xfId="590" applyNumberFormat="1" applyFont="1" applyFill="1" applyBorder="1" applyAlignment="1">
      <alignment horizontal="center" vertical="center" wrapText="1"/>
    </xf>
    <xf numFmtId="49" fontId="30" fillId="0" borderId="56" xfId="590" applyNumberFormat="1" applyFont="1" applyFill="1" applyBorder="1" applyAlignment="1">
      <alignment vertical="center" wrapText="1"/>
    </xf>
    <xf numFmtId="3" fontId="30" fillId="0" borderId="35" xfId="590" applyNumberFormat="1" applyFont="1" applyBorder="1" applyAlignment="1">
      <alignment horizontal="center" vertical="center" wrapText="1"/>
    </xf>
    <xf numFmtId="3" fontId="30" fillId="0" borderId="36" xfId="590" applyNumberFormat="1" applyFont="1" applyBorder="1" applyAlignment="1">
      <alignment horizontal="center" vertical="center" wrapText="1"/>
    </xf>
    <xf numFmtId="49" fontId="30" fillId="0" borderId="60" xfId="590" applyNumberFormat="1" applyFont="1" applyFill="1" applyBorder="1" applyAlignment="1">
      <alignment vertical="center" wrapText="1"/>
    </xf>
    <xf numFmtId="49" fontId="31" fillId="0" borderId="69" xfId="590" applyNumberFormat="1" applyFont="1" applyBorder="1" applyAlignment="1">
      <alignment horizontal="center" vertical="center" wrapText="1"/>
    </xf>
    <xf numFmtId="49" fontId="31" fillId="0" borderId="54" xfId="590" applyNumberFormat="1" applyFont="1" applyFill="1" applyBorder="1" applyAlignment="1">
      <alignment vertical="center" wrapText="1"/>
    </xf>
    <xf numFmtId="49" fontId="31" fillId="0" borderId="55" xfId="590" applyNumberFormat="1" applyFont="1" applyBorder="1" applyAlignment="1">
      <alignment horizontal="center" vertical="center" wrapText="1"/>
    </xf>
    <xf numFmtId="49" fontId="30" fillId="0" borderId="57" xfId="590" applyNumberFormat="1" applyFont="1" applyFill="1" applyBorder="1" applyAlignment="1">
      <alignment vertical="center" wrapText="1"/>
    </xf>
    <xf numFmtId="3" fontId="30" fillId="0" borderId="35" xfId="590" applyNumberFormat="1" applyFont="1" applyFill="1" applyBorder="1" applyAlignment="1">
      <alignment horizontal="center" vertical="center" wrapText="1"/>
    </xf>
    <xf numFmtId="3" fontId="30" fillId="0" borderId="36" xfId="590" applyNumberFormat="1" applyFont="1" applyFill="1" applyBorder="1" applyAlignment="1">
      <alignment horizontal="center" vertical="center" wrapText="1"/>
    </xf>
    <xf numFmtId="3" fontId="30" fillId="0" borderId="3" xfId="590" applyNumberFormat="1" applyFont="1" applyFill="1" applyBorder="1" applyAlignment="1">
      <alignment horizontal="center" vertical="center" wrapText="1"/>
    </xf>
    <xf numFmtId="3" fontId="30" fillId="0" borderId="55" xfId="590" applyNumberFormat="1" applyFont="1" applyFill="1" applyBorder="1" applyAlignment="1">
      <alignment horizontal="center" vertical="center" wrapText="1"/>
    </xf>
    <xf numFmtId="3" fontId="30" fillId="0" borderId="19" xfId="590" applyNumberFormat="1" applyFont="1" applyFill="1" applyBorder="1" applyAlignment="1">
      <alignment horizontal="center" vertical="center" wrapText="1"/>
    </xf>
    <xf numFmtId="3" fontId="30" fillId="0" borderId="92" xfId="590" applyNumberFormat="1" applyFont="1" applyFill="1" applyBorder="1" applyAlignment="1">
      <alignment horizontal="center" vertical="center" wrapText="1"/>
    </xf>
    <xf numFmtId="49" fontId="31" fillId="0" borderId="59" xfId="590" applyNumberFormat="1" applyFont="1" applyBorder="1" applyAlignment="1">
      <alignment horizontal="center" vertical="center" wrapText="1"/>
    </xf>
    <xf numFmtId="49" fontId="30" fillId="0" borderId="59" xfId="590" applyNumberFormat="1" applyFont="1" applyFill="1" applyBorder="1" applyAlignment="1">
      <alignment vertical="center" wrapText="1"/>
    </xf>
    <xf numFmtId="3" fontId="30" fillId="0" borderId="14" xfId="590" applyNumberFormat="1" applyFont="1" applyFill="1" applyBorder="1" applyAlignment="1">
      <alignment horizontal="center" vertical="center" wrapText="1"/>
    </xf>
    <xf numFmtId="3" fontId="30" fillId="0" borderId="109" xfId="590" applyNumberFormat="1" applyFont="1" applyFill="1" applyBorder="1" applyAlignment="1">
      <alignment horizontal="center" vertical="center" wrapText="1"/>
    </xf>
    <xf numFmtId="3" fontId="30" fillId="0" borderId="68" xfId="590" applyNumberFormat="1" applyFont="1" applyFill="1" applyBorder="1" applyAlignment="1">
      <alignment horizontal="center" vertical="center" wrapText="1"/>
    </xf>
    <xf numFmtId="3" fontId="30" fillId="0" borderId="65" xfId="590" applyNumberFormat="1" applyFont="1" applyFill="1" applyBorder="1" applyAlignment="1">
      <alignment horizontal="center" vertical="center" wrapText="1"/>
    </xf>
    <xf numFmtId="3" fontId="30" fillId="0" borderId="82" xfId="590" applyNumberFormat="1" applyFont="1" applyFill="1" applyBorder="1" applyAlignment="1">
      <alignment horizontal="center" vertical="center" wrapText="1"/>
    </xf>
    <xf numFmtId="49" fontId="30" fillId="0" borderId="69" xfId="590" applyNumberFormat="1" applyFont="1" applyFill="1" applyBorder="1" applyAlignment="1">
      <alignment vertical="center" wrapText="1"/>
    </xf>
    <xf numFmtId="3" fontId="30" fillId="0" borderId="45" xfId="590" applyNumberFormat="1" applyFont="1" applyFill="1" applyBorder="1" applyAlignment="1">
      <alignment horizontal="center" vertical="center" wrapText="1"/>
    </xf>
    <xf numFmtId="3" fontId="30" fillId="0" borderId="46" xfId="590" applyNumberFormat="1" applyFont="1" applyFill="1" applyBorder="1" applyAlignment="1">
      <alignment horizontal="center" vertical="center" wrapText="1"/>
    </xf>
    <xf numFmtId="3" fontId="30" fillId="0" borderId="47" xfId="590" applyNumberFormat="1" applyFont="1" applyFill="1" applyBorder="1" applyAlignment="1">
      <alignment horizontal="center" vertical="center" wrapText="1"/>
    </xf>
    <xf numFmtId="49" fontId="31" fillId="2" borderId="34" xfId="590" applyNumberFormat="1" applyFont="1" applyFill="1" applyBorder="1" applyAlignment="1">
      <alignment horizontal="center" vertical="center" wrapText="1"/>
    </xf>
    <xf numFmtId="0" fontId="31" fillId="2" borderId="8" xfId="590" applyFont="1" applyFill="1" applyBorder="1" applyAlignment="1">
      <alignment vertical="center" wrapText="1"/>
    </xf>
    <xf numFmtId="3" fontId="31" fillId="2" borderId="11" xfId="590" applyNumberFormat="1" applyFont="1" applyFill="1" applyBorder="1" applyAlignment="1">
      <alignment horizontal="center" vertical="center" wrapText="1"/>
    </xf>
    <xf numFmtId="3" fontId="31" fillId="2" borderId="33" xfId="590" applyNumberFormat="1" applyFont="1" applyFill="1" applyBorder="1" applyAlignment="1">
      <alignment horizontal="center" vertical="center" wrapText="1"/>
    </xf>
    <xf numFmtId="3" fontId="31" fillId="2" borderId="8" xfId="590" applyNumberFormat="1" applyFont="1" applyFill="1" applyBorder="1" applyAlignment="1">
      <alignment horizontal="center" vertical="center" wrapText="1"/>
    </xf>
    <xf numFmtId="3" fontId="31" fillId="2" borderId="34" xfId="590" applyNumberFormat="1" applyFont="1" applyFill="1" applyBorder="1" applyAlignment="1">
      <alignment horizontal="center" vertical="center" wrapText="1"/>
    </xf>
    <xf numFmtId="3" fontId="31" fillId="2" borderId="5" xfId="590" applyNumberFormat="1" applyFont="1" applyFill="1" applyBorder="1" applyAlignment="1">
      <alignment horizontal="center" vertical="center" wrapText="1"/>
    </xf>
    <xf numFmtId="0" fontId="30" fillId="0" borderId="0" xfId="590" applyFont="1" applyAlignment="1">
      <alignment vertical="center" wrapText="1"/>
    </xf>
    <xf numFmtId="0" fontId="31" fillId="0" borderId="0" xfId="1" applyFont="1" applyAlignment="1">
      <alignment vertical="center" wrapText="1"/>
    </xf>
    <xf numFmtId="0" fontId="58" fillId="0" borderId="0" xfId="1" applyFont="1" applyAlignment="1">
      <alignment horizontal="center" vertical="center" wrapText="1"/>
    </xf>
    <xf numFmtId="0" fontId="31" fillId="0" borderId="5" xfId="1" applyFont="1" applyFill="1" applyBorder="1" applyAlignment="1">
      <alignment horizontal="center" vertical="center" wrapText="1"/>
    </xf>
    <xf numFmtId="0" fontId="31" fillId="0" borderId="33" xfId="1" applyFont="1" applyFill="1" applyBorder="1" applyAlignment="1">
      <alignment horizontal="center" vertical="center" wrapText="1"/>
    </xf>
    <xf numFmtId="0" fontId="31" fillId="0" borderId="8" xfId="1" applyFont="1" applyFill="1" applyBorder="1" applyAlignment="1">
      <alignment horizontal="center" vertical="center" wrapText="1"/>
    </xf>
    <xf numFmtId="0" fontId="31" fillId="0" borderId="34" xfId="1" applyFont="1" applyFill="1" applyBorder="1" applyAlignment="1">
      <alignment horizontal="center" vertical="center" wrapText="1"/>
    </xf>
    <xf numFmtId="0" fontId="31" fillId="2" borderId="57" xfId="1" applyFont="1" applyFill="1" applyBorder="1" applyAlignment="1">
      <alignment horizontal="center" vertical="center" wrapText="1"/>
    </xf>
    <xf numFmtId="0" fontId="31" fillId="2" borderId="57" xfId="1" applyFont="1" applyFill="1" applyBorder="1" applyAlignment="1">
      <alignment horizontal="left" vertical="center" wrapText="1"/>
    </xf>
    <xf numFmtId="0" fontId="30" fillId="0" borderId="61" xfId="1" applyFont="1" applyBorder="1" applyAlignment="1">
      <alignment horizontal="center" vertical="center" wrapText="1"/>
    </xf>
    <xf numFmtId="0" fontId="30" fillId="0" borderId="61" xfId="1" applyFont="1" applyBorder="1" applyAlignment="1">
      <alignment vertical="center" wrapText="1"/>
    </xf>
    <xf numFmtId="3" fontId="30" fillId="0" borderId="61" xfId="1" applyNumberFormat="1" applyFont="1" applyBorder="1" applyAlignment="1">
      <alignment horizontal="center" vertical="center" wrapText="1"/>
    </xf>
    <xf numFmtId="3" fontId="30" fillId="0" borderId="41" xfId="1" applyNumberFormat="1" applyFont="1" applyBorder="1" applyAlignment="1">
      <alignment horizontal="center" vertical="center" wrapText="1"/>
    </xf>
    <xf numFmtId="3" fontId="30" fillId="0" borderId="44" xfId="1" applyNumberFormat="1" applyFont="1" applyBorder="1" applyAlignment="1">
      <alignment horizontal="center" vertical="center" wrapText="1"/>
    </xf>
    <xf numFmtId="3" fontId="30" fillId="0" borderId="59" xfId="1" applyNumberFormat="1" applyFont="1" applyBorder="1" applyAlignment="1">
      <alignment horizontal="center" vertical="center" wrapText="1"/>
    </xf>
    <xf numFmtId="3" fontId="30" fillId="0" borderId="40" xfId="1" applyNumberFormat="1" applyFont="1" applyBorder="1" applyAlignment="1">
      <alignment horizontal="center" vertical="center" wrapText="1"/>
    </xf>
    <xf numFmtId="3" fontId="30" fillId="0" borderId="60" xfId="1" applyNumberFormat="1" applyFont="1" applyBorder="1" applyAlignment="1">
      <alignment horizontal="center" vertical="center" wrapText="1"/>
    </xf>
    <xf numFmtId="0" fontId="31" fillId="0" borderId="61" xfId="1" applyFont="1" applyBorder="1" applyAlignment="1">
      <alignment horizontal="center" vertical="center" wrapText="1"/>
    </xf>
    <xf numFmtId="0" fontId="31" fillId="0" borderId="61" xfId="1" applyFont="1" applyBorder="1" applyAlignment="1">
      <alignment vertical="center" wrapText="1"/>
    </xf>
    <xf numFmtId="3" fontId="31" fillId="0" borderId="61" xfId="1" applyNumberFormat="1" applyFont="1" applyBorder="1" applyAlignment="1">
      <alignment horizontal="center" vertical="center" wrapText="1"/>
    </xf>
    <xf numFmtId="3" fontId="31" fillId="0" borderId="41" xfId="1" applyNumberFormat="1" applyFont="1" applyBorder="1" applyAlignment="1">
      <alignment horizontal="center" vertical="center" wrapText="1"/>
    </xf>
    <xf numFmtId="3" fontId="31" fillId="0" borderId="44" xfId="1" applyNumberFormat="1" applyFont="1" applyBorder="1" applyAlignment="1">
      <alignment horizontal="center" vertical="center" wrapText="1"/>
    </xf>
    <xf numFmtId="3" fontId="31" fillId="0" borderId="59" xfId="1" applyNumberFormat="1" applyFont="1" applyBorder="1" applyAlignment="1">
      <alignment horizontal="center" vertical="center" wrapText="1"/>
    </xf>
    <xf numFmtId="3" fontId="31" fillId="0" borderId="40" xfId="1" applyNumberFormat="1" applyFont="1" applyBorder="1" applyAlignment="1">
      <alignment horizontal="center" vertical="center" wrapText="1"/>
    </xf>
    <xf numFmtId="3" fontId="31" fillId="0" borderId="42" xfId="1" applyNumberFormat="1" applyFont="1" applyBorder="1" applyAlignment="1">
      <alignment horizontal="center" vertical="center" wrapText="1"/>
    </xf>
    <xf numFmtId="3" fontId="30" fillId="0" borderId="42" xfId="1" applyNumberFormat="1" applyFont="1" applyBorder="1" applyAlignment="1">
      <alignment horizontal="center" vertical="center" wrapText="1"/>
    </xf>
    <xf numFmtId="0" fontId="31" fillId="2" borderId="61" xfId="1" applyFont="1" applyFill="1" applyBorder="1" applyAlignment="1">
      <alignment horizontal="center" vertical="center" wrapText="1"/>
    </xf>
    <xf numFmtId="0" fontId="31" fillId="2" borderId="61" xfId="1" applyFont="1" applyFill="1" applyBorder="1" applyAlignment="1">
      <alignment horizontal="left" vertical="center" wrapText="1"/>
    </xf>
    <xf numFmtId="0" fontId="30" fillId="0" borderId="59" xfId="1" applyFont="1" applyBorder="1" applyAlignment="1">
      <alignment vertical="center" wrapText="1"/>
    </xf>
    <xf numFmtId="0" fontId="31" fillId="0" borderId="59" xfId="1" applyFont="1" applyBorder="1" applyAlignment="1">
      <alignment vertical="center" wrapText="1"/>
    </xf>
    <xf numFmtId="0" fontId="31" fillId="2" borderId="59" xfId="1" applyFont="1" applyFill="1" applyBorder="1" applyAlignment="1">
      <alignment horizontal="left" vertical="center" wrapText="1"/>
    </xf>
    <xf numFmtId="3" fontId="31" fillId="2" borderId="61" xfId="1" applyNumberFormat="1" applyFont="1" applyFill="1" applyBorder="1" applyAlignment="1">
      <alignment horizontal="center" vertical="center" wrapText="1"/>
    </xf>
    <xf numFmtId="3" fontId="31" fillId="2" borderId="41" xfId="1" applyNumberFormat="1" applyFont="1" applyFill="1" applyBorder="1" applyAlignment="1">
      <alignment horizontal="center" vertical="center" wrapText="1"/>
    </xf>
    <xf numFmtId="3" fontId="31" fillId="2" borderId="44" xfId="1" applyNumberFormat="1" applyFont="1" applyFill="1" applyBorder="1" applyAlignment="1">
      <alignment horizontal="center" vertical="center" wrapText="1"/>
    </xf>
    <xf numFmtId="3" fontId="31" fillId="2" borderId="59" xfId="1" applyNumberFormat="1" applyFont="1" applyFill="1" applyBorder="1" applyAlignment="1">
      <alignment horizontal="center" vertical="center" wrapText="1"/>
    </xf>
    <xf numFmtId="3" fontId="31" fillId="2" borderId="79" xfId="1" applyNumberFormat="1" applyFont="1" applyFill="1" applyBorder="1" applyAlignment="1">
      <alignment horizontal="center" vertical="center" wrapText="1"/>
    </xf>
    <xf numFmtId="3" fontId="31" fillId="2" borderId="43" xfId="1" applyNumberFormat="1" applyFont="1" applyFill="1" applyBorder="1" applyAlignment="1">
      <alignment horizontal="center" vertical="center" wrapText="1"/>
    </xf>
    <xf numFmtId="0" fontId="31" fillId="2" borderId="70" xfId="1" applyFont="1" applyFill="1" applyBorder="1" applyAlignment="1">
      <alignment horizontal="center" vertical="center" wrapText="1"/>
    </xf>
    <xf numFmtId="0" fontId="31" fillId="2" borderId="69" xfId="1" applyFont="1" applyFill="1" applyBorder="1" applyAlignment="1">
      <alignment vertical="center" wrapText="1"/>
    </xf>
    <xf numFmtId="3" fontId="31" fillId="2" borderId="70" xfId="591" applyNumberFormat="1" applyFont="1" applyFill="1" applyBorder="1" applyAlignment="1">
      <alignment horizontal="center" vertical="center" wrapText="1"/>
    </xf>
    <xf numFmtId="3" fontId="31" fillId="2" borderId="46" xfId="591" applyNumberFormat="1" applyFont="1" applyFill="1" applyBorder="1" applyAlignment="1">
      <alignment horizontal="center" vertical="center" wrapText="1"/>
    </xf>
    <xf numFmtId="3" fontId="31" fillId="2" borderId="48" xfId="591" applyNumberFormat="1" applyFont="1" applyFill="1" applyBorder="1" applyAlignment="1">
      <alignment horizontal="center" vertical="center" wrapText="1"/>
    </xf>
    <xf numFmtId="3" fontId="31" fillId="2" borderId="69" xfId="591" applyNumberFormat="1" applyFont="1" applyFill="1" applyBorder="1" applyAlignment="1">
      <alignment horizontal="center" vertical="center" wrapText="1"/>
    </xf>
    <xf numFmtId="3" fontId="31" fillId="2" borderId="45" xfId="591" applyNumberFormat="1" applyFont="1" applyFill="1" applyBorder="1" applyAlignment="1">
      <alignment horizontal="center" vertical="center" wrapText="1"/>
    </xf>
    <xf numFmtId="3" fontId="31" fillId="2" borderId="54" xfId="591" applyNumberFormat="1" applyFont="1" applyFill="1" applyBorder="1" applyAlignment="1">
      <alignment horizontal="center" vertical="center" wrapText="1"/>
    </xf>
    <xf numFmtId="3" fontId="31" fillId="2" borderId="47" xfId="591" applyNumberFormat="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34" xfId="1" applyFont="1" applyFill="1" applyBorder="1" applyAlignment="1">
      <alignment vertical="center" wrapText="1"/>
    </xf>
    <xf numFmtId="166" fontId="31" fillId="2" borderId="5" xfId="591" applyNumberFormat="1" applyFont="1" applyFill="1" applyBorder="1" applyAlignment="1">
      <alignment horizontal="center" vertical="center" wrapText="1"/>
    </xf>
    <xf numFmtId="166" fontId="31" fillId="2" borderId="33" xfId="591" applyNumberFormat="1" applyFont="1" applyFill="1" applyBorder="1" applyAlignment="1">
      <alignment horizontal="center" vertical="center" wrapText="1"/>
    </xf>
    <xf numFmtId="166" fontId="31" fillId="2" borderId="8" xfId="591" applyNumberFormat="1" applyFont="1" applyFill="1" applyBorder="1" applyAlignment="1">
      <alignment horizontal="center" vertical="center" wrapText="1"/>
    </xf>
    <xf numFmtId="166" fontId="31" fillId="2" borderId="34" xfId="591" applyNumberFormat="1" applyFont="1" applyFill="1" applyBorder="1" applyAlignment="1">
      <alignment horizontal="center" vertical="center" wrapText="1"/>
    </xf>
    <xf numFmtId="166" fontId="31" fillId="2" borderId="7" xfId="591" applyNumberFormat="1" applyFont="1" applyFill="1" applyBorder="1" applyAlignment="1">
      <alignment horizontal="center" vertical="center" wrapText="1"/>
    </xf>
    <xf numFmtId="166" fontId="31" fillId="2" borderId="12" xfId="591" applyNumberFormat="1" applyFont="1" applyFill="1" applyBorder="1" applyAlignment="1">
      <alignment horizontal="center" vertical="center" wrapText="1"/>
    </xf>
    <xf numFmtId="164" fontId="37" fillId="0" borderId="0" xfId="353" applyFont="1" applyAlignment="1">
      <alignment vertical="center" wrapText="1"/>
    </xf>
    <xf numFmtId="0" fontId="41" fillId="0" borderId="0" xfId="1" applyFont="1"/>
    <xf numFmtId="0" fontId="41" fillId="0" borderId="0" xfId="1" applyFont="1" applyFill="1"/>
    <xf numFmtId="0" fontId="30" fillId="0" borderId="1" xfId="592" applyFont="1" applyBorder="1" applyAlignment="1">
      <alignment vertical="center"/>
    </xf>
    <xf numFmtId="0" fontId="30" fillId="0" borderId="0" xfId="592" applyFont="1" applyAlignment="1">
      <alignment vertical="center"/>
    </xf>
    <xf numFmtId="0" fontId="30" fillId="0" borderId="0" xfId="592" applyFont="1" applyBorder="1" applyAlignment="1">
      <alignment horizontal="right" vertical="center"/>
    </xf>
    <xf numFmtId="0" fontId="41" fillId="0" borderId="0" xfId="1" applyFont="1" applyBorder="1"/>
    <xf numFmtId="14" fontId="31" fillId="0" borderId="11" xfId="592" applyNumberFormat="1" applyFont="1" applyBorder="1" applyAlignment="1">
      <alignment horizontal="center" vertical="center" wrapText="1"/>
    </xf>
    <xf numFmtId="14" fontId="31" fillId="0" borderId="6" xfId="592" applyNumberFormat="1" applyFont="1" applyBorder="1" applyAlignment="1">
      <alignment horizontal="center" vertical="center" wrapText="1"/>
    </xf>
    <xf numFmtId="14" fontId="31" fillId="0" borderId="21" xfId="592" applyNumberFormat="1" applyFont="1" applyBorder="1" applyAlignment="1">
      <alignment horizontal="center" vertical="center" wrapText="1"/>
    </xf>
    <xf numFmtId="14" fontId="31" fillId="0" borderId="20" xfId="592" applyNumberFormat="1" applyFont="1" applyBorder="1" applyAlignment="1">
      <alignment horizontal="center" vertical="center" wrapText="1"/>
    </xf>
    <xf numFmtId="14" fontId="31" fillId="0" borderId="81" xfId="592" applyNumberFormat="1" applyFont="1" applyBorder="1" applyAlignment="1">
      <alignment horizontal="center" vertical="center" wrapText="1"/>
    </xf>
    <xf numFmtId="0" fontId="31" fillId="0" borderId="20" xfId="592" applyFont="1" applyBorder="1" applyAlignment="1">
      <alignment horizontal="center" vertical="center" wrapText="1"/>
    </xf>
    <xf numFmtId="0" fontId="31" fillId="0" borderId="81" xfId="592" applyFont="1" applyBorder="1" applyAlignment="1">
      <alignment horizontal="center" vertical="center" wrapText="1"/>
    </xf>
    <xf numFmtId="0" fontId="31" fillId="0" borderId="23" xfId="592" applyFont="1" applyBorder="1" applyAlignment="1">
      <alignment horizontal="center" vertical="center" wrapText="1"/>
    </xf>
    <xf numFmtId="0" fontId="31" fillId="0" borderId="7" xfId="592" applyFont="1" applyBorder="1" applyAlignment="1">
      <alignment horizontal="center" vertical="center" wrapText="1"/>
    </xf>
    <xf numFmtId="0" fontId="31" fillId="0" borderId="8" xfId="592" applyFont="1" applyBorder="1" applyAlignment="1">
      <alignment horizontal="left" vertical="center" wrapText="1"/>
    </xf>
    <xf numFmtId="3" fontId="31" fillId="0" borderId="52" xfId="592" applyNumberFormat="1" applyFont="1" applyBorder="1" applyAlignment="1">
      <alignment horizontal="center" vertical="center" wrapText="1"/>
    </xf>
    <xf numFmtId="3" fontId="31" fillId="0" borderId="92" xfId="592" applyNumberFormat="1" applyFont="1" applyBorder="1" applyAlignment="1">
      <alignment horizontal="center" vertical="center" wrapText="1"/>
    </xf>
    <xf numFmtId="3" fontId="31" fillId="0" borderId="93" xfId="592" applyNumberFormat="1" applyFont="1" applyBorder="1" applyAlignment="1">
      <alignment horizontal="center" vertical="center" wrapText="1"/>
    </xf>
    <xf numFmtId="166" fontId="31" fillId="0" borderId="0" xfId="592" applyNumberFormat="1" applyFont="1" applyFill="1" applyBorder="1" applyAlignment="1">
      <alignment horizontal="center" vertical="center" wrapText="1"/>
    </xf>
    <xf numFmtId="166" fontId="31" fillId="0" borderId="18" xfId="592" applyNumberFormat="1" applyFont="1" applyFill="1" applyBorder="1" applyAlignment="1">
      <alignment horizontal="center" vertical="center" wrapText="1"/>
    </xf>
    <xf numFmtId="166" fontId="31" fillId="0" borderId="92" xfId="592" applyNumberFormat="1" applyFont="1" applyBorder="1" applyAlignment="1">
      <alignment horizontal="center" vertical="center" wrapText="1"/>
    </xf>
    <xf numFmtId="166" fontId="31" fillId="0" borderId="0" xfId="592" applyNumberFormat="1" applyFont="1" applyBorder="1" applyAlignment="1">
      <alignment horizontal="center" vertical="center" wrapText="1"/>
    </xf>
    <xf numFmtId="166" fontId="31" fillId="0" borderId="23" xfId="592" applyNumberFormat="1" applyFont="1" applyBorder="1" applyAlignment="1">
      <alignment horizontal="center" vertical="center" wrapText="1"/>
    </xf>
    <xf numFmtId="3" fontId="31" fillId="0" borderId="5" xfId="592" applyNumberFormat="1" applyFont="1" applyBorder="1" applyAlignment="1">
      <alignment horizontal="center" vertical="center" wrapText="1"/>
    </xf>
    <xf numFmtId="3" fontId="31" fillId="0" borderId="33" xfId="592" applyNumberFormat="1" applyFont="1" applyBorder="1" applyAlignment="1">
      <alignment horizontal="center" vertical="center" wrapText="1"/>
    </xf>
    <xf numFmtId="3" fontId="31" fillId="0" borderId="12" xfId="592" applyNumberFormat="1" applyFont="1" applyBorder="1" applyAlignment="1">
      <alignment horizontal="center" vertical="center" wrapText="1"/>
    </xf>
    <xf numFmtId="166" fontId="31" fillId="0" borderId="7" xfId="592" applyNumberFormat="1" applyFont="1" applyFill="1" applyBorder="1" applyAlignment="1">
      <alignment horizontal="center" vertical="center" wrapText="1"/>
    </xf>
    <xf numFmtId="166" fontId="31" fillId="0" borderId="33" xfId="592" applyNumberFormat="1" applyFont="1" applyBorder="1" applyAlignment="1">
      <alignment horizontal="center" vertical="center" wrapText="1"/>
    </xf>
    <xf numFmtId="166" fontId="31" fillId="0" borderId="13" xfId="592" applyNumberFormat="1" applyFont="1" applyBorder="1" applyAlignment="1">
      <alignment horizontal="center" vertical="center" wrapText="1"/>
    </xf>
    <xf numFmtId="0" fontId="30" fillId="0" borderId="39" xfId="592" applyFont="1" applyBorder="1" applyAlignment="1">
      <alignment horizontal="left" vertical="center" wrapText="1"/>
    </xf>
    <xf numFmtId="3" fontId="30" fillId="0" borderId="76" xfId="592" applyNumberFormat="1" applyFont="1" applyBorder="1" applyAlignment="1">
      <alignment horizontal="center" vertical="center" wrapText="1"/>
    </xf>
    <xf numFmtId="3" fontId="30" fillId="0" borderId="49" xfId="592" applyNumberFormat="1" applyFont="1" applyBorder="1" applyAlignment="1">
      <alignment horizontal="center" vertical="center" wrapText="1"/>
    </xf>
    <xf numFmtId="3" fontId="30" fillId="0" borderId="77" xfId="592" applyNumberFormat="1" applyFont="1" applyBorder="1" applyAlignment="1">
      <alignment horizontal="center" vertical="center" wrapText="1"/>
    </xf>
    <xf numFmtId="166" fontId="30" fillId="0" borderId="50" xfId="592" applyNumberFormat="1" applyFont="1" applyFill="1" applyBorder="1" applyAlignment="1">
      <alignment horizontal="center" vertical="center" wrapText="1"/>
    </xf>
    <xf numFmtId="166" fontId="30" fillId="0" borderId="49" xfId="592" applyNumberFormat="1" applyFont="1" applyBorder="1" applyAlignment="1">
      <alignment horizontal="center" vertical="center" wrapText="1"/>
    </xf>
    <xf numFmtId="166" fontId="30" fillId="0" borderId="77" xfId="592" applyNumberFormat="1" applyFont="1" applyBorder="1" applyAlignment="1">
      <alignment horizontal="center" vertical="center" wrapText="1"/>
    </xf>
    <xf numFmtId="166" fontId="30" fillId="0" borderId="71" xfId="592" applyNumberFormat="1" applyFont="1" applyBorder="1" applyAlignment="1">
      <alignment horizontal="center" vertical="center" wrapText="1"/>
    </xf>
    <xf numFmtId="0" fontId="30" fillId="0" borderId="44" xfId="592" applyFont="1" applyBorder="1" applyAlignment="1">
      <alignment vertical="center" wrapText="1"/>
    </xf>
    <xf numFmtId="3" fontId="30" fillId="0" borderId="40" xfId="592" applyNumberFormat="1" applyFont="1" applyBorder="1" applyAlignment="1">
      <alignment horizontal="center" vertical="center" wrapText="1"/>
    </xf>
    <xf numFmtId="3" fontId="30" fillId="0" borderId="41" xfId="592" applyNumberFormat="1" applyFont="1" applyBorder="1" applyAlignment="1">
      <alignment horizontal="center" vertical="center" wrapText="1"/>
    </xf>
    <xf numFmtId="3" fontId="30" fillId="0" borderId="43" xfId="592" applyNumberFormat="1" applyFont="1" applyBorder="1" applyAlignment="1">
      <alignment horizontal="center" vertical="center" wrapText="1"/>
    </xf>
    <xf numFmtId="166" fontId="30" fillId="0" borderId="79" xfId="592" applyNumberFormat="1" applyFont="1" applyFill="1" applyBorder="1" applyAlignment="1">
      <alignment horizontal="center" vertical="center" wrapText="1"/>
    </xf>
    <xf numFmtId="166" fontId="30" fillId="0" borderId="41" xfId="592" applyNumberFormat="1" applyFont="1" applyBorder="1" applyAlignment="1">
      <alignment horizontal="center" vertical="center" wrapText="1"/>
    </xf>
    <xf numFmtId="166" fontId="30" fillId="0" borderId="43" xfId="592" applyNumberFormat="1" applyFont="1" applyBorder="1" applyAlignment="1">
      <alignment horizontal="center" vertical="center" wrapText="1"/>
    </xf>
    <xf numFmtId="166" fontId="30" fillId="0" borderId="79" xfId="592" applyNumberFormat="1" applyFont="1" applyBorder="1" applyAlignment="1">
      <alignment horizontal="center" vertical="center" wrapText="1"/>
    </xf>
    <xf numFmtId="166" fontId="41" fillId="0" borderId="0" xfId="591" applyNumberFormat="1" applyFont="1"/>
    <xf numFmtId="49" fontId="30" fillId="0" borderId="66" xfId="592" applyNumberFormat="1" applyFont="1" applyBorder="1" applyAlignment="1">
      <alignment vertical="center" wrapText="1"/>
    </xf>
    <xf numFmtId="166" fontId="30" fillId="0" borderId="84" xfId="592" applyNumberFormat="1" applyFont="1" applyFill="1" applyBorder="1" applyAlignment="1">
      <alignment horizontal="center" vertical="center" wrapText="1"/>
    </xf>
    <xf numFmtId="3" fontId="30" fillId="0" borderId="65" xfId="592" applyNumberFormat="1" applyFont="1" applyBorder="1" applyAlignment="1">
      <alignment horizontal="center" vertical="center" wrapText="1"/>
    </xf>
    <xf numFmtId="166" fontId="30" fillId="0" borderId="82" xfId="592" applyNumberFormat="1" applyFont="1" applyBorder="1" applyAlignment="1">
      <alignment horizontal="center" vertical="center" wrapText="1"/>
    </xf>
    <xf numFmtId="166" fontId="30" fillId="0" borderId="68" xfId="592" applyNumberFormat="1" applyFont="1" applyBorder="1" applyAlignment="1">
      <alignment horizontal="center" vertical="center" wrapText="1"/>
    </xf>
    <xf numFmtId="166" fontId="30" fillId="0" borderId="84" xfId="592" applyNumberFormat="1" applyFont="1" applyBorder="1" applyAlignment="1">
      <alignment horizontal="center" vertical="center" wrapText="1"/>
    </xf>
    <xf numFmtId="0" fontId="59" fillId="0" borderId="0" xfId="1" applyFont="1" applyBorder="1"/>
    <xf numFmtId="49" fontId="60" fillId="0" borderId="66" xfId="592" applyNumberFormat="1" applyFont="1" applyBorder="1" applyAlignment="1">
      <alignment vertical="center" wrapText="1"/>
    </xf>
    <xf numFmtId="3" fontId="60" fillId="0" borderId="40" xfId="592" applyNumberFormat="1" applyFont="1" applyBorder="1" applyAlignment="1">
      <alignment horizontal="center" vertical="center" wrapText="1"/>
    </xf>
    <xf numFmtId="3" fontId="60" fillId="0" borderId="41" xfId="592" applyNumberFormat="1" applyFont="1" applyBorder="1" applyAlignment="1">
      <alignment horizontal="center" vertical="center" wrapText="1"/>
    </xf>
    <xf numFmtId="3" fontId="60" fillId="0" borderId="43" xfId="592" applyNumberFormat="1" applyFont="1" applyBorder="1" applyAlignment="1">
      <alignment horizontal="center" vertical="center" wrapText="1"/>
    </xf>
    <xf numFmtId="166" fontId="60" fillId="0" borderId="79" xfId="592" applyNumberFormat="1" applyFont="1" applyFill="1" applyBorder="1" applyAlignment="1">
      <alignment horizontal="center" vertical="center" wrapText="1"/>
    </xf>
    <xf numFmtId="3" fontId="60" fillId="0" borderId="65" xfId="592" applyNumberFormat="1" applyFont="1" applyBorder="1" applyAlignment="1">
      <alignment horizontal="center" vertical="center" wrapText="1"/>
    </xf>
    <xf numFmtId="166" fontId="60" fillId="0" borderId="82" xfId="592" applyNumberFormat="1" applyFont="1" applyBorder="1" applyAlignment="1">
      <alignment horizontal="center" vertical="center" wrapText="1"/>
    </xf>
    <xf numFmtId="166" fontId="60" fillId="0" borderId="68" xfId="592" applyNumberFormat="1" applyFont="1" applyBorder="1" applyAlignment="1">
      <alignment horizontal="center" vertical="center" wrapText="1"/>
    </xf>
    <xf numFmtId="166" fontId="60" fillId="0" borderId="84" xfId="592" applyNumberFormat="1" applyFont="1" applyBorder="1" applyAlignment="1">
      <alignment horizontal="center" vertical="center" wrapText="1"/>
    </xf>
    <xf numFmtId="166" fontId="59" fillId="0" borderId="0" xfId="591" applyNumberFormat="1" applyFont="1"/>
    <xf numFmtId="0" fontId="59" fillId="0" borderId="0" xfId="1" applyFont="1"/>
    <xf numFmtId="3" fontId="60" fillId="0" borderId="0" xfId="592" applyNumberFormat="1" applyFont="1" applyBorder="1" applyAlignment="1">
      <alignment horizontal="center" vertical="center" wrapText="1"/>
    </xf>
    <xf numFmtId="3" fontId="60" fillId="0" borderId="109" xfId="592" applyNumberFormat="1" applyFont="1" applyBorder="1" applyAlignment="1">
      <alignment horizontal="center" vertical="center" wrapText="1"/>
    </xf>
    <xf numFmtId="3" fontId="60" fillId="0" borderId="15" xfId="592" applyNumberFormat="1" applyFont="1" applyBorder="1" applyAlignment="1">
      <alignment horizontal="center" vertical="center" wrapText="1"/>
    </xf>
    <xf numFmtId="166" fontId="60" fillId="0" borderId="18" xfId="592" applyNumberFormat="1" applyFont="1" applyFill="1" applyBorder="1" applyAlignment="1">
      <alignment horizontal="center" vertical="center" wrapText="1"/>
    </xf>
    <xf numFmtId="166" fontId="60" fillId="0" borderId="68" xfId="592" applyNumberFormat="1" applyFont="1" applyFill="1" applyBorder="1" applyAlignment="1">
      <alignment horizontal="center" vertical="center" wrapText="1"/>
    </xf>
    <xf numFmtId="3" fontId="60" fillId="0" borderId="83" xfId="592" applyNumberFormat="1" applyFont="1" applyBorder="1" applyAlignment="1">
      <alignment horizontal="center" vertical="center" wrapText="1"/>
    </xf>
    <xf numFmtId="166" fontId="60" fillId="0" borderId="73" xfId="592" applyNumberFormat="1" applyFont="1" applyBorder="1" applyAlignment="1">
      <alignment horizontal="center" vertical="center" wrapText="1"/>
    </xf>
    <xf numFmtId="0" fontId="31" fillId="0" borderId="8" xfId="592" applyFont="1" applyBorder="1" applyAlignment="1">
      <alignment vertical="center" wrapText="1"/>
    </xf>
    <xf numFmtId="3" fontId="31" fillId="0" borderId="11" xfId="592" applyNumberFormat="1" applyFont="1" applyBorder="1" applyAlignment="1">
      <alignment horizontal="center" vertical="center" wrapText="1"/>
    </xf>
    <xf numFmtId="3" fontId="31" fillId="0" borderId="13" xfId="592" applyNumberFormat="1" applyFont="1" applyBorder="1" applyAlignment="1">
      <alignment horizontal="center" vertical="center" wrapText="1"/>
    </xf>
    <xf numFmtId="166" fontId="31" fillId="0" borderId="12" xfId="592" applyNumberFormat="1" applyFont="1" applyFill="1" applyBorder="1" applyAlignment="1">
      <alignment horizontal="center" vertical="center" wrapText="1"/>
    </xf>
    <xf numFmtId="166" fontId="31" fillId="0" borderId="8" xfId="592" applyNumberFormat="1" applyFont="1" applyBorder="1" applyAlignment="1">
      <alignment horizontal="center" vertical="center" wrapText="1"/>
    </xf>
    <xf numFmtId="0" fontId="30" fillId="0" borderId="58" xfId="592" applyFont="1" applyBorder="1" applyAlignment="1">
      <alignment horizontal="left" vertical="center" wrapText="1"/>
    </xf>
    <xf numFmtId="3" fontId="30" fillId="0" borderId="57" xfId="592" applyNumberFormat="1" applyFont="1" applyBorder="1" applyAlignment="1">
      <alignment horizontal="center" vertical="center" wrapText="1"/>
    </xf>
    <xf numFmtId="3" fontId="30" fillId="0" borderId="36" xfId="592" applyNumberFormat="1" applyFont="1" applyBorder="1" applyAlignment="1">
      <alignment horizontal="center" vertical="center" wrapText="1"/>
    </xf>
    <xf numFmtId="3" fontId="30" fillId="0" borderId="38" xfId="592" applyNumberFormat="1" applyFont="1" applyBorder="1" applyAlignment="1">
      <alignment horizontal="center" vertical="center" wrapText="1"/>
    </xf>
    <xf numFmtId="166" fontId="30" fillId="0" borderId="71" xfId="592" applyNumberFormat="1" applyFont="1" applyFill="1" applyBorder="1" applyAlignment="1">
      <alignment horizontal="center" vertical="center" wrapText="1"/>
    </xf>
    <xf numFmtId="3" fontId="30" fillId="0" borderId="35" xfId="592" applyNumberFormat="1" applyFont="1" applyBorder="1" applyAlignment="1">
      <alignment horizontal="center" vertical="center" wrapText="1"/>
    </xf>
    <xf numFmtId="166" fontId="30" fillId="0" borderId="36" xfId="592" applyNumberFormat="1" applyFont="1" applyBorder="1" applyAlignment="1">
      <alignment horizontal="center" vertical="center" wrapText="1"/>
    </xf>
    <xf numFmtId="166" fontId="30" fillId="0" borderId="38" xfId="592" applyNumberFormat="1" applyFont="1" applyBorder="1" applyAlignment="1">
      <alignment horizontal="center" vertical="center" wrapText="1"/>
    </xf>
    <xf numFmtId="0" fontId="30" fillId="0" borderId="44" xfId="592" applyFont="1" applyBorder="1" applyAlignment="1">
      <alignment horizontal="left" vertical="center" wrapText="1"/>
    </xf>
    <xf numFmtId="3" fontId="30" fillId="0" borderId="61" xfId="592" applyNumberFormat="1" applyFont="1" applyBorder="1" applyAlignment="1">
      <alignment horizontal="center" vertical="center" wrapText="1"/>
    </xf>
    <xf numFmtId="3" fontId="30" fillId="0" borderId="62" xfId="592" applyNumberFormat="1" applyFont="1" applyBorder="1" applyAlignment="1">
      <alignment horizontal="center" vertical="center" wrapText="1"/>
    </xf>
    <xf numFmtId="0" fontId="30" fillId="0" borderId="48" xfId="592" applyFont="1" applyBorder="1" applyAlignment="1">
      <alignment vertical="center" wrapText="1"/>
    </xf>
    <xf numFmtId="3" fontId="30" fillId="0" borderId="45" xfId="592" applyNumberFormat="1" applyFont="1" applyBorder="1" applyAlignment="1">
      <alignment horizontal="center" vertical="center" wrapText="1"/>
    </xf>
    <xf numFmtId="3" fontId="30" fillId="0" borderId="46" xfId="592" applyNumberFormat="1" applyFont="1" applyBorder="1" applyAlignment="1">
      <alignment horizontal="center" vertical="center" wrapText="1"/>
    </xf>
    <xf numFmtId="3" fontId="30" fillId="0" borderId="47" xfId="592" applyNumberFormat="1" applyFont="1" applyBorder="1" applyAlignment="1">
      <alignment horizontal="center" vertical="center" wrapText="1"/>
    </xf>
    <xf numFmtId="166" fontId="30" fillId="0" borderId="73" xfId="592" applyNumberFormat="1" applyFont="1" applyFill="1" applyBorder="1" applyAlignment="1">
      <alignment horizontal="center" vertical="center" wrapText="1"/>
    </xf>
    <xf numFmtId="166" fontId="30" fillId="0" borderId="46" xfId="592" applyNumberFormat="1" applyFont="1" applyBorder="1" applyAlignment="1">
      <alignment horizontal="center" vertical="center" wrapText="1"/>
    </xf>
    <xf numFmtId="166" fontId="30" fillId="0" borderId="47" xfId="592" applyNumberFormat="1" applyFont="1" applyBorder="1" applyAlignment="1">
      <alignment horizontal="center" vertical="center" wrapText="1"/>
    </xf>
    <xf numFmtId="166" fontId="30" fillId="0" borderId="73" xfId="592" applyNumberFormat="1" applyFont="1" applyBorder="1" applyAlignment="1">
      <alignment horizontal="center" vertical="center" wrapText="1"/>
    </xf>
    <xf numFmtId="0" fontId="34" fillId="0" borderId="0" xfId="1" applyFont="1" applyBorder="1"/>
    <xf numFmtId="166" fontId="31" fillId="0" borderId="12" xfId="592" applyNumberFormat="1" applyFont="1" applyBorder="1" applyAlignment="1">
      <alignment horizontal="center" vertical="center" wrapText="1"/>
    </xf>
    <xf numFmtId="166" fontId="31" fillId="0" borderId="7" xfId="592" applyNumberFormat="1" applyFont="1" applyBorder="1" applyAlignment="1">
      <alignment horizontal="center" vertical="center" wrapText="1"/>
    </xf>
    <xf numFmtId="0" fontId="34" fillId="0" borderId="0" xfId="1" applyFont="1"/>
    <xf numFmtId="0" fontId="31" fillId="0" borderId="3" xfId="592" applyFont="1" applyBorder="1" applyAlignment="1">
      <alignment vertical="center" wrapText="1"/>
    </xf>
    <xf numFmtId="3" fontId="31" fillId="0" borderId="3" xfId="592" applyNumberFormat="1" applyFont="1" applyBorder="1" applyAlignment="1">
      <alignment horizontal="center" vertical="center" wrapText="1"/>
    </xf>
    <xf numFmtId="166" fontId="31" fillId="0" borderId="3" xfId="592" applyNumberFormat="1" applyFont="1" applyBorder="1" applyAlignment="1">
      <alignment horizontal="center" vertical="center" wrapText="1"/>
    </xf>
    <xf numFmtId="0" fontId="30" fillId="0" borderId="0" xfId="592" applyFont="1"/>
    <xf numFmtId="3" fontId="30" fillId="0" borderId="0" xfId="592" applyNumberFormat="1" applyFont="1"/>
    <xf numFmtId="166" fontId="30" fillId="0" borderId="0" xfId="591" applyNumberFormat="1" applyFont="1"/>
    <xf numFmtId="0" fontId="31" fillId="0" borderId="0" xfId="1" applyFont="1" applyAlignment="1">
      <alignment horizontal="right" vertical="center" wrapText="1"/>
    </xf>
    <xf numFmtId="0" fontId="31" fillId="0" borderId="0" xfId="1" applyFont="1" applyAlignment="1">
      <alignment horizontal="center" vertical="center" wrapText="1"/>
    </xf>
    <xf numFmtId="0" fontId="41" fillId="0" borderId="15" xfId="1" applyFont="1" applyBorder="1"/>
    <xf numFmtId="0" fontId="30" fillId="0" borderId="5" xfId="592" applyFont="1" applyBorder="1" applyAlignment="1">
      <alignment horizontal="center" vertical="center" wrapText="1"/>
    </xf>
    <xf numFmtId="0" fontId="30" fillId="0" borderId="7" xfId="592" applyFont="1" applyBorder="1" applyAlignment="1">
      <alignment horizontal="center" vertical="center" wrapText="1"/>
    </xf>
    <xf numFmtId="0" fontId="41" fillId="0" borderId="52" xfId="1" applyFont="1" applyBorder="1"/>
    <xf numFmtId="3" fontId="31" fillId="0" borderId="95" xfId="592" applyNumberFormat="1" applyFont="1" applyBorder="1" applyAlignment="1">
      <alignment horizontal="center" vertical="center" wrapText="1"/>
    </xf>
    <xf numFmtId="3" fontId="31" fillId="0" borderId="7" xfId="592" applyNumberFormat="1" applyFont="1" applyBorder="1" applyAlignment="1">
      <alignment horizontal="center" vertical="center" wrapText="1"/>
    </xf>
    <xf numFmtId="3" fontId="30" fillId="0" borderId="50" xfId="592" applyNumberFormat="1" applyFont="1" applyBorder="1" applyAlignment="1">
      <alignment horizontal="center" vertical="center" wrapText="1"/>
    </xf>
    <xf numFmtId="3" fontId="30" fillId="0" borderId="79" xfId="592" applyNumberFormat="1" applyFont="1" applyBorder="1" applyAlignment="1">
      <alignment horizontal="center" vertical="center" wrapText="1"/>
    </xf>
    <xf numFmtId="3" fontId="30" fillId="0" borderId="64" xfId="592" applyNumberFormat="1" applyFont="1" applyBorder="1" applyAlignment="1">
      <alignment horizontal="center" vertical="center" wrapText="1"/>
    </xf>
    <xf numFmtId="3" fontId="30" fillId="0" borderId="84" xfId="592" applyNumberFormat="1" applyFont="1" applyBorder="1" applyAlignment="1">
      <alignment horizontal="center" vertical="center" wrapText="1"/>
    </xf>
    <xf numFmtId="3" fontId="30" fillId="0" borderId="68" xfId="592" applyNumberFormat="1" applyFont="1" applyBorder="1" applyAlignment="1">
      <alignment horizontal="center" vertical="center" wrapText="1"/>
    </xf>
    <xf numFmtId="0" fontId="59" fillId="0" borderId="15" xfId="1" applyFont="1" applyBorder="1"/>
    <xf numFmtId="3" fontId="60" fillId="0" borderId="61" xfId="592" applyNumberFormat="1" applyFont="1" applyBorder="1" applyAlignment="1">
      <alignment horizontal="center" vertical="center" wrapText="1"/>
    </xf>
    <xf numFmtId="3" fontId="60" fillId="0" borderId="84" xfId="592" applyNumberFormat="1" applyFont="1" applyBorder="1" applyAlignment="1">
      <alignment horizontal="center" vertical="center" wrapText="1"/>
    </xf>
    <xf numFmtId="3" fontId="60" fillId="0" borderId="68" xfId="592" applyNumberFormat="1" applyFont="1" applyBorder="1" applyAlignment="1">
      <alignment horizontal="center" vertical="center" wrapText="1"/>
    </xf>
    <xf numFmtId="3" fontId="60" fillId="0" borderId="52" xfId="592" applyNumberFormat="1" applyFont="1" applyBorder="1" applyAlignment="1">
      <alignment horizontal="center" vertical="center" wrapText="1"/>
    </xf>
    <xf numFmtId="3" fontId="30" fillId="0" borderId="71" xfId="592" applyNumberFormat="1" applyFont="1" applyBorder="1" applyAlignment="1">
      <alignment horizontal="center" vertical="center" wrapText="1"/>
    </xf>
    <xf numFmtId="3" fontId="30" fillId="0" borderId="70" xfId="592" applyNumberFormat="1" applyFont="1" applyBorder="1" applyAlignment="1">
      <alignment horizontal="center" vertical="center" wrapText="1"/>
    </xf>
    <xf numFmtId="3" fontId="30" fillId="0" borderId="73" xfId="592" applyNumberFormat="1" applyFont="1" applyBorder="1" applyAlignment="1">
      <alignment horizontal="center" vertical="center" wrapText="1"/>
    </xf>
    <xf numFmtId="0" fontId="63" fillId="0" borderId="0" xfId="0" applyFont="1" applyAlignment="1">
      <alignment horizontal="justify"/>
    </xf>
    <xf numFmtId="0" fontId="61" fillId="0" borderId="41" xfId="0" applyFont="1" applyBorder="1" applyAlignment="1">
      <alignment horizontal="center" vertical="top" wrapText="1"/>
    </xf>
    <xf numFmtId="0" fontId="62" fillId="0" borderId="41" xfId="0" applyFont="1" applyBorder="1" applyAlignment="1">
      <alignment horizontal="center" vertical="top" wrapText="1"/>
    </xf>
    <xf numFmtId="0" fontId="49" fillId="0" borderId="40" xfId="0" applyFont="1" applyBorder="1" applyAlignment="1">
      <alignment horizontal="justify" vertical="top" wrapText="1"/>
    </xf>
    <xf numFmtId="0" fontId="61" fillId="0" borderId="40" xfId="0" applyFont="1" applyBorder="1" applyAlignment="1">
      <alignment horizontal="justify" vertical="top" wrapText="1"/>
    </xf>
    <xf numFmtId="0" fontId="61" fillId="0" borderId="43" xfId="0" applyFont="1" applyBorder="1" applyAlignment="1">
      <alignment horizontal="center" vertical="top" wrapText="1"/>
    </xf>
    <xf numFmtId="0" fontId="62" fillId="0" borderId="43" xfId="0" applyFont="1" applyBorder="1" applyAlignment="1">
      <alignment horizontal="center" vertical="top" wrapText="1"/>
    </xf>
    <xf numFmtId="0" fontId="49" fillId="0" borderId="45" xfId="0" applyFont="1" applyBorder="1" applyAlignment="1">
      <alignment horizontal="justify" vertical="top" wrapText="1"/>
    </xf>
    <xf numFmtId="0" fontId="61" fillId="0" borderId="46" xfId="0" applyFont="1" applyBorder="1" applyAlignment="1">
      <alignment horizontal="center" vertical="top" wrapText="1"/>
    </xf>
    <xf numFmtId="0" fontId="62" fillId="0" borderId="47" xfId="0" applyFont="1" applyBorder="1" applyAlignment="1">
      <alignment horizontal="center" vertical="top" wrapText="1"/>
    </xf>
    <xf numFmtId="0" fontId="49" fillId="0" borderId="76" xfId="0" applyFont="1" applyBorder="1" applyAlignment="1">
      <alignment horizontal="justify" vertical="top" wrapText="1"/>
    </xf>
    <xf numFmtId="0" fontId="61" fillId="0" borderId="49" xfId="0" applyFont="1" applyBorder="1" applyAlignment="1">
      <alignment horizontal="center" vertical="top" wrapText="1"/>
    </xf>
    <xf numFmtId="0" fontId="0" fillId="0" borderId="77" xfId="0" applyBorder="1" applyAlignment="1">
      <alignment horizontal="center" vertical="top" wrapText="1"/>
    </xf>
    <xf numFmtId="0" fontId="49" fillId="0" borderId="65" xfId="0" applyFont="1" applyBorder="1" applyAlignment="1">
      <alignment horizontal="justify" vertical="top" wrapText="1"/>
    </xf>
    <xf numFmtId="0" fontId="61" fillId="0" borderId="82" xfId="0" applyFont="1" applyBorder="1" applyAlignment="1">
      <alignment horizontal="center" vertical="top" wrapText="1"/>
    </xf>
    <xf numFmtId="0" fontId="62" fillId="0" borderId="68" xfId="0" applyFont="1" applyBorder="1" applyAlignment="1">
      <alignment horizontal="center" vertical="top" wrapText="1"/>
    </xf>
    <xf numFmtId="0" fontId="62" fillId="0" borderId="77" xfId="0" applyFont="1" applyBorder="1" applyAlignment="1">
      <alignment horizontal="center" vertical="top" wrapText="1"/>
    </xf>
    <xf numFmtId="0" fontId="55" fillId="0" borderId="3" xfId="0" applyFont="1" applyBorder="1" applyAlignment="1">
      <alignment horizontal="center" wrapText="1"/>
    </xf>
    <xf numFmtId="0" fontId="55" fillId="0" borderId="1" xfId="0" applyFont="1" applyBorder="1" applyAlignment="1">
      <alignment horizontal="center" vertical="center" wrapText="1"/>
    </xf>
    <xf numFmtId="0" fontId="35" fillId="0" borderId="0" xfId="1" applyFont="1" applyAlignment="1">
      <alignment horizontal="right" vertical="center" wrapText="1"/>
    </xf>
    <xf numFmtId="0" fontId="30" fillId="0" borderId="0" xfId="0" applyFont="1"/>
    <xf numFmtId="0" fontId="31" fillId="0" borderId="0" xfId="0" applyFont="1" applyAlignment="1">
      <alignment horizontal="right"/>
    </xf>
    <xf numFmtId="0" fontId="30" fillId="26" borderId="0" xfId="0" applyFont="1" applyFill="1" applyAlignment="1">
      <alignment wrapText="1"/>
    </xf>
    <xf numFmtId="0" fontId="30" fillId="3" borderId="6" xfId="0" applyFont="1" applyFill="1" applyBorder="1" applyAlignment="1">
      <alignment wrapText="1"/>
    </xf>
    <xf numFmtId="0" fontId="31" fillId="3" borderId="12"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0" fillId="0" borderId="75" xfId="0" applyFont="1" applyBorder="1" applyAlignment="1">
      <alignment horizontal="center" vertical="center" wrapText="1"/>
    </xf>
    <xf numFmtId="0" fontId="30" fillId="0" borderId="77" xfId="0" applyFont="1" applyBorder="1" applyAlignment="1">
      <alignment horizontal="left" vertical="center" wrapText="1"/>
    </xf>
    <xf numFmtId="0" fontId="30" fillId="0" borderId="39" xfId="0" applyFont="1" applyBorder="1" applyAlignment="1">
      <alignment horizontal="center" vertical="center" wrapText="1"/>
    </xf>
    <xf numFmtId="0" fontId="30" fillId="0" borderId="39" xfId="0" applyFont="1" applyBorder="1" applyAlignment="1">
      <alignment horizontal="left" vertical="center" wrapText="1"/>
    </xf>
    <xf numFmtId="0" fontId="30" fillId="0" borderId="58" xfId="0" applyFont="1" applyBorder="1" applyAlignment="1">
      <alignment horizontal="left" vertical="center" wrapText="1"/>
    </xf>
    <xf numFmtId="0" fontId="30" fillId="0" borderId="42" xfId="0" applyFont="1" applyBorder="1" applyAlignment="1">
      <alignment horizontal="center" vertical="center" wrapText="1"/>
    </xf>
    <xf numFmtId="0" fontId="30" fillId="0" borderId="43" xfId="0" applyFont="1" applyBorder="1" applyAlignment="1">
      <alignment horizontal="left" vertical="center" wrapText="1"/>
    </xf>
    <xf numFmtId="0" fontId="30" fillId="0" borderId="44" xfId="0" applyFont="1" applyBorder="1" applyAlignment="1">
      <alignment horizontal="center" vertical="center" wrapText="1"/>
    </xf>
    <xf numFmtId="0" fontId="30" fillId="0" borderId="44" xfId="0" applyFont="1" applyBorder="1" applyAlignment="1">
      <alignment horizontal="left" vertical="center" wrapText="1"/>
    </xf>
    <xf numFmtId="0" fontId="30" fillId="0" borderId="44" xfId="0" applyFont="1" applyBorder="1" applyAlignment="1">
      <alignment wrapText="1"/>
    </xf>
    <xf numFmtId="0" fontId="30" fillId="0" borderId="45" xfId="0" applyFont="1" applyBorder="1" applyAlignment="1">
      <alignment wrapText="1"/>
    </xf>
    <xf numFmtId="0" fontId="30" fillId="0" borderId="47" xfId="0" applyFont="1" applyBorder="1" applyAlignment="1">
      <alignment wrapText="1"/>
    </xf>
    <xf numFmtId="0" fontId="30" fillId="0" borderId="48" xfId="0" applyFont="1" applyBorder="1" applyAlignment="1">
      <alignment wrapText="1"/>
    </xf>
    <xf numFmtId="0" fontId="2" fillId="0" borderId="0" xfId="0" applyFont="1"/>
    <xf numFmtId="0" fontId="2" fillId="0" borderId="15" xfId="0" applyFont="1" applyBorder="1"/>
    <xf numFmtId="0" fontId="2" fillId="0" borderId="0" xfId="0" applyFont="1" applyBorder="1"/>
    <xf numFmtId="0" fontId="30" fillId="0" borderId="0" xfId="0" applyFont="1" applyBorder="1" applyAlignment="1">
      <alignment horizontal="left" vertical="center" wrapText="1"/>
    </xf>
    <xf numFmtId="0" fontId="5" fillId="0" borderId="40" xfId="477" applyFont="1" applyFill="1" applyBorder="1" applyAlignment="1">
      <alignment horizontal="left" vertical="center" wrapText="1"/>
    </xf>
    <xf numFmtId="0" fontId="5" fillId="0" borderId="41" xfId="477" applyFont="1" applyFill="1" applyBorder="1" applyAlignment="1">
      <alignment horizontal="left" vertical="center" wrapText="1"/>
    </xf>
    <xf numFmtId="0" fontId="4" fillId="2" borderId="13" xfId="477" applyFont="1" applyFill="1" applyBorder="1" applyAlignment="1">
      <alignment horizontal="center" vertical="center" wrapText="1"/>
    </xf>
    <xf numFmtId="0" fontId="4" fillId="2" borderId="6" xfId="477" applyFont="1" applyFill="1" applyBorder="1" applyAlignment="1">
      <alignment horizontal="center" vertical="center" wrapText="1"/>
    </xf>
    <xf numFmtId="0" fontId="5" fillId="0" borderId="35" xfId="477" applyFont="1" applyFill="1" applyBorder="1" applyAlignment="1">
      <alignment horizontal="left" vertical="center" wrapText="1"/>
    </xf>
    <xf numFmtId="0" fontId="5" fillId="0" borderId="36" xfId="477" applyFont="1" applyFill="1" applyBorder="1"/>
    <xf numFmtId="0" fontId="5" fillId="0" borderId="45" xfId="477" applyFont="1" applyFill="1" applyBorder="1" applyAlignment="1">
      <alignment horizontal="left" vertical="center" wrapText="1"/>
    </xf>
    <xf numFmtId="0" fontId="5" fillId="0" borderId="46" xfId="477" applyFont="1" applyFill="1" applyBorder="1" applyAlignment="1">
      <alignment horizontal="left" vertical="center" wrapText="1"/>
    </xf>
    <xf numFmtId="0" fontId="4" fillId="28" borderId="5" xfId="477" applyFont="1" applyFill="1" applyBorder="1" applyAlignment="1">
      <alignment horizontal="left" vertical="center" wrapText="1"/>
    </xf>
    <xf numFmtId="0" fontId="4" fillId="28" borderId="13" xfId="477" applyFont="1" applyFill="1" applyBorder="1" applyAlignment="1">
      <alignment horizontal="left" vertical="center" wrapText="1"/>
    </xf>
    <xf numFmtId="0" fontId="4" fillId="26" borderId="0" xfId="477" applyFont="1" applyFill="1" applyAlignment="1">
      <alignment horizontal="center" wrapText="1"/>
    </xf>
    <xf numFmtId="0" fontId="5" fillId="0" borderId="36" xfId="477" applyFont="1" applyFill="1" applyBorder="1" applyAlignment="1">
      <alignment horizontal="left" vertical="center" wrapText="1"/>
    </xf>
    <xf numFmtId="0" fontId="5" fillId="26" borderId="0" xfId="477" applyFont="1" applyFill="1" applyAlignment="1">
      <alignment horizontal="left" vertical="center" wrapText="1"/>
    </xf>
    <xf numFmtId="0" fontId="4" fillId="0" borderId="5"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8" xfId="1" applyFont="1" applyFill="1" applyBorder="1" applyAlignment="1">
      <alignment horizontal="left" vertical="center" wrapText="1"/>
    </xf>
    <xf numFmtId="0" fontId="31" fillId="0" borderId="0" xfId="1" applyFont="1" applyBorder="1" applyAlignment="1">
      <alignment horizontal="right"/>
    </xf>
    <xf numFmtId="0" fontId="4" fillId="0" borderId="0" xfId="1" applyFont="1" applyAlignment="1">
      <alignment horizont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0" borderId="5" xfId="1" applyFont="1" applyFill="1" applyBorder="1" applyAlignment="1">
      <alignment horizontal="left" vertical="center"/>
    </xf>
    <xf numFmtId="0" fontId="4" fillId="0" borderId="13" xfId="1" applyFont="1" applyFill="1" applyBorder="1" applyAlignment="1">
      <alignment horizontal="left" vertical="center"/>
    </xf>
    <xf numFmtId="0" fontId="4" fillId="0" borderId="8" xfId="1" applyFont="1" applyFill="1" applyBorder="1" applyAlignment="1">
      <alignment horizontal="left" vertical="center"/>
    </xf>
    <xf numFmtId="0" fontId="4" fillId="3" borderId="5" xfId="1" applyFont="1" applyFill="1" applyBorder="1" applyAlignment="1">
      <alignment horizontal="left" vertical="center"/>
    </xf>
    <xf numFmtId="0" fontId="4" fillId="3" borderId="13" xfId="1" applyFont="1" applyFill="1" applyBorder="1" applyAlignment="1">
      <alignment horizontal="left" vertical="center"/>
    </xf>
    <xf numFmtId="0" fontId="4" fillId="3" borderId="8" xfId="1" applyFont="1" applyFill="1" applyBorder="1" applyAlignment="1">
      <alignment horizontal="left" vertical="center"/>
    </xf>
    <xf numFmtId="0" fontId="5" fillId="0" borderId="0" xfId="1" applyFont="1" applyAlignment="1">
      <alignment horizontal="left"/>
    </xf>
    <xf numFmtId="14" fontId="31" fillId="0" borderId="2" xfId="580" applyNumberFormat="1" applyFont="1" applyBorder="1" applyAlignment="1">
      <alignment horizontal="center" vertical="center" textRotation="90" wrapText="1"/>
    </xf>
    <xf numFmtId="0" fontId="31" fillId="0" borderId="52" xfId="580" applyFont="1" applyBorder="1" applyAlignment="1">
      <alignment horizontal="center" vertical="center" textRotation="90" wrapText="1"/>
    </xf>
    <xf numFmtId="0" fontId="31" fillId="0" borderId="9" xfId="580" applyFont="1" applyBorder="1" applyAlignment="1">
      <alignment horizontal="center" vertical="center" textRotation="90" wrapText="1"/>
    </xf>
    <xf numFmtId="0" fontId="31" fillId="0" borderId="62" xfId="580" applyFont="1" applyBorder="1" applyAlignment="1">
      <alignment horizontal="center" vertical="center" textRotation="90" wrapText="1"/>
    </xf>
    <xf numFmtId="0" fontId="31" fillId="0" borderId="61" xfId="580" applyFont="1" applyBorder="1" applyAlignment="1">
      <alignment horizontal="center" vertical="center" textRotation="90" wrapText="1"/>
    </xf>
    <xf numFmtId="0" fontId="31" fillId="0" borderId="70" xfId="580" applyFont="1" applyBorder="1" applyAlignment="1">
      <alignment horizontal="center" vertical="center" textRotation="90" wrapText="1"/>
    </xf>
    <xf numFmtId="0" fontId="34" fillId="0" borderId="0" xfId="580" applyFont="1" applyFill="1" applyAlignment="1">
      <alignment horizontal="right" vertical="center" wrapText="1"/>
    </xf>
    <xf numFmtId="166" fontId="35" fillId="0" borderId="0" xfId="529" applyNumberFormat="1" applyFont="1" applyFill="1" applyBorder="1" applyAlignment="1">
      <alignment horizontal="center" wrapText="1"/>
    </xf>
    <xf numFmtId="0" fontId="31" fillId="3" borderId="2" xfId="580" applyFont="1" applyFill="1" applyBorder="1" applyAlignment="1">
      <alignment horizontal="center" vertical="center" wrapText="1"/>
    </xf>
    <xf numFmtId="0" fontId="31" fillId="3" borderId="52" xfId="580" applyFont="1" applyFill="1" applyBorder="1" applyAlignment="1">
      <alignment horizontal="center" vertical="center" wrapText="1"/>
    </xf>
    <xf numFmtId="0" fontId="31" fillId="3" borderId="51" xfId="580" applyFont="1" applyFill="1" applyBorder="1" applyAlignment="1">
      <alignment horizontal="center" vertical="center" wrapText="1"/>
    </xf>
    <xf numFmtId="0" fontId="31" fillId="3" borderId="53" xfId="580" applyFont="1" applyFill="1" applyBorder="1" applyAlignment="1">
      <alignment horizontal="center" vertical="center" wrapText="1"/>
    </xf>
    <xf numFmtId="0" fontId="31" fillId="3" borderId="3" xfId="580" applyFont="1" applyFill="1" applyBorder="1" applyAlignment="1">
      <alignment horizontal="center" vertical="center" wrapText="1"/>
    </xf>
    <xf numFmtId="0" fontId="31" fillId="3" borderId="4" xfId="580" applyFont="1" applyFill="1" applyBorder="1" applyAlignment="1">
      <alignment horizontal="center" vertical="center" wrapText="1"/>
    </xf>
    <xf numFmtId="0" fontId="31" fillId="0" borderId="55" xfId="580" applyFont="1" applyBorder="1" applyAlignment="1">
      <alignment horizontal="center" vertical="center" textRotation="90" wrapText="1"/>
    </xf>
    <xf numFmtId="0" fontId="31" fillId="0" borderId="59" xfId="580" applyFont="1" applyBorder="1" applyAlignment="1">
      <alignment horizontal="center" vertical="center" textRotation="90" wrapText="1"/>
    </xf>
    <xf numFmtId="0" fontId="31" fillId="0" borderId="69" xfId="580" applyFont="1" applyBorder="1" applyAlignment="1">
      <alignment horizontal="center" vertical="center" textRotation="90" wrapText="1"/>
    </xf>
    <xf numFmtId="0" fontId="31" fillId="0" borderId="0" xfId="580" applyFont="1" applyAlignment="1">
      <alignment horizontal="right"/>
    </xf>
    <xf numFmtId="0" fontId="36" fillId="0" borderId="0" xfId="580" applyFont="1" applyAlignment="1">
      <alignment horizontal="center"/>
    </xf>
    <xf numFmtId="0" fontId="35" fillId="3" borderId="55" xfId="580" applyFont="1" applyFill="1" applyBorder="1" applyAlignment="1">
      <alignment horizontal="center" vertical="center" wrapText="1"/>
    </xf>
    <xf numFmtId="0" fontId="35" fillId="3" borderId="69" xfId="580" applyFont="1" applyFill="1" applyBorder="1" applyAlignment="1">
      <alignment horizontal="center" vertical="center" wrapText="1"/>
    </xf>
    <xf numFmtId="0" fontId="35" fillId="3" borderId="37" xfId="580" applyFont="1" applyFill="1" applyBorder="1" applyAlignment="1">
      <alignment horizontal="center" vertical="center" wrapText="1"/>
    </xf>
    <xf numFmtId="0" fontId="37" fillId="3" borderId="71" xfId="580" applyFont="1" applyFill="1" applyBorder="1" applyAlignment="1">
      <alignment horizontal="center" vertical="center" wrapText="1"/>
    </xf>
    <xf numFmtId="0" fontId="35" fillId="3" borderId="35" xfId="580" applyFont="1" applyFill="1" applyBorder="1" applyAlignment="1">
      <alignment horizontal="center" vertical="center" wrapText="1"/>
    </xf>
    <xf numFmtId="0" fontId="37" fillId="3" borderId="38" xfId="580" applyFont="1" applyFill="1" applyBorder="1" applyAlignment="1">
      <alignment horizontal="center" vertical="center" wrapText="1"/>
    </xf>
    <xf numFmtId="0" fontId="37" fillId="3" borderId="36" xfId="580" applyFont="1" applyFill="1" applyBorder="1" applyAlignment="1">
      <alignment horizontal="center" vertical="center" wrapText="1"/>
    </xf>
    <xf numFmtId="0" fontId="37" fillId="3" borderId="38" xfId="580" applyFont="1" applyFill="1" applyBorder="1" applyAlignment="1">
      <alignment vertical="center" wrapText="1"/>
    </xf>
    <xf numFmtId="0" fontId="38" fillId="27" borderId="34" xfId="1" applyFont="1" applyFill="1" applyBorder="1" applyAlignment="1">
      <alignment horizontal="center" vertical="center" wrapText="1"/>
    </xf>
    <xf numFmtId="0" fontId="39" fillId="27" borderId="6" xfId="1" applyFont="1" applyFill="1" applyBorder="1" applyAlignment="1">
      <alignment horizontal="center" vertical="center" wrapText="1"/>
    </xf>
    <xf numFmtId="0" fontId="39" fillId="27" borderId="33" xfId="1" applyFont="1" applyFill="1" applyBorder="1" applyAlignment="1">
      <alignment horizontal="center" vertical="center" wrapText="1"/>
    </xf>
    <xf numFmtId="0" fontId="39" fillId="27" borderId="7" xfId="1" applyFont="1" applyFill="1" applyBorder="1" applyAlignment="1">
      <alignment horizontal="center" vertical="center" wrapText="1"/>
    </xf>
    <xf numFmtId="0" fontId="39" fillId="27" borderId="11" xfId="1" applyFont="1" applyFill="1" applyBorder="1" applyAlignment="1">
      <alignment horizontal="center" vertical="center" wrapText="1"/>
    </xf>
    <xf numFmtId="0" fontId="39" fillId="27" borderId="12" xfId="1" applyFont="1" applyFill="1" applyBorder="1" applyAlignment="1">
      <alignment horizontal="center" vertical="center" wrapText="1"/>
    </xf>
    <xf numFmtId="0" fontId="39" fillId="27" borderId="5" xfId="1" applyFont="1" applyFill="1" applyBorder="1" applyAlignment="1">
      <alignment horizontal="center" vertical="center" wrapText="1"/>
    </xf>
    <xf numFmtId="0" fontId="39" fillId="27" borderId="13" xfId="1" applyFont="1" applyFill="1" applyBorder="1" applyAlignment="1">
      <alignment horizontal="center" vertical="center" wrapText="1"/>
    </xf>
    <xf numFmtId="0" fontId="39" fillId="27" borderId="8" xfId="1" applyFont="1" applyFill="1" applyBorder="1" applyAlignment="1">
      <alignment horizontal="center" vertical="center" wrapText="1"/>
    </xf>
    <xf numFmtId="0" fontId="39" fillId="27" borderId="0" xfId="1" applyFont="1" applyFill="1" applyAlignment="1">
      <alignment horizontal="right" vertical="center" wrapText="1"/>
    </xf>
    <xf numFmtId="0" fontId="40" fillId="26" borderId="0" xfId="1" applyFont="1" applyFill="1" applyAlignment="1">
      <alignment horizontal="center" vertical="center" wrapText="1"/>
    </xf>
    <xf numFmtId="0" fontId="38" fillId="27" borderId="0" xfId="1" applyFont="1" applyFill="1" applyAlignment="1">
      <alignment horizontal="center" vertical="center" wrapText="1"/>
    </xf>
    <xf numFmtId="0" fontId="38" fillId="27" borderId="51" xfId="1" applyFont="1" applyFill="1" applyBorder="1" applyAlignment="1">
      <alignment horizontal="center" vertical="center" wrapText="1"/>
    </xf>
    <xf numFmtId="0" fontId="38" fillId="27" borderId="53" xfId="1" applyFont="1" applyFill="1" applyBorder="1" applyAlignment="1">
      <alignment horizontal="center" vertical="center" wrapText="1"/>
    </xf>
    <xf numFmtId="0" fontId="38" fillId="27" borderId="80" xfId="1" applyFont="1" applyFill="1" applyBorder="1" applyAlignment="1">
      <alignment horizontal="center" vertical="center" wrapText="1"/>
    </xf>
    <xf numFmtId="0" fontId="42" fillId="26" borderId="0" xfId="1" applyFont="1" applyFill="1" applyAlignment="1">
      <alignment horizontal="center" vertical="center" wrapText="1"/>
    </xf>
    <xf numFmtId="0" fontId="38" fillId="27" borderId="57" xfId="1" applyFont="1" applyFill="1" applyBorder="1" applyAlignment="1">
      <alignment horizontal="center" vertical="center" wrapText="1"/>
    </xf>
    <xf numFmtId="0" fontId="38" fillId="27" borderId="61" xfId="1" applyFont="1" applyFill="1" applyBorder="1" applyAlignment="1">
      <alignment horizontal="center" vertical="center" wrapText="1"/>
    </xf>
    <xf numFmtId="0" fontId="38" fillId="27" borderId="70" xfId="1" applyFont="1" applyFill="1" applyBorder="1" applyAlignment="1">
      <alignment horizontal="center" vertical="center" wrapText="1"/>
    </xf>
    <xf numFmtId="0" fontId="39" fillId="27" borderId="19" xfId="1" applyFont="1" applyFill="1" applyBorder="1" applyAlignment="1">
      <alignment horizontal="center" vertical="center" wrapText="1"/>
    </xf>
    <xf numFmtId="0" fontId="39" fillId="27" borderId="92" xfId="1" applyFont="1" applyFill="1" applyBorder="1" applyAlignment="1">
      <alignment horizontal="center" vertical="center" wrapText="1"/>
    </xf>
    <xf numFmtId="0" fontId="39" fillId="27" borderId="93" xfId="1" applyFont="1" applyFill="1" applyBorder="1" applyAlignment="1">
      <alignment horizontal="center" vertical="center" wrapText="1"/>
    </xf>
    <xf numFmtId="0" fontId="39" fillId="27" borderId="94" xfId="1" applyFont="1" applyFill="1" applyBorder="1" applyAlignment="1">
      <alignment horizontal="center" vertical="center" wrapText="1"/>
    </xf>
    <xf numFmtId="0" fontId="39" fillId="27" borderId="95" xfId="1" applyFont="1" applyFill="1" applyBorder="1" applyAlignment="1">
      <alignment horizontal="center" vertical="center" wrapText="1"/>
    </xf>
    <xf numFmtId="0" fontId="39" fillId="27" borderId="0" xfId="1" applyFont="1" applyFill="1" applyAlignment="1">
      <alignment horizontal="right"/>
    </xf>
    <xf numFmtId="0" fontId="42" fillId="26" borderId="0" xfId="1" applyFont="1" applyFill="1" applyAlignment="1">
      <alignment horizontal="center" wrapText="1"/>
    </xf>
    <xf numFmtId="0" fontId="44" fillId="0" borderId="79" xfId="1" applyFont="1" applyBorder="1" applyAlignment="1">
      <alignment vertical="center" wrapText="1"/>
    </xf>
    <xf numFmtId="0" fontId="44" fillId="0" borderId="44" xfId="1" applyFont="1" applyBorder="1" applyAlignment="1">
      <alignment vertical="center" wrapText="1"/>
    </xf>
    <xf numFmtId="0" fontId="45" fillId="0" borderId="0" xfId="1" applyFont="1" applyAlignment="1">
      <alignment horizontal="right"/>
    </xf>
    <xf numFmtId="0" fontId="31" fillId="0" borderId="0" xfId="1" applyFont="1" applyAlignment="1">
      <alignment horizontal="center"/>
    </xf>
    <xf numFmtId="0" fontId="31" fillId="3" borderId="33" xfId="1" applyFont="1" applyFill="1" applyBorder="1" applyAlignment="1">
      <alignment horizontal="center" vertical="center" wrapText="1"/>
    </xf>
    <xf numFmtId="0" fontId="31" fillId="3" borderId="12" xfId="1" applyFont="1" applyFill="1" applyBorder="1" applyAlignment="1">
      <alignment horizontal="center" vertical="center" wrapText="1"/>
    </xf>
    <xf numFmtId="0" fontId="31" fillId="3" borderId="76" xfId="1" applyFont="1" applyFill="1" applyBorder="1" applyAlignment="1">
      <alignment horizontal="center" vertical="center" wrapText="1"/>
    </xf>
    <xf numFmtId="0" fontId="31" fillId="3" borderId="49" xfId="1" applyFont="1" applyFill="1" applyBorder="1" applyAlignment="1">
      <alignment horizontal="center" vertical="center" wrapText="1"/>
    </xf>
    <xf numFmtId="0" fontId="31" fillId="3" borderId="77" xfId="1" applyFont="1" applyFill="1" applyBorder="1" applyAlignment="1">
      <alignment horizontal="center" vertical="center" wrapText="1"/>
    </xf>
    <xf numFmtId="0" fontId="30" fillId="0" borderId="79" xfId="1" applyFont="1" applyBorder="1" applyAlignment="1">
      <alignment vertical="center" wrapText="1"/>
    </xf>
    <xf numFmtId="0" fontId="31" fillId="0" borderId="73" xfId="1" applyFont="1" applyBorder="1" applyAlignment="1">
      <alignment vertical="center" wrapText="1"/>
    </xf>
    <xf numFmtId="0" fontId="31" fillId="0" borderId="48" xfId="1" applyFont="1" applyBorder="1" applyAlignment="1">
      <alignment vertical="center" wrapText="1"/>
    </xf>
    <xf numFmtId="165" fontId="31" fillId="0" borderId="73" xfId="583" applyFont="1" applyBorder="1" applyAlignment="1">
      <alignment vertical="center" wrapText="1"/>
    </xf>
    <xf numFmtId="165" fontId="31" fillId="0" borderId="48" xfId="583" applyFont="1" applyBorder="1" applyAlignment="1">
      <alignment vertical="center" wrapText="1"/>
    </xf>
    <xf numFmtId="0" fontId="31" fillId="3" borderId="35" xfId="1" applyFont="1" applyFill="1" applyBorder="1" applyAlignment="1">
      <alignment horizontal="center" vertical="center" wrapText="1"/>
    </xf>
    <xf numFmtId="0" fontId="31" fillId="3" borderId="36" xfId="1" applyFont="1" applyFill="1" applyBorder="1" applyAlignment="1">
      <alignment horizontal="center" vertical="center" wrapText="1"/>
    </xf>
    <xf numFmtId="0" fontId="31" fillId="3" borderId="38" xfId="1" applyFont="1" applyFill="1" applyBorder="1" applyAlignment="1">
      <alignment horizontal="center" vertical="center" wrapText="1"/>
    </xf>
    <xf numFmtId="0" fontId="31" fillId="0" borderId="71" xfId="1" applyFont="1" applyBorder="1" applyAlignment="1">
      <alignment vertical="center" wrapText="1"/>
    </xf>
    <xf numFmtId="0" fontId="31" fillId="0" borderId="58" xfId="1" applyFont="1" applyBorder="1" applyAlignment="1">
      <alignment vertical="center" wrapText="1"/>
    </xf>
    <xf numFmtId="0" fontId="31" fillId="3" borderId="19" xfId="1" applyFont="1" applyFill="1" applyBorder="1" applyAlignment="1">
      <alignment horizontal="center" vertical="center" wrapText="1"/>
    </xf>
    <xf numFmtId="0" fontId="31" fillId="3" borderId="20" xfId="1" applyFont="1" applyFill="1" applyBorder="1" applyAlignment="1">
      <alignment horizontal="center" vertical="center" wrapText="1"/>
    </xf>
    <xf numFmtId="0" fontId="31" fillId="3" borderId="92" xfId="1" applyFont="1" applyFill="1" applyBorder="1" applyAlignment="1">
      <alignment horizontal="center" vertical="center" wrapText="1"/>
    </xf>
    <xf numFmtId="0" fontId="31" fillId="3" borderId="93" xfId="1" applyFont="1" applyFill="1" applyBorder="1" applyAlignment="1">
      <alignment horizontal="center" vertical="center" wrapText="1"/>
    </xf>
    <xf numFmtId="0" fontId="31" fillId="3" borderId="81" xfId="1" applyFont="1" applyFill="1" applyBorder="1" applyAlignment="1">
      <alignment horizontal="center" vertical="center" wrapText="1"/>
    </xf>
    <xf numFmtId="0" fontId="31" fillId="3" borderId="21" xfId="1" applyFont="1" applyFill="1" applyBorder="1" applyAlignment="1">
      <alignment horizontal="center" vertical="center" wrapText="1"/>
    </xf>
    <xf numFmtId="0" fontId="31" fillId="3" borderId="13" xfId="1" applyFont="1" applyFill="1" applyBorder="1" applyAlignment="1">
      <alignment horizontal="center" vertical="center" wrapText="1"/>
    </xf>
    <xf numFmtId="0" fontId="31" fillId="3" borderId="5" xfId="1" applyFont="1" applyFill="1" applyBorder="1" applyAlignment="1">
      <alignment horizontal="center" vertical="center" wrapText="1"/>
    </xf>
    <xf numFmtId="0" fontId="31" fillId="3" borderId="8" xfId="1" applyFont="1" applyFill="1" applyBorder="1" applyAlignment="1">
      <alignment horizontal="center" vertical="center" wrapText="1"/>
    </xf>
    <xf numFmtId="0" fontId="30" fillId="0" borderId="44" xfId="1" applyFont="1" applyBorder="1" applyAlignment="1">
      <alignment vertical="center" wrapText="1"/>
    </xf>
    <xf numFmtId="166" fontId="40" fillId="0" borderId="0" xfId="534" applyNumberFormat="1" applyFont="1" applyBorder="1" applyAlignment="1">
      <alignment horizontal="right"/>
    </xf>
    <xf numFmtId="0" fontId="40" fillId="0" borderId="0" xfId="1" applyFont="1" applyBorder="1" applyAlignment="1">
      <alignment horizontal="center" vertical="center" wrapText="1"/>
    </xf>
    <xf numFmtId="0" fontId="35" fillId="0" borderId="0" xfId="1" applyFont="1" applyAlignment="1">
      <alignment horizontal="center" vertical="center" wrapText="1"/>
    </xf>
    <xf numFmtId="0" fontId="35" fillId="0" borderId="0" xfId="1" applyFont="1" applyAlignment="1">
      <alignment horizontal="right" vertical="center" wrapText="1"/>
    </xf>
    <xf numFmtId="0" fontId="31" fillId="0" borderId="51" xfId="590" applyFont="1" applyFill="1" applyBorder="1" applyAlignment="1">
      <alignment horizontal="center" vertical="center" wrapText="1"/>
    </xf>
    <xf numFmtId="0" fontId="31" fillId="0" borderId="80" xfId="590" applyFont="1" applyFill="1" applyBorder="1" applyAlignment="1">
      <alignment horizontal="center" vertical="center" wrapText="1"/>
    </xf>
    <xf numFmtId="14" fontId="31" fillId="0" borderId="5" xfId="590" applyNumberFormat="1" applyFont="1" applyBorder="1" applyAlignment="1">
      <alignment horizontal="center" vertical="center" wrapText="1"/>
    </xf>
    <xf numFmtId="0" fontId="31" fillId="0" borderId="13" xfId="590" applyFont="1" applyBorder="1" applyAlignment="1">
      <alignment horizontal="center" vertical="center" wrapText="1"/>
    </xf>
    <xf numFmtId="0" fontId="31" fillId="0" borderId="8" xfId="590" applyFont="1" applyBorder="1" applyAlignment="1">
      <alignment horizontal="center" vertical="center" wrapText="1"/>
    </xf>
    <xf numFmtId="3" fontId="57" fillId="3" borderId="5" xfId="590" applyNumberFormat="1" applyFont="1" applyFill="1" applyBorder="1" applyAlignment="1">
      <alignment horizontal="center" vertical="center" wrapText="1"/>
    </xf>
    <xf numFmtId="3" fontId="57" fillId="3" borderId="13" xfId="590" applyNumberFormat="1" applyFont="1" applyFill="1" applyBorder="1" applyAlignment="1">
      <alignment horizontal="center" vertical="center" wrapText="1"/>
    </xf>
    <xf numFmtId="3" fontId="57" fillId="3" borderId="8" xfId="590" applyNumberFormat="1" applyFont="1" applyFill="1" applyBorder="1" applyAlignment="1">
      <alignment horizontal="center" vertical="center" wrapText="1"/>
    </xf>
    <xf numFmtId="0" fontId="57" fillId="2" borderId="57" xfId="590" applyFont="1" applyFill="1" applyBorder="1" applyAlignment="1">
      <alignment horizontal="center" vertical="center" wrapText="1"/>
    </xf>
    <xf numFmtId="0" fontId="57" fillId="2" borderId="58" xfId="590" applyFont="1" applyFill="1" applyBorder="1" applyAlignment="1">
      <alignment horizontal="center" vertical="center" wrapText="1"/>
    </xf>
    <xf numFmtId="0" fontId="30" fillId="2" borderId="57" xfId="590" applyFont="1" applyFill="1" applyBorder="1" applyAlignment="1">
      <alignment horizontal="center" vertical="center" wrapText="1"/>
    </xf>
    <xf numFmtId="0" fontId="30" fillId="2" borderId="56" xfId="590" applyFont="1" applyFill="1" applyBorder="1" applyAlignment="1">
      <alignment horizontal="center" vertical="center" wrapText="1"/>
    </xf>
    <xf numFmtId="0" fontId="30" fillId="2" borderId="58" xfId="590" applyFont="1" applyFill="1" applyBorder="1" applyAlignment="1">
      <alignment horizontal="center" vertical="center" wrapText="1"/>
    </xf>
    <xf numFmtId="3" fontId="30" fillId="2" borderId="57" xfId="590" applyNumberFormat="1" applyFont="1" applyFill="1" applyBorder="1" applyAlignment="1">
      <alignment horizontal="center" vertical="center" wrapText="1"/>
    </xf>
    <xf numFmtId="3" fontId="30" fillId="2" borderId="56" xfId="590" applyNumberFormat="1" applyFont="1" applyFill="1" applyBorder="1" applyAlignment="1">
      <alignment horizontal="center" vertical="center" wrapText="1"/>
    </xf>
    <xf numFmtId="3" fontId="30" fillId="2" borderId="58" xfId="590" applyNumberFormat="1" applyFont="1" applyFill="1" applyBorder="1" applyAlignment="1">
      <alignment horizontal="center" vertical="center" wrapText="1"/>
    </xf>
    <xf numFmtId="0" fontId="31" fillId="2" borderId="57" xfId="1" applyFont="1" applyFill="1" applyBorder="1" applyAlignment="1">
      <alignment horizontal="center" vertical="center" wrapText="1"/>
    </xf>
    <xf numFmtId="0" fontId="31" fillId="2" borderId="56" xfId="1" applyFont="1" applyFill="1" applyBorder="1" applyAlignment="1">
      <alignment horizontal="center" vertical="center" wrapText="1"/>
    </xf>
    <xf numFmtId="0" fontId="31" fillId="2" borderId="58" xfId="1" applyFont="1" applyFill="1" applyBorder="1" applyAlignment="1">
      <alignment horizontal="center" vertical="center" wrapText="1"/>
    </xf>
    <xf numFmtId="3" fontId="31" fillId="2" borderId="61" xfId="1" applyNumberFormat="1" applyFont="1" applyFill="1" applyBorder="1" applyAlignment="1">
      <alignment horizontal="center" vertical="center" wrapText="1"/>
    </xf>
    <xf numFmtId="3" fontId="31" fillId="2" borderId="60" xfId="1" applyNumberFormat="1" applyFont="1" applyFill="1" applyBorder="1" applyAlignment="1">
      <alignment horizontal="center" vertical="center" wrapText="1"/>
    </xf>
    <xf numFmtId="3" fontId="31" fillId="2" borderId="44" xfId="1" applyNumberFormat="1" applyFont="1" applyFill="1" applyBorder="1" applyAlignment="1">
      <alignment horizontal="center" vertical="center" wrapText="1"/>
    </xf>
    <xf numFmtId="0" fontId="31" fillId="0" borderId="51" xfId="1" applyFont="1" applyFill="1" applyBorder="1" applyAlignment="1">
      <alignment horizontal="center" vertical="center" wrapText="1"/>
    </xf>
    <xf numFmtId="0" fontId="31" fillId="0" borderId="80" xfId="1" applyFont="1" applyFill="1" applyBorder="1" applyAlignment="1">
      <alignment horizontal="center" vertical="center" wrapText="1"/>
    </xf>
    <xf numFmtId="14" fontId="31" fillId="0" borderId="5" xfId="1" applyNumberFormat="1" applyFont="1" applyBorder="1" applyAlignment="1">
      <alignment horizontal="center" vertical="center" wrapText="1"/>
    </xf>
    <xf numFmtId="0" fontId="31" fillId="0" borderId="13"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0" xfId="1" applyFont="1" applyAlignment="1">
      <alignment horizontal="center" vertical="center" wrapText="1"/>
    </xf>
    <xf numFmtId="0" fontId="30" fillId="0" borderId="0" xfId="592" applyFont="1" applyBorder="1" applyAlignment="1">
      <alignment horizontal="right" vertical="center"/>
    </xf>
    <xf numFmtId="0" fontId="31" fillId="0" borderId="15" xfId="592" applyFont="1" applyBorder="1" applyAlignment="1">
      <alignment horizontal="center" vertical="center" wrapText="1"/>
    </xf>
    <xf numFmtId="0" fontId="31" fillId="0" borderId="11" xfId="592" applyFont="1" applyBorder="1" applyAlignment="1">
      <alignment horizontal="center" vertical="center" wrapText="1"/>
    </xf>
    <xf numFmtId="0" fontId="31" fillId="0" borderId="33" xfId="592" applyFont="1" applyBorder="1" applyAlignment="1">
      <alignment horizontal="center" vertical="center" wrapText="1"/>
    </xf>
    <xf numFmtId="0" fontId="31" fillId="0" borderId="12" xfId="592" applyFont="1" applyBorder="1" applyAlignment="1">
      <alignment horizontal="center" vertical="center" wrapText="1"/>
    </xf>
    <xf numFmtId="0" fontId="31" fillId="0" borderId="6" xfId="592" applyFont="1" applyBorder="1" applyAlignment="1">
      <alignment horizontal="center" vertical="center" wrapText="1"/>
    </xf>
    <xf numFmtId="0" fontId="31" fillId="0" borderId="7" xfId="592" applyFont="1" applyBorder="1" applyAlignment="1">
      <alignment horizontal="center" vertical="center" wrapText="1"/>
    </xf>
    <xf numFmtId="0" fontId="41" fillId="0" borderId="1" xfId="1" applyFont="1" applyBorder="1" applyAlignment="1">
      <alignment horizontal="center"/>
    </xf>
    <xf numFmtId="0" fontId="31" fillId="0" borderId="4" xfId="592" applyFont="1" applyBorder="1" applyAlignment="1">
      <alignment horizontal="center" vertical="center"/>
    </xf>
    <xf numFmtId="0" fontId="31" fillId="0" borderId="15" xfId="592" applyFont="1" applyBorder="1" applyAlignment="1">
      <alignment horizontal="center" vertical="center"/>
    </xf>
    <xf numFmtId="0" fontId="31" fillId="0" borderId="10" xfId="592" applyFont="1" applyBorder="1" applyAlignment="1">
      <alignment horizontal="center" vertical="center"/>
    </xf>
    <xf numFmtId="0" fontId="31" fillId="0" borderId="5" xfId="592" applyFont="1" applyBorder="1" applyAlignment="1">
      <alignment horizontal="center" vertical="center" wrapText="1"/>
    </xf>
    <xf numFmtId="0" fontId="31" fillId="0" borderId="13" xfId="592" applyFont="1" applyBorder="1" applyAlignment="1">
      <alignment horizontal="center" vertical="center" wrapText="1"/>
    </xf>
    <xf numFmtId="0" fontId="31" fillId="0" borderId="8" xfId="592" applyFont="1" applyBorder="1" applyAlignment="1">
      <alignment horizontal="center" vertical="center" wrapText="1"/>
    </xf>
    <xf numFmtId="14" fontId="31" fillId="0" borderId="5" xfId="592" applyNumberFormat="1" applyFont="1" applyBorder="1" applyAlignment="1">
      <alignment horizontal="center" vertical="center" wrapText="1"/>
    </xf>
    <xf numFmtId="14" fontId="31" fillId="0" borderId="13" xfId="592" applyNumberFormat="1" applyFont="1" applyBorder="1" applyAlignment="1">
      <alignment horizontal="center" vertical="center" wrapText="1"/>
    </xf>
    <xf numFmtId="14" fontId="31" fillId="0" borderId="8" xfId="592" applyNumberFormat="1" applyFont="1" applyBorder="1" applyAlignment="1">
      <alignment horizontal="center" vertical="center" wrapText="1"/>
    </xf>
    <xf numFmtId="0" fontId="55" fillId="0" borderId="19"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93" xfId="0" applyFont="1" applyBorder="1" applyAlignment="1">
      <alignment horizontal="center" vertical="center" wrapText="1"/>
    </xf>
    <xf numFmtId="0" fontId="55" fillId="0" borderId="21" xfId="0" applyFont="1" applyBorder="1" applyAlignment="1">
      <alignment horizontal="center" vertical="center" wrapText="1"/>
    </xf>
    <xf numFmtId="0" fontId="55" fillId="0" borderId="0" xfId="0" applyFont="1" applyAlignment="1">
      <alignment horizontal="left" wrapText="1"/>
    </xf>
    <xf numFmtId="0" fontId="55" fillId="0" borderId="5" xfId="0" applyFont="1" applyBorder="1" applyAlignment="1">
      <alignment vertical="center" wrapText="1"/>
    </xf>
    <xf numFmtId="0" fontId="55" fillId="0" borderId="13" xfId="0" applyFont="1" applyBorder="1" applyAlignment="1">
      <alignment vertical="center" wrapText="1"/>
    </xf>
    <xf numFmtId="0" fontId="55" fillId="0" borderId="8" xfId="0" applyFont="1" applyBorder="1" applyAlignment="1">
      <alignment vertical="center" wrapText="1"/>
    </xf>
    <xf numFmtId="0" fontId="55" fillId="0" borderId="35" xfId="0" applyFont="1" applyBorder="1" applyAlignment="1">
      <alignment horizontal="center" vertical="center" wrapText="1"/>
    </xf>
    <xf numFmtId="0" fontId="55" fillId="0" borderId="45" xfId="0" applyFont="1" applyBorder="1" applyAlignment="1">
      <alignment horizontal="center" vertical="center" wrapText="1"/>
    </xf>
    <xf numFmtId="0" fontId="55" fillId="0" borderId="38" xfId="0" applyFont="1" applyBorder="1" applyAlignment="1">
      <alignment horizontal="center" vertical="center" wrapText="1"/>
    </xf>
    <xf numFmtId="0" fontId="55" fillId="0" borderId="47" xfId="0" applyFont="1" applyBorder="1" applyAlignment="1">
      <alignment horizontal="center" vertical="center" wrapText="1"/>
    </xf>
    <xf numFmtId="0" fontId="50" fillId="0" borderId="35" xfId="0" applyFont="1" applyBorder="1" applyAlignment="1">
      <alignment horizontal="center" vertical="center" wrapText="1"/>
    </xf>
    <xf numFmtId="0" fontId="50" fillId="0" borderId="45" xfId="0" applyFont="1" applyBorder="1" applyAlignment="1">
      <alignment horizontal="center" vertical="center" wrapText="1"/>
    </xf>
    <xf numFmtId="0" fontId="35" fillId="26" borderId="0" xfId="0" applyFont="1" applyFill="1" applyAlignment="1">
      <alignment horizontal="center" wrapText="1"/>
    </xf>
    <xf numFmtId="0" fontId="30" fillId="26" borderId="0" xfId="0" applyFont="1" applyFill="1" applyAlignment="1">
      <alignment horizontal="left" vertical="center" wrapText="1"/>
    </xf>
    <xf numFmtId="0" fontId="31" fillId="0" borderId="1" xfId="1" applyFont="1" applyBorder="1" applyAlignment="1">
      <alignment horizontal="right" vertical="center" wrapText="1"/>
    </xf>
    <xf numFmtId="0" fontId="31" fillId="0" borderId="1" xfId="1" applyFont="1" applyBorder="1" applyAlignment="1">
      <alignment horizontal="right" wrapText="1"/>
    </xf>
    <xf numFmtId="0" fontId="31" fillId="0" borderId="1" xfId="1" applyFont="1" applyBorder="1" applyAlignment="1">
      <alignment horizontal="right"/>
    </xf>
    <xf numFmtId="0" fontId="45" fillId="0" borderId="1" xfId="1" applyFont="1" applyBorder="1" applyAlignment="1">
      <alignment horizontal="right"/>
    </xf>
    <xf numFmtId="0" fontId="39" fillId="27" borderId="1" xfId="1" applyFont="1" applyFill="1" applyBorder="1" applyAlignment="1">
      <alignment horizontal="right" vertical="center" wrapText="1"/>
    </xf>
    <xf numFmtId="0" fontId="35" fillId="0" borderId="1" xfId="580" applyFont="1" applyBorder="1" applyAlignment="1">
      <alignment horizontal="right"/>
    </xf>
    <xf numFmtId="0" fontId="31" fillId="0" borderId="1" xfId="580" applyFont="1" applyFill="1" applyBorder="1" applyAlignment="1">
      <alignment horizontal="right" wrapText="1"/>
    </xf>
    <xf numFmtId="0" fontId="31" fillId="26" borderId="1" xfId="477" applyFont="1" applyFill="1" applyBorder="1" applyAlignment="1">
      <alignment horizontal="right"/>
    </xf>
  </cellXfs>
  <cellStyles count="593">
    <cellStyle name="1enter" xfId="584"/>
    <cellStyle name="20% - Accent1 10" xfId="2"/>
    <cellStyle name="20% - Accent1 11" xfId="3"/>
    <cellStyle name="20% - Accent1 12" xfId="4"/>
    <cellStyle name="20% - Accent1 13" xfId="5"/>
    <cellStyle name="20% - Accent1 14" xfId="6"/>
    <cellStyle name="20% - Accent1 2" xfId="7"/>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2" xfId="20"/>
    <cellStyle name="20% - Accent2 3" xfId="21"/>
    <cellStyle name="20% - Accent2 4" xfId="22"/>
    <cellStyle name="20% - Accent2 5" xfId="23"/>
    <cellStyle name="20% - Accent2 6" xfId="24"/>
    <cellStyle name="20% - Accent2 7" xfId="25"/>
    <cellStyle name="20% - Accent2 8" xfId="26"/>
    <cellStyle name="20% - Accent2 9" xfId="27"/>
    <cellStyle name="20% - Accent3 10" xfId="28"/>
    <cellStyle name="20% - Accent3 11" xfId="29"/>
    <cellStyle name="20% - Accent3 12" xfId="30"/>
    <cellStyle name="20% - Accent3 13" xfId="31"/>
    <cellStyle name="20% - Accent3 14" xfId="32"/>
    <cellStyle name="20% - Accent3 2" xfId="33"/>
    <cellStyle name="20% - Accent3 3" xfId="34"/>
    <cellStyle name="20% - Accent3 4" xfId="35"/>
    <cellStyle name="20% - Accent3 5" xfId="36"/>
    <cellStyle name="20% - Accent3 6" xfId="37"/>
    <cellStyle name="20% - Accent3 7" xfId="38"/>
    <cellStyle name="20% - Accent3 8" xfId="39"/>
    <cellStyle name="20% - Accent3 9" xfId="40"/>
    <cellStyle name="20% - Accent4 10" xfId="41"/>
    <cellStyle name="20% - Accent4 11" xfId="42"/>
    <cellStyle name="20% - Accent4 12" xfId="43"/>
    <cellStyle name="20% - Accent4 13" xfId="44"/>
    <cellStyle name="20% - Accent4 14" xfId="45"/>
    <cellStyle name="20% - Accent4 2" xfId="46"/>
    <cellStyle name="20% - Accent4 3" xfId="47"/>
    <cellStyle name="20% - Accent4 4" xfId="48"/>
    <cellStyle name="20% - Accent4 5" xfId="49"/>
    <cellStyle name="20% - Accent4 6" xfId="50"/>
    <cellStyle name="20% - Accent4 7" xfId="51"/>
    <cellStyle name="20% - Accent4 8" xfId="52"/>
    <cellStyle name="20% - Accent4 9" xfId="53"/>
    <cellStyle name="20% - Accent5 10" xfId="54"/>
    <cellStyle name="20% - Accent5 11" xfId="55"/>
    <cellStyle name="20% - Accent5 12" xfId="56"/>
    <cellStyle name="20% - Accent5 13" xfId="57"/>
    <cellStyle name="20% - Accent5 14" xfId="58"/>
    <cellStyle name="20% - Accent5 2" xfId="59"/>
    <cellStyle name="20% - Accent5 3" xfId="60"/>
    <cellStyle name="20% - Accent5 4" xfId="61"/>
    <cellStyle name="20% - Accent5 5" xfId="62"/>
    <cellStyle name="20% - Accent5 6" xfId="63"/>
    <cellStyle name="20% - Accent5 7" xfId="64"/>
    <cellStyle name="20% - Accent5 8" xfId="65"/>
    <cellStyle name="20% - Accent5 9" xfId="66"/>
    <cellStyle name="20% - Accent6 10" xfId="67"/>
    <cellStyle name="20% - Accent6 11" xfId="68"/>
    <cellStyle name="20% - Accent6 12" xfId="69"/>
    <cellStyle name="20% - Accent6 13" xfId="70"/>
    <cellStyle name="20% - Accent6 14" xfId="71"/>
    <cellStyle name="20% - Accent6 2" xfId="72"/>
    <cellStyle name="20% - Accent6 3" xfId="73"/>
    <cellStyle name="20% - Accent6 4" xfId="74"/>
    <cellStyle name="20% - Accent6 5" xfId="75"/>
    <cellStyle name="20% - Accent6 6" xfId="76"/>
    <cellStyle name="20% - Accent6 7" xfId="77"/>
    <cellStyle name="20% - Accent6 8" xfId="78"/>
    <cellStyle name="20% - Accent6 9" xfId="79"/>
    <cellStyle name="40% - Accent1 10" xfId="80"/>
    <cellStyle name="40% - Accent1 11" xfId="81"/>
    <cellStyle name="40% - Accent1 12" xfId="82"/>
    <cellStyle name="40% - Accent1 13" xfId="83"/>
    <cellStyle name="40% - Accent1 14" xfId="84"/>
    <cellStyle name="40% - Accent1 2" xfId="85"/>
    <cellStyle name="40% - Accent1 3" xfId="86"/>
    <cellStyle name="40% - Accent1 4" xfId="87"/>
    <cellStyle name="40% - Accent1 5" xfId="88"/>
    <cellStyle name="40% - Accent1 6" xfId="89"/>
    <cellStyle name="40% - Accent1 7" xfId="90"/>
    <cellStyle name="40% - Accent1 8" xfId="91"/>
    <cellStyle name="40% - Accent1 9" xfId="92"/>
    <cellStyle name="40% - Accent2 10" xfId="93"/>
    <cellStyle name="40% - Accent2 11" xfId="94"/>
    <cellStyle name="40% - Accent2 12" xfId="95"/>
    <cellStyle name="40% - Accent2 13" xfId="96"/>
    <cellStyle name="40% - Accent2 14" xfId="97"/>
    <cellStyle name="40% - Accent2 2" xfId="98"/>
    <cellStyle name="40% - Accent2 3" xfId="99"/>
    <cellStyle name="40% - Accent2 4" xfId="100"/>
    <cellStyle name="40% - Accent2 5" xfId="101"/>
    <cellStyle name="40% - Accent2 6" xfId="102"/>
    <cellStyle name="40% - Accent2 7" xfId="103"/>
    <cellStyle name="40% - Accent2 8" xfId="104"/>
    <cellStyle name="40% - Accent2 9" xfId="105"/>
    <cellStyle name="40% - Accent3 10" xfId="106"/>
    <cellStyle name="40% - Accent3 11" xfId="107"/>
    <cellStyle name="40% - Accent3 12" xfId="108"/>
    <cellStyle name="40% - Accent3 13" xfId="109"/>
    <cellStyle name="40% - Accent3 14" xfId="110"/>
    <cellStyle name="40% - Accent3 2" xfId="111"/>
    <cellStyle name="40% - Accent3 3" xfId="112"/>
    <cellStyle name="40% - Accent3 4" xfId="113"/>
    <cellStyle name="40% - Accent3 5" xfId="114"/>
    <cellStyle name="40% - Accent3 6" xfId="115"/>
    <cellStyle name="40% - Accent3 7" xfId="116"/>
    <cellStyle name="40% - Accent3 8" xfId="117"/>
    <cellStyle name="40% - Accent3 9" xfId="118"/>
    <cellStyle name="40% - Accent4 10" xfId="119"/>
    <cellStyle name="40% - Accent4 11" xfId="120"/>
    <cellStyle name="40% - Accent4 12" xfId="121"/>
    <cellStyle name="40% - Accent4 13" xfId="122"/>
    <cellStyle name="40% - Accent4 14" xfId="123"/>
    <cellStyle name="40% - Accent4 2" xfId="124"/>
    <cellStyle name="40% - Accent4 3" xfId="125"/>
    <cellStyle name="40% - Accent4 4" xfId="126"/>
    <cellStyle name="40% - Accent4 5" xfId="127"/>
    <cellStyle name="40% - Accent4 6" xfId="128"/>
    <cellStyle name="40% - Accent4 7" xfId="129"/>
    <cellStyle name="40% - Accent4 8" xfId="130"/>
    <cellStyle name="40% - Accent4 9" xfId="131"/>
    <cellStyle name="40% - Accent5 10" xfId="132"/>
    <cellStyle name="40% - Accent5 11" xfId="133"/>
    <cellStyle name="40% - Accent5 12" xfId="134"/>
    <cellStyle name="40% - Accent5 13" xfId="135"/>
    <cellStyle name="40% - Accent5 14" xfId="136"/>
    <cellStyle name="40% - Accent5 2" xfId="137"/>
    <cellStyle name="40% - Accent5 3" xfId="138"/>
    <cellStyle name="40% - Accent5 4" xfId="139"/>
    <cellStyle name="40% - Accent5 5" xfId="140"/>
    <cellStyle name="40% - Accent5 6" xfId="141"/>
    <cellStyle name="40% - Accent5 7" xfId="142"/>
    <cellStyle name="40% - Accent5 8" xfId="143"/>
    <cellStyle name="40% - Accent5 9" xfId="144"/>
    <cellStyle name="40% - Accent6 10" xfId="145"/>
    <cellStyle name="40% - Accent6 11" xfId="146"/>
    <cellStyle name="40% - Accent6 12" xfId="147"/>
    <cellStyle name="40% - Accent6 13" xfId="148"/>
    <cellStyle name="40% - Accent6 14"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10" xfId="158"/>
    <cellStyle name="60% - Accent1 11" xfId="159"/>
    <cellStyle name="60% - Accent1 12" xfId="160"/>
    <cellStyle name="60% - Accent1 13" xfId="161"/>
    <cellStyle name="60% - Accent1 14" xfId="162"/>
    <cellStyle name="60% - Accent1 2" xfId="163"/>
    <cellStyle name="60% - Accent1 3" xfId="164"/>
    <cellStyle name="60% - Accent1 4" xfId="165"/>
    <cellStyle name="60% - Accent1 5" xfId="166"/>
    <cellStyle name="60% - Accent1 6" xfId="167"/>
    <cellStyle name="60% - Accent1 7" xfId="168"/>
    <cellStyle name="60% - Accent1 8" xfId="169"/>
    <cellStyle name="60% - Accent1 9" xfId="170"/>
    <cellStyle name="60% - Accent2 10" xfId="171"/>
    <cellStyle name="60% - Accent2 11" xfId="172"/>
    <cellStyle name="60% - Accent2 12" xfId="173"/>
    <cellStyle name="60% - Accent2 13" xfId="174"/>
    <cellStyle name="60% - Accent2 14" xfId="175"/>
    <cellStyle name="60% - Accent2 2" xfId="176"/>
    <cellStyle name="60% - Accent2 3" xfId="177"/>
    <cellStyle name="60% - Accent2 4" xfId="178"/>
    <cellStyle name="60% - Accent2 5" xfId="179"/>
    <cellStyle name="60% - Accent2 6" xfId="180"/>
    <cellStyle name="60% - Accent2 7" xfId="181"/>
    <cellStyle name="60% - Accent2 8" xfId="182"/>
    <cellStyle name="60% - Accent2 9" xfId="183"/>
    <cellStyle name="60% - Accent3 10" xfId="184"/>
    <cellStyle name="60% - Accent3 11" xfId="185"/>
    <cellStyle name="60% - Accent3 12" xfId="186"/>
    <cellStyle name="60% - Accent3 13" xfId="187"/>
    <cellStyle name="60% - Accent3 14" xfId="188"/>
    <cellStyle name="60% - Accent3 2" xfId="189"/>
    <cellStyle name="60% - Accent3 3" xfId="190"/>
    <cellStyle name="60% - Accent3 4" xfId="191"/>
    <cellStyle name="60% - Accent3 5" xfId="192"/>
    <cellStyle name="60% - Accent3 6" xfId="193"/>
    <cellStyle name="60% - Accent3 7" xfId="194"/>
    <cellStyle name="60% - Accent3 8" xfId="195"/>
    <cellStyle name="60% - Accent3 9" xfId="196"/>
    <cellStyle name="60% - Accent4 10" xfId="197"/>
    <cellStyle name="60% - Accent4 11" xfId="198"/>
    <cellStyle name="60% - Accent4 12" xfId="199"/>
    <cellStyle name="60% - Accent4 13" xfId="200"/>
    <cellStyle name="60% - Accent4 14" xfId="201"/>
    <cellStyle name="60% - Accent4 2" xfId="202"/>
    <cellStyle name="60% - Accent4 3" xfId="203"/>
    <cellStyle name="60% - Accent4 4" xfId="204"/>
    <cellStyle name="60% - Accent4 5" xfId="205"/>
    <cellStyle name="60% - Accent4 6" xfId="206"/>
    <cellStyle name="60% - Accent4 7" xfId="207"/>
    <cellStyle name="60% - Accent4 8" xfId="208"/>
    <cellStyle name="60% - Accent4 9" xfId="209"/>
    <cellStyle name="60% - Accent5 10" xfId="210"/>
    <cellStyle name="60% - Accent5 11" xfId="211"/>
    <cellStyle name="60% - Accent5 12" xfId="212"/>
    <cellStyle name="60% - Accent5 13" xfId="213"/>
    <cellStyle name="60% - Accent5 14" xfId="214"/>
    <cellStyle name="60% - Accent5 2" xfId="215"/>
    <cellStyle name="60% - Accent5 3" xfId="216"/>
    <cellStyle name="60% - Accent5 4" xfId="217"/>
    <cellStyle name="60% - Accent5 5" xfId="218"/>
    <cellStyle name="60% - Accent5 6" xfId="219"/>
    <cellStyle name="60% - Accent5 7" xfId="220"/>
    <cellStyle name="60% - Accent5 8" xfId="221"/>
    <cellStyle name="60% - Accent5 9" xfId="222"/>
    <cellStyle name="60% - Accent6 10" xfId="223"/>
    <cellStyle name="60% - Accent6 11" xfId="224"/>
    <cellStyle name="60% - Accent6 12" xfId="225"/>
    <cellStyle name="60% - Accent6 13" xfId="226"/>
    <cellStyle name="60% - Accent6 14" xfId="227"/>
    <cellStyle name="60% - Accent6 2" xfId="228"/>
    <cellStyle name="60% - Accent6 3" xfId="229"/>
    <cellStyle name="60% - Accent6 4" xfId="230"/>
    <cellStyle name="60% - Accent6 5" xfId="231"/>
    <cellStyle name="60% - Accent6 6" xfId="232"/>
    <cellStyle name="60% - Accent6 7" xfId="233"/>
    <cellStyle name="60% - Accent6 8" xfId="234"/>
    <cellStyle name="60% - Accent6 9" xfId="235"/>
    <cellStyle name="Accent1 10" xfId="236"/>
    <cellStyle name="Accent1 11" xfId="237"/>
    <cellStyle name="Accent1 12" xfId="238"/>
    <cellStyle name="Accent1 13" xfId="239"/>
    <cellStyle name="Accent1 14" xfId="240"/>
    <cellStyle name="Accent1 2" xfId="241"/>
    <cellStyle name="Accent1 3" xfId="242"/>
    <cellStyle name="Accent1 4" xfId="243"/>
    <cellStyle name="Accent1 5" xfId="244"/>
    <cellStyle name="Accent1 6" xfId="245"/>
    <cellStyle name="Accent1 7" xfId="246"/>
    <cellStyle name="Accent1 8" xfId="247"/>
    <cellStyle name="Accent1 9" xfId="248"/>
    <cellStyle name="Accent2 10" xfId="249"/>
    <cellStyle name="Accent2 11" xfId="250"/>
    <cellStyle name="Accent2 12" xfId="251"/>
    <cellStyle name="Accent2 13" xfId="252"/>
    <cellStyle name="Accent2 14" xfId="253"/>
    <cellStyle name="Accent2 2" xfId="254"/>
    <cellStyle name="Accent2 3" xfId="255"/>
    <cellStyle name="Accent2 4" xfId="256"/>
    <cellStyle name="Accent2 5" xfId="257"/>
    <cellStyle name="Accent2 6" xfId="258"/>
    <cellStyle name="Accent2 7" xfId="259"/>
    <cellStyle name="Accent2 8" xfId="260"/>
    <cellStyle name="Accent2 9" xfId="261"/>
    <cellStyle name="Accent3 10" xfId="262"/>
    <cellStyle name="Accent3 11" xfId="263"/>
    <cellStyle name="Accent3 12" xfId="264"/>
    <cellStyle name="Accent3 13" xfId="265"/>
    <cellStyle name="Accent3 14" xfId="266"/>
    <cellStyle name="Accent3 2" xfId="267"/>
    <cellStyle name="Accent3 3" xfId="268"/>
    <cellStyle name="Accent3 4" xfId="269"/>
    <cellStyle name="Accent3 5" xfId="270"/>
    <cellStyle name="Accent3 6" xfId="271"/>
    <cellStyle name="Accent3 7" xfId="272"/>
    <cellStyle name="Accent3 8" xfId="273"/>
    <cellStyle name="Accent3 9" xfId="274"/>
    <cellStyle name="Accent4 10" xfId="275"/>
    <cellStyle name="Accent4 11" xfId="276"/>
    <cellStyle name="Accent4 12" xfId="277"/>
    <cellStyle name="Accent4 13" xfId="278"/>
    <cellStyle name="Accent4 14" xfId="279"/>
    <cellStyle name="Accent4 2" xfId="280"/>
    <cellStyle name="Accent4 3" xfId="281"/>
    <cellStyle name="Accent4 4" xfId="282"/>
    <cellStyle name="Accent4 5" xfId="283"/>
    <cellStyle name="Accent4 6" xfId="284"/>
    <cellStyle name="Accent4 7" xfId="285"/>
    <cellStyle name="Accent4 8" xfId="286"/>
    <cellStyle name="Accent4 9" xfId="287"/>
    <cellStyle name="Accent5 10" xfId="288"/>
    <cellStyle name="Accent5 11" xfId="289"/>
    <cellStyle name="Accent5 12" xfId="290"/>
    <cellStyle name="Accent5 13" xfId="291"/>
    <cellStyle name="Accent5 14" xfId="292"/>
    <cellStyle name="Accent5 2" xfId="293"/>
    <cellStyle name="Accent5 3" xfId="294"/>
    <cellStyle name="Accent5 4" xfId="295"/>
    <cellStyle name="Accent5 5" xfId="296"/>
    <cellStyle name="Accent5 6" xfId="297"/>
    <cellStyle name="Accent5 7" xfId="298"/>
    <cellStyle name="Accent5 8" xfId="299"/>
    <cellStyle name="Accent5 9" xfId="300"/>
    <cellStyle name="Accent6 10" xfId="301"/>
    <cellStyle name="Accent6 11" xfId="302"/>
    <cellStyle name="Accent6 12" xfId="303"/>
    <cellStyle name="Accent6 13" xfId="304"/>
    <cellStyle name="Accent6 14" xfId="305"/>
    <cellStyle name="Accent6 2" xfId="306"/>
    <cellStyle name="Accent6 3" xfId="307"/>
    <cellStyle name="Accent6 4" xfId="308"/>
    <cellStyle name="Accent6 5" xfId="309"/>
    <cellStyle name="Accent6 6" xfId="310"/>
    <cellStyle name="Accent6 7" xfId="311"/>
    <cellStyle name="Accent6 8" xfId="312"/>
    <cellStyle name="Accent6 9" xfId="313"/>
    <cellStyle name="Bad 10" xfId="314"/>
    <cellStyle name="Bad 11" xfId="315"/>
    <cellStyle name="Bad 12" xfId="316"/>
    <cellStyle name="Bad 13" xfId="317"/>
    <cellStyle name="Bad 14" xfId="318"/>
    <cellStyle name="Bad 2" xfId="319"/>
    <cellStyle name="Bad 3" xfId="320"/>
    <cellStyle name="Bad 4" xfId="321"/>
    <cellStyle name="Bad 5" xfId="322"/>
    <cellStyle name="Bad 6" xfId="323"/>
    <cellStyle name="Bad 7" xfId="324"/>
    <cellStyle name="Bad 8" xfId="325"/>
    <cellStyle name="Bad 9" xfId="326"/>
    <cellStyle name="Calculation 10" xfId="327"/>
    <cellStyle name="Calculation 11" xfId="328"/>
    <cellStyle name="Calculation 12" xfId="329"/>
    <cellStyle name="Calculation 13" xfId="330"/>
    <cellStyle name="Calculation 14" xfId="331"/>
    <cellStyle name="Calculation 2" xfId="332"/>
    <cellStyle name="Calculation 3" xfId="333"/>
    <cellStyle name="Calculation 4" xfId="334"/>
    <cellStyle name="Calculation 5" xfId="335"/>
    <cellStyle name="Calculation 6" xfId="336"/>
    <cellStyle name="Calculation 7" xfId="337"/>
    <cellStyle name="Calculation 8" xfId="338"/>
    <cellStyle name="Calculation 9" xfId="339"/>
    <cellStyle name="Check Cell 10" xfId="340"/>
    <cellStyle name="Check Cell 11" xfId="341"/>
    <cellStyle name="Check Cell 12" xfId="342"/>
    <cellStyle name="Check Cell 13" xfId="343"/>
    <cellStyle name="Check Cell 14" xfId="344"/>
    <cellStyle name="Check Cell 2" xfId="345"/>
    <cellStyle name="Check Cell 3" xfId="346"/>
    <cellStyle name="Check Cell 4" xfId="347"/>
    <cellStyle name="Check Cell 5" xfId="348"/>
    <cellStyle name="Check Cell 6" xfId="349"/>
    <cellStyle name="Check Cell 7" xfId="350"/>
    <cellStyle name="Check Cell 8" xfId="351"/>
    <cellStyle name="Check Cell 9" xfId="352"/>
    <cellStyle name="Comma 2" xfId="353"/>
    <cellStyle name="Comma 2 2" xfId="354"/>
    <cellStyle name="Comma 3" xfId="355"/>
    <cellStyle name="Comma 4" xfId="356"/>
    <cellStyle name="Comma 5" xfId="357"/>
    <cellStyle name="Comma 6" xfId="358"/>
    <cellStyle name="Comma 7" xfId="582"/>
    <cellStyle name="Currency 2" xfId="359"/>
    <cellStyle name="Currency 3" xfId="583"/>
    <cellStyle name="Excel.Chart" xfId="585"/>
    <cellStyle name="Explanatory Text 10" xfId="360"/>
    <cellStyle name="Explanatory Text 11" xfId="361"/>
    <cellStyle name="Explanatory Text 12" xfId="362"/>
    <cellStyle name="Explanatory Text 13" xfId="363"/>
    <cellStyle name="Explanatory Text 14" xfId="364"/>
    <cellStyle name="Explanatory Text 2" xfId="365"/>
    <cellStyle name="Explanatory Text 3" xfId="366"/>
    <cellStyle name="Explanatory Text 4" xfId="367"/>
    <cellStyle name="Explanatory Text 5" xfId="368"/>
    <cellStyle name="Explanatory Text 6" xfId="369"/>
    <cellStyle name="Explanatory Text 7" xfId="370"/>
    <cellStyle name="Explanatory Text 8" xfId="371"/>
    <cellStyle name="Explanatory Text 9" xfId="372"/>
    <cellStyle name="Good 10" xfId="373"/>
    <cellStyle name="Good 11" xfId="374"/>
    <cellStyle name="Good 12" xfId="375"/>
    <cellStyle name="Good 13" xfId="376"/>
    <cellStyle name="Good 14" xfId="377"/>
    <cellStyle name="Good 2" xfId="378"/>
    <cellStyle name="Good 3" xfId="379"/>
    <cellStyle name="Good 4" xfId="380"/>
    <cellStyle name="Good 5" xfId="381"/>
    <cellStyle name="Good 6" xfId="382"/>
    <cellStyle name="Good 7" xfId="383"/>
    <cellStyle name="Good 8" xfId="384"/>
    <cellStyle name="Good 9" xfId="385"/>
    <cellStyle name="Heading 1 10" xfId="386"/>
    <cellStyle name="Heading 1 11" xfId="387"/>
    <cellStyle name="Heading 1 12" xfId="388"/>
    <cellStyle name="Heading 1 13" xfId="389"/>
    <cellStyle name="Heading 1 14" xfId="390"/>
    <cellStyle name="Heading 1 2" xfId="391"/>
    <cellStyle name="Heading 1 3" xfId="392"/>
    <cellStyle name="Heading 1 4" xfId="393"/>
    <cellStyle name="Heading 1 5" xfId="394"/>
    <cellStyle name="Heading 1 6" xfId="395"/>
    <cellStyle name="Heading 1 7" xfId="396"/>
    <cellStyle name="Heading 1 8" xfId="397"/>
    <cellStyle name="Heading 1 9" xfId="398"/>
    <cellStyle name="Heading 2 10" xfId="399"/>
    <cellStyle name="Heading 2 11" xfId="400"/>
    <cellStyle name="Heading 2 12" xfId="401"/>
    <cellStyle name="Heading 2 13" xfId="402"/>
    <cellStyle name="Heading 2 14" xfId="403"/>
    <cellStyle name="Heading 2 2" xfId="404"/>
    <cellStyle name="Heading 2 3" xfId="405"/>
    <cellStyle name="Heading 2 4" xfId="406"/>
    <cellStyle name="Heading 2 5" xfId="407"/>
    <cellStyle name="Heading 2 6" xfId="408"/>
    <cellStyle name="Heading 2 7" xfId="409"/>
    <cellStyle name="Heading 2 8" xfId="410"/>
    <cellStyle name="Heading 2 9" xfId="411"/>
    <cellStyle name="Heading 3 10" xfId="412"/>
    <cellStyle name="Heading 3 11" xfId="413"/>
    <cellStyle name="Heading 3 12" xfId="414"/>
    <cellStyle name="Heading 3 13" xfId="415"/>
    <cellStyle name="Heading 3 14" xfId="416"/>
    <cellStyle name="Heading 3 2" xfId="417"/>
    <cellStyle name="Heading 3 3" xfId="418"/>
    <cellStyle name="Heading 3 4" xfId="419"/>
    <cellStyle name="Heading 3 5" xfId="420"/>
    <cellStyle name="Heading 3 6" xfId="421"/>
    <cellStyle name="Heading 3 7" xfId="422"/>
    <cellStyle name="Heading 3 8" xfId="423"/>
    <cellStyle name="Heading 3 9" xfId="424"/>
    <cellStyle name="Heading 4 10" xfId="425"/>
    <cellStyle name="Heading 4 11" xfId="426"/>
    <cellStyle name="Heading 4 12" xfId="427"/>
    <cellStyle name="Heading 4 13" xfId="428"/>
    <cellStyle name="Heading 4 14" xfId="429"/>
    <cellStyle name="Heading 4 2" xfId="430"/>
    <cellStyle name="Heading 4 3" xfId="431"/>
    <cellStyle name="Heading 4 4" xfId="432"/>
    <cellStyle name="Heading 4 5" xfId="433"/>
    <cellStyle name="Heading 4 6" xfId="434"/>
    <cellStyle name="Heading 4 7" xfId="435"/>
    <cellStyle name="Heading 4 8" xfId="436"/>
    <cellStyle name="Heading 4 9" xfId="437"/>
    <cellStyle name="Input 10" xfId="438"/>
    <cellStyle name="Input 11" xfId="439"/>
    <cellStyle name="Input 12" xfId="440"/>
    <cellStyle name="Input 13" xfId="441"/>
    <cellStyle name="Input 14" xfId="442"/>
    <cellStyle name="Input 2" xfId="443"/>
    <cellStyle name="Input 3" xfId="444"/>
    <cellStyle name="Input 4" xfId="445"/>
    <cellStyle name="Input 5" xfId="446"/>
    <cellStyle name="Input 6" xfId="447"/>
    <cellStyle name="Input 7" xfId="448"/>
    <cellStyle name="Input 8" xfId="449"/>
    <cellStyle name="Input 9" xfId="450"/>
    <cellStyle name="Linked Cell 10" xfId="451"/>
    <cellStyle name="Linked Cell 11" xfId="452"/>
    <cellStyle name="Linked Cell 12" xfId="453"/>
    <cellStyle name="Linked Cell 13" xfId="454"/>
    <cellStyle name="Linked Cell 14" xfId="455"/>
    <cellStyle name="Linked Cell 2" xfId="456"/>
    <cellStyle name="Linked Cell 3" xfId="457"/>
    <cellStyle name="Linked Cell 4" xfId="458"/>
    <cellStyle name="Linked Cell 5" xfId="459"/>
    <cellStyle name="Linked Cell 6" xfId="460"/>
    <cellStyle name="Linked Cell 7" xfId="461"/>
    <cellStyle name="Linked Cell 8" xfId="462"/>
    <cellStyle name="Linked Cell 9" xfId="463"/>
    <cellStyle name="Millares [0]_11.1.3. bis" xfId="586"/>
    <cellStyle name="Millares_11.1.3. bis" xfId="587"/>
    <cellStyle name="Moneda [0]_11.1.3. bis" xfId="588"/>
    <cellStyle name="Moneda_11.1.3. bis" xfId="589"/>
    <cellStyle name="Neutral 10" xfId="464"/>
    <cellStyle name="Neutral 11" xfId="465"/>
    <cellStyle name="Neutral 12" xfId="466"/>
    <cellStyle name="Neutral 13" xfId="467"/>
    <cellStyle name="Neutral 14" xfId="468"/>
    <cellStyle name="Neutral 2" xfId="469"/>
    <cellStyle name="Neutral 3" xfId="470"/>
    <cellStyle name="Neutral 4" xfId="471"/>
    <cellStyle name="Neutral 5" xfId="472"/>
    <cellStyle name="Neutral 6" xfId="473"/>
    <cellStyle name="Neutral 7" xfId="474"/>
    <cellStyle name="Neutral 8" xfId="475"/>
    <cellStyle name="Neutral 9" xfId="476"/>
    <cellStyle name="Normal" xfId="0" builtinId="0"/>
    <cellStyle name="Normal 10" xfId="477"/>
    <cellStyle name="Normal 11" xfId="478"/>
    <cellStyle name="Normal 12" xfId="479"/>
    <cellStyle name="Normal 13" xfId="480"/>
    <cellStyle name="Normal 14" xfId="481"/>
    <cellStyle name="Normal 15" xfId="482"/>
    <cellStyle name="Normal 16" xfId="483"/>
    <cellStyle name="Normal 17" xfId="484"/>
    <cellStyle name="Normal 18" xfId="485"/>
    <cellStyle name="Normal 19" xfId="486"/>
    <cellStyle name="Normal 2" xfId="1"/>
    <cellStyle name="Normal 2 2" xfId="487"/>
    <cellStyle name="Normal 2 2 2" xfId="590"/>
    <cellStyle name="Normal 2_Aneks-30.09.2008" xfId="488"/>
    <cellStyle name="Normal 20" xfId="580"/>
    <cellStyle name="Normal 3" xfId="489"/>
    <cellStyle name="Normal 3 2" xfId="490"/>
    <cellStyle name="Normal 3 3" xfId="491"/>
    <cellStyle name="Normal 3 4" xfId="492"/>
    <cellStyle name="Normal 3 5" xfId="493"/>
    <cellStyle name="Normal 3 6" xfId="578"/>
    <cellStyle name="Normal 3 7" xfId="592"/>
    <cellStyle name="Normal 3_aneks depoziti" xfId="494"/>
    <cellStyle name="Normal 4" xfId="495"/>
    <cellStyle name="Normal 4 2" xfId="496"/>
    <cellStyle name="Normal 5" xfId="497"/>
    <cellStyle name="Normal 6" xfId="498"/>
    <cellStyle name="Normal 7" xfId="499"/>
    <cellStyle name="Normal 8" xfId="500"/>
    <cellStyle name="Normal 9" xfId="501"/>
    <cellStyle name="Note 10" xfId="502"/>
    <cellStyle name="Note 11" xfId="503"/>
    <cellStyle name="Note 12" xfId="504"/>
    <cellStyle name="Note 13" xfId="505"/>
    <cellStyle name="Note 14" xfId="506"/>
    <cellStyle name="Note 2" xfId="507"/>
    <cellStyle name="Note 3" xfId="508"/>
    <cellStyle name="Note 4" xfId="509"/>
    <cellStyle name="Note 5" xfId="510"/>
    <cellStyle name="Note 6" xfId="511"/>
    <cellStyle name="Note 7" xfId="512"/>
    <cellStyle name="Note 8" xfId="513"/>
    <cellStyle name="Note 9" xfId="514"/>
    <cellStyle name="Output 10" xfId="515"/>
    <cellStyle name="Output 11" xfId="516"/>
    <cellStyle name="Output 12" xfId="517"/>
    <cellStyle name="Output 13" xfId="518"/>
    <cellStyle name="Output 14" xfId="519"/>
    <cellStyle name="Output 2" xfId="520"/>
    <cellStyle name="Output 3" xfId="521"/>
    <cellStyle name="Output 4" xfId="522"/>
    <cellStyle name="Output 5" xfId="523"/>
    <cellStyle name="Output 6" xfId="524"/>
    <cellStyle name="Output 7" xfId="525"/>
    <cellStyle name="Output 8" xfId="526"/>
    <cellStyle name="Output 9" xfId="527"/>
    <cellStyle name="Percent 2" xfId="528"/>
    <cellStyle name="Percent 2 2" xfId="529"/>
    <cellStyle name="Percent 2 3" xfId="530"/>
    <cellStyle name="Percent 2 4" xfId="531"/>
    <cellStyle name="Percent 2 5" xfId="532"/>
    <cellStyle name="Percent 2 6" xfId="579"/>
    <cellStyle name="Percent 3" xfId="533"/>
    <cellStyle name="Percent 3 2" xfId="534"/>
    <cellStyle name="Percent 4" xfId="535"/>
    <cellStyle name="Percent 5" xfId="536"/>
    <cellStyle name="Percent 5 2" xfId="591"/>
    <cellStyle name="Percent 6" xfId="537"/>
    <cellStyle name="Percent 7" xfId="581"/>
    <cellStyle name="Style 1" xfId="538"/>
    <cellStyle name="Title 10" xfId="539"/>
    <cellStyle name="Title 11" xfId="540"/>
    <cellStyle name="Title 12" xfId="541"/>
    <cellStyle name="Title 13" xfId="542"/>
    <cellStyle name="Title 14" xfId="543"/>
    <cellStyle name="Title 2" xfId="544"/>
    <cellStyle name="Title 3" xfId="545"/>
    <cellStyle name="Title 4" xfId="546"/>
    <cellStyle name="Title 5" xfId="547"/>
    <cellStyle name="Title 6" xfId="548"/>
    <cellStyle name="Title 7" xfId="549"/>
    <cellStyle name="Title 8" xfId="550"/>
    <cellStyle name="Title 9" xfId="551"/>
    <cellStyle name="Total 10" xfId="552"/>
    <cellStyle name="Total 11" xfId="553"/>
    <cellStyle name="Total 12" xfId="554"/>
    <cellStyle name="Total 13" xfId="555"/>
    <cellStyle name="Total 14" xfId="556"/>
    <cellStyle name="Total 2" xfId="557"/>
    <cellStyle name="Total 3" xfId="558"/>
    <cellStyle name="Total 4" xfId="559"/>
    <cellStyle name="Total 5" xfId="560"/>
    <cellStyle name="Total 6" xfId="561"/>
    <cellStyle name="Total 7" xfId="562"/>
    <cellStyle name="Total 8" xfId="563"/>
    <cellStyle name="Total 9" xfId="564"/>
    <cellStyle name="Warning Text 10" xfId="565"/>
    <cellStyle name="Warning Text 11" xfId="566"/>
    <cellStyle name="Warning Text 12" xfId="567"/>
    <cellStyle name="Warning Text 13" xfId="568"/>
    <cellStyle name="Warning Text 14" xfId="569"/>
    <cellStyle name="Warning Text 2" xfId="570"/>
    <cellStyle name="Warning Text 3" xfId="571"/>
    <cellStyle name="Warning Text 4" xfId="572"/>
    <cellStyle name="Warning Text 5" xfId="573"/>
    <cellStyle name="Warning Text 6" xfId="574"/>
    <cellStyle name="Warning Text 7" xfId="575"/>
    <cellStyle name="Warning Text 8" xfId="576"/>
    <cellStyle name="Warning Text 9" xfId="57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pojuvanje%20na%20polugodisen%20ANGL._30.06.2010/Nora/pomosni/summary%20report%20-%20rabotna%20verzija%2031.12.2009%20(koregirano%20za%20KAPI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pojuvanje%20na%20polugodisen%20ANGL._30.06.2010/Nora/pomosni/summary%20report%20-%20rabotna%20verzija%2030.06.20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pojuvanje%20na%20polugodisen%20ANGL._30.06.2010/Nora/Solventnost_30.06.20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pojuvanje%20na%20polugodisen%20ANGL._30.06.2010/Nora/pomosni/Copy%20of%20summary%20report%20-%20rabotna%20verzija%2030.06.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pojuvanje%20na%20polugodisen%20ANGL._30.06.2010/Elena/godisen%202009/KA-D1_31.12.2009/Stopanska%20Sk1%20i%20agregiran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pojuvanje%20na%20polugodisen%20ANGL._30.06.2010/Elena/KA-D1%2006.2010/Agregirano%20KA-D1%2006.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pojuvanje%20na%20polugodisen%20ANGL._30.06.2010/Elena/godisen%202009/KAD%20rezervacii%2031.12.2009/Stopanska%20Sk%20i%20agregirano-rezervac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pojuvanje%20na%20polugodisen%20ANGL._30.06.2010/Elena/KA-D%20rezervacii%2006.2010/Agregirano-rezervacii-06.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pojuvanje%20na%20polugodisen%20ANGL._30.06.2010/Elena/godisen%202009/KAD%20nefunkcionalni/KAD%20nefunkcionalni%20bankarski%20sistem-12.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pojuvanje%20na%20polugodisen%20ANGL._30.06.2010/Elena/KA-D%20nefunkcionalni%20krediti-06.2010/KAD%20nefunkcionalni%20bankarski%20sistem-06.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pojuvanje%20na%20polugodisen%20ANGL._30.06.2010/Nora/pomosni/Valuten%20rizik%20-%20ERI%20-%2030.06.2010/Agregirano_30.06.2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ENGVERS"/>
      <sheetName val="RECAP"/>
      <sheetName val="KvalitetKR"/>
      <sheetName val="KR"/>
      <sheetName val="restruktuiran ODP"/>
      <sheetName val="APKR"/>
      <sheetName val="APKRV-1"/>
      <sheetName val="APKRV 2-1"/>
      <sheetName val="APKRV 2-2"/>
      <sheetName val="PT"/>
      <sheetName val="VA"/>
      <sheetName val="KPVR restructured"/>
      <sheetName val="SR-DI"/>
      <sheetName val="GR-DI 1"/>
      <sheetName val="GR-DI 2"/>
      <sheetName val="SHV"/>
      <sheetName val="RI"/>
      <sheetName val="RDDS"/>
      <sheetName val="NLI"/>
      <sheetName val="RPCS"/>
      <sheetName val="O"/>
      <sheetName val="SS"/>
      <sheetName val="AK"/>
    </sheetNames>
    <sheetDataSet>
      <sheetData sheetId="0"/>
      <sheetData sheetId="1"/>
      <sheetData sheetId="2"/>
      <sheetData sheetId="3"/>
      <sheetData sheetId="4"/>
      <sheetData sheetId="5">
        <row r="13">
          <cell r="H13">
            <v>1910.8000000000002</v>
          </cell>
        </row>
      </sheetData>
      <sheetData sheetId="6">
        <row r="34">
          <cell r="K34">
            <v>7007800.9089999981</v>
          </cell>
        </row>
      </sheetData>
      <sheetData sheetId="7">
        <row r="34">
          <cell r="F34">
            <v>3758.652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
          <cell r="W7">
            <v>8746641</v>
          </cell>
          <cell r="X7">
            <v>7007177.8799999999</v>
          </cell>
          <cell r="Y7">
            <v>5821713.6000000006</v>
          </cell>
        </row>
        <row r="8">
          <cell r="W8">
            <v>6363582</v>
          </cell>
          <cell r="X8">
            <v>5737738</v>
          </cell>
          <cell r="Y8">
            <v>5818501.6000000015</v>
          </cell>
        </row>
        <row r="9">
          <cell r="W9">
            <v>6363582</v>
          </cell>
          <cell r="X9">
            <v>5734144</v>
          </cell>
          <cell r="Y9">
            <v>5729501.6000000015</v>
          </cell>
        </row>
        <row r="10">
          <cell r="W10">
            <v>0</v>
          </cell>
          <cell r="X10">
            <v>3594</v>
          </cell>
          <cell r="Y10">
            <v>89000</v>
          </cell>
        </row>
        <row r="11">
          <cell r="W11">
            <v>2383059</v>
          </cell>
          <cell r="X11">
            <v>1269439.8799999999</v>
          </cell>
          <cell r="Y11">
            <v>3212</v>
          </cell>
        </row>
        <row r="12">
          <cell r="W12">
            <v>2383059</v>
          </cell>
          <cell r="X12">
            <v>1269439.8799999999</v>
          </cell>
          <cell r="Y12">
            <v>3212</v>
          </cell>
        </row>
        <row r="13">
          <cell r="W13">
            <v>0</v>
          </cell>
          <cell r="X13">
            <v>0</v>
          </cell>
          <cell r="Y13">
            <v>0</v>
          </cell>
        </row>
        <row r="14">
          <cell r="W14">
            <v>7783760</v>
          </cell>
          <cell r="X14">
            <v>2014799.8399999999</v>
          </cell>
          <cell r="Y14">
            <v>-184993.33999999985</v>
          </cell>
        </row>
        <row r="15">
          <cell r="W15">
            <v>5090979</v>
          </cell>
          <cell r="X15">
            <v>1229924.8399999999</v>
          </cell>
          <cell r="Y15">
            <v>441170.12000000011</v>
          </cell>
        </row>
        <row r="16">
          <cell r="W16">
            <v>2692781</v>
          </cell>
          <cell r="X16">
            <v>1074260</v>
          </cell>
          <cell r="Y16">
            <v>0</v>
          </cell>
        </row>
        <row r="17">
          <cell r="W17">
            <v>0</v>
          </cell>
          <cell r="X17">
            <v>-289385</v>
          </cell>
          <cell r="Y17">
            <v>-626305.46</v>
          </cell>
        </row>
        <row r="18">
          <cell r="W18">
            <v>0</v>
          </cell>
          <cell r="X18">
            <v>0</v>
          </cell>
          <cell r="Y18">
            <v>0</v>
          </cell>
        </row>
        <row r="19">
          <cell r="W19">
            <v>0</v>
          </cell>
          <cell r="X19">
            <v>0</v>
          </cell>
          <cell r="Y19">
            <v>142</v>
          </cell>
        </row>
        <row r="20">
          <cell r="W20">
            <v>0</v>
          </cell>
          <cell r="X20">
            <v>0</v>
          </cell>
          <cell r="Y20">
            <v>0</v>
          </cell>
        </row>
        <row r="21">
          <cell r="W21">
            <v>0</v>
          </cell>
          <cell r="X21">
            <v>0</v>
          </cell>
          <cell r="Y21">
            <v>0</v>
          </cell>
        </row>
        <row r="22">
          <cell r="W22">
            <v>0</v>
          </cell>
          <cell r="X22">
            <v>0</v>
          </cell>
          <cell r="Y22">
            <v>0</v>
          </cell>
        </row>
        <row r="23">
          <cell r="W23">
            <v>0</v>
          </cell>
          <cell r="X23">
            <v>0</v>
          </cell>
          <cell r="Y23">
            <v>0</v>
          </cell>
        </row>
        <row r="24">
          <cell r="W24">
            <v>76779</v>
          </cell>
          <cell r="X24">
            <v>752109.5</v>
          </cell>
          <cell r="Y24">
            <v>292897.84000000008</v>
          </cell>
        </row>
        <row r="25">
          <cell r="W25">
            <v>0</v>
          </cell>
          <cell r="X25">
            <v>685488.22</v>
          </cell>
          <cell r="Y25">
            <v>277675.29000000004</v>
          </cell>
        </row>
        <row r="26">
          <cell r="W26">
            <v>0</v>
          </cell>
          <cell r="X26">
            <v>345</v>
          </cell>
          <cell r="Y26">
            <v>0</v>
          </cell>
        </row>
        <row r="27">
          <cell r="W27">
            <v>76779</v>
          </cell>
          <cell r="X27">
            <v>58919.28</v>
          </cell>
          <cell r="Y27">
            <v>15222.550000000017</v>
          </cell>
        </row>
        <row r="28">
          <cell r="W28">
            <v>0</v>
          </cell>
          <cell r="X28">
            <v>7357</v>
          </cell>
          <cell r="Y28">
            <v>0</v>
          </cell>
        </row>
        <row r="29">
          <cell r="W29">
            <v>0</v>
          </cell>
          <cell r="X29">
            <v>0</v>
          </cell>
          <cell r="Y29">
            <v>0</v>
          </cell>
        </row>
        <row r="30">
          <cell r="W30">
            <v>0</v>
          </cell>
          <cell r="X30">
            <v>0</v>
          </cell>
          <cell r="Y30">
            <v>0</v>
          </cell>
        </row>
        <row r="31">
          <cell r="W31">
            <v>16453622</v>
          </cell>
          <cell r="X31">
            <v>8266274.2199999997</v>
          </cell>
          <cell r="Y31">
            <v>5254822.4200000009</v>
          </cell>
        </row>
        <row r="32">
          <cell r="W32">
            <v>0</v>
          </cell>
          <cell r="X32">
            <v>3594</v>
          </cell>
          <cell r="Y32">
            <v>89000</v>
          </cell>
        </row>
        <row r="33">
          <cell r="W33">
            <v>16453622</v>
          </cell>
          <cell r="X33">
            <v>8269868.2199999997</v>
          </cell>
          <cell r="Y33">
            <v>5343822.4200000009</v>
          </cell>
        </row>
        <row r="35">
          <cell r="W35">
            <v>107293</v>
          </cell>
          <cell r="X35">
            <v>50632</v>
          </cell>
          <cell r="Y35">
            <v>0</v>
          </cell>
        </row>
        <row r="36">
          <cell r="W36">
            <v>106841</v>
          </cell>
          <cell r="X36">
            <v>15542</v>
          </cell>
          <cell r="Y36">
            <v>0</v>
          </cell>
        </row>
        <row r="37">
          <cell r="W37">
            <v>452</v>
          </cell>
          <cell r="X37">
            <v>35090</v>
          </cell>
          <cell r="Y37">
            <v>0</v>
          </cell>
        </row>
        <row r="38">
          <cell r="W38">
            <v>63674.2</v>
          </cell>
          <cell r="X38">
            <v>5750</v>
          </cell>
          <cell r="Y38">
            <v>416</v>
          </cell>
        </row>
        <row r="39">
          <cell r="W39">
            <v>0</v>
          </cell>
          <cell r="X39">
            <v>183520</v>
          </cell>
          <cell r="Y39">
            <v>0</v>
          </cell>
        </row>
        <row r="40">
          <cell r="W40">
            <v>4118011</v>
          </cell>
          <cell r="X40">
            <v>1223470</v>
          </cell>
          <cell r="Y40">
            <v>0</v>
          </cell>
        </row>
        <row r="41">
          <cell r="W41">
            <v>4118011</v>
          </cell>
          <cell r="X41">
            <v>1028997</v>
          </cell>
          <cell r="Y41">
            <v>0</v>
          </cell>
        </row>
        <row r="42">
          <cell r="W42">
            <v>4288978.2</v>
          </cell>
          <cell r="X42">
            <v>1268899</v>
          </cell>
          <cell r="Y42">
            <v>416</v>
          </cell>
        </row>
        <row r="44">
          <cell r="W44">
            <v>48583</v>
          </cell>
          <cell r="X44">
            <v>14781</v>
          </cell>
          <cell r="Y44">
            <v>255902.32999999996</v>
          </cell>
        </row>
        <row r="45">
          <cell r="W45">
            <v>0</v>
          </cell>
          <cell r="X45">
            <v>0</v>
          </cell>
          <cell r="Y45">
            <v>0</v>
          </cell>
        </row>
        <row r="46">
          <cell r="W46">
            <v>0</v>
          </cell>
          <cell r="X46">
            <v>0</v>
          </cell>
          <cell r="Y46">
            <v>0</v>
          </cell>
        </row>
        <row r="47">
          <cell r="W47">
            <v>183216</v>
          </cell>
          <cell r="X47">
            <v>1192</v>
          </cell>
          <cell r="Y47">
            <v>7367</v>
          </cell>
        </row>
        <row r="48">
          <cell r="W48">
            <v>0</v>
          </cell>
          <cell r="X48">
            <v>0</v>
          </cell>
          <cell r="Y48">
            <v>0</v>
          </cell>
        </row>
        <row r="49">
          <cell r="W49">
            <v>0</v>
          </cell>
          <cell r="X49">
            <v>0</v>
          </cell>
          <cell r="Y49">
            <v>0</v>
          </cell>
        </row>
        <row r="50">
          <cell r="W50">
            <v>0</v>
          </cell>
          <cell r="X50">
            <v>0</v>
          </cell>
          <cell r="Y50">
            <v>0</v>
          </cell>
        </row>
        <row r="51">
          <cell r="W51">
            <v>231799</v>
          </cell>
          <cell r="X51">
            <v>15973</v>
          </cell>
          <cell r="Y51">
            <v>263269.32999999996</v>
          </cell>
        </row>
        <row r="52">
          <cell r="W52">
            <v>16286157.5</v>
          </cell>
          <cell r="X52">
            <v>8254491.2199999997</v>
          </cell>
          <cell r="Y52">
            <v>5080553.0899999989</v>
          </cell>
        </row>
        <row r="53">
          <cell r="W53">
            <v>4224643.7</v>
          </cell>
          <cell r="X53">
            <v>1268303</v>
          </cell>
          <cell r="Y53">
            <v>416</v>
          </cell>
        </row>
        <row r="55">
          <cell r="W55">
            <v>0</v>
          </cell>
          <cell r="X55">
            <v>0</v>
          </cell>
          <cell r="Y55">
            <v>0</v>
          </cell>
        </row>
        <row r="56">
          <cell r="W56">
            <v>4224643.7</v>
          </cell>
          <cell r="X56">
            <v>1268303</v>
          </cell>
          <cell r="Y56">
            <v>416</v>
          </cell>
        </row>
        <row r="57">
          <cell r="W57">
            <v>4224643.7</v>
          </cell>
          <cell r="X57">
            <v>1268303</v>
          </cell>
          <cell r="Y57">
            <v>416</v>
          </cell>
        </row>
        <row r="58">
          <cell r="W58">
            <v>4224643.7</v>
          </cell>
          <cell r="X58">
            <v>1268303</v>
          </cell>
          <cell r="Y58">
            <v>416</v>
          </cell>
        </row>
        <row r="59">
          <cell r="W59">
            <v>0</v>
          </cell>
          <cell r="X59">
            <v>0</v>
          </cell>
          <cell r="Y59">
            <v>0</v>
          </cell>
        </row>
        <row r="60">
          <cell r="W60">
            <v>4360145.3358040731</v>
          </cell>
          <cell r="X60">
            <v>3873005.2778863311</v>
          </cell>
          <cell r="Y60">
            <v>4235148.5406065788</v>
          </cell>
        </row>
        <row r="61">
          <cell r="W61">
            <v>6540218.0037061097</v>
          </cell>
          <cell r="X61">
            <v>5809507.9168294957</v>
          </cell>
          <cell r="Y61">
            <v>6352722.8109098645</v>
          </cell>
        </row>
        <row r="62">
          <cell r="W62">
            <v>10900363.339510184</v>
          </cell>
          <cell r="X62">
            <v>9682513.1947158277</v>
          </cell>
          <cell r="Y62">
            <v>10587871.351516444</v>
          </cell>
        </row>
        <row r="63">
          <cell r="W63">
            <v>0</v>
          </cell>
          <cell r="X63">
            <v>0</v>
          </cell>
          <cell r="Y63">
            <v>0</v>
          </cell>
        </row>
        <row r="65">
          <cell r="W65">
            <v>16286157.5</v>
          </cell>
          <cell r="X65">
            <v>8254491.2199999997</v>
          </cell>
          <cell r="Y65">
            <v>5080553.0899999989</v>
          </cell>
        </row>
        <row r="66">
          <cell r="W66">
            <v>4224643.7</v>
          </cell>
          <cell r="X66">
            <v>1268303</v>
          </cell>
          <cell r="Y66">
            <v>416</v>
          </cell>
        </row>
        <row r="67">
          <cell r="W67">
            <v>0</v>
          </cell>
          <cell r="X67">
            <v>0</v>
          </cell>
          <cell r="Y67">
            <v>0</v>
          </cell>
        </row>
        <row r="68">
          <cell r="W68">
            <v>20510801.199999999</v>
          </cell>
          <cell r="X68">
            <v>9522794.2199999988</v>
          </cell>
          <cell r="Y68">
            <v>5080969.09</v>
          </cell>
        </row>
      </sheetData>
      <sheetData sheetId="22">
        <row r="9">
          <cell r="C9">
            <v>202675923.009</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ENGVERS"/>
      <sheetName val="RECAP"/>
      <sheetName val="KvalitetKR"/>
      <sheetName val="KR"/>
      <sheetName val="restruktuiran ODP"/>
      <sheetName val="APKR"/>
      <sheetName val="APKRV-1"/>
      <sheetName val="APKRV 2-1"/>
      <sheetName val="APKRV 2-2"/>
      <sheetName val="PT"/>
      <sheetName val="VA"/>
      <sheetName val="KPVR restructured"/>
      <sheetName val="SR-DI"/>
      <sheetName val="GR-DI 1"/>
      <sheetName val="GR-DI 2"/>
      <sheetName val="SHV"/>
      <sheetName val="RI"/>
      <sheetName val="RDDS"/>
      <sheetName val="NLI"/>
      <sheetName val="RPCS"/>
      <sheetName val="O"/>
      <sheetName val="SS"/>
      <sheetName val="AK"/>
    </sheetNames>
    <sheetDataSet>
      <sheetData sheetId="0" refreshError="1"/>
      <sheetData sheetId="1" refreshError="1"/>
      <sheetData sheetId="2" refreshError="1"/>
      <sheetData sheetId="3" refreshError="1"/>
      <sheetData sheetId="4" refreshError="1"/>
      <sheetData sheetId="5">
        <row r="13">
          <cell r="H13">
            <v>4509.4000000000005</v>
          </cell>
        </row>
      </sheetData>
      <sheetData sheetId="6">
        <row r="33">
          <cell r="K33">
            <v>7414319.4140000008</v>
          </cell>
        </row>
      </sheetData>
      <sheetData sheetId="7">
        <row r="34">
          <cell r="F34">
            <v>2466.28728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7">
          <cell r="W7">
            <v>8762504</v>
          </cell>
          <cell r="X7">
            <v>7007178.2800000003</v>
          </cell>
          <cell r="Y7">
            <v>5821713.5999999987</v>
          </cell>
        </row>
        <row r="8">
          <cell r="W8">
            <v>6379445</v>
          </cell>
          <cell r="X8">
            <v>5737738.4000000004</v>
          </cell>
          <cell r="Y8">
            <v>5818501.5999999996</v>
          </cell>
        </row>
        <row r="9">
          <cell r="W9">
            <v>6379445</v>
          </cell>
          <cell r="X9">
            <v>5734144.4000000004</v>
          </cell>
          <cell r="Y9">
            <v>5818501.5999999996</v>
          </cell>
        </row>
        <row r="10">
          <cell r="W10">
            <v>0</v>
          </cell>
          <cell r="X10">
            <v>3594</v>
          </cell>
          <cell r="Y10">
            <v>0</v>
          </cell>
        </row>
        <row r="11">
          <cell r="W11">
            <v>2383059</v>
          </cell>
          <cell r="X11">
            <v>1269439.8799999999</v>
          </cell>
          <cell r="Y11">
            <v>3212</v>
          </cell>
        </row>
        <row r="12">
          <cell r="W12">
            <v>2383059</v>
          </cell>
          <cell r="X12">
            <v>1269439.8799999999</v>
          </cell>
          <cell r="Y12">
            <v>2688</v>
          </cell>
        </row>
        <row r="13">
          <cell r="W13">
            <v>0</v>
          </cell>
          <cell r="X13">
            <v>0</v>
          </cell>
          <cell r="Y13">
            <v>524</v>
          </cell>
        </row>
        <row r="14">
          <cell r="W14">
            <v>9203700</v>
          </cell>
          <cell r="X14">
            <v>1581604.77</v>
          </cell>
          <cell r="Y14">
            <v>-407162.6399999992</v>
          </cell>
        </row>
        <row r="15">
          <cell r="W15">
            <v>5924272</v>
          </cell>
          <cell r="X15">
            <v>1093703.67</v>
          </cell>
          <cell r="Y15">
            <v>469883.12000000011</v>
          </cell>
        </row>
        <row r="16">
          <cell r="W16">
            <v>3279428</v>
          </cell>
          <cell r="X16">
            <v>698431.1</v>
          </cell>
          <cell r="Y16">
            <v>12148.000000000116</v>
          </cell>
        </row>
        <row r="17">
          <cell r="W17">
            <v>0</v>
          </cell>
          <cell r="X17">
            <v>-210530</v>
          </cell>
          <cell r="Y17">
            <v>-888864.76</v>
          </cell>
        </row>
        <row r="18">
          <cell r="W18">
            <v>0</v>
          </cell>
          <cell r="X18">
            <v>0</v>
          </cell>
          <cell r="Y18">
            <v>0</v>
          </cell>
        </row>
        <row r="19">
          <cell r="W19">
            <v>0</v>
          </cell>
          <cell r="X19">
            <v>0</v>
          </cell>
          <cell r="Y19">
            <v>-329</v>
          </cell>
        </row>
        <row r="20">
          <cell r="W20">
            <v>0</v>
          </cell>
          <cell r="X20">
            <v>0</v>
          </cell>
          <cell r="Y20">
            <v>0</v>
          </cell>
        </row>
        <row r="21">
          <cell r="W21">
            <v>0</v>
          </cell>
          <cell r="X21">
            <v>0</v>
          </cell>
          <cell r="Y21">
            <v>0</v>
          </cell>
        </row>
        <row r="22">
          <cell r="W22">
            <v>0</v>
          </cell>
          <cell r="X22">
            <v>0</v>
          </cell>
          <cell r="Y22">
            <v>0</v>
          </cell>
        </row>
        <row r="23">
          <cell r="W23">
            <v>0</v>
          </cell>
          <cell r="X23">
            <v>0</v>
          </cell>
          <cell r="Y23">
            <v>0</v>
          </cell>
        </row>
        <row r="24">
          <cell r="W24">
            <v>68194</v>
          </cell>
          <cell r="X24">
            <v>383453.07</v>
          </cell>
          <cell r="Y24">
            <v>153724.02999999997</v>
          </cell>
        </row>
        <row r="25">
          <cell r="W25">
            <v>0</v>
          </cell>
          <cell r="X25">
            <v>223687.64</v>
          </cell>
          <cell r="Y25">
            <v>135992.79999999999</v>
          </cell>
        </row>
        <row r="26">
          <cell r="W26">
            <v>0</v>
          </cell>
          <cell r="X26">
            <v>0</v>
          </cell>
          <cell r="Y26">
            <v>0</v>
          </cell>
        </row>
        <row r="27">
          <cell r="W27">
            <v>68194</v>
          </cell>
          <cell r="X27">
            <v>50861.1</v>
          </cell>
          <cell r="Y27">
            <v>16887.229999999989</v>
          </cell>
        </row>
        <row r="28">
          <cell r="W28">
            <v>0</v>
          </cell>
          <cell r="X28">
            <v>3691.18</v>
          </cell>
          <cell r="Y28">
            <v>0</v>
          </cell>
        </row>
        <row r="29">
          <cell r="W29">
            <v>0</v>
          </cell>
          <cell r="X29">
            <v>0</v>
          </cell>
          <cell r="Y29">
            <v>0</v>
          </cell>
        </row>
        <row r="30">
          <cell r="W30">
            <v>0</v>
          </cell>
          <cell r="X30">
            <v>105213.15</v>
          </cell>
          <cell r="Y30">
            <v>844</v>
          </cell>
        </row>
        <row r="31">
          <cell r="W31">
            <v>17898010</v>
          </cell>
          <cell r="X31">
            <v>8201735.9800000004</v>
          </cell>
          <cell r="Y31">
            <v>5260302.929999996</v>
          </cell>
        </row>
        <row r="32">
          <cell r="W32">
            <v>0</v>
          </cell>
          <cell r="X32">
            <v>3594</v>
          </cell>
          <cell r="Y32">
            <v>524</v>
          </cell>
        </row>
        <row r="33">
          <cell r="W33">
            <v>17898010</v>
          </cell>
          <cell r="X33">
            <v>8205329.9800000004</v>
          </cell>
          <cell r="Y33">
            <v>5260826.93</v>
          </cell>
        </row>
        <row r="35">
          <cell r="W35">
            <v>91430</v>
          </cell>
          <cell r="X35">
            <v>50632</v>
          </cell>
          <cell r="Y35">
            <v>0</v>
          </cell>
        </row>
        <row r="36">
          <cell r="W36">
            <v>90978</v>
          </cell>
          <cell r="X36">
            <v>15542</v>
          </cell>
          <cell r="Y36">
            <v>0</v>
          </cell>
        </row>
        <row r="37">
          <cell r="W37">
            <v>452</v>
          </cell>
          <cell r="X37">
            <v>35090</v>
          </cell>
          <cell r="Y37">
            <v>0</v>
          </cell>
        </row>
        <row r="38">
          <cell r="W38">
            <v>35038</v>
          </cell>
          <cell r="X38">
            <v>2482</v>
          </cell>
          <cell r="Y38">
            <v>215</v>
          </cell>
        </row>
        <row r="39">
          <cell r="W39">
            <v>0</v>
          </cell>
          <cell r="X39">
            <v>184640.1</v>
          </cell>
          <cell r="Y39">
            <v>0</v>
          </cell>
        </row>
        <row r="40">
          <cell r="W40">
            <v>4100047</v>
          </cell>
          <cell r="X40">
            <v>1846401.65</v>
          </cell>
          <cell r="Y40">
            <v>55392.029999999795</v>
          </cell>
        </row>
        <row r="41">
          <cell r="W41">
            <v>4100047</v>
          </cell>
          <cell r="X41">
            <v>1367523.15</v>
          </cell>
          <cell r="Y41">
            <v>55392.029999999795</v>
          </cell>
        </row>
        <row r="42">
          <cell r="W42">
            <v>4226515</v>
          </cell>
          <cell r="X42">
            <v>1605277.25</v>
          </cell>
          <cell r="Y42">
            <v>55607.030000000261</v>
          </cell>
        </row>
        <row r="44">
          <cell r="W44">
            <v>48583</v>
          </cell>
          <cell r="X44">
            <v>16414</v>
          </cell>
          <cell r="Y44">
            <v>255901.32999999996</v>
          </cell>
        </row>
        <row r="45">
          <cell r="W45">
            <v>0</v>
          </cell>
          <cell r="X45">
            <v>0</v>
          </cell>
          <cell r="Y45">
            <v>0</v>
          </cell>
        </row>
        <row r="46">
          <cell r="W46">
            <v>0</v>
          </cell>
          <cell r="X46">
            <v>0</v>
          </cell>
          <cell r="Y46">
            <v>0</v>
          </cell>
        </row>
        <row r="47">
          <cell r="W47">
            <v>183166</v>
          </cell>
          <cell r="X47">
            <v>244</v>
          </cell>
          <cell r="Y47">
            <v>7367</v>
          </cell>
        </row>
        <row r="48">
          <cell r="W48">
            <v>0</v>
          </cell>
          <cell r="X48">
            <v>0</v>
          </cell>
          <cell r="Y48">
            <v>0</v>
          </cell>
        </row>
        <row r="49">
          <cell r="W49">
            <v>0</v>
          </cell>
          <cell r="X49">
            <v>0</v>
          </cell>
          <cell r="Y49">
            <v>0</v>
          </cell>
        </row>
        <row r="50">
          <cell r="W50">
            <v>0</v>
          </cell>
          <cell r="X50">
            <v>0</v>
          </cell>
          <cell r="Y50">
            <v>0</v>
          </cell>
        </row>
        <row r="51">
          <cell r="W51">
            <v>231749</v>
          </cell>
          <cell r="X51">
            <v>16658</v>
          </cell>
          <cell r="Y51">
            <v>263268.32999999996</v>
          </cell>
        </row>
        <row r="52">
          <cell r="W52">
            <v>17714707.5</v>
          </cell>
          <cell r="X52">
            <v>8188793.9800000004</v>
          </cell>
          <cell r="Y52">
            <v>5052950.629999999</v>
          </cell>
        </row>
        <row r="53">
          <cell r="W53">
            <v>4178068.5</v>
          </cell>
          <cell r="X53">
            <v>1605155.25</v>
          </cell>
          <cell r="Y53">
            <v>215</v>
          </cell>
        </row>
        <row r="55">
          <cell r="W55">
            <v>0</v>
          </cell>
          <cell r="X55">
            <v>0</v>
          </cell>
          <cell r="Y55">
            <v>0</v>
          </cell>
        </row>
        <row r="56">
          <cell r="W56">
            <v>4178068.5</v>
          </cell>
          <cell r="X56">
            <v>1605155.25</v>
          </cell>
          <cell r="Y56">
            <v>215</v>
          </cell>
        </row>
        <row r="57">
          <cell r="W57">
            <v>4178068.5</v>
          </cell>
          <cell r="X57">
            <v>1605155.25</v>
          </cell>
          <cell r="Y57">
            <v>215</v>
          </cell>
        </row>
        <row r="58">
          <cell r="W58">
            <v>4178068.5</v>
          </cell>
          <cell r="X58">
            <v>1605155.25</v>
          </cell>
          <cell r="Y58">
            <v>215</v>
          </cell>
        </row>
        <row r="59">
          <cell r="W59">
            <v>0</v>
          </cell>
          <cell r="X59">
            <v>0</v>
          </cell>
          <cell r="Y59">
            <v>0</v>
          </cell>
        </row>
        <row r="60">
          <cell r="W60">
            <v>5500625.9782587532</v>
          </cell>
          <cell r="X60">
            <v>3557870.7698466405</v>
          </cell>
          <cell r="Y60">
            <v>4121588.0904028825</v>
          </cell>
        </row>
        <row r="61">
          <cell r="W61">
            <v>8250938.9673881298</v>
          </cell>
          <cell r="X61">
            <v>5336806.1547699608</v>
          </cell>
          <cell r="Y61">
            <v>6182382.1356043145</v>
          </cell>
        </row>
        <row r="62">
          <cell r="W62">
            <v>13751564.945646882</v>
          </cell>
          <cell r="X62">
            <v>8894676.9246166013</v>
          </cell>
          <cell r="Y62">
            <v>10303970.226007201</v>
          </cell>
        </row>
        <row r="63">
          <cell r="W63">
            <v>0</v>
          </cell>
          <cell r="X63">
            <v>0</v>
          </cell>
          <cell r="Y63">
            <v>0</v>
          </cell>
        </row>
        <row r="65">
          <cell r="W65">
            <v>17714707.5</v>
          </cell>
          <cell r="X65">
            <v>8188793.9800000004</v>
          </cell>
          <cell r="Y65">
            <v>5052950.629999999</v>
          </cell>
        </row>
        <row r="66">
          <cell r="W66">
            <v>4178068.5</v>
          </cell>
          <cell r="X66">
            <v>1605155.25</v>
          </cell>
          <cell r="Y66">
            <v>215</v>
          </cell>
        </row>
        <row r="67">
          <cell r="W67">
            <v>0</v>
          </cell>
          <cell r="X67">
            <v>0</v>
          </cell>
          <cell r="Y67">
            <v>0</v>
          </cell>
        </row>
        <row r="68">
          <cell r="W68">
            <v>21892776</v>
          </cell>
          <cell r="X68">
            <v>9793949.2300000004</v>
          </cell>
          <cell r="Y68">
            <v>5053165.6300000064</v>
          </cell>
        </row>
      </sheetData>
      <sheetData sheetId="22">
        <row r="7">
          <cell r="W7">
            <v>121787162.55</v>
          </cell>
          <cell r="X7">
            <v>51453530.123000003</v>
          </cell>
          <cell r="Y7">
            <v>8726723.2769999877</v>
          </cell>
        </row>
        <row r="8">
          <cell r="W8">
            <v>22109096.383879997</v>
          </cell>
          <cell r="X8">
            <v>4298004.1159000006</v>
          </cell>
          <cell r="Y8">
            <v>497691.49149999581</v>
          </cell>
        </row>
        <row r="9">
          <cell r="W9">
            <v>143896258.93388</v>
          </cell>
          <cell r="X9">
            <v>55751534.238899998</v>
          </cell>
          <cell r="Y9">
            <v>9224414.7684999779</v>
          </cell>
        </row>
        <row r="10">
          <cell r="W10">
            <v>11511700.7147104</v>
          </cell>
          <cell r="X10">
            <v>4460122.7391120009</v>
          </cell>
          <cell r="Y10">
            <v>737953.18147999793</v>
          </cell>
        </row>
        <row r="12">
          <cell r="W12">
            <v>8779760.0878855791</v>
          </cell>
          <cell r="X12">
            <v>2134969.8880170006</v>
          </cell>
          <cell r="Y12">
            <v>2417616.9764639959</v>
          </cell>
        </row>
        <row r="13">
          <cell r="W13">
            <v>0</v>
          </cell>
          <cell r="X13">
            <v>36</v>
          </cell>
          <cell r="Y13">
            <v>0</v>
          </cell>
        </row>
        <row r="14">
          <cell r="W14">
            <v>702380.80703084636</v>
          </cell>
          <cell r="X14">
            <v>170800.47104136003</v>
          </cell>
          <cell r="Y14">
            <v>193409.35811712002</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AR-june2010"/>
      <sheetName val="CAR-june2010 eng"/>
      <sheetName val="SS i APR june 2010"/>
      <sheetName val="SS i APR june 2010 eng"/>
      <sheetName val="SS i APR"/>
      <sheetName val="Tier 1 june 2010"/>
      <sheetName val="Tier 1"/>
      <sheetName val="kapitaliz&amp;ТЦЕ врз ТА june 2010"/>
      <sheetName val="kapitaliziranost&amp;ТЦЕ врз ТА"/>
      <sheetName val="TCE"/>
      <sheetName val="SS za rizici june 2010"/>
      <sheetName val="SS za rizici june 2010 eng"/>
      <sheetName val="РПА ризици јуни 2010"/>
      <sheetName val="РПА ризици јуни 2010 eng"/>
      <sheetName val="stres test june 2010"/>
      <sheetName val="stres test june 2010 eng"/>
      <sheetName val="stres test-za vo kvartalna"/>
      <sheetName val="stres test-za vo kvartalna (2)"/>
      <sheetName val="stres test-opsiren"/>
      <sheetName val="prv aneks-juni 2010"/>
      <sheetName val="Анкес промени јуни 2010"/>
      <sheetName val="Анкес промени јуни 2010 eng"/>
      <sheetName val="Анекс промени групи јуни 2010"/>
      <sheetName val="А промени групи јуни '10eng"/>
      <sheetName val="Prv aneks-juni 2010-koreg"/>
      <sheetName val="Prv aneks-juni 2010-koreg eng"/>
      <sheetName val="vtor aneks-juni 2010"/>
      <sheetName val="vtor aneks-juni 2010 eng"/>
      <sheetName val="prv aneks"/>
      <sheetName val="vtor ane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8">
          <cell r="H68">
            <v>21892.776000000002</v>
          </cell>
          <cell r="I68">
            <v>9793.9492300000002</v>
          </cell>
          <cell r="J68">
            <v>5053.1656300000068</v>
          </cell>
        </row>
      </sheetData>
      <sheetData sheetId="20"/>
      <sheetData sheetId="21"/>
      <sheetData sheetId="22"/>
      <sheetData sheetId="23"/>
      <sheetData sheetId="24">
        <row r="7">
          <cell r="D7">
            <v>8746.6409999999996</v>
          </cell>
          <cell r="E7">
            <v>7007.1778800000002</v>
          </cell>
          <cell r="F7">
            <v>5821.713600000001</v>
          </cell>
          <cell r="G7">
            <v>21575.532480000002</v>
          </cell>
          <cell r="H7">
            <v>8762.5040000000008</v>
          </cell>
          <cell r="I7">
            <v>7007.1782800000001</v>
          </cell>
          <cell r="J7">
            <v>5821.7135999999991</v>
          </cell>
          <cell r="K7">
            <v>21591.39588</v>
          </cell>
        </row>
        <row r="14">
          <cell r="D14">
            <v>7783.76</v>
          </cell>
          <cell r="E14">
            <v>2014.7998399999999</v>
          </cell>
          <cell r="F14">
            <v>-184.99333999999985</v>
          </cell>
          <cell r="G14">
            <v>9613.5665000000008</v>
          </cell>
          <cell r="H14">
            <v>9203.7000000000007</v>
          </cell>
          <cell r="I14">
            <v>1581.6047699999999</v>
          </cell>
          <cell r="J14">
            <v>-407.16263999999921</v>
          </cell>
          <cell r="K14">
            <v>10378.142130000002</v>
          </cell>
        </row>
        <row r="25">
          <cell r="D25">
            <v>0</v>
          </cell>
          <cell r="F25">
            <v>277.67529000000002</v>
          </cell>
          <cell r="G25">
            <v>963.16350999999997</v>
          </cell>
          <cell r="H25">
            <v>0</v>
          </cell>
          <cell r="I25">
            <v>223.68764000000002</v>
          </cell>
          <cell r="J25">
            <v>135.99279999999999</v>
          </cell>
          <cell r="K25">
            <v>359.68043999999998</v>
          </cell>
        </row>
        <row r="27">
          <cell r="D27">
            <v>76.778999999999996</v>
          </cell>
          <cell r="F27">
            <v>15.222550000000018</v>
          </cell>
          <cell r="G27">
            <v>150.92083000000002</v>
          </cell>
          <cell r="H27">
            <v>68.194000000000003</v>
          </cell>
          <cell r="I27">
            <v>50.8611</v>
          </cell>
          <cell r="J27">
            <v>16.887229999999988</v>
          </cell>
          <cell r="K27">
            <v>135.94232999999997</v>
          </cell>
        </row>
        <row r="28">
          <cell r="D28">
            <v>0</v>
          </cell>
          <cell r="F28">
            <v>0</v>
          </cell>
          <cell r="G28">
            <v>7.3570000000000002</v>
          </cell>
          <cell r="H28">
            <v>0</v>
          </cell>
          <cell r="I28">
            <v>3.6911799999999997</v>
          </cell>
          <cell r="J28">
            <v>0</v>
          </cell>
          <cell r="K28">
            <v>3.6911799999999997</v>
          </cell>
        </row>
        <row r="30">
          <cell r="D30">
            <v>0</v>
          </cell>
          <cell r="F30">
            <v>0</v>
          </cell>
          <cell r="G30">
            <v>0</v>
          </cell>
          <cell r="H30">
            <v>0</v>
          </cell>
          <cell r="I30">
            <v>105.21315</v>
          </cell>
          <cell r="J30">
            <v>0.84399999999999997</v>
          </cell>
          <cell r="K30">
            <v>106.05714999999999</v>
          </cell>
        </row>
        <row r="33">
          <cell r="D33">
            <v>16453.621999999999</v>
          </cell>
          <cell r="E33">
            <v>8269.8682200000003</v>
          </cell>
          <cell r="F33">
            <v>5343.8224200000004</v>
          </cell>
          <cell r="H33">
            <v>17898.009999999998</v>
          </cell>
          <cell r="I33">
            <v>8205.3299800000004</v>
          </cell>
          <cell r="J33">
            <v>5260.8269299999993</v>
          </cell>
        </row>
        <row r="35">
          <cell r="D35">
            <v>107.29300000000001</v>
          </cell>
          <cell r="E35">
            <v>50.631999999999998</v>
          </cell>
          <cell r="F35">
            <v>0</v>
          </cell>
          <cell r="G35">
            <v>157.92500000000001</v>
          </cell>
          <cell r="H35">
            <v>91.43</v>
          </cell>
          <cell r="I35">
            <v>50.631999999999998</v>
          </cell>
          <cell r="J35">
            <v>0</v>
          </cell>
          <cell r="K35">
            <v>142.06200000000001</v>
          </cell>
        </row>
        <row r="38">
          <cell r="D38">
            <v>63.674199999999999</v>
          </cell>
          <cell r="E38">
            <v>5.75</v>
          </cell>
          <cell r="F38">
            <v>0.41599999999999998</v>
          </cell>
          <cell r="G38">
            <v>69.840199999999996</v>
          </cell>
          <cell r="H38">
            <v>35.037999999999997</v>
          </cell>
          <cell r="I38">
            <v>2.4820000000000002</v>
          </cell>
          <cell r="J38">
            <v>0.215</v>
          </cell>
          <cell r="K38">
            <v>37.734999999999999</v>
          </cell>
        </row>
        <row r="39">
          <cell r="D39">
            <v>0</v>
          </cell>
          <cell r="E39">
            <v>183.52</v>
          </cell>
          <cell r="F39">
            <v>0</v>
          </cell>
          <cell r="G39">
            <v>183.52</v>
          </cell>
          <cell r="H39">
            <v>0</v>
          </cell>
          <cell r="I39">
            <v>184.64010000000002</v>
          </cell>
          <cell r="J39">
            <v>0</v>
          </cell>
          <cell r="K39">
            <v>184.64010000000002</v>
          </cell>
        </row>
        <row r="41">
          <cell r="D41">
            <v>4118.0110000000004</v>
          </cell>
          <cell r="E41">
            <v>1028.9970000000001</v>
          </cell>
          <cell r="F41">
            <v>0</v>
          </cell>
          <cell r="G41">
            <v>5147.0080000000007</v>
          </cell>
          <cell r="H41">
            <v>4100.0469999999996</v>
          </cell>
          <cell r="I41">
            <v>1367.52315</v>
          </cell>
          <cell r="J41">
            <v>55.392029999999792</v>
          </cell>
          <cell r="K41">
            <v>5522.9621799999995</v>
          </cell>
        </row>
        <row r="42">
          <cell r="D42">
            <v>4288.9782000000005</v>
          </cell>
          <cell r="E42">
            <v>1268.8989999999999</v>
          </cell>
          <cell r="H42">
            <v>4226.5150000000003</v>
          </cell>
          <cell r="I42">
            <v>1605.2772500000001</v>
          </cell>
        </row>
        <row r="51">
          <cell r="D51">
            <v>231.79900000000001</v>
          </cell>
          <cell r="E51">
            <v>15.973000000000001</v>
          </cell>
          <cell r="F51">
            <v>263.26932999999997</v>
          </cell>
          <cell r="G51">
            <v>511.04133000000002</v>
          </cell>
          <cell r="H51">
            <v>231.749</v>
          </cell>
          <cell r="I51">
            <v>16.658000000000001</v>
          </cell>
          <cell r="J51">
            <v>263.26832999999993</v>
          </cell>
          <cell r="K51">
            <v>511.67532999999992</v>
          </cell>
        </row>
        <row r="68">
          <cell r="D68">
            <v>20510.801199999998</v>
          </cell>
          <cell r="E68">
            <v>9522.7942199999979</v>
          </cell>
          <cell r="F68">
            <v>5080.9690899999996</v>
          </cell>
          <cell r="H68">
            <v>21892.776000000002</v>
          </cell>
          <cell r="I68">
            <v>9793.9492300000002</v>
          </cell>
          <cell r="J68">
            <v>5053.1656300000068</v>
          </cell>
        </row>
      </sheetData>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ENGVERS"/>
      <sheetName val="RECAP"/>
      <sheetName val="KvalitetKR"/>
      <sheetName val="KR"/>
      <sheetName val="restruktuiran ODP"/>
      <sheetName val="APKR"/>
      <sheetName val="APKRV-1"/>
      <sheetName val="APKRV 2-1"/>
      <sheetName val="APKRV 2-2"/>
      <sheetName val="PT"/>
      <sheetName val="VA"/>
      <sheetName val="KPVR restructured"/>
      <sheetName val="SR-DI"/>
      <sheetName val="GR-DI 1"/>
      <sheetName val="GR-DI 2"/>
      <sheetName val="SHV"/>
      <sheetName val="RI"/>
      <sheetName val="RDDS"/>
      <sheetName val="NLI"/>
      <sheetName val="RPCS"/>
      <sheetName val="O"/>
      <sheetName val="SS"/>
      <sheetName val="A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
          <cell r="C7">
            <v>21043221.879999999</v>
          </cell>
        </row>
        <row r="14">
          <cell r="C14">
            <v>9888139.8399999999</v>
          </cell>
        </row>
        <row r="25">
          <cell r="C25">
            <v>601851.90999999992</v>
          </cell>
        </row>
        <row r="27">
          <cell r="C27">
            <v>146218</v>
          </cell>
        </row>
        <row r="30">
          <cell r="C30">
            <v>286441.76</v>
          </cell>
        </row>
        <row r="35">
          <cell r="C35">
            <v>138632</v>
          </cell>
        </row>
        <row r="38">
          <cell r="C38">
            <v>84290.400000000009</v>
          </cell>
        </row>
        <row r="39">
          <cell r="C39">
            <v>183493</v>
          </cell>
        </row>
        <row r="41">
          <cell r="C41">
            <v>4748803</v>
          </cell>
        </row>
        <row r="51">
          <cell r="C51">
            <v>487585</v>
          </cell>
        </row>
      </sheetData>
      <sheetData sheetId="22">
        <row r="10">
          <cell r="W10">
            <v>11160160.75</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agregiranje denarsko"/>
      <sheetName val="agregiranje klauzula"/>
      <sheetName val="agregiranje devizno"/>
      <sheetName val="Herfinadl i CR 5"/>
    </sheetNames>
    <sheetDataSet>
      <sheetData sheetId="0">
        <row r="13">
          <cell r="DZ13">
            <v>2675656</v>
          </cell>
          <cell r="EA13">
            <v>766055</v>
          </cell>
          <cell r="EB13">
            <v>193844</v>
          </cell>
          <cell r="EC13">
            <v>174151</v>
          </cell>
          <cell r="ED13">
            <v>316424</v>
          </cell>
          <cell r="FD13">
            <v>2551091</v>
          </cell>
          <cell r="FE13">
            <v>342333</v>
          </cell>
          <cell r="FL13">
            <v>1468788</v>
          </cell>
          <cell r="FM13">
            <v>291423</v>
          </cell>
          <cell r="FT13">
            <v>106251</v>
          </cell>
          <cell r="FU13">
            <v>50663</v>
          </cell>
        </row>
        <row r="14">
          <cell r="DZ14">
            <v>82471</v>
          </cell>
          <cell r="EA14">
            <v>18907</v>
          </cell>
          <cell r="EB14">
            <v>25623</v>
          </cell>
          <cell r="EC14">
            <v>0</v>
          </cell>
          <cell r="ED14">
            <v>986</v>
          </cell>
          <cell r="FD14">
            <v>46730</v>
          </cell>
          <cell r="FE14">
            <v>5182</v>
          </cell>
          <cell r="FL14">
            <v>81257</v>
          </cell>
          <cell r="FM14">
            <v>21427</v>
          </cell>
          <cell r="FT14">
            <v>0</v>
          </cell>
          <cell r="FU14">
            <v>0</v>
          </cell>
        </row>
        <row r="15">
          <cell r="DZ15">
            <v>2117647</v>
          </cell>
          <cell r="EA15">
            <v>101257</v>
          </cell>
          <cell r="EB15">
            <v>23764</v>
          </cell>
          <cell r="EC15">
            <v>23797</v>
          </cell>
          <cell r="ED15">
            <v>85998</v>
          </cell>
          <cell r="FD15">
            <v>1625604</v>
          </cell>
          <cell r="FE15">
            <v>127428</v>
          </cell>
          <cell r="FL15">
            <v>681122</v>
          </cell>
          <cell r="FM15">
            <v>3626</v>
          </cell>
          <cell r="FT15">
            <v>45737</v>
          </cell>
          <cell r="FU15">
            <v>2505</v>
          </cell>
        </row>
        <row r="16">
          <cell r="DZ16">
            <v>27708965</v>
          </cell>
          <cell r="EA16">
            <v>6182597</v>
          </cell>
          <cell r="EB16">
            <v>3230814</v>
          </cell>
          <cell r="EC16">
            <v>400198</v>
          </cell>
          <cell r="ED16">
            <v>4068603</v>
          </cell>
          <cell r="FD16">
            <v>32563961</v>
          </cell>
          <cell r="FE16">
            <v>5871601</v>
          </cell>
          <cell r="FL16">
            <v>8268380</v>
          </cell>
          <cell r="FM16">
            <v>1518738</v>
          </cell>
          <cell r="FT16">
            <v>758836</v>
          </cell>
          <cell r="FU16">
            <v>309276</v>
          </cell>
        </row>
        <row r="17">
          <cell r="DZ17">
            <v>4430667</v>
          </cell>
          <cell r="EA17">
            <v>66000</v>
          </cell>
          <cell r="EB17">
            <v>3</v>
          </cell>
          <cell r="EC17">
            <v>0</v>
          </cell>
          <cell r="ED17">
            <v>13849</v>
          </cell>
          <cell r="FD17">
            <v>3976191</v>
          </cell>
          <cell r="FE17">
            <v>13146</v>
          </cell>
          <cell r="FL17">
            <v>515972</v>
          </cell>
          <cell r="FM17">
            <v>706</v>
          </cell>
          <cell r="FT17">
            <v>18356</v>
          </cell>
          <cell r="FU17">
            <v>0</v>
          </cell>
        </row>
        <row r="18">
          <cell r="DZ18">
            <v>12491259</v>
          </cell>
          <cell r="EA18">
            <v>698273</v>
          </cell>
          <cell r="EB18">
            <v>352280</v>
          </cell>
          <cell r="EC18">
            <v>26261</v>
          </cell>
          <cell r="ED18">
            <v>557990</v>
          </cell>
          <cell r="FD18">
            <v>10424513</v>
          </cell>
          <cell r="FE18">
            <v>696698</v>
          </cell>
          <cell r="FL18">
            <v>3541749</v>
          </cell>
          <cell r="FM18">
            <v>175550</v>
          </cell>
          <cell r="FT18">
            <v>159801</v>
          </cell>
          <cell r="FU18">
            <v>64283</v>
          </cell>
        </row>
        <row r="19">
          <cell r="DZ19">
            <v>32396874</v>
          </cell>
          <cell r="EA19">
            <v>5590183</v>
          </cell>
          <cell r="EB19">
            <v>889925</v>
          </cell>
          <cell r="EC19">
            <v>332580</v>
          </cell>
          <cell r="ED19">
            <v>1804692</v>
          </cell>
          <cell r="FD19">
            <v>28814786</v>
          </cell>
          <cell r="FE19">
            <v>1958026</v>
          </cell>
          <cell r="FL19">
            <v>11416806</v>
          </cell>
          <cell r="FM19">
            <v>755191</v>
          </cell>
          <cell r="FT19">
            <v>782662</v>
          </cell>
          <cell r="FU19">
            <v>313980</v>
          </cell>
        </row>
        <row r="20">
          <cell r="DZ20">
            <v>2478598</v>
          </cell>
          <cell r="EA20">
            <v>295778</v>
          </cell>
          <cell r="EB20">
            <v>861998</v>
          </cell>
          <cell r="EC20">
            <v>43701</v>
          </cell>
          <cell r="ED20">
            <v>115190</v>
          </cell>
          <cell r="FD20">
            <v>2349858</v>
          </cell>
          <cell r="FE20">
            <v>531667</v>
          </cell>
          <cell r="FL20">
            <v>1426224</v>
          </cell>
          <cell r="FM20">
            <v>481535</v>
          </cell>
          <cell r="FT20">
            <v>19183</v>
          </cell>
          <cell r="FU20">
            <v>7687</v>
          </cell>
        </row>
        <row r="21">
          <cell r="DZ21">
            <v>6549464</v>
          </cell>
          <cell r="EA21">
            <v>660510</v>
          </cell>
          <cell r="EB21">
            <v>295064</v>
          </cell>
          <cell r="EC21">
            <v>128512</v>
          </cell>
          <cell r="ED21">
            <v>304650</v>
          </cell>
          <cell r="FD21">
            <v>4459697</v>
          </cell>
          <cell r="FE21">
            <v>474804</v>
          </cell>
          <cell r="FL21">
            <v>3334737</v>
          </cell>
          <cell r="FM21">
            <v>232015</v>
          </cell>
          <cell r="FT21">
            <v>143766</v>
          </cell>
          <cell r="FU21">
            <v>21407</v>
          </cell>
        </row>
        <row r="22">
          <cell r="DZ22">
            <v>51509837</v>
          </cell>
          <cell r="EA22">
            <v>87699</v>
          </cell>
          <cell r="EB22">
            <v>7718</v>
          </cell>
          <cell r="EC22">
            <v>27503</v>
          </cell>
          <cell r="ED22">
            <v>206490</v>
          </cell>
          <cell r="FD22">
            <v>33077697</v>
          </cell>
          <cell r="FE22">
            <v>94026</v>
          </cell>
          <cell r="FL22">
            <v>11811128</v>
          </cell>
          <cell r="FM22">
            <v>29206</v>
          </cell>
          <cell r="FT22">
            <v>6950422</v>
          </cell>
          <cell r="FU22">
            <v>118479</v>
          </cell>
        </row>
        <row r="23">
          <cell r="DZ23">
            <v>5178211</v>
          </cell>
          <cell r="EA23">
            <v>1305810</v>
          </cell>
          <cell r="EB23">
            <v>498240</v>
          </cell>
          <cell r="EC23">
            <v>18415</v>
          </cell>
          <cell r="ED23">
            <v>90922</v>
          </cell>
          <cell r="FD23">
            <v>5402997</v>
          </cell>
          <cell r="FE23">
            <v>93191</v>
          </cell>
          <cell r="FL23">
            <v>1601670</v>
          </cell>
          <cell r="FM23">
            <v>504603</v>
          </cell>
          <cell r="FT23">
            <v>86931</v>
          </cell>
          <cell r="FU23">
            <v>9783</v>
          </cell>
        </row>
        <row r="24">
          <cell r="DZ24">
            <v>12482800</v>
          </cell>
          <cell r="EA24">
            <v>2000</v>
          </cell>
          <cell r="EB24">
            <v>545</v>
          </cell>
          <cell r="EC24">
            <v>0</v>
          </cell>
          <cell r="ED24">
            <v>180968</v>
          </cell>
          <cell r="FD24">
            <v>9534898</v>
          </cell>
          <cell r="FE24">
            <v>680</v>
          </cell>
          <cell r="FL24">
            <v>2525759</v>
          </cell>
          <cell r="FM24">
            <v>33</v>
          </cell>
          <cell r="FT24">
            <v>605656</v>
          </cell>
          <cell r="FU24">
            <v>180800</v>
          </cell>
        </row>
        <row r="25">
          <cell r="DZ25">
            <v>702331</v>
          </cell>
          <cell r="EA25">
            <v>1818</v>
          </cell>
          <cell r="EB25">
            <v>2960</v>
          </cell>
          <cell r="EC25">
            <v>549</v>
          </cell>
          <cell r="ED25">
            <v>388</v>
          </cell>
          <cell r="FD25">
            <v>589390</v>
          </cell>
          <cell r="FE25">
            <v>1694</v>
          </cell>
          <cell r="FL25">
            <v>103706</v>
          </cell>
          <cell r="FM25">
            <v>2090</v>
          </cell>
          <cell r="FT25">
            <v>14950</v>
          </cell>
          <cell r="FU25">
            <v>113</v>
          </cell>
        </row>
        <row r="26">
          <cell r="DZ26">
            <v>790485</v>
          </cell>
          <cell r="EA26">
            <v>65527</v>
          </cell>
          <cell r="EB26">
            <v>8066</v>
          </cell>
          <cell r="EC26">
            <v>439</v>
          </cell>
          <cell r="ED26">
            <v>19455</v>
          </cell>
          <cell r="FD26">
            <v>432949</v>
          </cell>
          <cell r="FE26">
            <v>17669</v>
          </cell>
          <cell r="FL26">
            <v>433260</v>
          </cell>
          <cell r="FM26">
            <v>10031</v>
          </cell>
          <cell r="FT26">
            <v>17763</v>
          </cell>
          <cell r="FU26">
            <v>260</v>
          </cell>
        </row>
        <row r="27">
          <cell r="DZ27">
            <v>1238921</v>
          </cell>
          <cell r="EA27">
            <v>296638</v>
          </cell>
          <cell r="EB27">
            <v>49044</v>
          </cell>
          <cell r="EC27">
            <v>9578</v>
          </cell>
          <cell r="ED27">
            <v>84457</v>
          </cell>
          <cell r="FD27">
            <v>1116567</v>
          </cell>
          <cell r="FE27">
            <v>115441</v>
          </cell>
          <cell r="FL27">
            <v>486846</v>
          </cell>
          <cell r="FM27">
            <v>21186</v>
          </cell>
          <cell r="FT27">
            <v>75225</v>
          </cell>
          <cell r="FU27">
            <v>6452</v>
          </cell>
        </row>
        <row r="28">
          <cell r="DZ28">
            <v>5955</v>
          </cell>
          <cell r="EA28">
            <v>0</v>
          </cell>
          <cell r="EB28">
            <v>0</v>
          </cell>
          <cell r="EC28">
            <v>0</v>
          </cell>
          <cell r="ED28">
            <v>0</v>
          </cell>
          <cell r="FD28">
            <v>3673</v>
          </cell>
          <cell r="FE28">
            <v>0</v>
          </cell>
          <cell r="FL28">
            <v>589</v>
          </cell>
          <cell r="FM28">
            <v>0</v>
          </cell>
          <cell r="FT28">
            <v>1693</v>
          </cell>
          <cell r="FU28">
            <v>0</v>
          </cell>
        </row>
        <row r="29">
          <cell r="DZ29">
            <v>237004</v>
          </cell>
          <cell r="EA29">
            <v>0</v>
          </cell>
          <cell r="EB29">
            <v>0</v>
          </cell>
          <cell r="EC29">
            <v>0</v>
          </cell>
          <cell r="ED29">
            <v>38866</v>
          </cell>
          <cell r="FD29">
            <v>275856</v>
          </cell>
          <cell r="FE29">
            <v>38866</v>
          </cell>
          <cell r="FL29">
            <v>14</v>
          </cell>
          <cell r="FM29">
            <v>0</v>
          </cell>
          <cell r="FT29">
            <v>0</v>
          </cell>
          <cell r="FU29">
            <v>0</v>
          </cell>
        </row>
        <row r="30">
          <cell r="DZ30">
            <v>13015695</v>
          </cell>
          <cell r="EA30">
            <v>533484</v>
          </cell>
          <cell r="EB30">
            <v>307833</v>
          </cell>
          <cell r="EC30">
            <v>91354</v>
          </cell>
          <cell r="ED30">
            <v>161890</v>
          </cell>
          <cell r="FD30">
            <v>10012802</v>
          </cell>
          <cell r="FE30">
            <v>346366</v>
          </cell>
          <cell r="FL30">
            <v>4069256</v>
          </cell>
          <cell r="FM30">
            <v>213078</v>
          </cell>
          <cell r="FT30">
            <v>28198</v>
          </cell>
          <cell r="FU30">
            <v>1633</v>
          </cell>
        </row>
        <row r="31">
          <cell r="DZ31">
            <v>748894</v>
          </cell>
          <cell r="EA31">
            <v>20347</v>
          </cell>
          <cell r="EB31">
            <v>3678</v>
          </cell>
          <cell r="EC31">
            <v>0</v>
          </cell>
          <cell r="ED31">
            <v>2812</v>
          </cell>
          <cell r="FD31">
            <v>769031</v>
          </cell>
          <cell r="FE31">
            <v>6490</v>
          </cell>
          <cell r="FL31">
            <v>5853</v>
          </cell>
          <cell r="FM31">
            <v>0</v>
          </cell>
          <cell r="FT31">
            <v>847</v>
          </cell>
          <cell r="FU31">
            <v>0</v>
          </cell>
        </row>
        <row r="32">
          <cell r="DZ32">
            <v>19134581</v>
          </cell>
          <cell r="EA32">
            <v>3165255</v>
          </cell>
          <cell r="EB32">
            <v>1163740</v>
          </cell>
          <cell r="EC32">
            <v>768787</v>
          </cell>
          <cell r="ED32">
            <v>894951</v>
          </cell>
          <cell r="FD32">
            <v>15790250</v>
          </cell>
          <cell r="FE32">
            <v>1335884</v>
          </cell>
          <cell r="FL32">
            <v>8058181</v>
          </cell>
          <cell r="FM32">
            <v>1386286</v>
          </cell>
          <cell r="FT32">
            <v>1278883</v>
          </cell>
          <cell r="FU32">
            <v>105308</v>
          </cell>
        </row>
        <row r="33">
          <cell r="DZ33">
            <v>6758086</v>
          </cell>
          <cell r="EA33">
            <v>1360716</v>
          </cell>
          <cell r="EB33">
            <v>32442</v>
          </cell>
          <cell r="EC33">
            <v>34346</v>
          </cell>
          <cell r="ED33">
            <v>268347</v>
          </cell>
          <cell r="FD33">
            <v>7160349</v>
          </cell>
          <cell r="FE33">
            <v>252544</v>
          </cell>
          <cell r="FL33">
            <v>933918</v>
          </cell>
          <cell r="FM33">
            <v>42403</v>
          </cell>
          <cell r="FT33">
            <v>359670</v>
          </cell>
          <cell r="FU33">
            <v>40188</v>
          </cell>
        </row>
        <row r="34">
          <cell r="DZ34">
            <v>20170901</v>
          </cell>
          <cell r="EA34">
            <v>1706972</v>
          </cell>
          <cell r="EB34">
            <v>363845</v>
          </cell>
          <cell r="EC34">
            <v>725739</v>
          </cell>
          <cell r="ED34">
            <v>481308</v>
          </cell>
          <cell r="FD34">
            <v>20757102</v>
          </cell>
          <cell r="FE34">
            <v>1220501</v>
          </cell>
          <cell r="FL34">
            <v>2448681</v>
          </cell>
          <cell r="FM34">
            <v>314359</v>
          </cell>
          <cell r="FT34">
            <v>242982</v>
          </cell>
          <cell r="FU34">
            <v>36032</v>
          </cell>
        </row>
        <row r="35">
          <cell r="DZ35">
            <v>4232494</v>
          </cell>
          <cell r="EA35">
            <v>203711</v>
          </cell>
          <cell r="EB35">
            <v>121254</v>
          </cell>
          <cell r="EC35">
            <v>55344</v>
          </cell>
          <cell r="ED35">
            <v>92752</v>
          </cell>
          <cell r="FD35">
            <v>2985803</v>
          </cell>
          <cell r="FE35">
            <v>122476</v>
          </cell>
          <cell r="FL35">
            <v>1718451</v>
          </cell>
          <cell r="FM35">
            <v>146683</v>
          </cell>
          <cell r="FT35">
            <v>1301</v>
          </cell>
          <cell r="FU35">
            <v>191</v>
          </cell>
        </row>
        <row r="36">
          <cell r="DZ36">
            <v>754009</v>
          </cell>
          <cell r="EA36">
            <v>46565</v>
          </cell>
          <cell r="EB36">
            <v>112936</v>
          </cell>
          <cell r="EC36">
            <v>75008</v>
          </cell>
          <cell r="ED36">
            <v>204754</v>
          </cell>
          <cell r="FD36">
            <v>115753</v>
          </cell>
          <cell r="FE36">
            <v>70860</v>
          </cell>
          <cell r="FL36">
            <v>1052716</v>
          </cell>
          <cell r="FM36">
            <v>307765</v>
          </cell>
          <cell r="FT36">
            <v>24803</v>
          </cell>
          <cell r="FU36">
            <v>14073</v>
          </cell>
        </row>
        <row r="37">
          <cell r="DZ37">
            <v>1053415</v>
          </cell>
          <cell r="EA37">
            <v>125340</v>
          </cell>
          <cell r="EB37">
            <v>59075</v>
          </cell>
          <cell r="EC37">
            <v>21250</v>
          </cell>
          <cell r="ED37">
            <v>22169</v>
          </cell>
          <cell r="FD37">
            <v>176195</v>
          </cell>
          <cell r="FE37">
            <v>18048</v>
          </cell>
          <cell r="FL37">
            <v>1082710</v>
          </cell>
          <cell r="FM37">
            <v>79528</v>
          </cell>
          <cell r="FT37">
            <v>22344</v>
          </cell>
          <cell r="FU37">
            <v>4918</v>
          </cell>
        </row>
        <row r="38">
          <cell r="DZ38">
            <v>976922</v>
          </cell>
          <cell r="EA38">
            <v>37141</v>
          </cell>
          <cell r="EB38">
            <v>63015</v>
          </cell>
          <cell r="EC38">
            <v>28772</v>
          </cell>
          <cell r="ED38">
            <v>60551</v>
          </cell>
          <cell r="FD38">
            <v>189371</v>
          </cell>
          <cell r="FE38">
            <v>54883</v>
          </cell>
          <cell r="FL38">
            <v>977030</v>
          </cell>
          <cell r="FM38">
            <v>97455</v>
          </cell>
          <cell r="FT38">
            <v>0</v>
          </cell>
          <cell r="FU38">
            <v>0</v>
          </cell>
        </row>
        <row r="39">
          <cell r="DZ39">
            <v>254515</v>
          </cell>
          <cell r="EA39">
            <v>7268</v>
          </cell>
          <cell r="EB39">
            <v>9404</v>
          </cell>
          <cell r="EC39">
            <v>4468</v>
          </cell>
          <cell r="ED39">
            <v>6880</v>
          </cell>
          <cell r="FD39">
            <v>9692</v>
          </cell>
          <cell r="FE39">
            <v>1329</v>
          </cell>
          <cell r="FL39">
            <v>270976</v>
          </cell>
          <cell r="FM39">
            <v>19086</v>
          </cell>
          <cell r="FT39">
            <v>1867</v>
          </cell>
          <cell r="FU39">
            <v>337</v>
          </cell>
        </row>
        <row r="40">
          <cell r="DZ40">
            <v>989449</v>
          </cell>
          <cell r="EA40">
            <v>49489</v>
          </cell>
          <cell r="EB40">
            <v>43761</v>
          </cell>
          <cell r="EC40">
            <v>19110</v>
          </cell>
          <cell r="ED40">
            <v>30909</v>
          </cell>
          <cell r="FD40">
            <v>209445</v>
          </cell>
          <cell r="FE40">
            <v>20914</v>
          </cell>
          <cell r="FL40">
            <v>922491</v>
          </cell>
          <cell r="FM40">
            <v>72866</v>
          </cell>
          <cell r="FT40">
            <v>782</v>
          </cell>
          <cell r="FU40">
            <v>0</v>
          </cell>
        </row>
      </sheetData>
      <sheetData sheetId="1">
        <row r="6">
          <cell r="DL6">
            <v>1307773</v>
          </cell>
          <cell r="DU6">
            <v>308853</v>
          </cell>
        </row>
        <row r="7">
          <cell r="DL7">
            <v>34513</v>
          </cell>
          <cell r="DU7">
            <v>2537</v>
          </cell>
        </row>
        <row r="8">
          <cell r="DL8">
            <v>591470</v>
          </cell>
          <cell r="DU8">
            <v>47206</v>
          </cell>
        </row>
        <row r="9">
          <cell r="DL9">
            <v>15085828</v>
          </cell>
          <cell r="DU9">
            <v>3066679</v>
          </cell>
        </row>
        <row r="10">
          <cell r="DL10">
            <v>1534123</v>
          </cell>
          <cell r="DU10">
            <v>32485</v>
          </cell>
        </row>
        <row r="11">
          <cell r="DL11">
            <v>6099406</v>
          </cell>
          <cell r="DU11">
            <v>229307</v>
          </cell>
        </row>
        <row r="12">
          <cell r="DL12">
            <v>16498667</v>
          </cell>
          <cell r="DU12">
            <v>1564056</v>
          </cell>
        </row>
        <row r="13">
          <cell r="DL13">
            <v>998035</v>
          </cell>
          <cell r="DU13">
            <v>145771</v>
          </cell>
        </row>
        <row r="14">
          <cell r="DL14">
            <v>3180906</v>
          </cell>
          <cell r="DU14">
            <v>302637</v>
          </cell>
        </row>
        <row r="15">
          <cell r="DL15">
            <v>18003976</v>
          </cell>
          <cell r="DU15">
            <v>24729</v>
          </cell>
        </row>
        <row r="16">
          <cell r="DL16">
            <v>2915962</v>
          </cell>
          <cell r="DU16">
            <v>228248</v>
          </cell>
        </row>
        <row r="17">
          <cell r="DL17">
            <v>1369055</v>
          </cell>
          <cell r="DU17">
            <v>183507</v>
          </cell>
        </row>
        <row r="18">
          <cell r="DL18">
            <v>208283</v>
          </cell>
          <cell r="DU18">
            <v>2854</v>
          </cell>
        </row>
        <row r="19">
          <cell r="DL19">
            <v>253895</v>
          </cell>
          <cell r="DU19">
            <v>14327</v>
          </cell>
        </row>
        <row r="20">
          <cell r="DL20">
            <v>519901</v>
          </cell>
          <cell r="DU20">
            <v>88140</v>
          </cell>
        </row>
        <row r="21">
          <cell r="DL21">
            <v>589</v>
          </cell>
          <cell r="DU21">
            <v>5</v>
          </cell>
        </row>
        <row r="22">
          <cell r="DL22">
            <v>229817</v>
          </cell>
          <cell r="DU22">
            <v>0</v>
          </cell>
        </row>
        <row r="23">
          <cell r="DL23">
            <v>1546704</v>
          </cell>
          <cell r="DU23">
            <v>113032</v>
          </cell>
        </row>
        <row r="24">
          <cell r="DL24">
            <v>39932</v>
          </cell>
          <cell r="DU24">
            <v>3382</v>
          </cell>
        </row>
        <row r="25">
          <cell r="DL25">
            <v>15246506</v>
          </cell>
          <cell r="DU25">
            <v>1553851</v>
          </cell>
        </row>
        <row r="26">
          <cell r="DL26">
            <v>8453835</v>
          </cell>
          <cell r="DU26">
            <v>521579</v>
          </cell>
        </row>
        <row r="27">
          <cell r="DL27">
            <v>23105799</v>
          </cell>
          <cell r="DU27">
            <v>1483291</v>
          </cell>
        </row>
        <row r="28">
          <cell r="DL28">
            <v>317674</v>
          </cell>
          <cell r="DU28">
            <v>65231</v>
          </cell>
        </row>
        <row r="29">
          <cell r="DL29">
            <v>367258</v>
          </cell>
          <cell r="DU29">
            <v>53683</v>
          </cell>
        </row>
        <row r="30">
          <cell r="DL30">
            <v>467527</v>
          </cell>
          <cell r="DU30">
            <v>10459</v>
          </cell>
        </row>
        <row r="31">
          <cell r="DL31">
            <v>512671</v>
          </cell>
          <cell r="DU31">
            <v>60089</v>
          </cell>
        </row>
        <row r="32">
          <cell r="DL32">
            <v>176309</v>
          </cell>
          <cell r="DU32">
            <v>7361</v>
          </cell>
        </row>
        <row r="33">
          <cell r="DL33">
            <v>478528</v>
          </cell>
          <cell r="DU33">
            <v>30277</v>
          </cell>
        </row>
        <row r="34">
          <cell r="FD34">
            <v>86187106</v>
          </cell>
          <cell r="FE34">
            <v>6944795</v>
          </cell>
          <cell r="FL34">
            <v>27927672</v>
          </cell>
          <cell r="FM34">
            <v>4019546</v>
          </cell>
          <cell r="FT34">
            <v>5430164</v>
          </cell>
          <cell r="FU34">
            <v>965882</v>
          </cell>
        </row>
      </sheetData>
      <sheetData sheetId="2">
        <row r="6">
          <cell r="DL6">
            <v>1639315</v>
          </cell>
          <cell r="DU6">
            <v>141838</v>
          </cell>
        </row>
        <row r="7">
          <cell r="DL7">
            <v>18221</v>
          </cell>
          <cell r="DU7">
            <v>1092</v>
          </cell>
        </row>
        <row r="8">
          <cell r="DL8">
            <v>192337</v>
          </cell>
          <cell r="DU8">
            <v>39130</v>
          </cell>
        </row>
        <row r="9">
          <cell r="DL9">
            <v>9344370</v>
          </cell>
          <cell r="DU9">
            <v>1060624</v>
          </cell>
        </row>
        <row r="10">
          <cell r="DL10">
            <v>1893032</v>
          </cell>
          <cell r="DU10">
            <v>32616</v>
          </cell>
        </row>
        <row r="11">
          <cell r="DL11">
            <v>4368681</v>
          </cell>
          <cell r="DU11">
            <v>390712</v>
          </cell>
        </row>
        <row r="12">
          <cell r="DL12">
            <v>12225001</v>
          </cell>
          <cell r="DU12">
            <v>719967</v>
          </cell>
        </row>
        <row r="13">
          <cell r="DL13">
            <v>1243009</v>
          </cell>
          <cell r="DU13">
            <v>73517</v>
          </cell>
        </row>
        <row r="14">
          <cell r="DL14">
            <v>2693146</v>
          </cell>
          <cell r="DU14">
            <v>96969</v>
          </cell>
        </row>
        <row r="15">
          <cell r="DL15">
            <v>3679323</v>
          </cell>
          <cell r="DU15">
            <v>63842</v>
          </cell>
        </row>
        <row r="16">
          <cell r="DL16">
            <v>1702392</v>
          </cell>
          <cell r="DU16">
            <v>57766</v>
          </cell>
        </row>
        <row r="17">
          <cell r="DL17">
            <v>10971486</v>
          </cell>
          <cell r="DU17">
            <v>120</v>
          </cell>
        </row>
        <row r="18">
          <cell r="DL18">
            <v>179441</v>
          </cell>
          <cell r="DU18">
            <v>929</v>
          </cell>
        </row>
        <row r="19">
          <cell r="DL19">
            <v>293492</v>
          </cell>
          <cell r="DU19">
            <v>3610</v>
          </cell>
        </row>
        <row r="20">
          <cell r="DL20">
            <v>806705</v>
          </cell>
          <cell r="DU20">
            <v>31611</v>
          </cell>
        </row>
        <row r="21">
          <cell r="DL21">
            <v>215</v>
          </cell>
          <cell r="DU21">
            <v>2</v>
          </cell>
        </row>
        <row r="22">
          <cell r="DL22">
            <v>3670</v>
          </cell>
          <cell r="DU22">
            <v>0</v>
          </cell>
        </row>
        <row r="23">
          <cell r="DL23">
            <v>10857568</v>
          </cell>
          <cell r="DU23">
            <v>265248</v>
          </cell>
        </row>
        <row r="24">
          <cell r="DL24">
            <v>735799</v>
          </cell>
          <cell r="DU24">
            <v>13020</v>
          </cell>
        </row>
        <row r="25">
          <cell r="DL25">
            <v>8825816</v>
          </cell>
          <cell r="DU25">
            <v>484768</v>
          </cell>
        </row>
        <row r="26">
          <cell r="DL26">
            <v>18</v>
          </cell>
          <cell r="DU26">
            <v>3</v>
          </cell>
        </row>
        <row r="27">
          <cell r="DL27">
            <v>0</v>
          </cell>
          <cell r="DU27">
            <v>0</v>
          </cell>
        </row>
        <row r="28">
          <cell r="DL28">
            <v>3749824</v>
          </cell>
          <cell r="DU28">
            <v>100281</v>
          </cell>
        </row>
        <row r="29">
          <cell r="DL29">
            <v>551619</v>
          </cell>
          <cell r="DU29">
            <v>181708</v>
          </cell>
        </row>
        <row r="30">
          <cell r="DL30">
            <v>801280</v>
          </cell>
          <cell r="DU30">
            <v>59886</v>
          </cell>
        </row>
        <row r="31">
          <cell r="DL31">
            <v>576589</v>
          </cell>
          <cell r="DU31">
            <v>36092</v>
          </cell>
        </row>
        <row r="32">
          <cell r="DL32">
            <v>92263</v>
          </cell>
          <cell r="DU32">
            <v>5428</v>
          </cell>
        </row>
        <row r="33">
          <cell r="DL33">
            <v>563540</v>
          </cell>
          <cell r="DU33">
            <v>25551</v>
          </cell>
        </row>
        <row r="34">
          <cell r="FH34">
            <v>50657229</v>
          </cell>
          <cell r="FI34">
            <v>3026285</v>
          </cell>
          <cell r="FP34">
            <v>24564606</v>
          </cell>
          <cell r="FQ34">
            <v>1617402</v>
          </cell>
          <cell r="FX34">
            <v>2786317</v>
          </cell>
          <cell r="FY34">
            <v>176418</v>
          </cell>
        </row>
      </sheetData>
      <sheetData sheetId="3">
        <row r="6">
          <cell r="DL6">
            <v>1179042</v>
          </cell>
          <cell r="DU6">
            <v>99575</v>
          </cell>
        </row>
        <row r="7">
          <cell r="DL7">
            <v>75253</v>
          </cell>
          <cell r="DU7">
            <v>6986</v>
          </cell>
        </row>
        <row r="8">
          <cell r="DL8">
            <v>1568656</v>
          </cell>
          <cell r="DU8">
            <v>48996</v>
          </cell>
        </row>
        <row r="9">
          <cell r="DL9">
            <v>17160979</v>
          </cell>
          <cell r="DU9">
            <v>1785899</v>
          </cell>
        </row>
        <row r="10">
          <cell r="DL10">
            <v>1083364</v>
          </cell>
          <cell r="DU10">
            <v>21540</v>
          </cell>
        </row>
        <row r="11">
          <cell r="DL11">
            <v>3657976</v>
          </cell>
          <cell r="DU11">
            <v>147630</v>
          </cell>
        </row>
        <row r="12">
          <cell r="DL12">
            <v>12290586</v>
          </cell>
          <cell r="DU12">
            <v>717989</v>
          </cell>
        </row>
        <row r="13">
          <cell r="DL13">
            <v>1554221</v>
          </cell>
          <cell r="DU13">
            <v>266230</v>
          </cell>
        </row>
        <row r="14">
          <cell r="DL14">
            <v>2064148</v>
          </cell>
          <cell r="DU14">
            <v>149569</v>
          </cell>
        </row>
        <row r="15">
          <cell r="DL15">
            <v>30155948</v>
          </cell>
          <cell r="DU15">
            <v>208951</v>
          </cell>
        </row>
        <row r="16">
          <cell r="DL16">
            <v>2473244</v>
          </cell>
          <cell r="DU16">
            <v>127321</v>
          </cell>
        </row>
        <row r="17">
          <cell r="DL17">
            <v>325772</v>
          </cell>
          <cell r="DU17">
            <v>40</v>
          </cell>
        </row>
        <row r="18">
          <cell r="DL18">
            <v>320322</v>
          </cell>
          <cell r="DU18">
            <v>1605</v>
          </cell>
        </row>
        <row r="19">
          <cell r="DL19">
            <v>336585</v>
          </cell>
          <cell r="DU19">
            <v>15514</v>
          </cell>
        </row>
        <row r="20">
          <cell r="DL20">
            <v>352032</v>
          </cell>
          <cell r="DU20">
            <v>27765</v>
          </cell>
        </row>
        <row r="21">
          <cell r="DL21">
            <v>5151</v>
          </cell>
          <cell r="DU21">
            <v>15</v>
          </cell>
        </row>
        <row r="22">
          <cell r="DL22">
            <v>42383</v>
          </cell>
          <cell r="DU22">
            <v>38866</v>
          </cell>
        </row>
        <row r="23">
          <cell r="DL23">
            <v>1705984</v>
          </cell>
          <cell r="DU23">
            <v>68061</v>
          </cell>
        </row>
        <row r="24">
          <cell r="DL24">
            <v>0</v>
          </cell>
          <cell r="DU24">
            <v>0</v>
          </cell>
        </row>
        <row r="25">
          <cell r="DL25">
            <v>1054992</v>
          </cell>
          <cell r="DU25">
            <v>97790</v>
          </cell>
        </row>
        <row r="26">
          <cell r="DL26">
            <v>84</v>
          </cell>
          <cell r="DU26">
            <v>1</v>
          </cell>
        </row>
        <row r="27">
          <cell r="DL27">
            <v>342966</v>
          </cell>
          <cell r="DU27">
            <v>20600</v>
          </cell>
        </row>
        <row r="28">
          <cell r="DL28">
            <v>638057</v>
          </cell>
          <cell r="DU28">
            <v>45941</v>
          </cell>
        </row>
        <row r="29">
          <cell r="DL29">
            <v>274395</v>
          </cell>
          <cell r="DU29">
            <v>45459</v>
          </cell>
        </row>
        <row r="30">
          <cell r="DL30">
            <v>12442</v>
          </cell>
          <cell r="DU30">
            <v>1354</v>
          </cell>
        </row>
        <row r="31">
          <cell r="DL31">
            <v>77141</v>
          </cell>
          <cell r="DU31">
            <v>10897</v>
          </cell>
        </row>
        <row r="32">
          <cell r="DL32">
            <v>13963</v>
          </cell>
          <cell r="DU32">
            <v>1451</v>
          </cell>
        </row>
        <row r="33">
          <cell r="DL33">
            <v>90650</v>
          </cell>
          <cell r="DU33">
            <v>10387</v>
          </cell>
        </row>
        <row r="34">
          <cell r="FD34">
            <v>58577916</v>
          </cell>
          <cell r="FE34">
            <v>3861667</v>
          </cell>
          <cell r="FL34">
            <v>16745992</v>
          </cell>
          <cell r="FM34">
            <v>1089921</v>
          </cell>
          <cell r="FT34">
            <v>3532428</v>
          </cell>
          <cell r="FU34">
            <v>146068</v>
          </cell>
        </row>
      </sheetData>
      <sheetData sheetId="4">
        <row r="37">
          <cell r="V37">
            <v>1861.892165115109</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k.izlozenost"/>
      <sheetName val="agregiranje denarsko"/>
      <sheetName val="agregiranje klauzula"/>
      <sheetName val="agregiranje devizno"/>
      <sheetName val="Herfinadl i CR 5"/>
      <sheetName val="Sheet1"/>
      <sheetName val="Sheet2"/>
    </sheetNames>
    <sheetDataSet>
      <sheetData sheetId="0">
        <row r="13">
          <cell r="DH13">
            <v>2639544</v>
          </cell>
          <cell r="DI13">
            <v>810321</v>
          </cell>
          <cell r="DJ13">
            <v>63612</v>
          </cell>
          <cell r="DK13">
            <v>168627</v>
          </cell>
          <cell r="DL13">
            <v>347588</v>
          </cell>
          <cell r="EL13">
            <v>2712045</v>
          </cell>
          <cell r="EM13">
            <v>303475</v>
          </cell>
          <cell r="EW13">
            <v>1240724</v>
          </cell>
          <cell r="EX13">
            <v>260792</v>
          </cell>
          <cell r="FH13">
            <v>76923</v>
          </cell>
          <cell r="FI13">
            <v>15560</v>
          </cell>
        </row>
        <row r="14">
          <cell r="DH14">
            <v>65621</v>
          </cell>
          <cell r="DI14">
            <v>5841</v>
          </cell>
          <cell r="DJ14">
            <v>24709</v>
          </cell>
          <cell r="DK14">
            <v>8</v>
          </cell>
          <cell r="DL14">
            <v>1136</v>
          </cell>
          <cell r="EL14">
            <v>21774</v>
          </cell>
          <cell r="EM14">
            <v>4825</v>
          </cell>
          <cell r="EW14">
            <v>75541</v>
          </cell>
          <cell r="EX14">
            <v>21028</v>
          </cell>
          <cell r="FH14">
            <v>0</v>
          </cell>
          <cell r="FI14">
            <v>0</v>
          </cell>
        </row>
        <row r="15">
          <cell r="DH15">
            <v>2071537</v>
          </cell>
          <cell r="DI15">
            <v>327478</v>
          </cell>
          <cell r="DJ15">
            <v>100784</v>
          </cell>
          <cell r="DK15">
            <v>761</v>
          </cell>
          <cell r="DL15">
            <v>109596</v>
          </cell>
          <cell r="EL15">
            <v>1796050</v>
          </cell>
          <cell r="EM15">
            <v>205047</v>
          </cell>
          <cell r="EW15">
            <v>781871</v>
          </cell>
          <cell r="EX15">
            <v>3588</v>
          </cell>
          <cell r="FH15">
            <v>32235</v>
          </cell>
          <cell r="FI15">
            <v>2506</v>
          </cell>
        </row>
        <row r="16">
          <cell r="DH16">
            <v>33917284</v>
          </cell>
          <cell r="DI16">
            <v>4301149</v>
          </cell>
          <cell r="DJ16">
            <v>3564821</v>
          </cell>
          <cell r="DK16">
            <v>700637</v>
          </cell>
          <cell r="DL16">
            <v>4302111</v>
          </cell>
          <cell r="EL16">
            <v>36793074</v>
          </cell>
          <cell r="EM16">
            <v>6716616</v>
          </cell>
          <cell r="EW16">
            <v>9357117</v>
          </cell>
          <cell r="EX16">
            <v>1656196</v>
          </cell>
          <cell r="FH16">
            <v>635811</v>
          </cell>
          <cell r="FI16">
            <v>194757</v>
          </cell>
        </row>
        <row r="17">
          <cell r="DH17">
            <v>2597348</v>
          </cell>
          <cell r="DI17">
            <v>74957</v>
          </cell>
          <cell r="DJ17">
            <v>19</v>
          </cell>
          <cell r="DK17">
            <v>1297</v>
          </cell>
          <cell r="DL17">
            <v>13179</v>
          </cell>
          <cell r="EL17">
            <v>2100002</v>
          </cell>
          <cell r="EM17">
            <v>13195</v>
          </cell>
          <cell r="EW17">
            <v>568275</v>
          </cell>
          <cell r="EX17">
            <v>1297</v>
          </cell>
          <cell r="FH17">
            <v>18523</v>
          </cell>
          <cell r="FI17">
            <v>3</v>
          </cell>
        </row>
        <row r="18">
          <cell r="DH18">
            <v>12808894</v>
          </cell>
          <cell r="DI18">
            <v>1156093</v>
          </cell>
          <cell r="DJ18">
            <v>255367</v>
          </cell>
          <cell r="DK18">
            <v>41933</v>
          </cell>
          <cell r="DL18">
            <v>564198</v>
          </cell>
          <cell r="EL18">
            <v>10883306</v>
          </cell>
          <cell r="EM18">
            <v>552039</v>
          </cell>
          <cell r="EW18">
            <v>3739273</v>
          </cell>
          <cell r="EX18">
            <v>252410</v>
          </cell>
          <cell r="FH18">
            <v>203906</v>
          </cell>
          <cell r="FI18">
            <v>57049</v>
          </cell>
        </row>
        <row r="19">
          <cell r="DH19">
            <v>31948811</v>
          </cell>
          <cell r="DI19">
            <v>6198166</v>
          </cell>
          <cell r="DJ19">
            <v>1140732</v>
          </cell>
          <cell r="DK19">
            <v>241914</v>
          </cell>
          <cell r="DL19">
            <v>1972179</v>
          </cell>
          <cell r="EL19">
            <v>27995980</v>
          </cell>
          <cell r="EM19">
            <v>2217173</v>
          </cell>
          <cell r="EW19">
            <v>12608292</v>
          </cell>
          <cell r="EX19">
            <v>833608</v>
          </cell>
          <cell r="FH19">
            <v>897530</v>
          </cell>
          <cell r="FI19">
            <v>304044</v>
          </cell>
        </row>
        <row r="20">
          <cell r="DH20">
            <v>2535874</v>
          </cell>
          <cell r="DI20">
            <v>291219</v>
          </cell>
          <cell r="DJ20">
            <v>891769</v>
          </cell>
          <cell r="DK20">
            <v>55637</v>
          </cell>
          <cell r="DL20">
            <v>101906</v>
          </cell>
          <cell r="EL20">
            <v>2420168</v>
          </cell>
          <cell r="EM20">
            <v>572903</v>
          </cell>
          <cell r="EW20">
            <v>1398223</v>
          </cell>
          <cell r="EX20">
            <v>469525</v>
          </cell>
          <cell r="FH20">
            <v>58014</v>
          </cell>
          <cell r="FI20">
            <v>6884</v>
          </cell>
        </row>
        <row r="21">
          <cell r="DH21">
            <v>7107295</v>
          </cell>
          <cell r="DI21">
            <v>680684</v>
          </cell>
          <cell r="DJ21">
            <v>436190</v>
          </cell>
          <cell r="DK21">
            <v>102303</v>
          </cell>
          <cell r="DL21">
            <v>343265</v>
          </cell>
          <cell r="EL21">
            <v>4530588</v>
          </cell>
          <cell r="EM21">
            <v>438359</v>
          </cell>
          <cell r="EW21">
            <v>3990405</v>
          </cell>
          <cell r="EX21">
            <v>418609</v>
          </cell>
          <cell r="FH21">
            <v>148744</v>
          </cell>
          <cell r="FI21">
            <v>24790</v>
          </cell>
        </row>
        <row r="22">
          <cell r="DH22">
            <v>57800804</v>
          </cell>
          <cell r="DI22">
            <v>62588</v>
          </cell>
          <cell r="DJ22">
            <v>219833</v>
          </cell>
          <cell r="DK22">
            <v>2333</v>
          </cell>
          <cell r="DL22">
            <v>225827</v>
          </cell>
          <cell r="EL22">
            <v>35272170</v>
          </cell>
          <cell r="EM22">
            <v>293356</v>
          </cell>
          <cell r="EW22">
            <v>14511805</v>
          </cell>
          <cell r="EX22">
            <v>68117</v>
          </cell>
          <cell r="FH22">
            <v>8527410</v>
          </cell>
          <cell r="FI22">
            <v>86520</v>
          </cell>
        </row>
        <row r="23">
          <cell r="DH23">
            <v>4233521</v>
          </cell>
          <cell r="DI23">
            <v>2007657</v>
          </cell>
          <cell r="DJ23">
            <v>1251194</v>
          </cell>
          <cell r="DK23">
            <v>9282</v>
          </cell>
          <cell r="DL23">
            <v>137147</v>
          </cell>
          <cell r="EL23">
            <v>5923136</v>
          </cell>
          <cell r="EM23">
            <v>934310</v>
          </cell>
          <cell r="EW23">
            <v>1494609</v>
          </cell>
          <cell r="EX23">
            <v>458736</v>
          </cell>
          <cell r="FH23">
            <v>221056</v>
          </cell>
          <cell r="FI23">
            <v>4577</v>
          </cell>
        </row>
        <row r="24">
          <cell r="DH24">
            <v>13845710</v>
          </cell>
          <cell r="DI24">
            <v>300</v>
          </cell>
          <cell r="DJ24">
            <v>1227</v>
          </cell>
          <cell r="DK24">
            <v>466</v>
          </cell>
          <cell r="DL24">
            <v>120</v>
          </cell>
          <cell r="EL24">
            <v>10668044</v>
          </cell>
          <cell r="EM24">
            <v>1778</v>
          </cell>
          <cell r="EW24">
            <v>2587362</v>
          </cell>
          <cell r="EX24">
            <v>34</v>
          </cell>
          <cell r="FH24">
            <v>592417</v>
          </cell>
          <cell r="FI24">
            <v>1</v>
          </cell>
        </row>
        <row r="25">
          <cell r="DH25">
            <v>1171041</v>
          </cell>
          <cell r="DI25">
            <v>3620</v>
          </cell>
          <cell r="DJ25">
            <v>6575</v>
          </cell>
          <cell r="DK25">
            <v>192</v>
          </cell>
          <cell r="DL25">
            <v>821</v>
          </cell>
          <cell r="EL25">
            <v>1046956</v>
          </cell>
          <cell r="EM25">
            <v>1700</v>
          </cell>
          <cell r="EW25">
            <v>120934</v>
          </cell>
          <cell r="EX25">
            <v>3342</v>
          </cell>
          <cell r="FH25">
            <v>14359</v>
          </cell>
          <cell r="FI25">
            <v>2546</v>
          </cell>
        </row>
        <row r="26">
          <cell r="DH26">
            <v>855722</v>
          </cell>
          <cell r="DI26">
            <v>84071</v>
          </cell>
          <cell r="DJ26">
            <v>24820</v>
          </cell>
          <cell r="DK26">
            <v>565</v>
          </cell>
          <cell r="DL26">
            <v>11969</v>
          </cell>
          <cell r="EL26">
            <v>513747</v>
          </cell>
          <cell r="EM26">
            <v>8681</v>
          </cell>
          <cell r="EW26">
            <v>443353</v>
          </cell>
          <cell r="EX26">
            <v>20569</v>
          </cell>
          <cell r="FH26">
            <v>20047</v>
          </cell>
          <cell r="FI26">
            <v>8104</v>
          </cell>
        </row>
        <row r="27">
          <cell r="DH27">
            <v>1327315</v>
          </cell>
          <cell r="DI27">
            <v>167047</v>
          </cell>
          <cell r="DJ27">
            <v>143161</v>
          </cell>
          <cell r="DK27">
            <v>4521</v>
          </cell>
          <cell r="DL27">
            <v>94000</v>
          </cell>
          <cell r="EL27">
            <v>1144587</v>
          </cell>
          <cell r="EM27">
            <v>199868</v>
          </cell>
          <cell r="EW27">
            <v>510406</v>
          </cell>
          <cell r="EX27">
            <v>34603</v>
          </cell>
          <cell r="FH27">
            <v>81051</v>
          </cell>
          <cell r="FI27">
            <v>7211</v>
          </cell>
        </row>
        <row r="28">
          <cell r="DH28">
            <v>5833</v>
          </cell>
          <cell r="DI28">
            <v>0</v>
          </cell>
          <cell r="DJ28">
            <v>0</v>
          </cell>
          <cell r="DK28">
            <v>5</v>
          </cell>
          <cell r="DL28">
            <v>0</v>
          </cell>
          <cell r="EL28">
            <v>3718</v>
          </cell>
          <cell r="EM28">
            <v>0</v>
          </cell>
          <cell r="EW28">
            <v>962</v>
          </cell>
          <cell r="EX28">
            <v>5</v>
          </cell>
          <cell r="FH28">
            <v>1158</v>
          </cell>
          <cell r="FI28">
            <v>0</v>
          </cell>
        </row>
        <row r="29">
          <cell r="DH29">
            <v>202</v>
          </cell>
          <cell r="DI29">
            <v>0</v>
          </cell>
          <cell r="DJ29">
            <v>2</v>
          </cell>
          <cell r="DK29">
            <v>0</v>
          </cell>
          <cell r="DL29">
            <v>40082</v>
          </cell>
          <cell r="EL29">
            <v>40273</v>
          </cell>
          <cell r="EM29">
            <v>40082</v>
          </cell>
          <cell r="EW29">
            <v>13</v>
          </cell>
          <cell r="EX29">
            <v>2</v>
          </cell>
          <cell r="FH29">
            <v>0</v>
          </cell>
          <cell r="FI29">
            <v>0</v>
          </cell>
        </row>
        <row r="30">
          <cell r="DH30">
            <v>13737778</v>
          </cell>
          <cell r="DI30">
            <v>594399</v>
          </cell>
          <cell r="DJ30">
            <v>349062</v>
          </cell>
          <cell r="DK30">
            <v>184538</v>
          </cell>
          <cell r="DL30">
            <v>181944</v>
          </cell>
          <cell r="EL30">
            <v>10596783</v>
          </cell>
          <cell r="EM30">
            <v>376018</v>
          </cell>
          <cell r="EW30">
            <v>4422495</v>
          </cell>
          <cell r="EX30">
            <v>338033</v>
          </cell>
          <cell r="FH30">
            <v>28443</v>
          </cell>
          <cell r="FI30">
            <v>1493</v>
          </cell>
        </row>
        <row r="31">
          <cell r="DH31">
            <v>754384</v>
          </cell>
          <cell r="DI31">
            <v>37529</v>
          </cell>
          <cell r="DJ31">
            <v>7684</v>
          </cell>
          <cell r="DK31">
            <v>1960</v>
          </cell>
          <cell r="DL31">
            <v>17033</v>
          </cell>
          <cell r="EL31">
            <v>782660</v>
          </cell>
          <cell r="EM31">
            <v>9219</v>
          </cell>
          <cell r="EW31">
            <v>35154</v>
          </cell>
          <cell r="EX31">
            <v>17458</v>
          </cell>
          <cell r="FH31">
            <v>776</v>
          </cell>
          <cell r="FI31">
            <v>0</v>
          </cell>
        </row>
        <row r="32">
          <cell r="DH32">
            <v>20076116</v>
          </cell>
          <cell r="DI32">
            <v>3177850</v>
          </cell>
          <cell r="DJ32">
            <v>1105578</v>
          </cell>
          <cell r="DK32">
            <v>979024</v>
          </cell>
          <cell r="DL32">
            <v>1318767</v>
          </cell>
          <cell r="EL32">
            <v>17195100</v>
          </cell>
          <cell r="EM32">
            <v>1682901</v>
          </cell>
          <cell r="EW32">
            <v>8225342</v>
          </cell>
          <cell r="EX32">
            <v>1621958</v>
          </cell>
          <cell r="FH32">
            <v>1236893</v>
          </cell>
          <cell r="FI32">
            <v>98510</v>
          </cell>
        </row>
        <row r="33">
          <cell r="DH33">
            <v>7192124</v>
          </cell>
          <cell r="DI33">
            <v>1150102</v>
          </cell>
          <cell r="DJ33">
            <v>29008</v>
          </cell>
          <cell r="DK33">
            <v>39752</v>
          </cell>
          <cell r="DL33">
            <v>300964</v>
          </cell>
          <cell r="EL33">
            <v>7339268</v>
          </cell>
          <cell r="EM33">
            <v>272794</v>
          </cell>
          <cell r="EW33">
            <v>1009157</v>
          </cell>
          <cell r="EX33">
            <v>53600</v>
          </cell>
          <cell r="FH33">
            <v>363525</v>
          </cell>
          <cell r="FI33">
            <v>43330</v>
          </cell>
        </row>
        <row r="34">
          <cell r="DH34">
            <v>20129193</v>
          </cell>
          <cell r="DI34">
            <v>1636089</v>
          </cell>
          <cell r="DJ34">
            <v>295338</v>
          </cell>
          <cell r="DK34">
            <v>624669</v>
          </cell>
          <cell r="DL34">
            <v>915625</v>
          </cell>
          <cell r="EL34">
            <v>20855175</v>
          </cell>
          <cell r="EM34">
            <v>1461819</v>
          </cell>
          <cell r="EW34">
            <v>2492188</v>
          </cell>
          <cell r="EX34">
            <v>327655</v>
          </cell>
          <cell r="FH34">
            <v>253551</v>
          </cell>
          <cell r="FI34">
            <v>46158</v>
          </cell>
        </row>
        <row r="35">
          <cell r="DH35">
            <v>4026608</v>
          </cell>
          <cell r="DI35">
            <v>227128</v>
          </cell>
          <cell r="DJ35">
            <v>108768</v>
          </cell>
          <cell r="DK35">
            <v>52613</v>
          </cell>
          <cell r="DL35">
            <v>118269</v>
          </cell>
          <cell r="EL35">
            <v>2974294</v>
          </cell>
          <cell r="EM35">
            <v>102882</v>
          </cell>
          <cell r="EW35">
            <v>1556807</v>
          </cell>
          <cell r="EX35">
            <v>176577</v>
          </cell>
          <cell r="FH35">
            <v>2285</v>
          </cell>
          <cell r="FI35">
            <v>191</v>
          </cell>
        </row>
        <row r="36">
          <cell r="DH36">
            <v>824097</v>
          </cell>
          <cell r="DI36">
            <v>75640</v>
          </cell>
          <cell r="DJ36">
            <v>86661</v>
          </cell>
          <cell r="DK36">
            <v>27420</v>
          </cell>
          <cell r="DL36">
            <v>189270</v>
          </cell>
          <cell r="EL36">
            <v>136946</v>
          </cell>
          <cell r="EM36">
            <v>73069</v>
          </cell>
          <cell r="EW36">
            <v>1008760</v>
          </cell>
          <cell r="EX36">
            <v>184705</v>
          </cell>
          <cell r="FH36">
            <v>57382</v>
          </cell>
          <cell r="FI36">
            <v>45577</v>
          </cell>
        </row>
        <row r="37">
          <cell r="DH37">
            <v>959265</v>
          </cell>
          <cell r="DI37">
            <v>105767</v>
          </cell>
          <cell r="DJ37">
            <v>64378</v>
          </cell>
          <cell r="DK37">
            <v>23886</v>
          </cell>
          <cell r="DL37">
            <v>28039</v>
          </cell>
          <cell r="EL37">
            <v>147995</v>
          </cell>
          <cell r="EM37">
            <v>21395</v>
          </cell>
          <cell r="EW37">
            <v>1013308</v>
          </cell>
          <cell r="EX37">
            <v>91515</v>
          </cell>
          <cell r="FH37">
            <v>20032</v>
          </cell>
          <cell r="FI37">
            <v>3393</v>
          </cell>
        </row>
        <row r="38">
          <cell r="DH38">
            <v>790734</v>
          </cell>
          <cell r="DI38">
            <v>31126</v>
          </cell>
          <cell r="DJ38">
            <v>53384</v>
          </cell>
          <cell r="DK38">
            <v>33751</v>
          </cell>
          <cell r="DL38">
            <v>66081</v>
          </cell>
          <cell r="EL38">
            <v>132017</v>
          </cell>
          <cell r="EM38">
            <v>53132</v>
          </cell>
          <cell r="EW38">
            <v>843059</v>
          </cell>
          <cell r="EX38">
            <v>100084</v>
          </cell>
          <cell r="FH38">
            <v>0</v>
          </cell>
          <cell r="FI38">
            <v>0</v>
          </cell>
        </row>
        <row r="39">
          <cell r="DH39">
            <v>240435</v>
          </cell>
          <cell r="DI39">
            <v>8112</v>
          </cell>
          <cell r="DJ39">
            <v>5225</v>
          </cell>
          <cell r="DK39">
            <v>6274</v>
          </cell>
          <cell r="DL39">
            <v>6596</v>
          </cell>
          <cell r="EL39">
            <v>6731</v>
          </cell>
          <cell r="EM39">
            <v>1249</v>
          </cell>
          <cell r="EW39">
            <v>258376</v>
          </cell>
          <cell r="EX39">
            <v>16506</v>
          </cell>
          <cell r="FH39">
            <v>1535</v>
          </cell>
          <cell r="FI39">
            <v>340</v>
          </cell>
        </row>
        <row r="40">
          <cell r="DH40">
            <v>869155</v>
          </cell>
          <cell r="DI40">
            <v>43569</v>
          </cell>
          <cell r="DJ40">
            <v>41855</v>
          </cell>
          <cell r="DK40">
            <v>22029</v>
          </cell>
          <cell r="DL40">
            <v>37521</v>
          </cell>
          <cell r="EL40">
            <v>186439</v>
          </cell>
          <cell r="EM40">
            <v>22682</v>
          </cell>
          <cell r="EW40">
            <v>826781</v>
          </cell>
          <cell r="EX40">
            <v>78723</v>
          </cell>
          <cell r="FH40">
            <v>909</v>
          </cell>
          <cell r="FI40">
            <v>0</v>
          </cell>
        </row>
      </sheetData>
      <sheetData sheetId="1">
        <row r="6">
          <cell r="DL6">
            <v>1251281</v>
          </cell>
          <cell r="DU6">
            <v>257545</v>
          </cell>
        </row>
        <row r="7">
          <cell r="DL7">
            <v>6452</v>
          </cell>
          <cell r="DU7">
            <v>748</v>
          </cell>
        </row>
        <row r="8">
          <cell r="DL8">
            <v>661740</v>
          </cell>
          <cell r="DU8">
            <v>59959</v>
          </cell>
        </row>
        <row r="9">
          <cell r="DL9">
            <v>16532151</v>
          </cell>
          <cell r="DU9">
            <v>3128412</v>
          </cell>
        </row>
        <row r="10">
          <cell r="DL10">
            <v>428957</v>
          </cell>
          <cell r="DU10">
            <v>23414</v>
          </cell>
        </row>
        <row r="11">
          <cell r="DL11">
            <v>6777378</v>
          </cell>
          <cell r="DU11">
            <v>311842</v>
          </cell>
        </row>
        <row r="12">
          <cell r="DL12">
            <v>15388965</v>
          </cell>
          <cell r="DU12">
            <v>1540958</v>
          </cell>
        </row>
        <row r="13">
          <cell r="DL13">
            <v>950095</v>
          </cell>
          <cell r="DU13">
            <v>154575</v>
          </cell>
        </row>
        <row r="14">
          <cell r="DL14">
            <v>3317815</v>
          </cell>
          <cell r="DU14">
            <v>243872</v>
          </cell>
        </row>
        <row r="15">
          <cell r="DL15">
            <v>24784185</v>
          </cell>
          <cell r="DU15">
            <v>36675</v>
          </cell>
        </row>
        <row r="16">
          <cell r="DL16">
            <v>3736720</v>
          </cell>
          <cell r="DU16">
            <v>421821</v>
          </cell>
        </row>
        <row r="17">
          <cell r="DL17">
            <v>1271654</v>
          </cell>
          <cell r="DU17">
            <v>2971</v>
          </cell>
        </row>
        <row r="18">
          <cell r="DL18">
            <v>431105</v>
          </cell>
          <cell r="DU18">
            <v>5670</v>
          </cell>
        </row>
        <row r="19">
          <cell r="DL19">
            <v>268711</v>
          </cell>
          <cell r="DU19">
            <v>12605</v>
          </cell>
        </row>
        <row r="20">
          <cell r="DL20">
            <v>589929</v>
          </cell>
          <cell r="DU20">
            <v>97216</v>
          </cell>
        </row>
        <row r="21">
          <cell r="DL21">
            <v>877</v>
          </cell>
          <cell r="DU21">
            <v>18</v>
          </cell>
        </row>
        <row r="22">
          <cell r="DL22">
            <v>197</v>
          </cell>
          <cell r="DU22">
            <v>23</v>
          </cell>
        </row>
        <row r="23">
          <cell r="DL23">
            <v>1560728</v>
          </cell>
          <cell r="DU23">
            <v>124980</v>
          </cell>
        </row>
        <row r="24">
          <cell r="DL24">
            <v>26601</v>
          </cell>
          <cell r="DU24">
            <v>3267</v>
          </cell>
        </row>
        <row r="25">
          <cell r="DL25">
            <v>16980719</v>
          </cell>
          <cell r="DU25">
            <v>1762685</v>
          </cell>
        </row>
        <row r="26">
          <cell r="DL26">
            <v>8711531</v>
          </cell>
          <cell r="DU26">
            <v>534914</v>
          </cell>
        </row>
        <row r="27">
          <cell r="DL27">
            <v>23209380</v>
          </cell>
          <cell r="DU27">
            <v>1706429</v>
          </cell>
        </row>
        <row r="28">
          <cell r="DL28">
            <v>291685</v>
          </cell>
          <cell r="DU28">
            <v>63772</v>
          </cell>
        </row>
        <row r="29">
          <cell r="DL29">
            <v>439087</v>
          </cell>
          <cell r="DU29">
            <v>108936</v>
          </cell>
        </row>
        <row r="30">
          <cell r="DL30">
            <v>463518</v>
          </cell>
          <cell r="DU30">
            <v>15318</v>
          </cell>
        </row>
        <row r="31">
          <cell r="DL31">
            <v>443928</v>
          </cell>
          <cell r="DU31">
            <v>67520</v>
          </cell>
        </row>
        <row r="32">
          <cell r="DL32">
            <v>151997</v>
          </cell>
          <cell r="DU32">
            <v>9635</v>
          </cell>
        </row>
        <row r="33">
          <cell r="DL33">
            <v>441246</v>
          </cell>
          <cell r="DU33">
            <v>39163</v>
          </cell>
        </row>
        <row r="34">
          <cell r="FD34">
            <v>93589606</v>
          </cell>
          <cell r="FE34">
            <v>8232766</v>
          </cell>
          <cell r="FL34">
            <v>29602289</v>
          </cell>
          <cell r="FM34">
            <v>4215138</v>
          </cell>
          <cell r="FT34">
            <v>5926737</v>
          </cell>
          <cell r="FU34">
            <v>621339</v>
          </cell>
        </row>
      </sheetData>
      <sheetData sheetId="2">
        <row r="6">
          <cell r="DL6">
            <v>1481632</v>
          </cell>
          <cell r="DU6">
            <v>122102</v>
          </cell>
        </row>
        <row r="7">
          <cell r="DL7">
            <v>18153</v>
          </cell>
          <cell r="DU7">
            <v>1230</v>
          </cell>
        </row>
        <row r="8">
          <cell r="DL8">
            <v>305594</v>
          </cell>
          <cell r="DU8">
            <v>52206</v>
          </cell>
        </row>
        <row r="9">
          <cell r="DL9">
            <v>10275716</v>
          </cell>
          <cell r="DU9">
            <v>1119269</v>
          </cell>
        </row>
        <row r="10">
          <cell r="DL10">
            <v>1113317</v>
          </cell>
          <cell r="DU10">
            <v>23988</v>
          </cell>
        </row>
        <row r="11">
          <cell r="DL11">
            <v>4328818</v>
          </cell>
          <cell r="DU11">
            <v>376529</v>
          </cell>
        </row>
        <row r="12">
          <cell r="DL12">
            <v>12851943</v>
          </cell>
          <cell r="DU12">
            <v>844591</v>
          </cell>
        </row>
        <row r="13">
          <cell r="DL13">
            <v>1324081</v>
          </cell>
          <cell r="DU13">
            <v>54992</v>
          </cell>
        </row>
        <row r="14">
          <cell r="DL14">
            <v>2658526</v>
          </cell>
          <cell r="DU14">
            <v>153812</v>
          </cell>
        </row>
        <row r="15">
          <cell r="DL15">
            <v>4434289</v>
          </cell>
          <cell r="DU15">
            <v>59542</v>
          </cell>
        </row>
        <row r="16">
          <cell r="DL16">
            <v>1405700</v>
          </cell>
          <cell r="DU16">
            <v>145348</v>
          </cell>
        </row>
        <row r="17">
          <cell r="DL17">
            <v>12082080</v>
          </cell>
          <cell r="DU17">
            <v>296</v>
          </cell>
        </row>
        <row r="18">
          <cell r="DL18">
            <v>414072</v>
          </cell>
          <cell r="DU18">
            <v>4043</v>
          </cell>
        </row>
        <row r="19">
          <cell r="DL19">
            <v>293697</v>
          </cell>
          <cell r="DU19">
            <v>13641</v>
          </cell>
        </row>
        <row r="20">
          <cell r="DL20">
            <v>830129</v>
          </cell>
          <cell r="DU20">
            <v>44785</v>
          </cell>
        </row>
        <row r="21">
          <cell r="DL21">
            <v>213</v>
          </cell>
          <cell r="DU21">
            <v>2</v>
          </cell>
        </row>
        <row r="22">
          <cell r="DL22">
            <v>0</v>
          </cell>
          <cell r="DU22">
            <v>0</v>
          </cell>
        </row>
        <row r="23">
          <cell r="DL23">
            <v>11548954</v>
          </cell>
          <cell r="DU23">
            <v>292622</v>
          </cell>
        </row>
        <row r="24">
          <cell r="DL24">
            <v>780015</v>
          </cell>
          <cell r="DU24">
            <v>23825</v>
          </cell>
        </row>
        <row r="25">
          <cell r="DL25">
            <v>8526691</v>
          </cell>
          <cell r="DU25">
            <v>644595</v>
          </cell>
        </row>
        <row r="26">
          <cell r="DL26">
            <v>8</v>
          </cell>
          <cell r="DU26">
            <v>2</v>
          </cell>
        </row>
        <row r="27">
          <cell r="DL27">
            <v>0</v>
          </cell>
          <cell r="DU27">
            <v>0</v>
          </cell>
        </row>
        <row r="28">
          <cell r="DL28">
            <v>3666561</v>
          </cell>
          <cell r="DU28">
            <v>108449</v>
          </cell>
        </row>
        <row r="29">
          <cell r="DL29">
            <v>374948</v>
          </cell>
          <cell r="DU29">
            <v>88561</v>
          </cell>
        </row>
        <row r="30">
          <cell r="DL30">
            <v>706822</v>
          </cell>
          <cell r="DU30">
            <v>60936</v>
          </cell>
        </row>
        <row r="31">
          <cell r="DL31">
            <v>452103</v>
          </cell>
          <cell r="DU31">
            <v>36149</v>
          </cell>
        </row>
        <row r="32">
          <cell r="DL32">
            <v>97652</v>
          </cell>
          <cell r="DU32">
            <v>5145</v>
          </cell>
        </row>
        <row r="33">
          <cell r="DL33">
            <v>483950</v>
          </cell>
          <cell r="DU33">
            <v>29690</v>
          </cell>
        </row>
        <row r="34">
          <cell r="FH34">
            <v>51848882</v>
          </cell>
          <cell r="FI34">
            <v>3621476</v>
          </cell>
          <cell r="FP34">
            <v>25627852</v>
          </cell>
          <cell r="FQ34">
            <v>1922154</v>
          </cell>
          <cell r="FX34">
            <v>2978930</v>
          </cell>
          <cell r="FY34">
            <v>260376</v>
          </cell>
        </row>
      </sheetData>
      <sheetData sheetId="3">
        <row r="6">
          <cell r="DL6">
            <v>1296779</v>
          </cell>
          <cell r="DU6">
            <v>142709</v>
          </cell>
        </row>
        <row r="7">
          <cell r="DL7">
            <v>72710</v>
          </cell>
          <cell r="DU7">
            <v>6878</v>
          </cell>
        </row>
        <row r="8">
          <cell r="DL8">
            <v>1642822</v>
          </cell>
          <cell r="DU8">
            <v>76169</v>
          </cell>
        </row>
        <row r="9">
          <cell r="DL9">
            <v>19978135</v>
          </cell>
          <cell r="DU9">
            <v>2208908</v>
          </cell>
        </row>
        <row r="10">
          <cell r="DL10">
            <v>1144526</v>
          </cell>
          <cell r="DU10">
            <v>19006</v>
          </cell>
        </row>
        <row r="11">
          <cell r="DL11">
            <v>3720289</v>
          </cell>
          <cell r="DU11">
            <v>151888</v>
          </cell>
        </row>
        <row r="12">
          <cell r="DL12">
            <v>13260894</v>
          </cell>
          <cell r="DU12">
            <v>879592</v>
          </cell>
        </row>
        <row r="13">
          <cell r="DL13">
            <v>1602229</v>
          </cell>
          <cell r="DU13">
            <v>285976</v>
          </cell>
        </row>
        <row r="14">
          <cell r="DL14">
            <v>2693396</v>
          </cell>
          <cell r="DU14">
            <v>195317</v>
          </cell>
        </row>
        <row r="15">
          <cell r="DL15">
            <v>29092911</v>
          </cell>
          <cell r="DU15">
            <v>283608</v>
          </cell>
        </row>
        <row r="16">
          <cell r="DL16">
            <v>2496381</v>
          </cell>
          <cell r="DU16">
            <v>151484</v>
          </cell>
        </row>
        <row r="17">
          <cell r="DL17">
            <v>494089</v>
          </cell>
          <cell r="DU17">
            <v>468</v>
          </cell>
        </row>
        <row r="18">
          <cell r="DL18">
            <v>337072</v>
          </cell>
          <cell r="DU18">
            <v>1591</v>
          </cell>
        </row>
        <row r="19">
          <cell r="DL19">
            <v>414739</v>
          </cell>
          <cell r="DU19">
            <v>6224</v>
          </cell>
        </row>
        <row r="20">
          <cell r="DL20">
            <v>315986</v>
          </cell>
          <cell r="DU20">
            <v>26558</v>
          </cell>
        </row>
        <row r="21">
          <cell r="DL21">
            <v>4748</v>
          </cell>
          <cell r="DU21">
            <v>10</v>
          </cell>
        </row>
        <row r="22">
          <cell r="DL22">
            <v>40089</v>
          </cell>
          <cell r="DU22">
            <v>40077</v>
          </cell>
        </row>
        <row r="23">
          <cell r="DL23">
            <v>1938039</v>
          </cell>
          <cell r="DU23">
            <v>100129</v>
          </cell>
        </row>
        <row r="24">
          <cell r="DL24">
            <v>11974</v>
          </cell>
          <cell r="DU24">
            <v>120</v>
          </cell>
        </row>
        <row r="25">
          <cell r="DL25">
            <v>1149925</v>
          </cell>
          <cell r="DU25">
            <v>161154</v>
          </cell>
        </row>
        <row r="26">
          <cell r="DL26">
            <v>411</v>
          </cell>
          <cell r="DU26">
            <v>6</v>
          </cell>
        </row>
        <row r="27">
          <cell r="DL27">
            <v>391534</v>
          </cell>
          <cell r="DU27">
            <v>37830</v>
          </cell>
        </row>
        <row r="28">
          <cell r="DL28">
            <v>575140</v>
          </cell>
          <cell r="DU28">
            <v>55003</v>
          </cell>
        </row>
        <row r="29">
          <cell r="DL29">
            <v>389053</v>
          </cell>
          <cell r="DU29">
            <v>43084</v>
          </cell>
        </row>
        <row r="30">
          <cell r="DL30">
            <v>10995</v>
          </cell>
          <cell r="DU30">
            <v>1413</v>
          </cell>
        </row>
        <row r="31">
          <cell r="DL31">
            <v>79045</v>
          </cell>
          <cell r="DU31">
            <v>7420</v>
          </cell>
        </row>
        <row r="32">
          <cell r="DL32">
            <v>16993</v>
          </cell>
          <cell r="DU32">
            <v>102</v>
          </cell>
        </row>
        <row r="33">
          <cell r="DL33">
            <v>88933</v>
          </cell>
          <cell r="DU33">
            <v>7425</v>
          </cell>
        </row>
        <row r="34">
          <cell r="FD34">
            <v>58780538</v>
          </cell>
          <cell r="FE34">
            <v>4726325</v>
          </cell>
          <cell r="FL34">
            <v>19890451</v>
          </cell>
          <cell r="FM34">
            <v>1371983</v>
          </cell>
          <cell r="FT34">
            <v>4588848</v>
          </cell>
          <cell r="FU34">
            <v>71829</v>
          </cell>
        </row>
      </sheetData>
      <sheetData sheetId="4" refreshError="1"/>
      <sheetData sheetId="5">
        <row r="5">
          <cell r="U5">
            <v>1866.1262052839031</v>
          </cell>
        </row>
      </sheetData>
      <sheetData sheetId="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agregiranje na denarski rezerva"/>
      <sheetName val="agregiranje denarsko so klauzul"/>
      <sheetName val="agregiranje devizno"/>
      <sheetName val="sporedba na ispravka po banki"/>
    </sheetNames>
    <sheetDataSet>
      <sheetData sheetId="0">
        <row r="13">
          <cell r="DZ13">
            <v>22937</v>
          </cell>
          <cell r="EA13">
            <v>77769</v>
          </cell>
          <cell r="EB13">
            <v>57451</v>
          </cell>
          <cell r="EC13">
            <v>87525</v>
          </cell>
          <cell r="ED13">
            <v>304582</v>
          </cell>
          <cell r="EL13">
            <v>354617</v>
          </cell>
          <cell r="ET13">
            <v>145825</v>
          </cell>
          <cell r="FB13">
            <v>49823</v>
          </cell>
        </row>
        <row r="14">
          <cell r="DZ14">
            <v>933</v>
          </cell>
          <cell r="EA14">
            <v>2396</v>
          </cell>
          <cell r="EB14">
            <v>6431</v>
          </cell>
          <cell r="EC14">
            <v>0</v>
          </cell>
          <cell r="ED14">
            <v>855</v>
          </cell>
          <cell r="EL14">
            <v>4641</v>
          </cell>
          <cell r="ET14">
            <v>5974</v>
          </cell>
          <cell r="FB14">
            <v>0</v>
          </cell>
        </row>
        <row r="15">
          <cell r="DZ15">
            <v>21242</v>
          </cell>
          <cell r="EA15">
            <v>10252</v>
          </cell>
          <cell r="EB15">
            <v>5971</v>
          </cell>
          <cell r="EC15">
            <v>11922</v>
          </cell>
          <cell r="ED15">
            <v>85945</v>
          </cell>
          <cell r="EL15">
            <v>124416</v>
          </cell>
          <cell r="ET15">
            <v>7620</v>
          </cell>
          <cell r="FB15">
            <v>3296</v>
          </cell>
        </row>
        <row r="16">
          <cell r="DZ16">
            <v>255194</v>
          </cell>
          <cell r="EA16">
            <v>671223</v>
          </cell>
          <cell r="EB16">
            <v>918036</v>
          </cell>
          <cell r="EC16">
            <v>202097</v>
          </cell>
          <cell r="ED16">
            <v>3866654</v>
          </cell>
          <cell r="EL16">
            <v>4811255</v>
          </cell>
          <cell r="ET16">
            <v>872237</v>
          </cell>
          <cell r="FB16">
            <v>229707</v>
          </cell>
        </row>
        <row r="17">
          <cell r="DZ17">
            <v>67495</v>
          </cell>
          <cell r="EA17">
            <v>7012</v>
          </cell>
          <cell r="EB17">
            <v>1</v>
          </cell>
          <cell r="EC17">
            <v>0</v>
          </cell>
          <cell r="ED17">
            <v>12134</v>
          </cell>
          <cell r="EL17">
            <v>83596</v>
          </cell>
          <cell r="ET17">
            <v>3043</v>
          </cell>
          <cell r="FB17">
            <v>0</v>
          </cell>
        </row>
        <row r="18">
          <cell r="DZ18">
            <v>111439</v>
          </cell>
          <cell r="EA18">
            <v>71807</v>
          </cell>
          <cell r="EB18">
            <v>89669</v>
          </cell>
          <cell r="EC18">
            <v>13519</v>
          </cell>
          <cell r="ED18">
            <v>481216</v>
          </cell>
          <cell r="EL18">
            <v>582870</v>
          </cell>
          <cell r="ET18">
            <v>131600</v>
          </cell>
          <cell r="FB18">
            <v>53181</v>
          </cell>
        </row>
        <row r="19">
          <cell r="DZ19">
            <v>320641</v>
          </cell>
          <cell r="EA19">
            <v>577221</v>
          </cell>
          <cell r="EB19">
            <v>238629</v>
          </cell>
          <cell r="EC19">
            <v>173769</v>
          </cell>
          <cell r="ED19">
            <v>1691754</v>
          </cell>
          <cell r="EL19">
            <v>2217193</v>
          </cell>
          <cell r="ET19">
            <v>495352</v>
          </cell>
          <cell r="FB19">
            <v>289469</v>
          </cell>
        </row>
        <row r="20">
          <cell r="DZ20">
            <v>38467</v>
          </cell>
          <cell r="EA20">
            <v>30814</v>
          </cell>
          <cell r="EB20">
            <v>294446</v>
          </cell>
          <cell r="EC20">
            <v>22311</v>
          </cell>
          <cell r="ED20">
            <v>99478</v>
          </cell>
          <cell r="EL20">
            <v>319046</v>
          </cell>
          <cell r="ET20">
            <v>160976</v>
          </cell>
          <cell r="FB20">
            <v>5497</v>
          </cell>
        </row>
        <row r="21">
          <cell r="DZ21">
            <v>48974</v>
          </cell>
          <cell r="EA21">
            <v>67604</v>
          </cell>
          <cell r="EB21">
            <v>76505</v>
          </cell>
          <cell r="EC21">
            <v>68955</v>
          </cell>
          <cell r="ED21">
            <v>287140</v>
          </cell>
          <cell r="EL21">
            <v>392602</v>
          </cell>
          <cell r="ET21">
            <v>138196</v>
          </cell>
          <cell r="FB21">
            <v>18379</v>
          </cell>
        </row>
        <row r="22">
          <cell r="DZ22">
            <v>62144</v>
          </cell>
          <cell r="EA22">
            <v>13373</v>
          </cell>
          <cell r="EB22">
            <v>2479</v>
          </cell>
          <cell r="EC22">
            <v>14058</v>
          </cell>
          <cell r="ED22">
            <v>205468</v>
          </cell>
          <cell r="EL22">
            <v>129153</v>
          </cell>
          <cell r="ET22">
            <v>34275</v>
          </cell>
          <cell r="FB22">
            <v>134093</v>
          </cell>
        </row>
        <row r="23">
          <cell r="DZ23">
            <v>61217</v>
          </cell>
          <cell r="EA23">
            <v>134965</v>
          </cell>
          <cell r="EB23">
            <v>125758</v>
          </cell>
          <cell r="EC23">
            <v>9390</v>
          </cell>
          <cell r="ED23">
            <v>82007</v>
          </cell>
          <cell r="EL23">
            <v>258795</v>
          </cell>
          <cell r="ET23">
            <v>144358</v>
          </cell>
          <cell r="FB23">
            <v>10183</v>
          </cell>
        </row>
        <row r="24">
          <cell r="DZ24">
            <v>2187</v>
          </cell>
          <cell r="EA24">
            <v>340</v>
          </cell>
          <cell r="EB24">
            <v>172</v>
          </cell>
          <cell r="EC24">
            <v>0</v>
          </cell>
          <cell r="ED24">
            <v>180968</v>
          </cell>
          <cell r="EL24">
            <v>680</v>
          </cell>
          <cell r="ET24">
            <v>310</v>
          </cell>
          <cell r="FB24">
            <v>182677</v>
          </cell>
        </row>
        <row r="25">
          <cell r="DZ25">
            <v>3757</v>
          </cell>
          <cell r="EA25">
            <v>193</v>
          </cell>
          <cell r="EB25">
            <v>772</v>
          </cell>
          <cell r="EC25">
            <v>278</v>
          </cell>
          <cell r="ED25">
            <v>388</v>
          </cell>
          <cell r="EL25">
            <v>3883</v>
          </cell>
          <cell r="ET25">
            <v>1362</v>
          </cell>
          <cell r="FB25">
            <v>142</v>
          </cell>
        </row>
        <row r="26">
          <cell r="DZ26">
            <v>6176</v>
          </cell>
          <cell r="EA26">
            <v>6650</v>
          </cell>
          <cell r="EB26">
            <v>2225</v>
          </cell>
          <cell r="EC26">
            <v>230</v>
          </cell>
          <cell r="ED26">
            <v>18169</v>
          </cell>
          <cell r="EL26">
            <v>22674</v>
          </cell>
          <cell r="ET26">
            <v>10140</v>
          </cell>
          <cell r="FB26">
            <v>634</v>
          </cell>
        </row>
        <row r="27">
          <cell r="DZ27">
            <v>14518</v>
          </cell>
          <cell r="EA27">
            <v>31436</v>
          </cell>
          <cell r="EB27">
            <v>12346</v>
          </cell>
          <cell r="EC27">
            <v>4886</v>
          </cell>
          <cell r="ED27">
            <v>84328</v>
          </cell>
          <cell r="EL27">
            <v>123771</v>
          </cell>
          <cell r="ET27">
            <v>16627</v>
          </cell>
          <cell r="FB27">
            <v>7116</v>
          </cell>
        </row>
        <row r="28">
          <cell r="DZ28">
            <v>22</v>
          </cell>
          <cell r="EA28">
            <v>0</v>
          </cell>
          <cell r="EB28">
            <v>0</v>
          </cell>
          <cell r="EC28">
            <v>0</v>
          </cell>
          <cell r="ED28">
            <v>0</v>
          </cell>
          <cell r="EL28">
            <v>0</v>
          </cell>
          <cell r="ET28">
            <v>5</v>
          </cell>
          <cell r="FB28">
            <v>17</v>
          </cell>
        </row>
        <row r="29">
          <cell r="DZ29">
            <v>0</v>
          </cell>
          <cell r="EA29">
            <v>0</v>
          </cell>
          <cell r="EB29">
            <v>0</v>
          </cell>
          <cell r="EC29">
            <v>0</v>
          </cell>
          <cell r="ED29">
            <v>38866</v>
          </cell>
          <cell r="EL29">
            <v>38866</v>
          </cell>
          <cell r="ET29">
            <v>0</v>
          </cell>
          <cell r="FB29">
            <v>0</v>
          </cell>
        </row>
        <row r="30">
          <cell r="DZ30">
            <v>97271</v>
          </cell>
          <cell r="EA30">
            <v>62201</v>
          </cell>
          <cell r="EB30">
            <v>85922</v>
          </cell>
          <cell r="EC30">
            <v>53719</v>
          </cell>
          <cell r="ED30">
            <v>147229</v>
          </cell>
          <cell r="EL30">
            <v>308467</v>
          </cell>
          <cell r="ET30">
            <v>136311</v>
          </cell>
          <cell r="FB30">
            <v>1563</v>
          </cell>
        </row>
        <row r="31">
          <cell r="DZ31">
            <v>10354</v>
          </cell>
          <cell r="EA31">
            <v>2294</v>
          </cell>
          <cell r="EB31">
            <v>940</v>
          </cell>
          <cell r="EC31">
            <v>0</v>
          </cell>
          <cell r="ED31">
            <v>2812</v>
          </cell>
          <cell r="EL31">
            <v>16306</v>
          </cell>
          <cell r="ET31">
            <v>35</v>
          </cell>
          <cell r="FB31">
            <v>60</v>
          </cell>
        </row>
        <row r="32">
          <cell r="DZ32">
            <v>173586</v>
          </cell>
          <cell r="EA32">
            <v>365263</v>
          </cell>
          <cell r="EB32">
            <v>315985</v>
          </cell>
          <cell r="EC32">
            <v>443897</v>
          </cell>
          <cell r="ED32">
            <v>837681</v>
          </cell>
          <cell r="EL32">
            <v>1256926</v>
          </cell>
          <cell r="ET32">
            <v>793019</v>
          </cell>
          <cell r="FB32">
            <v>86464</v>
          </cell>
        </row>
        <row r="33">
          <cell r="DZ33">
            <v>86182</v>
          </cell>
          <cell r="EA33">
            <v>146542</v>
          </cell>
          <cell r="EB33">
            <v>8652</v>
          </cell>
          <cell r="EC33">
            <v>18240</v>
          </cell>
          <cell r="ED33">
            <v>261969</v>
          </cell>
          <cell r="EL33">
            <v>420824</v>
          </cell>
          <cell r="ET33">
            <v>63796</v>
          </cell>
          <cell r="FB33">
            <v>36962</v>
          </cell>
        </row>
        <row r="34">
          <cell r="DZ34">
            <v>215802</v>
          </cell>
          <cell r="EA34">
            <v>190754</v>
          </cell>
          <cell r="EB34">
            <v>118977</v>
          </cell>
          <cell r="EC34">
            <v>505736</v>
          </cell>
          <cell r="ED34">
            <v>472623</v>
          </cell>
          <cell r="EL34">
            <v>1223353</v>
          </cell>
          <cell r="ET34">
            <v>240102</v>
          </cell>
          <cell r="FB34">
            <v>40436</v>
          </cell>
        </row>
        <row r="35">
          <cell r="DZ35">
            <v>29125</v>
          </cell>
          <cell r="EA35">
            <v>30220</v>
          </cell>
          <cell r="EB35">
            <v>35521</v>
          </cell>
          <cell r="EC35">
            <v>34530</v>
          </cell>
          <cell r="ED35">
            <v>82056</v>
          </cell>
          <cell r="EL35">
            <v>123625</v>
          </cell>
          <cell r="ET35">
            <v>87613</v>
          </cell>
          <cell r="FB35">
            <v>214</v>
          </cell>
        </row>
        <row r="36">
          <cell r="DZ36">
            <v>8164</v>
          </cell>
          <cell r="EA36">
            <v>4933</v>
          </cell>
          <cell r="EB36">
            <v>31935</v>
          </cell>
          <cell r="EC36">
            <v>41836</v>
          </cell>
          <cell r="ED36">
            <v>193984</v>
          </cell>
          <cell r="EL36">
            <v>66897</v>
          </cell>
          <cell r="ET36">
            <v>202281</v>
          </cell>
          <cell r="FB36">
            <v>11668</v>
          </cell>
        </row>
        <row r="37">
          <cell r="DZ37">
            <v>9350</v>
          </cell>
          <cell r="EA37">
            <v>14166</v>
          </cell>
          <cell r="EB37">
            <v>16383</v>
          </cell>
          <cell r="EC37">
            <v>11914</v>
          </cell>
          <cell r="ED37">
            <v>19886</v>
          </cell>
          <cell r="EL37">
            <v>19570</v>
          </cell>
          <cell r="ET37">
            <v>47750</v>
          </cell>
          <cell r="FB37">
            <v>4380</v>
          </cell>
        </row>
        <row r="38">
          <cell r="DZ38">
            <v>10410</v>
          </cell>
          <cell r="EA38">
            <v>4418</v>
          </cell>
          <cell r="EB38">
            <v>16730</v>
          </cell>
          <cell r="EC38">
            <v>17493</v>
          </cell>
          <cell r="ED38">
            <v>58028</v>
          </cell>
          <cell r="EL38">
            <v>48152</v>
          </cell>
          <cell r="ET38">
            <v>58926</v>
          </cell>
          <cell r="FB38">
            <v>0</v>
          </cell>
        </row>
        <row r="39">
          <cell r="DZ39">
            <v>1961</v>
          </cell>
          <cell r="EA39">
            <v>915</v>
          </cell>
          <cell r="EB39">
            <v>2501</v>
          </cell>
          <cell r="EC39">
            <v>2622</v>
          </cell>
          <cell r="ED39">
            <v>6240</v>
          </cell>
          <cell r="EL39">
            <v>1850</v>
          </cell>
          <cell r="ET39">
            <v>12290</v>
          </cell>
          <cell r="FB39">
            <v>99</v>
          </cell>
        </row>
        <row r="40">
          <cell r="DZ40">
            <v>8096</v>
          </cell>
          <cell r="EA40">
            <v>5972</v>
          </cell>
          <cell r="EB40">
            <v>11569</v>
          </cell>
          <cell r="EC40">
            <v>11887</v>
          </cell>
          <cell r="ED40">
            <v>28689</v>
          </cell>
          <cell r="EL40">
            <v>20617</v>
          </cell>
          <cell r="ET40">
            <v>45551</v>
          </cell>
          <cell r="FB40">
            <v>46</v>
          </cell>
        </row>
      </sheetData>
      <sheetData sheetId="1">
        <row r="35">
          <cell r="DX35">
            <v>6946909</v>
          </cell>
          <cell r="EF35">
            <v>2309140</v>
          </cell>
          <cell r="EN35">
            <v>887527</v>
          </cell>
        </row>
      </sheetData>
      <sheetData sheetId="2">
        <row r="35">
          <cell r="DW35">
            <v>2779932</v>
          </cell>
          <cell r="EE35">
            <v>946935</v>
          </cell>
          <cell r="EM35">
            <v>159463</v>
          </cell>
        </row>
      </sheetData>
      <sheetData sheetId="3">
        <row r="35">
          <cell r="DV35">
            <v>3247806</v>
          </cell>
          <cell r="ED35">
            <v>599508</v>
          </cell>
          <cell r="EL35">
            <v>119118</v>
          </cell>
        </row>
      </sheetData>
      <sheetData sheetId="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vkupno"/>
      <sheetName val="agregiranje na denarski rezervi"/>
      <sheetName val="agregiranje denarsko so klauzul"/>
      <sheetName val="agregiranje devizno"/>
      <sheetName val="sporedba na ispravka po banki"/>
    </sheetNames>
    <sheetDataSet>
      <sheetData sheetId="0">
        <row r="13">
          <cell r="DH13">
            <v>24476</v>
          </cell>
          <cell r="DI13">
            <v>81979</v>
          </cell>
          <cell r="DJ13">
            <v>18153</v>
          </cell>
          <cell r="DK13">
            <v>84577</v>
          </cell>
          <cell r="DL13">
            <v>313172</v>
          </cell>
          <cell r="DT13">
            <v>368331</v>
          </cell>
          <cell r="EC13">
            <v>142097</v>
          </cell>
          <cell r="EL13">
            <v>11929</v>
          </cell>
        </row>
        <row r="14">
          <cell r="DH14">
            <v>849</v>
          </cell>
          <cell r="DI14">
            <v>830</v>
          </cell>
          <cell r="DJ14">
            <v>6202</v>
          </cell>
          <cell r="DK14">
            <v>5</v>
          </cell>
          <cell r="DL14">
            <v>969</v>
          </cell>
          <cell r="DT14">
            <v>2791</v>
          </cell>
          <cell r="EC14">
            <v>6065</v>
          </cell>
          <cell r="EL14">
            <v>0</v>
          </cell>
        </row>
        <row r="15">
          <cell r="DH15">
            <v>16014</v>
          </cell>
          <cell r="DI15">
            <v>38458</v>
          </cell>
          <cell r="DJ15">
            <v>25731</v>
          </cell>
          <cell r="DK15">
            <v>473</v>
          </cell>
          <cell r="DL15">
            <v>107658</v>
          </cell>
          <cell r="DT15">
            <v>176847</v>
          </cell>
          <cell r="EC15">
            <v>8807</v>
          </cell>
          <cell r="EL15">
            <v>2679</v>
          </cell>
        </row>
        <row r="16">
          <cell r="DH16">
            <v>310618</v>
          </cell>
          <cell r="DI16">
            <v>456423</v>
          </cell>
          <cell r="DJ16">
            <v>1177620</v>
          </cell>
          <cell r="DK16">
            <v>391011</v>
          </cell>
          <cell r="DL16">
            <v>4120913</v>
          </cell>
          <cell r="DT16">
            <v>5379479</v>
          </cell>
          <cell r="EC16">
            <v>916337</v>
          </cell>
          <cell r="EL16">
            <v>160774</v>
          </cell>
        </row>
        <row r="17">
          <cell r="DH17">
            <v>46476</v>
          </cell>
          <cell r="DI17">
            <v>7571</v>
          </cell>
          <cell r="DJ17">
            <v>6</v>
          </cell>
          <cell r="DK17">
            <v>890</v>
          </cell>
          <cell r="DL17">
            <v>11464</v>
          </cell>
          <cell r="DT17">
            <v>62888</v>
          </cell>
          <cell r="EC17">
            <v>3518</v>
          </cell>
          <cell r="EL17">
            <v>2</v>
          </cell>
        </row>
        <row r="18">
          <cell r="DH18">
            <v>101461</v>
          </cell>
          <cell r="DI18">
            <v>127378</v>
          </cell>
          <cell r="DJ18">
            <v>67750</v>
          </cell>
          <cell r="DK18">
            <v>22120</v>
          </cell>
          <cell r="DL18">
            <v>521553</v>
          </cell>
          <cell r="DT18">
            <v>608960</v>
          </cell>
          <cell r="EC18">
            <v>178189</v>
          </cell>
          <cell r="EL18">
            <v>53112</v>
          </cell>
        </row>
        <row r="19">
          <cell r="DH19">
            <v>347139</v>
          </cell>
          <cell r="DI19">
            <v>641725</v>
          </cell>
          <cell r="DJ19">
            <v>309801</v>
          </cell>
          <cell r="DK19">
            <v>125643</v>
          </cell>
          <cell r="DL19">
            <v>1840838</v>
          </cell>
          <cell r="DT19">
            <v>2431514</v>
          </cell>
          <cell r="EC19">
            <v>566007</v>
          </cell>
          <cell r="EL19">
            <v>267622</v>
          </cell>
        </row>
        <row r="20">
          <cell r="DH20">
            <v>40517</v>
          </cell>
          <cell r="DI20">
            <v>30146</v>
          </cell>
          <cell r="DJ20">
            <v>302682</v>
          </cell>
          <cell r="DK20">
            <v>31441</v>
          </cell>
          <cell r="DL20">
            <v>90756</v>
          </cell>
          <cell r="DT20">
            <v>344228</v>
          </cell>
          <cell r="EC20">
            <v>145151</v>
          </cell>
          <cell r="EL20">
            <v>6159</v>
          </cell>
        </row>
        <row r="21">
          <cell r="DH21">
            <v>54886</v>
          </cell>
          <cell r="DI21">
            <v>69294</v>
          </cell>
          <cell r="DJ21">
            <v>112387</v>
          </cell>
          <cell r="DK21">
            <v>53430</v>
          </cell>
          <cell r="DL21">
            <v>303005</v>
          </cell>
          <cell r="DT21">
            <v>363017</v>
          </cell>
          <cell r="EC21">
            <v>209793</v>
          </cell>
          <cell r="EL21">
            <v>20190</v>
          </cell>
        </row>
        <row r="22">
          <cell r="DH22">
            <v>46083</v>
          </cell>
          <cell r="DI22">
            <v>7325</v>
          </cell>
          <cell r="DJ22">
            <v>100680</v>
          </cell>
          <cell r="DK22">
            <v>1203</v>
          </cell>
          <cell r="DL22">
            <v>224539</v>
          </cell>
          <cell r="DT22">
            <v>234813</v>
          </cell>
          <cell r="EC22">
            <v>50095</v>
          </cell>
          <cell r="EL22">
            <v>94920</v>
          </cell>
        </row>
        <row r="23">
          <cell r="DH23">
            <v>49999</v>
          </cell>
          <cell r="DI23">
            <v>209955</v>
          </cell>
          <cell r="DJ23">
            <v>320638</v>
          </cell>
          <cell r="DK23">
            <v>4934</v>
          </cell>
          <cell r="DL23">
            <v>133131</v>
          </cell>
          <cell r="DT23">
            <v>577121</v>
          </cell>
          <cell r="EC23">
            <v>131149</v>
          </cell>
          <cell r="EL23">
            <v>10387</v>
          </cell>
        </row>
        <row r="24">
          <cell r="DH24">
            <v>2921</v>
          </cell>
          <cell r="DI24">
            <v>30</v>
          </cell>
          <cell r="DJ24">
            <v>312</v>
          </cell>
          <cell r="DK24">
            <v>350</v>
          </cell>
          <cell r="DL24">
            <v>120</v>
          </cell>
          <cell r="DT24">
            <v>781</v>
          </cell>
          <cell r="EC24">
            <v>1115</v>
          </cell>
          <cell r="EL24">
            <v>1838</v>
          </cell>
        </row>
        <row r="25">
          <cell r="DH25">
            <v>8199</v>
          </cell>
          <cell r="DI25">
            <v>372</v>
          </cell>
          <cell r="DJ25">
            <v>1890</v>
          </cell>
          <cell r="DK25">
            <v>97</v>
          </cell>
          <cell r="DL25">
            <v>747</v>
          </cell>
          <cell r="DT25">
            <v>8397</v>
          </cell>
          <cell r="EC25">
            <v>2226</v>
          </cell>
          <cell r="EL25">
            <v>682</v>
          </cell>
        </row>
        <row r="26">
          <cell r="DH26">
            <v>6647</v>
          </cell>
          <cell r="DI26">
            <v>8510</v>
          </cell>
          <cell r="DJ26">
            <v>7021</v>
          </cell>
          <cell r="DK26">
            <v>311</v>
          </cell>
          <cell r="DL26">
            <v>9983</v>
          </cell>
          <cell r="DT26">
            <v>16376</v>
          </cell>
          <cell r="EC26">
            <v>13078</v>
          </cell>
          <cell r="EL26">
            <v>3016</v>
          </cell>
        </row>
        <row r="27">
          <cell r="DH27">
            <v>19378</v>
          </cell>
          <cell r="DI27">
            <v>17375</v>
          </cell>
          <cell r="DJ27">
            <v>36812</v>
          </cell>
          <cell r="DK27">
            <v>2413</v>
          </cell>
          <cell r="DL27">
            <v>92582</v>
          </cell>
          <cell r="DT27">
            <v>139434</v>
          </cell>
          <cell r="EC27">
            <v>20745</v>
          </cell>
          <cell r="EL27">
            <v>8381</v>
          </cell>
        </row>
        <row r="28">
          <cell r="DH28">
            <v>28</v>
          </cell>
          <cell r="DI28">
            <v>0</v>
          </cell>
          <cell r="DJ28">
            <v>0</v>
          </cell>
          <cell r="DK28">
            <v>3</v>
          </cell>
          <cell r="DL28">
            <v>0</v>
          </cell>
          <cell r="DT28">
            <v>0</v>
          </cell>
          <cell r="EC28">
            <v>19</v>
          </cell>
          <cell r="EL28">
            <v>12</v>
          </cell>
        </row>
        <row r="29">
          <cell r="DH29">
            <v>17</v>
          </cell>
          <cell r="DI29">
            <v>0</v>
          </cell>
          <cell r="DJ29">
            <v>1</v>
          </cell>
          <cell r="DK29">
            <v>0</v>
          </cell>
          <cell r="DL29">
            <v>40082</v>
          </cell>
          <cell r="DT29">
            <v>40099</v>
          </cell>
          <cell r="EC29">
            <v>1</v>
          </cell>
          <cell r="EL29">
            <v>0</v>
          </cell>
        </row>
        <row r="30">
          <cell r="DH30">
            <v>110035</v>
          </cell>
          <cell r="DI30">
            <v>62887</v>
          </cell>
          <cell r="DJ30">
            <v>90886</v>
          </cell>
          <cell r="DK30">
            <v>92915</v>
          </cell>
          <cell r="DL30">
            <v>161010</v>
          </cell>
          <cell r="DT30">
            <v>316439</v>
          </cell>
          <cell r="EC30">
            <v>199389</v>
          </cell>
          <cell r="EL30">
            <v>1903</v>
          </cell>
        </row>
        <row r="31">
          <cell r="DH31">
            <v>5725</v>
          </cell>
          <cell r="DI31">
            <v>3898</v>
          </cell>
          <cell r="DJ31">
            <v>1950</v>
          </cell>
          <cell r="DK31">
            <v>1080</v>
          </cell>
          <cell r="DL31">
            <v>14559</v>
          </cell>
          <cell r="DT31">
            <v>13838</v>
          </cell>
          <cell r="EC31">
            <v>13319</v>
          </cell>
          <cell r="EL31">
            <v>55</v>
          </cell>
        </row>
        <row r="32">
          <cell r="DH32">
            <v>195644</v>
          </cell>
          <cell r="DI32">
            <v>349862</v>
          </cell>
          <cell r="DJ32">
            <v>296683</v>
          </cell>
          <cell r="DK32">
            <v>529840</v>
          </cell>
          <cell r="DL32">
            <v>1196403</v>
          </cell>
          <cell r="DT32">
            <v>1455463</v>
          </cell>
          <cell r="EC32">
            <v>1031155</v>
          </cell>
          <cell r="EL32">
            <v>81816</v>
          </cell>
        </row>
        <row r="33">
          <cell r="DH33">
            <v>92978</v>
          </cell>
          <cell r="DI33">
            <v>117588</v>
          </cell>
          <cell r="DJ33">
            <v>7804</v>
          </cell>
          <cell r="DK33">
            <v>21664</v>
          </cell>
          <cell r="DL33">
            <v>294889</v>
          </cell>
          <cell r="DT33">
            <v>450871</v>
          </cell>
          <cell r="EC33">
            <v>45284</v>
          </cell>
          <cell r="EL33">
            <v>38767</v>
          </cell>
        </row>
        <row r="34">
          <cell r="DH34">
            <v>224936</v>
          </cell>
          <cell r="DI34">
            <v>182533</v>
          </cell>
          <cell r="DJ34">
            <v>91480</v>
          </cell>
          <cell r="DK34">
            <v>343341</v>
          </cell>
          <cell r="DL34">
            <v>901968</v>
          </cell>
          <cell r="DT34">
            <v>1453133</v>
          </cell>
          <cell r="EC34">
            <v>253079</v>
          </cell>
          <cell r="EL34">
            <v>38047</v>
          </cell>
        </row>
        <row r="35">
          <cell r="DH35">
            <v>33544</v>
          </cell>
          <cell r="DI35">
            <v>37058</v>
          </cell>
          <cell r="DJ35">
            <v>28316</v>
          </cell>
          <cell r="DK35">
            <v>29927</v>
          </cell>
          <cell r="DL35">
            <v>98378</v>
          </cell>
          <cell r="DT35">
            <v>122264</v>
          </cell>
          <cell r="EC35">
            <v>104740</v>
          </cell>
          <cell r="EL35">
            <v>221</v>
          </cell>
        </row>
        <row r="36">
          <cell r="DH36">
            <v>6510</v>
          </cell>
          <cell r="DI36">
            <v>8223</v>
          </cell>
          <cell r="DJ36">
            <v>23732</v>
          </cell>
          <cell r="DK36">
            <v>15774</v>
          </cell>
          <cell r="DL36">
            <v>186341</v>
          </cell>
          <cell r="DT36">
            <v>69842</v>
          </cell>
          <cell r="EC36">
            <v>134427</v>
          </cell>
          <cell r="EL36">
            <v>36310</v>
          </cell>
        </row>
        <row r="37">
          <cell r="DH37">
            <v>9780</v>
          </cell>
          <cell r="DI37">
            <v>11900</v>
          </cell>
          <cell r="DJ37">
            <v>18604</v>
          </cell>
          <cell r="DK37">
            <v>12219</v>
          </cell>
          <cell r="DL37">
            <v>25166</v>
          </cell>
          <cell r="DT37">
            <v>18836</v>
          </cell>
          <cell r="EC37">
            <v>55895</v>
          </cell>
          <cell r="EL37">
            <v>2936</v>
          </cell>
        </row>
        <row r="38">
          <cell r="DH38">
            <v>10644</v>
          </cell>
          <cell r="DI38">
            <v>3550</v>
          </cell>
          <cell r="DJ38">
            <v>15210</v>
          </cell>
          <cell r="DK38">
            <v>17476</v>
          </cell>
          <cell r="DL38">
            <v>64209</v>
          </cell>
          <cell r="DT38">
            <v>47181</v>
          </cell>
          <cell r="EC38">
            <v>63908</v>
          </cell>
          <cell r="EL38">
            <v>0</v>
          </cell>
        </row>
        <row r="39">
          <cell r="DH39">
            <v>2967</v>
          </cell>
          <cell r="DI39">
            <v>970</v>
          </cell>
          <cell r="DJ39">
            <v>1508</v>
          </cell>
          <cell r="DK39">
            <v>3151</v>
          </cell>
          <cell r="DL39">
            <v>6288</v>
          </cell>
          <cell r="DT39">
            <v>1786</v>
          </cell>
          <cell r="EC39">
            <v>12723</v>
          </cell>
          <cell r="EL39">
            <v>373</v>
          </cell>
        </row>
        <row r="40">
          <cell r="DH40">
            <v>10914</v>
          </cell>
          <cell r="DI40">
            <v>5173</v>
          </cell>
          <cell r="DJ40">
            <v>12865</v>
          </cell>
          <cell r="DK40">
            <v>11106</v>
          </cell>
          <cell r="DL40">
            <v>36219</v>
          </cell>
          <cell r="DT40">
            <v>21553</v>
          </cell>
          <cell r="EC40">
            <v>54716</v>
          </cell>
          <cell r="EL40">
            <v>9</v>
          </cell>
        </row>
      </sheetData>
      <sheetData sheetId="1">
        <row r="35">
          <cell r="DV35">
            <v>7749329</v>
          </cell>
          <cell r="EE35">
            <v>2434215</v>
          </cell>
          <cell r="EN35">
            <v>551398</v>
          </cell>
        </row>
      </sheetData>
      <sheetData sheetId="2">
        <row r="35">
          <cell r="DW35">
            <v>2964644</v>
          </cell>
          <cell r="EF35">
            <v>1128000</v>
          </cell>
          <cell r="EO35">
            <v>213703</v>
          </cell>
        </row>
      </sheetData>
      <sheetData sheetId="3">
        <row r="35">
          <cell r="DV35">
            <v>4012305</v>
          </cell>
          <cell r="EE35">
            <v>800811</v>
          </cell>
          <cell r="EN35">
            <v>77032</v>
          </cell>
        </row>
      </sheetData>
      <sheetData sheetId="4"/>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bankarski sistem"/>
      <sheetName val="golemi banki"/>
      <sheetName val="sredni banki"/>
      <sheetName val="mail banki"/>
    </sheetNames>
    <sheetDataSet>
      <sheetData sheetId="0">
        <row r="14">
          <cell r="I14">
            <v>175268</v>
          </cell>
          <cell r="J14">
            <v>154045.62</v>
          </cell>
          <cell r="P14">
            <v>152859</v>
          </cell>
          <cell r="Q14">
            <v>109623.15</v>
          </cell>
          <cell r="W14">
            <v>119517</v>
          </cell>
          <cell r="X14">
            <v>58649.07</v>
          </cell>
          <cell r="AA14">
            <v>152505</v>
          </cell>
          <cell r="AB14">
            <v>15627</v>
          </cell>
          <cell r="AC14">
            <v>279512</v>
          </cell>
          <cell r="AD14">
            <v>322317.84000000003</v>
          </cell>
          <cell r="AF14">
            <v>447644</v>
          </cell>
        </row>
        <row r="15">
          <cell r="I15">
            <v>90</v>
          </cell>
          <cell r="J15">
            <v>90</v>
          </cell>
          <cell r="P15">
            <v>738</v>
          </cell>
          <cell r="Q15">
            <v>492.68</v>
          </cell>
          <cell r="W15">
            <v>21323</v>
          </cell>
          <cell r="X15">
            <v>5389.58</v>
          </cell>
          <cell r="AA15">
            <v>21426</v>
          </cell>
          <cell r="AB15">
            <v>0</v>
          </cell>
          <cell r="AC15">
            <v>725</v>
          </cell>
          <cell r="AD15">
            <v>5972.26</v>
          </cell>
          <cell r="AF15">
            <v>22151</v>
          </cell>
        </row>
        <row r="16">
          <cell r="I16">
            <v>39958</v>
          </cell>
          <cell r="J16">
            <v>37903.199999999997</v>
          </cell>
          <cell r="P16">
            <v>38149</v>
          </cell>
          <cell r="Q16">
            <v>37949.550000000003</v>
          </cell>
          <cell r="W16">
            <v>28637</v>
          </cell>
          <cell r="X16">
            <v>18956.89</v>
          </cell>
          <cell r="AA16">
            <v>21</v>
          </cell>
          <cell r="AB16">
            <v>23797</v>
          </cell>
          <cell r="AC16">
            <v>82926</v>
          </cell>
          <cell r="AD16">
            <v>94809.64</v>
          </cell>
          <cell r="AF16">
            <v>106744</v>
          </cell>
        </row>
        <row r="17">
          <cell r="I17">
            <v>2793781</v>
          </cell>
          <cell r="J17">
            <v>2082441.4</v>
          </cell>
          <cell r="P17">
            <v>891897</v>
          </cell>
          <cell r="Q17">
            <v>729353.18</v>
          </cell>
          <cell r="W17">
            <v>1729806</v>
          </cell>
          <cell r="X17">
            <v>1166567.45</v>
          </cell>
          <cell r="AA17">
            <v>1515874</v>
          </cell>
          <cell r="AB17">
            <v>396675</v>
          </cell>
          <cell r="AC17">
            <v>3502932</v>
          </cell>
          <cell r="AD17">
            <v>3978362.03</v>
          </cell>
          <cell r="AF17">
            <v>5415484</v>
          </cell>
        </row>
        <row r="18">
          <cell r="I18">
            <v>9752</v>
          </cell>
          <cell r="J18">
            <v>8037.38</v>
          </cell>
          <cell r="P18">
            <v>3972</v>
          </cell>
          <cell r="Q18">
            <v>3971.56</v>
          </cell>
          <cell r="W18">
            <v>0</v>
          </cell>
          <cell r="X18">
            <v>0</v>
          </cell>
          <cell r="AA18">
            <v>0</v>
          </cell>
          <cell r="AB18">
            <v>0</v>
          </cell>
          <cell r="AC18">
            <v>13724</v>
          </cell>
          <cell r="AD18">
            <v>12008.94</v>
          </cell>
          <cell r="AF18">
            <v>13724</v>
          </cell>
        </row>
        <row r="19">
          <cell r="I19">
            <v>166171</v>
          </cell>
          <cell r="J19">
            <v>141336.04</v>
          </cell>
          <cell r="P19">
            <v>353178</v>
          </cell>
          <cell r="Q19">
            <v>283253.84000000003</v>
          </cell>
          <cell r="W19">
            <v>123970</v>
          </cell>
          <cell r="X19">
            <v>82560.570000000007</v>
          </cell>
          <cell r="AA19">
            <v>64372</v>
          </cell>
          <cell r="AB19">
            <v>23778</v>
          </cell>
          <cell r="AC19">
            <v>555168</v>
          </cell>
          <cell r="AD19">
            <v>507150.45</v>
          </cell>
          <cell r="AF19">
            <v>643319</v>
          </cell>
        </row>
        <row r="20">
          <cell r="I20">
            <v>1332981</v>
          </cell>
          <cell r="J20">
            <v>1089560.8600000001</v>
          </cell>
          <cell r="P20">
            <v>638138</v>
          </cell>
          <cell r="Q20">
            <v>464020.77</v>
          </cell>
          <cell r="W20">
            <v>557675</v>
          </cell>
          <cell r="X20">
            <v>404190.91</v>
          </cell>
          <cell r="AA20">
            <v>418200</v>
          </cell>
          <cell r="AB20">
            <v>325358</v>
          </cell>
          <cell r="AC20">
            <v>1785161</v>
          </cell>
          <cell r="AD20">
            <v>1957772.54</v>
          </cell>
          <cell r="AF20">
            <v>2528794</v>
          </cell>
        </row>
        <row r="21">
          <cell r="I21">
            <v>58272</v>
          </cell>
          <cell r="J21">
            <v>30814.97</v>
          </cell>
          <cell r="P21">
            <v>68540</v>
          </cell>
          <cell r="Q21">
            <v>42653.440000000002</v>
          </cell>
          <cell r="W21">
            <v>76495</v>
          </cell>
          <cell r="X21">
            <v>58764.47</v>
          </cell>
          <cell r="AA21">
            <v>46560</v>
          </cell>
          <cell r="AB21">
            <v>41972</v>
          </cell>
          <cell r="AC21">
            <v>114775</v>
          </cell>
          <cell r="AD21">
            <v>132232.88</v>
          </cell>
          <cell r="AF21">
            <v>203307</v>
          </cell>
        </row>
        <row r="22">
          <cell r="I22">
            <v>314429</v>
          </cell>
          <cell r="J22">
            <v>246964.26</v>
          </cell>
          <cell r="P22">
            <v>76506</v>
          </cell>
          <cell r="Q22">
            <v>40361.57</v>
          </cell>
          <cell r="W22">
            <v>135454</v>
          </cell>
          <cell r="X22">
            <v>85943.75</v>
          </cell>
          <cell r="AA22">
            <v>104053</v>
          </cell>
          <cell r="AB22">
            <v>128029</v>
          </cell>
          <cell r="AC22">
            <v>294307</v>
          </cell>
          <cell r="AD22">
            <v>373269.58</v>
          </cell>
          <cell r="AF22">
            <v>526389</v>
          </cell>
        </row>
        <row r="23">
          <cell r="I23">
            <v>1102</v>
          </cell>
          <cell r="J23">
            <v>662.1</v>
          </cell>
          <cell r="P23">
            <v>50551</v>
          </cell>
          <cell r="Q23">
            <v>50434.239999999998</v>
          </cell>
          <cell r="W23">
            <v>93069</v>
          </cell>
          <cell r="X23">
            <v>79898.42</v>
          </cell>
          <cell r="AA23">
            <v>642</v>
          </cell>
          <cell r="AB23">
            <v>26447</v>
          </cell>
          <cell r="AC23">
            <v>117286</v>
          </cell>
          <cell r="AD23">
            <v>130994.76</v>
          </cell>
          <cell r="AF23">
            <v>144722</v>
          </cell>
        </row>
        <row r="24">
          <cell r="I24">
            <v>56887</v>
          </cell>
          <cell r="J24">
            <v>45975.08</v>
          </cell>
          <cell r="P24">
            <v>30054</v>
          </cell>
          <cell r="Q24">
            <v>20102.07</v>
          </cell>
          <cell r="W24">
            <v>101558</v>
          </cell>
          <cell r="X24">
            <v>44198.78</v>
          </cell>
          <cell r="AA24">
            <v>81948</v>
          </cell>
          <cell r="AB24">
            <v>16960</v>
          </cell>
          <cell r="AC24">
            <v>89591</v>
          </cell>
          <cell r="AD24">
            <v>110275.93</v>
          </cell>
          <cell r="AF24">
            <v>188499</v>
          </cell>
        </row>
        <row r="25">
          <cell r="I25">
            <v>232</v>
          </cell>
          <cell r="J25">
            <v>124.15</v>
          </cell>
          <cell r="P25">
            <v>0</v>
          </cell>
          <cell r="Q25">
            <v>0</v>
          </cell>
          <cell r="W25">
            <v>0</v>
          </cell>
          <cell r="X25">
            <v>0</v>
          </cell>
          <cell r="AA25">
            <v>144</v>
          </cell>
          <cell r="AB25">
            <v>0</v>
          </cell>
          <cell r="AC25">
            <v>88</v>
          </cell>
          <cell r="AD25">
            <v>124.15</v>
          </cell>
          <cell r="AF25">
            <v>232</v>
          </cell>
        </row>
        <row r="26">
          <cell r="I26">
            <v>1258</v>
          </cell>
          <cell r="J26">
            <v>476.88</v>
          </cell>
          <cell r="P26">
            <v>10</v>
          </cell>
          <cell r="Q26">
            <v>5.05</v>
          </cell>
          <cell r="W26">
            <v>393</v>
          </cell>
          <cell r="X26">
            <v>381.77</v>
          </cell>
          <cell r="AA26">
            <v>735</v>
          </cell>
          <cell r="AB26">
            <v>548</v>
          </cell>
          <cell r="AC26">
            <v>378</v>
          </cell>
          <cell r="AD26">
            <v>863.7</v>
          </cell>
          <cell r="AF26">
            <v>1661</v>
          </cell>
        </row>
        <row r="27">
          <cell r="I27">
            <v>11214</v>
          </cell>
          <cell r="J27">
            <v>8532.01</v>
          </cell>
          <cell r="P27">
            <v>823</v>
          </cell>
          <cell r="Q27">
            <v>228.53</v>
          </cell>
          <cell r="W27">
            <v>12002</v>
          </cell>
          <cell r="X27">
            <v>10643.74</v>
          </cell>
          <cell r="AA27">
            <v>4227</v>
          </cell>
          <cell r="AB27">
            <v>436</v>
          </cell>
          <cell r="AC27">
            <v>19375</v>
          </cell>
          <cell r="AD27">
            <v>19404.28</v>
          </cell>
          <cell r="AF27">
            <v>24039</v>
          </cell>
        </row>
        <row r="28">
          <cell r="I28">
            <v>62633</v>
          </cell>
          <cell r="J28">
            <v>58531.91</v>
          </cell>
          <cell r="P28">
            <v>7217</v>
          </cell>
          <cell r="Q28">
            <v>3009.21</v>
          </cell>
          <cell r="W28">
            <v>14790</v>
          </cell>
          <cell r="X28">
            <v>10652.22</v>
          </cell>
          <cell r="AA28">
            <v>10274</v>
          </cell>
          <cell r="AB28">
            <v>9511</v>
          </cell>
          <cell r="AC28">
            <v>64854</v>
          </cell>
          <cell r="AD28">
            <v>72193.34</v>
          </cell>
          <cell r="AF28">
            <v>84640</v>
          </cell>
        </row>
        <row r="29">
          <cell r="I29">
            <v>0</v>
          </cell>
          <cell r="J29">
            <v>0</v>
          </cell>
          <cell r="P29">
            <v>0</v>
          </cell>
          <cell r="Q29">
            <v>0</v>
          </cell>
          <cell r="W29">
            <v>0</v>
          </cell>
          <cell r="X29">
            <v>0</v>
          </cell>
          <cell r="AA29">
            <v>0</v>
          </cell>
          <cell r="AB29">
            <v>0</v>
          </cell>
          <cell r="AC29">
            <v>0</v>
          </cell>
          <cell r="AD29">
            <v>0</v>
          </cell>
          <cell r="AF29">
            <v>0</v>
          </cell>
        </row>
        <row r="30">
          <cell r="I30">
            <v>0</v>
          </cell>
          <cell r="J30">
            <v>0</v>
          </cell>
          <cell r="P30">
            <v>0</v>
          </cell>
          <cell r="Q30">
            <v>0</v>
          </cell>
          <cell r="W30">
            <v>24709</v>
          </cell>
          <cell r="X30">
            <v>24709</v>
          </cell>
          <cell r="AA30">
            <v>0</v>
          </cell>
          <cell r="AB30">
            <v>0</v>
          </cell>
          <cell r="AC30">
            <v>24709</v>
          </cell>
          <cell r="AD30">
            <v>24709</v>
          </cell>
          <cell r="AF30">
            <v>24709</v>
          </cell>
        </row>
        <row r="31">
          <cell r="I31">
            <v>106245</v>
          </cell>
          <cell r="J31">
            <v>77480.73</v>
          </cell>
          <cell r="P31">
            <v>295014</v>
          </cell>
          <cell r="Q31">
            <v>145269.43</v>
          </cell>
          <cell r="W31">
            <v>123317</v>
          </cell>
          <cell r="X31">
            <v>53264.800000000003</v>
          </cell>
          <cell r="AA31">
            <v>272931</v>
          </cell>
          <cell r="AB31">
            <v>91324</v>
          </cell>
          <cell r="AC31">
            <v>160321</v>
          </cell>
          <cell r="AD31">
            <v>276014.96000000002</v>
          </cell>
          <cell r="AF31">
            <v>524576</v>
          </cell>
        </row>
        <row r="32">
          <cell r="I32">
            <v>2699</v>
          </cell>
          <cell r="J32">
            <v>2699</v>
          </cell>
          <cell r="P32">
            <v>3678</v>
          </cell>
          <cell r="Q32">
            <v>940.17</v>
          </cell>
          <cell r="W32">
            <v>0</v>
          </cell>
          <cell r="X32">
            <v>0</v>
          </cell>
          <cell r="AA32">
            <v>3678</v>
          </cell>
          <cell r="AB32">
            <v>0</v>
          </cell>
          <cell r="AC32">
            <v>2699</v>
          </cell>
          <cell r="AD32">
            <v>3639.17</v>
          </cell>
          <cell r="AF32">
            <v>6377</v>
          </cell>
        </row>
        <row r="33">
          <cell r="I33">
            <v>1831218</v>
          </cell>
          <cell r="J33">
            <v>1138185.8799999999</v>
          </cell>
          <cell r="P33">
            <v>604094</v>
          </cell>
          <cell r="Q33">
            <v>318250.84000000003</v>
          </cell>
          <cell r="W33">
            <v>185756</v>
          </cell>
          <cell r="X33">
            <v>75789.42</v>
          </cell>
          <cell r="AA33">
            <v>975853</v>
          </cell>
          <cell r="AB33">
            <v>767405</v>
          </cell>
          <cell r="AC33">
            <v>877810</v>
          </cell>
          <cell r="AD33">
            <v>1532226.14</v>
          </cell>
          <cell r="AF33">
            <v>2621068</v>
          </cell>
        </row>
        <row r="34">
          <cell r="I34">
            <v>322545</v>
          </cell>
          <cell r="J34">
            <v>279959.07</v>
          </cell>
          <cell r="P34">
            <v>0</v>
          </cell>
          <cell r="Q34">
            <v>0</v>
          </cell>
          <cell r="W34">
            <v>0</v>
          </cell>
          <cell r="X34">
            <v>0</v>
          </cell>
          <cell r="AA34">
            <v>27402</v>
          </cell>
          <cell r="AB34">
            <v>34255</v>
          </cell>
          <cell r="AC34">
            <v>260888</v>
          </cell>
          <cell r="AD34">
            <v>279959.07</v>
          </cell>
          <cell r="AF34">
            <v>322545</v>
          </cell>
        </row>
        <row r="35">
          <cell r="I35">
            <v>1287511</v>
          </cell>
          <cell r="J35">
            <v>959139.14</v>
          </cell>
          <cell r="P35">
            <v>0</v>
          </cell>
          <cell r="Q35">
            <v>0</v>
          </cell>
          <cell r="W35">
            <v>9288</v>
          </cell>
          <cell r="X35">
            <v>7504.34</v>
          </cell>
          <cell r="AA35">
            <v>157604</v>
          </cell>
          <cell r="AB35">
            <v>703830</v>
          </cell>
          <cell r="AC35">
            <v>435365</v>
          </cell>
          <cell r="AD35">
            <v>966643.48</v>
          </cell>
          <cell r="AF35">
            <v>1296799</v>
          </cell>
        </row>
        <row r="36">
          <cell r="I36">
            <v>57897</v>
          </cell>
          <cell r="J36">
            <v>42929.64</v>
          </cell>
          <cell r="P36">
            <v>93418</v>
          </cell>
          <cell r="Q36">
            <v>56873.9</v>
          </cell>
          <cell r="W36">
            <v>75839</v>
          </cell>
          <cell r="X36">
            <v>38888.160000000003</v>
          </cell>
          <cell r="AA36">
            <v>80304</v>
          </cell>
          <cell r="AB36">
            <v>54875</v>
          </cell>
          <cell r="AC36">
            <v>91975</v>
          </cell>
          <cell r="AD36">
            <v>138691.70000000001</v>
          </cell>
          <cell r="AF36">
            <v>227154</v>
          </cell>
        </row>
        <row r="37">
          <cell r="I37">
            <v>42132</v>
          </cell>
          <cell r="J37">
            <v>35265.94</v>
          </cell>
          <cell r="P37">
            <v>270424</v>
          </cell>
          <cell r="Q37">
            <v>172862.23</v>
          </cell>
          <cell r="W37">
            <v>14257</v>
          </cell>
          <cell r="X37">
            <v>6933.25</v>
          </cell>
          <cell r="AA37">
            <v>95522</v>
          </cell>
          <cell r="AB37">
            <v>74285</v>
          </cell>
          <cell r="AC37">
            <v>157006</v>
          </cell>
          <cell r="AD37">
            <v>215061.42</v>
          </cell>
          <cell r="AF37">
            <v>326813</v>
          </cell>
        </row>
        <row r="38">
          <cell r="I38">
            <v>9150</v>
          </cell>
          <cell r="J38">
            <v>6737.82</v>
          </cell>
          <cell r="P38">
            <v>79184</v>
          </cell>
          <cell r="Q38">
            <v>36395.72</v>
          </cell>
          <cell r="W38">
            <v>2473</v>
          </cell>
          <cell r="X38">
            <v>1278.26</v>
          </cell>
          <cell r="AA38">
            <v>48104</v>
          </cell>
          <cell r="AB38">
            <v>21126</v>
          </cell>
          <cell r="AC38">
            <v>21577</v>
          </cell>
          <cell r="AD38">
            <v>44411.8</v>
          </cell>
          <cell r="AF38">
            <v>90807</v>
          </cell>
        </row>
        <row r="39">
          <cell r="I39">
            <v>56075</v>
          </cell>
          <cell r="J39">
            <v>49478.44</v>
          </cell>
          <cell r="P39">
            <v>42180</v>
          </cell>
          <cell r="Q39">
            <v>22474.26</v>
          </cell>
          <cell r="W39">
            <v>14540</v>
          </cell>
          <cell r="X39">
            <v>9629.9599999999991</v>
          </cell>
          <cell r="AA39">
            <v>23727</v>
          </cell>
          <cell r="AB39">
            <v>28709</v>
          </cell>
          <cell r="AC39">
            <v>60358</v>
          </cell>
          <cell r="AD39">
            <v>81582.66</v>
          </cell>
          <cell r="AF39">
            <v>112795</v>
          </cell>
        </row>
        <row r="40">
          <cell r="I40">
            <v>5706</v>
          </cell>
          <cell r="J40">
            <v>4377.47</v>
          </cell>
          <cell r="P40">
            <v>4894</v>
          </cell>
          <cell r="Q40">
            <v>3462.03</v>
          </cell>
          <cell r="W40">
            <v>1737</v>
          </cell>
          <cell r="X40">
            <v>1257.8900000000001</v>
          </cell>
          <cell r="AA40">
            <v>1030</v>
          </cell>
          <cell r="AB40">
            <v>4465</v>
          </cell>
          <cell r="AC40">
            <v>6842</v>
          </cell>
          <cell r="AD40">
            <v>9097.39</v>
          </cell>
          <cell r="AF40">
            <v>12337</v>
          </cell>
        </row>
        <row r="41">
          <cell r="I41">
            <v>25166</v>
          </cell>
          <cell r="J41">
            <v>20711.080000000002</v>
          </cell>
          <cell r="P41">
            <v>19650</v>
          </cell>
          <cell r="Q41">
            <v>12529.32</v>
          </cell>
          <cell r="W41">
            <v>15051</v>
          </cell>
          <cell r="X41">
            <v>9770.35</v>
          </cell>
          <cell r="AA41">
            <v>10051</v>
          </cell>
          <cell r="AB41">
            <v>19071</v>
          </cell>
          <cell r="AC41">
            <v>30739</v>
          </cell>
          <cell r="AD41">
            <v>43010.75</v>
          </cell>
          <cell r="AF41">
            <v>59867</v>
          </cell>
        </row>
      </sheetData>
      <sheetData sheetId="1">
        <row r="8">
          <cell r="CU8">
            <v>230084.18</v>
          </cell>
          <cell r="CV8">
            <v>298782</v>
          </cell>
        </row>
        <row r="9">
          <cell r="CU9">
            <v>594.33000000000004</v>
          </cell>
          <cell r="CV9">
            <v>725</v>
          </cell>
        </row>
        <row r="10">
          <cell r="CU10">
            <v>92433.89</v>
          </cell>
          <cell r="CV10">
            <v>104110</v>
          </cell>
        </row>
        <row r="11">
          <cell r="CU11">
            <v>3320459.68</v>
          </cell>
          <cell r="CV11">
            <v>4231392</v>
          </cell>
        </row>
        <row r="12">
          <cell r="CU12">
            <v>11325.38</v>
          </cell>
          <cell r="CV12">
            <v>13040</v>
          </cell>
        </row>
        <row r="13">
          <cell r="CU13">
            <v>359471.05</v>
          </cell>
          <cell r="CV13">
            <v>440205</v>
          </cell>
        </row>
        <row r="14">
          <cell r="CU14">
            <v>1349133.29</v>
          </cell>
          <cell r="CV14">
            <v>1688816</v>
          </cell>
        </row>
        <row r="15">
          <cell r="CU15">
            <v>71282.22</v>
          </cell>
          <cell r="CV15">
            <v>93413</v>
          </cell>
        </row>
        <row r="16">
          <cell r="CU16">
            <v>272552.14</v>
          </cell>
          <cell r="CV16">
            <v>342623</v>
          </cell>
        </row>
        <row r="17">
          <cell r="CU17">
            <v>6294.81</v>
          </cell>
          <cell r="CV17">
            <v>6869</v>
          </cell>
        </row>
        <row r="18">
          <cell r="CU18">
            <v>73022.69</v>
          </cell>
          <cell r="CV18">
            <v>89874</v>
          </cell>
        </row>
        <row r="19">
          <cell r="CU19">
            <v>124.15</v>
          </cell>
          <cell r="CV19">
            <v>232</v>
          </cell>
        </row>
        <row r="20">
          <cell r="CU20">
            <v>452.09999999999997</v>
          </cell>
          <cell r="CV20">
            <v>531</v>
          </cell>
        </row>
        <row r="21">
          <cell r="CU21">
            <v>12843.53</v>
          </cell>
          <cell r="CV21">
            <v>15058</v>
          </cell>
        </row>
        <row r="22">
          <cell r="CU22">
            <v>59030.5</v>
          </cell>
          <cell r="CV22">
            <v>64912</v>
          </cell>
        </row>
        <row r="23">
          <cell r="CU23">
            <v>0</v>
          </cell>
          <cell r="CV23">
            <v>0</v>
          </cell>
        </row>
        <row r="24">
          <cell r="CU24">
            <v>24709</v>
          </cell>
          <cell r="CV24">
            <v>24709</v>
          </cell>
        </row>
        <row r="25">
          <cell r="CU25">
            <v>178995.57</v>
          </cell>
          <cell r="CV25">
            <v>332158</v>
          </cell>
        </row>
        <row r="26">
          <cell r="CU26">
            <v>3639.17</v>
          </cell>
          <cell r="CV26">
            <v>6377</v>
          </cell>
        </row>
        <row r="27">
          <cell r="CU27">
            <v>807196.21</v>
          </cell>
          <cell r="CV27">
            <v>1289619</v>
          </cell>
        </row>
        <row r="28">
          <cell r="CU28">
            <v>221479.01</v>
          </cell>
          <cell r="CV28">
            <v>244673</v>
          </cell>
        </row>
        <row r="29">
          <cell r="CU29">
            <v>751034.49</v>
          </cell>
          <cell r="CV29">
            <v>991702</v>
          </cell>
        </row>
        <row r="30">
          <cell r="CU30">
            <v>68905.77</v>
          </cell>
          <cell r="CV30">
            <v>95309</v>
          </cell>
        </row>
        <row r="31">
          <cell r="CU31">
            <v>30667.13</v>
          </cell>
          <cell r="CV31">
            <v>31321</v>
          </cell>
        </row>
        <row r="32">
          <cell r="CU32">
            <v>6617.57</v>
          </cell>
          <cell r="CV32">
            <v>18005</v>
          </cell>
        </row>
        <row r="33">
          <cell r="CU33">
            <v>40329.480000000003</v>
          </cell>
          <cell r="CV33">
            <v>52945</v>
          </cell>
        </row>
        <row r="34">
          <cell r="CU34">
            <v>1050.5</v>
          </cell>
          <cell r="CV34">
            <v>1329</v>
          </cell>
        </row>
        <row r="35">
          <cell r="CU35">
            <v>12516.43</v>
          </cell>
          <cell r="CV35">
            <v>19249</v>
          </cell>
        </row>
        <row r="36">
          <cell r="BX36">
            <v>0</v>
          </cell>
          <cell r="BY36">
            <v>0</v>
          </cell>
          <cell r="BZ36">
            <v>925906</v>
          </cell>
          <cell r="CA36">
            <v>1077694</v>
          </cell>
          <cell r="CB36">
            <v>3633152</v>
          </cell>
          <cell r="CC36">
            <v>4487280.3899999997</v>
          </cell>
          <cell r="CF36">
            <v>497408</v>
          </cell>
          <cell r="CG36">
            <v>365966</v>
          </cell>
          <cell r="CH36">
            <v>1478745</v>
          </cell>
          <cell r="CI36">
            <v>1754147.01</v>
          </cell>
          <cell r="CK36">
            <v>14</v>
          </cell>
          <cell r="CL36">
            <v>701613</v>
          </cell>
          <cell r="CM36">
            <v>380646</v>
          </cell>
          <cell r="CN36">
            <v>1436834</v>
          </cell>
          <cell r="CO36">
            <v>1764816.87</v>
          </cell>
        </row>
      </sheetData>
      <sheetData sheetId="2">
        <row r="8">
          <cell r="HJ8">
            <v>48254.84</v>
          </cell>
          <cell r="HK8">
            <v>102730</v>
          </cell>
        </row>
        <row r="9">
          <cell r="HJ9">
            <v>5377.93</v>
          </cell>
          <cell r="HK9">
            <v>21426</v>
          </cell>
        </row>
        <row r="10">
          <cell r="HJ10">
            <v>825.75</v>
          </cell>
          <cell r="HK10">
            <v>1084</v>
          </cell>
        </row>
        <row r="11">
          <cell r="HJ11">
            <v>456879.02</v>
          </cell>
          <cell r="HK11">
            <v>947883</v>
          </cell>
        </row>
        <row r="12">
          <cell r="HJ12">
            <v>683.56</v>
          </cell>
          <cell r="HK12">
            <v>684</v>
          </cell>
        </row>
        <row r="13">
          <cell r="HJ13">
            <v>98773.859999999971</v>
          </cell>
          <cell r="HK13">
            <v>150268</v>
          </cell>
        </row>
        <row r="14">
          <cell r="HJ14">
            <v>331258.8</v>
          </cell>
          <cell r="HK14">
            <v>530972</v>
          </cell>
        </row>
        <row r="15">
          <cell r="HJ15">
            <v>55827.11</v>
          </cell>
          <cell r="HK15">
            <v>103180</v>
          </cell>
        </row>
        <row r="16">
          <cell r="HJ16">
            <v>86518.35</v>
          </cell>
          <cell r="HK16">
            <v>166390</v>
          </cell>
        </row>
        <row r="17">
          <cell r="HJ17">
            <v>20540.61</v>
          </cell>
          <cell r="HK17">
            <v>20960</v>
          </cell>
        </row>
        <row r="18">
          <cell r="HJ18">
            <v>28316.350000000002</v>
          </cell>
          <cell r="HK18">
            <v>89504</v>
          </cell>
        </row>
        <row r="19">
          <cell r="HJ19">
            <v>0</v>
          </cell>
          <cell r="HK19">
            <v>0</v>
          </cell>
        </row>
        <row r="20">
          <cell r="HJ20">
            <v>353.81</v>
          </cell>
          <cell r="HK20">
            <v>1017</v>
          </cell>
        </row>
        <row r="21">
          <cell r="HJ21">
            <v>6343.5199999999995</v>
          </cell>
          <cell r="HK21">
            <v>8721</v>
          </cell>
        </row>
        <row r="22">
          <cell r="HJ22">
            <v>6780.84</v>
          </cell>
          <cell r="HK22">
            <v>13346</v>
          </cell>
        </row>
        <row r="23">
          <cell r="HJ23">
            <v>0</v>
          </cell>
          <cell r="HK23">
            <v>0</v>
          </cell>
        </row>
        <row r="24">
          <cell r="HJ24">
            <v>0</v>
          </cell>
          <cell r="HK24">
            <v>0</v>
          </cell>
        </row>
        <row r="25">
          <cell r="HJ25">
            <v>95887.669999999984</v>
          </cell>
          <cell r="HK25">
            <v>190786</v>
          </cell>
        </row>
        <row r="26">
          <cell r="HJ26">
            <v>0</v>
          </cell>
          <cell r="HK26">
            <v>0</v>
          </cell>
        </row>
        <row r="27">
          <cell r="HJ27">
            <v>662808.38</v>
          </cell>
          <cell r="HK27">
            <v>1242946</v>
          </cell>
        </row>
        <row r="28">
          <cell r="HJ28">
            <v>26436.550000000003</v>
          </cell>
          <cell r="HK28">
            <v>39973</v>
          </cell>
        </row>
        <row r="29">
          <cell r="HJ29">
            <v>187111.88999999998</v>
          </cell>
          <cell r="HK29">
            <v>274395</v>
          </cell>
        </row>
        <row r="30">
          <cell r="HJ30">
            <v>69595.009999999995</v>
          </cell>
          <cell r="HK30">
            <v>131654</v>
          </cell>
        </row>
        <row r="31">
          <cell r="HJ31">
            <v>173521.45</v>
          </cell>
          <cell r="HK31">
            <v>282128</v>
          </cell>
        </row>
        <row r="32">
          <cell r="HJ32">
            <v>34018.26</v>
          </cell>
          <cell r="HK32">
            <v>68191</v>
          </cell>
        </row>
        <row r="33">
          <cell r="HJ33">
            <v>41253.18</v>
          </cell>
          <cell r="HK33">
            <v>59850</v>
          </cell>
        </row>
        <row r="34">
          <cell r="HJ34">
            <v>7963.3099999999995</v>
          </cell>
          <cell r="HK34">
            <v>10675</v>
          </cell>
        </row>
        <row r="35">
          <cell r="HJ35">
            <v>30494.32</v>
          </cell>
          <cell r="HK35">
            <v>40618</v>
          </cell>
        </row>
        <row r="36">
          <cell r="GN36">
            <v>74</v>
          </cell>
          <cell r="GO36">
            <v>918922</v>
          </cell>
          <cell r="GP36">
            <v>508372</v>
          </cell>
          <cell r="GQ36">
            <v>962407</v>
          </cell>
          <cell r="GR36">
            <v>1389753.23</v>
          </cell>
          <cell r="GU36">
            <v>555184</v>
          </cell>
          <cell r="GV36">
            <v>240551</v>
          </cell>
          <cell r="GW36">
            <v>442609</v>
          </cell>
          <cell r="GX36">
            <v>673428.24</v>
          </cell>
          <cell r="GZ36">
            <v>347</v>
          </cell>
          <cell r="HA36">
            <v>457138</v>
          </cell>
          <cell r="HB36">
            <v>129650</v>
          </cell>
          <cell r="HC36">
            <v>284127</v>
          </cell>
          <cell r="HD36">
            <v>412642.9</v>
          </cell>
        </row>
      </sheetData>
      <sheetData sheetId="3">
        <row r="8">
          <cell r="GL8">
            <v>43978.82</v>
          </cell>
          <cell r="GM8">
            <v>46132</v>
          </cell>
        </row>
        <row r="9">
          <cell r="GL9">
            <v>0</v>
          </cell>
          <cell r="GM9">
            <v>0</v>
          </cell>
        </row>
        <row r="10">
          <cell r="GL10">
            <v>1550</v>
          </cell>
          <cell r="GM10">
            <v>1550</v>
          </cell>
        </row>
        <row r="11">
          <cell r="GL11">
            <v>201023.33000000002</v>
          </cell>
          <cell r="GM11">
            <v>236209</v>
          </cell>
        </row>
        <row r="12">
          <cell r="GL12">
            <v>0</v>
          </cell>
          <cell r="GM12">
            <v>0</v>
          </cell>
        </row>
        <row r="13">
          <cell r="GL13">
            <v>48905.54</v>
          </cell>
          <cell r="GM13">
            <v>52846</v>
          </cell>
        </row>
        <row r="14">
          <cell r="GL14">
            <v>277380.45</v>
          </cell>
          <cell r="GM14">
            <v>309006</v>
          </cell>
        </row>
        <row r="15">
          <cell r="GL15">
            <v>5123.55</v>
          </cell>
          <cell r="GM15">
            <v>6714</v>
          </cell>
        </row>
        <row r="16">
          <cell r="GL16">
            <v>14199.09</v>
          </cell>
          <cell r="GM16">
            <v>17376</v>
          </cell>
        </row>
        <row r="17">
          <cell r="GL17">
            <v>104159.34</v>
          </cell>
          <cell r="GM17">
            <v>116893</v>
          </cell>
        </row>
        <row r="18">
          <cell r="GL18">
            <v>8936.89</v>
          </cell>
          <cell r="GM18">
            <v>9121</v>
          </cell>
        </row>
        <row r="19">
          <cell r="GL19">
            <v>0</v>
          </cell>
          <cell r="GM19">
            <v>0</v>
          </cell>
        </row>
        <row r="20">
          <cell r="GL20">
            <v>57.79</v>
          </cell>
          <cell r="GM20">
            <v>113</v>
          </cell>
        </row>
        <row r="21">
          <cell r="GL21">
            <v>217.23</v>
          </cell>
          <cell r="GM21">
            <v>260</v>
          </cell>
        </row>
        <row r="22">
          <cell r="GL22">
            <v>6382</v>
          </cell>
          <cell r="GM22">
            <v>6382</v>
          </cell>
        </row>
        <row r="23">
          <cell r="GL23">
            <v>0</v>
          </cell>
          <cell r="GM23">
            <v>0</v>
          </cell>
        </row>
        <row r="24">
          <cell r="GL24">
            <v>0</v>
          </cell>
          <cell r="GM24">
            <v>0</v>
          </cell>
        </row>
        <row r="25">
          <cell r="GL25">
            <v>1131.72</v>
          </cell>
          <cell r="GM25">
            <v>1632</v>
          </cell>
        </row>
        <row r="26">
          <cell r="GL26">
            <v>0</v>
          </cell>
          <cell r="GM26">
            <v>0</v>
          </cell>
        </row>
        <row r="27">
          <cell r="GL27">
            <v>62221.55</v>
          </cell>
          <cell r="GM27">
            <v>88503</v>
          </cell>
        </row>
        <row r="28">
          <cell r="GL28">
            <v>32043.51</v>
          </cell>
          <cell r="GM28">
            <v>37899</v>
          </cell>
        </row>
        <row r="29">
          <cell r="GL29">
            <v>28497.1</v>
          </cell>
          <cell r="GM29">
            <v>30702</v>
          </cell>
        </row>
        <row r="30">
          <cell r="GL30">
            <v>190.92</v>
          </cell>
          <cell r="GM30">
            <v>191</v>
          </cell>
        </row>
        <row r="31">
          <cell r="GL31">
            <v>10872.84</v>
          </cell>
          <cell r="GM31">
            <v>13364</v>
          </cell>
        </row>
        <row r="32">
          <cell r="GL32">
            <v>3775.97</v>
          </cell>
          <cell r="GM32">
            <v>4611</v>
          </cell>
        </row>
        <row r="33">
          <cell r="GL33">
            <v>0</v>
          </cell>
          <cell r="GM33">
            <v>0</v>
          </cell>
        </row>
        <row r="34">
          <cell r="GL34">
            <v>83.58</v>
          </cell>
          <cell r="GM34">
            <v>333</v>
          </cell>
        </row>
        <row r="35">
          <cell r="GL35">
            <v>0</v>
          </cell>
          <cell r="GM35">
            <v>0</v>
          </cell>
        </row>
        <row r="36">
          <cell r="FQ36">
            <v>55356</v>
          </cell>
          <cell r="FR36">
            <v>60066</v>
          </cell>
          <cell r="FS36">
            <v>628423</v>
          </cell>
          <cell r="FT36">
            <v>645426.44999999995</v>
          </cell>
          <cell r="FW36">
            <v>5660</v>
          </cell>
          <cell r="FX36">
            <v>19577</v>
          </cell>
          <cell r="FY36">
            <v>119468</v>
          </cell>
          <cell r="FZ36">
            <v>126941.48999999999</v>
          </cell>
          <cell r="GD36">
            <v>25961</v>
          </cell>
          <cell r="GE36">
            <v>65326</v>
          </cell>
          <cell r="GF36">
            <v>78363.28</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bankarski sistem"/>
      <sheetName val="golemi banki"/>
      <sheetName val="sredni banki"/>
      <sheetName val="mail banki"/>
    </sheetNames>
    <sheetDataSet>
      <sheetData sheetId="0">
        <row r="14">
          <cell r="D14">
            <v>0</v>
          </cell>
          <cell r="E14">
            <v>0</v>
          </cell>
          <cell r="F14">
            <v>6444</v>
          </cell>
          <cell r="G14">
            <v>4344</v>
          </cell>
          <cell r="H14">
            <v>112167</v>
          </cell>
          <cell r="J14">
            <v>110694.2</v>
          </cell>
          <cell r="P14">
            <v>104696</v>
          </cell>
          <cell r="Q14">
            <v>80299.100000000006</v>
          </cell>
          <cell r="W14">
            <v>124049</v>
          </cell>
          <cell r="X14">
            <v>98458.03</v>
          </cell>
          <cell r="AA14">
            <v>30932</v>
          </cell>
          <cell r="AB14">
            <v>9873</v>
          </cell>
          <cell r="AC14">
            <v>310895</v>
          </cell>
          <cell r="AE14">
            <v>289451.32999999996</v>
          </cell>
          <cell r="AG14">
            <v>351700</v>
          </cell>
        </row>
        <row r="15">
          <cell r="I15">
            <v>90</v>
          </cell>
          <cell r="J15">
            <v>90</v>
          </cell>
          <cell r="P15">
            <v>742</v>
          </cell>
          <cell r="Q15">
            <v>586.43999999999994</v>
          </cell>
          <cell r="W15">
            <v>20886</v>
          </cell>
          <cell r="X15">
            <v>5263.88</v>
          </cell>
          <cell r="AA15">
            <v>20843</v>
          </cell>
          <cell r="AB15">
            <v>0</v>
          </cell>
          <cell r="AC15">
            <v>875</v>
          </cell>
          <cell r="AE15">
            <v>5940.32</v>
          </cell>
          <cell r="AG15">
            <v>21718</v>
          </cell>
        </row>
        <row r="16">
          <cell r="I16">
            <v>42338</v>
          </cell>
          <cell r="J16">
            <v>178291.20000000001</v>
          </cell>
          <cell r="P16">
            <v>52153</v>
          </cell>
          <cell r="Q16">
            <v>78163.77</v>
          </cell>
          <cell r="W16">
            <v>41697</v>
          </cell>
          <cell r="X16">
            <v>30141.8</v>
          </cell>
          <cell r="AA16">
            <v>15910</v>
          </cell>
          <cell r="AB16">
            <v>8932</v>
          </cell>
          <cell r="AC16">
            <v>111346</v>
          </cell>
          <cell r="AE16">
            <v>286596.77</v>
          </cell>
          <cell r="AG16">
            <v>136188</v>
          </cell>
        </row>
        <row r="17">
          <cell r="I17">
            <v>2962587</v>
          </cell>
          <cell r="J17">
            <v>1961701.0899999996</v>
          </cell>
          <cell r="P17">
            <v>1007282</v>
          </cell>
          <cell r="Q17">
            <v>799394.53</v>
          </cell>
          <cell r="W17">
            <v>2026256</v>
          </cell>
          <cell r="X17">
            <v>1480059.87</v>
          </cell>
          <cell r="AA17">
            <v>1595239</v>
          </cell>
          <cell r="AB17">
            <v>684941</v>
          </cell>
          <cell r="AC17">
            <v>3715945</v>
          </cell>
          <cell r="AE17">
            <v>4241155.49</v>
          </cell>
          <cell r="AG17">
            <v>5996125</v>
          </cell>
        </row>
        <row r="18">
          <cell r="I18">
            <v>9752</v>
          </cell>
          <cell r="J18">
            <v>8037.38</v>
          </cell>
          <cell r="P18">
            <v>3308</v>
          </cell>
          <cell r="Q18">
            <v>3308</v>
          </cell>
          <cell r="W18">
            <v>0</v>
          </cell>
          <cell r="X18">
            <v>0</v>
          </cell>
          <cell r="AA18">
            <v>0</v>
          </cell>
          <cell r="AB18">
            <v>0</v>
          </cell>
          <cell r="AC18">
            <v>13060</v>
          </cell>
          <cell r="AE18">
            <v>11345.380000000001</v>
          </cell>
          <cell r="AG18">
            <v>13060</v>
          </cell>
        </row>
        <row r="19">
          <cell r="I19">
            <v>226329</v>
          </cell>
          <cell r="J19">
            <v>184721.91</v>
          </cell>
          <cell r="P19">
            <v>393502</v>
          </cell>
          <cell r="Q19">
            <v>314597.04999999993</v>
          </cell>
          <cell r="W19">
            <v>140157</v>
          </cell>
          <cell r="X19">
            <v>89794.14</v>
          </cell>
          <cell r="AA19">
            <v>151936</v>
          </cell>
          <cell r="AB19">
            <v>33274</v>
          </cell>
          <cell r="AC19">
            <v>574778</v>
          </cell>
          <cell r="AE19">
            <v>589113.1</v>
          </cell>
          <cell r="AG19">
            <v>759988</v>
          </cell>
        </row>
        <row r="20">
          <cell r="I20">
            <v>1214765</v>
          </cell>
          <cell r="J20">
            <v>1027381.3099999999</v>
          </cell>
          <cell r="P20">
            <v>753127</v>
          </cell>
          <cell r="Q20">
            <v>533120.70000000007</v>
          </cell>
          <cell r="W20">
            <v>553743</v>
          </cell>
          <cell r="X20">
            <v>447480.72000000003</v>
          </cell>
          <cell r="AA20">
            <v>367360</v>
          </cell>
          <cell r="AB20">
            <v>231079</v>
          </cell>
          <cell r="AC20">
            <v>1923196</v>
          </cell>
          <cell r="AE20">
            <v>2007982.7299999995</v>
          </cell>
          <cell r="AG20">
            <v>2521635</v>
          </cell>
        </row>
        <row r="21">
          <cell r="I21">
            <v>247301</v>
          </cell>
          <cell r="J21">
            <v>80310.14</v>
          </cell>
          <cell r="P21">
            <v>56659</v>
          </cell>
          <cell r="Q21">
            <v>22172.219999999998</v>
          </cell>
          <cell r="W21">
            <v>494277</v>
          </cell>
          <cell r="X21">
            <v>255153.44</v>
          </cell>
          <cell r="AA21">
            <v>646436</v>
          </cell>
          <cell r="AB21">
            <v>53677</v>
          </cell>
          <cell r="AC21">
            <v>98124</v>
          </cell>
          <cell r="AE21">
            <v>357635.8</v>
          </cell>
          <cell r="AG21">
            <v>798237</v>
          </cell>
        </row>
        <row r="22">
          <cell r="I22">
            <v>267128</v>
          </cell>
          <cell r="J22">
            <v>187206.75</v>
          </cell>
          <cell r="P22">
            <v>175723</v>
          </cell>
          <cell r="Q22">
            <v>90062.819999999992</v>
          </cell>
          <cell r="W22">
            <v>214555</v>
          </cell>
          <cell r="X22">
            <v>127034.23000000001</v>
          </cell>
          <cell r="AA22">
            <v>221535</v>
          </cell>
          <cell r="AB22">
            <v>99673</v>
          </cell>
          <cell r="AC22">
            <v>336198</v>
          </cell>
          <cell r="AE22">
            <v>404303.80000000005</v>
          </cell>
          <cell r="AG22">
            <v>657406</v>
          </cell>
        </row>
        <row r="23">
          <cell r="I23">
            <v>5917</v>
          </cell>
          <cell r="J23">
            <v>1812.3</v>
          </cell>
          <cell r="P23">
            <v>45971</v>
          </cell>
          <cell r="Q23">
            <v>45971</v>
          </cell>
          <cell r="W23">
            <v>99365</v>
          </cell>
          <cell r="X23">
            <v>77448.92</v>
          </cell>
          <cell r="AA23">
            <v>33997</v>
          </cell>
          <cell r="AB23">
            <v>1420</v>
          </cell>
          <cell r="AC23">
            <v>115836</v>
          </cell>
          <cell r="AE23">
            <v>125232.22</v>
          </cell>
          <cell r="AG23">
            <v>151253</v>
          </cell>
        </row>
        <row r="24">
          <cell r="I24">
            <v>281180</v>
          </cell>
          <cell r="J24">
            <v>132998.98000000001</v>
          </cell>
          <cell r="P24">
            <v>31026</v>
          </cell>
          <cell r="Q24">
            <v>19873.260000000002</v>
          </cell>
          <cell r="W24">
            <v>69710</v>
          </cell>
          <cell r="X24">
            <v>40424.42</v>
          </cell>
          <cell r="AA24">
            <v>241979</v>
          </cell>
          <cell r="AB24">
            <v>7685</v>
          </cell>
          <cell r="AC24">
            <v>132252</v>
          </cell>
          <cell r="AE24">
            <v>193296.66</v>
          </cell>
          <cell r="AG24">
            <v>381916</v>
          </cell>
        </row>
        <row r="25">
          <cell r="I25">
            <v>1107</v>
          </cell>
          <cell r="J25">
            <v>343.78</v>
          </cell>
          <cell r="P25">
            <v>0</v>
          </cell>
          <cell r="Q25">
            <v>0</v>
          </cell>
          <cell r="W25">
            <v>59</v>
          </cell>
          <cell r="X25">
            <v>44.25</v>
          </cell>
          <cell r="AA25">
            <v>1019</v>
          </cell>
          <cell r="AB25">
            <v>59</v>
          </cell>
          <cell r="AC25">
            <v>88</v>
          </cell>
          <cell r="AE25">
            <v>388.03</v>
          </cell>
          <cell r="AG25">
            <v>1166</v>
          </cell>
        </row>
        <row r="26">
          <cell r="I26">
            <v>1250</v>
          </cell>
          <cell r="J26">
            <v>623.68999999999994</v>
          </cell>
          <cell r="P26">
            <v>324</v>
          </cell>
          <cell r="Q26">
            <v>82.62</v>
          </cell>
          <cell r="W26">
            <v>1541</v>
          </cell>
          <cell r="X26">
            <v>671.41</v>
          </cell>
          <cell r="AA26">
            <v>2154</v>
          </cell>
          <cell r="AB26">
            <v>146</v>
          </cell>
          <cell r="AC26">
            <v>815</v>
          </cell>
          <cell r="AE26">
            <v>1377.72</v>
          </cell>
          <cell r="AG26">
            <v>3115</v>
          </cell>
        </row>
        <row r="27">
          <cell r="I27">
            <v>7770</v>
          </cell>
          <cell r="J27">
            <v>5679.6399999999994</v>
          </cell>
          <cell r="P27">
            <v>22402</v>
          </cell>
          <cell r="Q27">
            <v>9549.8799999999992</v>
          </cell>
          <cell r="W27">
            <v>4191</v>
          </cell>
          <cell r="X27">
            <v>1173.8899999999999</v>
          </cell>
          <cell r="AA27">
            <v>21918</v>
          </cell>
          <cell r="AB27">
            <v>504</v>
          </cell>
          <cell r="AC27">
            <v>11941</v>
          </cell>
          <cell r="AE27">
            <v>16403.41</v>
          </cell>
          <cell r="AG27">
            <v>34363</v>
          </cell>
        </row>
        <row r="28">
          <cell r="I28">
            <v>75093</v>
          </cell>
          <cell r="J28">
            <v>62697.650000000009</v>
          </cell>
          <cell r="P28">
            <v>19127</v>
          </cell>
          <cell r="Q28">
            <v>6792.02</v>
          </cell>
          <cell r="W28">
            <v>16804</v>
          </cell>
          <cell r="X28">
            <v>14278.609999999999</v>
          </cell>
          <cell r="AA28">
            <v>32768</v>
          </cell>
          <cell r="AB28">
            <v>3374</v>
          </cell>
          <cell r="AC28">
            <v>74882</v>
          </cell>
          <cell r="AE28">
            <v>83768.28</v>
          </cell>
          <cell r="AG28">
            <v>111024</v>
          </cell>
        </row>
        <row r="29">
          <cell r="I29">
            <v>0</v>
          </cell>
          <cell r="J29">
            <v>0</v>
          </cell>
          <cell r="P29">
            <v>0</v>
          </cell>
          <cell r="Q29">
            <v>0</v>
          </cell>
          <cell r="W29">
            <v>0</v>
          </cell>
          <cell r="X29">
            <v>0</v>
          </cell>
          <cell r="AA29">
            <v>0</v>
          </cell>
          <cell r="AB29">
            <v>0</v>
          </cell>
          <cell r="AC29">
            <v>0</v>
          </cell>
          <cell r="AE29">
            <v>0</v>
          </cell>
          <cell r="AG29">
            <v>0</v>
          </cell>
        </row>
        <row r="30">
          <cell r="I30">
            <v>0</v>
          </cell>
          <cell r="J30">
            <v>0</v>
          </cell>
          <cell r="P30">
            <v>0</v>
          </cell>
          <cell r="Q30">
            <v>0</v>
          </cell>
          <cell r="W30">
            <v>25834</v>
          </cell>
          <cell r="X30">
            <v>25834</v>
          </cell>
          <cell r="AA30">
            <v>0</v>
          </cell>
          <cell r="AB30">
            <v>0</v>
          </cell>
          <cell r="AC30">
            <v>25834</v>
          </cell>
          <cell r="AE30">
            <v>25834</v>
          </cell>
          <cell r="AG30">
            <v>25834</v>
          </cell>
        </row>
        <row r="31">
          <cell r="I31">
            <v>123247</v>
          </cell>
          <cell r="J31">
            <v>84924.41</v>
          </cell>
          <cell r="P31">
            <v>338522</v>
          </cell>
          <cell r="Q31">
            <v>156493.66999999998</v>
          </cell>
          <cell r="W31">
            <v>191220</v>
          </cell>
          <cell r="X31">
            <v>84274.260000000009</v>
          </cell>
          <cell r="AA31">
            <v>288889</v>
          </cell>
          <cell r="AB31">
            <v>184298</v>
          </cell>
          <cell r="AC31">
            <v>179802</v>
          </cell>
          <cell r="AE31">
            <v>325692.34000000003</v>
          </cell>
          <cell r="AG31">
            <v>652989</v>
          </cell>
        </row>
        <row r="32">
          <cell r="I32">
            <v>2699</v>
          </cell>
          <cell r="J32">
            <v>2699</v>
          </cell>
          <cell r="P32">
            <v>22206</v>
          </cell>
          <cell r="Q32">
            <v>14227.41</v>
          </cell>
          <cell r="W32">
            <v>0</v>
          </cell>
          <cell r="X32">
            <v>0</v>
          </cell>
          <cell r="AA32">
            <v>6244</v>
          </cell>
          <cell r="AB32">
            <v>1960</v>
          </cell>
          <cell r="AC32">
            <v>16701</v>
          </cell>
          <cell r="AE32">
            <v>16926.41</v>
          </cell>
          <cell r="AG32">
            <v>24905</v>
          </cell>
        </row>
        <row r="33">
          <cell r="I33">
            <v>2068888</v>
          </cell>
          <cell r="J33">
            <v>1309396.0999999999</v>
          </cell>
          <cell r="P33">
            <v>770871</v>
          </cell>
          <cell r="Q33">
            <v>477950.98</v>
          </cell>
          <cell r="W33">
            <v>276293</v>
          </cell>
          <cell r="X33">
            <v>142154.04999999999</v>
          </cell>
          <cell r="AA33">
            <v>832324</v>
          </cell>
          <cell r="AB33">
            <v>977493</v>
          </cell>
          <cell r="AC33">
            <v>1306235</v>
          </cell>
          <cell r="AE33">
            <v>1929501.13</v>
          </cell>
          <cell r="AG33">
            <v>3116052</v>
          </cell>
        </row>
        <row r="34">
          <cell r="I34">
            <v>353777</v>
          </cell>
          <cell r="J34">
            <v>313657.36</v>
          </cell>
          <cell r="P34">
            <v>0</v>
          </cell>
          <cell r="Q34">
            <v>0</v>
          </cell>
          <cell r="W34">
            <v>0</v>
          </cell>
          <cell r="X34">
            <v>0</v>
          </cell>
          <cell r="AA34">
            <v>21967</v>
          </cell>
          <cell r="AB34">
            <v>39574</v>
          </cell>
          <cell r="AC34">
            <v>292236</v>
          </cell>
          <cell r="AE34">
            <v>313657.36</v>
          </cell>
          <cell r="AG34">
            <v>353777</v>
          </cell>
        </row>
        <row r="35">
          <cell r="I35">
            <v>1564526</v>
          </cell>
          <cell r="J35">
            <v>1187736.1600000001</v>
          </cell>
          <cell r="P35">
            <v>0</v>
          </cell>
          <cell r="Q35">
            <v>0</v>
          </cell>
          <cell r="W35">
            <v>9385</v>
          </cell>
          <cell r="X35">
            <v>7976.48</v>
          </cell>
          <cell r="AA35">
            <v>131106</v>
          </cell>
          <cell r="AB35">
            <v>601681</v>
          </cell>
          <cell r="AC35">
            <v>841124</v>
          </cell>
          <cell r="AE35">
            <v>1195712.6399999999</v>
          </cell>
          <cell r="AG35">
            <v>1573911</v>
          </cell>
        </row>
        <row r="36">
          <cell r="I36">
            <v>55934</v>
          </cell>
          <cell r="J36">
            <v>41869.850000000006</v>
          </cell>
          <cell r="P36">
            <v>100766</v>
          </cell>
          <cell r="Q36">
            <v>58002.86</v>
          </cell>
          <cell r="W36">
            <v>93711</v>
          </cell>
          <cell r="X36">
            <v>48354.5</v>
          </cell>
          <cell r="AA36">
            <v>81068</v>
          </cell>
          <cell r="AB36">
            <v>52107</v>
          </cell>
          <cell r="AC36">
            <v>117236</v>
          </cell>
          <cell r="AE36">
            <v>148227.21</v>
          </cell>
          <cell r="AG36">
            <v>250411</v>
          </cell>
        </row>
        <row r="37">
          <cell r="I37">
            <v>65892</v>
          </cell>
          <cell r="J37">
            <v>55885.75</v>
          </cell>
          <cell r="P37">
            <v>120040</v>
          </cell>
          <cell r="Q37">
            <v>77968.62</v>
          </cell>
          <cell r="W37">
            <v>9784</v>
          </cell>
          <cell r="X37">
            <v>3695.8</v>
          </cell>
          <cell r="AA37">
            <v>62379</v>
          </cell>
          <cell r="AB37">
            <v>23101</v>
          </cell>
          <cell r="AC37">
            <v>110236</v>
          </cell>
          <cell r="AE37">
            <v>137550.17000000001</v>
          </cell>
          <cell r="AG37">
            <v>195716</v>
          </cell>
        </row>
        <row r="38">
          <cell r="I38">
            <v>13058</v>
          </cell>
          <cell r="J38">
            <v>9192.66</v>
          </cell>
          <cell r="P38">
            <v>87108</v>
          </cell>
          <cell r="Q38">
            <v>40848.080000000002</v>
          </cell>
          <cell r="W38">
            <v>1558</v>
          </cell>
          <cell r="X38">
            <v>1331.07</v>
          </cell>
          <cell r="AA38">
            <v>50911</v>
          </cell>
          <cell r="AB38">
            <v>23591</v>
          </cell>
          <cell r="AC38">
            <v>27222</v>
          </cell>
          <cell r="AE38">
            <v>51371.810000000005</v>
          </cell>
          <cell r="AG38">
            <v>101724</v>
          </cell>
        </row>
        <row r="39">
          <cell r="I39">
            <v>65093</v>
          </cell>
          <cell r="J39">
            <v>55188.36</v>
          </cell>
          <cell r="P39">
            <v>41615</v>
          </cell>
          <cell r="Q39">
            <v>24127.54</v>
          </cell>
          <cell r="W39">
            <v>8749</v>
          </cell>
          <cell r="X39">
            <v>7079.67</v>
          </cell>
          <cell r="AA39">
            <v>15926</v>
          </cell>
          <cell r="AB39">
            <v>33604</v>
          </cell>
          <cell r="AC39">
            <v>65927</v>
          </cell>
          <cell r="AE39">
            <v>86395.57</v>
          </cell>
          <cell r="AG39">
            <v>115457</v>
          </cell>
        </row>
        <row r="40">
          <cell r="I40">
            <v>8834</v>
          </cell>
          <cell r="J40">
            <v>6015.38</v>
          </cell>
          <cell r="P40">
            <v>4040</v>
          </cell>
          <cell r="Q40">
            <v>3414.38</v>
          </cell>
          <cell r="W40">
            <v>0</v>
          </cell>
          <cell r="X40">
            <v>0</v>
          </cell>
          <cell r="AA40">
            <v>23</v>
          </cell>
          <cell r="AB40">
            <v>6269</v>
          </cell>
          <cell r="AC40">
            <v>6582</v>
          </cell>
          <cell r="AE40">
            <v>9429.76</v>
          </cell>
          <cell r="AG40">
            <v>12874</v>
          </cell>
        </row>
        <row r="41">
          <cell r="I41">
            <v>34083</v>
          </cell>
          <cell r="J41">
            <v>25142.800000000003</v>
          </cell>
          <cell r="P41">
            <v>24342</v>
          </cell>
          <cell r="Q41">
            <v>16600.009999999998</v>
          </cell>
          <cell r="W41">
            <v>7865</v>
          </cell>
          <cell r="X41">
            <v>6919.95</v>
          </cell>
          <cell r="AA41">
            <v>7374</v>
          </cell>
          <cell r="AB41">
            <v>21817</v>
          </cell>
          <cell r="AC41">
            <v>37099</v>
          </cell>
          <cell r="AE41">
            <v>48662.759999999995</v>
          </cell>
          <cell r="AG41">
            <v>66290</v>
          </cell>
        </row>
      </sheetData>
      <sheetData sheetId="1">
        <row r="8">
          <cell r="CU8">
            <v>240063.41999999998</v>
          </cell>
          <cell r="CV8">
            <v>270061</v>
          </cell>
        </row>
        <row r="9">
          <cell r="CU9">
            <v>572.68999999999994</v>
          </cell>
          <cell r="CV9">
            <v>696</v>
          </cell>
        </row>
        <row r="10">
          <cell r="CU10">
            <v>278401.99</v>
          </cell>
          <cell r="CV10">
            <v>124444</v>
          </cell>
        </row>
        <row r="11">
          <cell r="CU11">
            <v>3635231.3800000004</v>
          </cell>
          <cell r="CV11">
            <v>4845395</v>
          </cell>
        </row>
        <row r="12">
          <cell r="CU12">
            <v>11345.380000000001</v>
          </cell>
          <cell r="CV12">
            <v>13060</v>
          </cell>
        </row>
        <row r="13">
          <cell r="CU13">
            <v>410469.41</v>
          </cell>
          <cell r="CV13">
            <v>484874</v>
          </cell>
        </row>
        <row r="14">
          <cell r="CU14">
            <v>1396766.0299999998</v>
          </cell>
          <cell r="CV14">
            <v>1593243</v>
          </cell>
        </row>
        <row r="15">
          <cell r="CU15">
            <v>278436.89</v>
          </cell>
          <cell r="CV15">
            <v>544055</v>
          </cell>
        </row>
        <row r="16">
          <cell r="CU16">
            <v>236323.77000000002</v>
          </cell>
          <cell r="CV16">
            <v>300776</v>
          </cell>
        </row>
        <row r="17">
          <cell r="CU17">
            <v>6238.19</v>
          </cell>
          <cell r="CV17">
            <v>6743</v>
          </cell>
        </row>
        <row r="18">
          <cell r="CU18">
            <v>117795.95999999999</v>
          </cell>
          <cell r="CV18">
            <v>121415</v>
          </cell>
        </row>
        <row r="19">
          <cell r="CU19">
            <v>388.03</v>
          </cell>
          <cell r="CV19">
            <v>1166</v>
          </cell>
        </row>
        <row r="20">
          <cell r="CU20">
            <v>809.92</v>
          </cell>
          <cell r="CV20">
            <v>1680</v>
          </cell>
        </row>
        <row r="21">
          <cell r="CU21">
            <v>5644.7800000000007</v>
          </cell>
          <cell r="CV21">
            <v>8248</v>
          </cell>
        </row>
        <row r="22">
          <cell r="CU22">
            <v>64153.69</v>
          </cell>
          <cell r="CV22">
            <v>71283</v>
          </cell>
        </row>
        <row r="23">
          <cell r="CU23">
            <v>0</v>
          </cell>
          <cell r="CV23">
            <v>0</v>
          </cell>
        </row>
        <row r="24">
          <cell r="CU24">
            <v>25834</v>
          </cell>
          <cell r="CV24">
            <v>25834</v>
          </cell>
        </row>
        <row r="25">
          <cell r="CU25">
            <v>181502.78</v>
          </cell>
          <cell r="CV25">
            <v>351506</v>
          </cell>
        </row>
        <row r="26">
          <cell r="CU26">
            <v>4127.9399999999996</v>
          </cell>
          <cell r="CV26">
            <v>8392</v>
          </cell>
        </row>
        <row r="27">
          <cell r="CU27">
            <v>958720.25999999989</v>
          </cell>
          <cell r="CV27">
            <v>1475840</v>
          </cell>
        </row>
        <row r="28">
          <cell r="CU28">
            <v>244535.38</v>
          </cell>
          <cell r="CV28">
            <v>263415</v>
          </cell>
        </row>
        <row r="29">
          <cell r="CU29">
            <v>959169.42999999993</v>
          </cell>
          <cell r="CV29">
            <v>1266541</v>
          </cell>
        </row>
        <row r="30">
          <cell r="CU30">
            <v>67531.360000000001</v>
          </cell>
          <cell r="CV30">
            <v>99545</v>
          </cell>
        </row>
        <row r="31">
          <cell r="CU31">
            <v>30560.44</v>
          </cell>
          <cell r="CV31">
            <v>31202</v>
          </cell>
        </row>
        <row r="32">
          <cell r="CU32">
            <v>8564.65</v>
          </cell>
          <cell r="CV32">
            <v>21328</v>
          </cell>
        </row>
        <row r="33">
          <cell r="CU33">
            <v>42331.37</v>
          </cell>
          <cell r="CV33">
            <v>52745</v>
          </cell>
        </row>
        <row r="34">
          <cell r="CU34">
            <v>1147.56</v>
          </cell>
          <cell r="CV34">
            <v>1249</v>
          </cell>
        </row>
        <row r="35">
          <cell r="CU35">
            <v>14281.07</v>
          </cell>
          <cell r="CV35">
            <v>20688</v>
          </cell>
        </row>
        <row r="36">
          <cell r="BZ36">
            <v>951403</v>
          </cell>
          <cell r="CA36">
            <v>1155324</v>
          </cell>
          <cell r="CB36">
            <v>4194909</v>
          </cell>
          <cell r="CC36">
            <v>4968142.6000000006</v>
          </cell>
          <cell r="CF36">
            <v>447089</v>
          </cell>
          <cell r="CG36">
            <v>440068</v>
          </cell>
          <cell r="CH36">
            <v>1656150</v>
          </cell>
          <cell r="CI36">
            <v>1918482.46</v>
          </cell>
          <cell r="CL36">
            <v>871642</v>
          </cell>
          <cell r="CM36">
            <v>348124</v>
          </cell>
          <cell r="CN36">
            <v>1940715</v>
          </cell>
          <cell r="CO36">
            <v>2334322.7099999995</v>
          </cell>
        </row>
      </sheetData>
      <sheetData sheetId="2">
        <row r="8">
          <cell r="HJ8">
            <v>42370.69</v>
          </cell>
          <cell r="HK8">
            <v>70320</v>
          </cell>
        </row>
        <row r="9">
          <cell r="HJ9">
            <v>5367.63</v>
          </cell>
          <cell r="HK9">
            <v>21022</v>
          </cell>
        </row>
        <row r="10">
          <cell r="HJ10">
            <v>6644.7800000000007</v>
          </cell>
          <cell r="HK10">
            <v>10194</v>
          </cell>
        </row>
        <row r="11">
          <cell r="HJ11">
            <v>457664.61</v>
          </cell>
          <cell r="HK11">
            <v>974692</v>
          </cell>
        </row>
        <row r="12">
          <cell r="HJ12">
            <v>0</v>
          </cell>
          <cell r="HK12">
            <v>0</v>
          </cell>
        </row>
        <row r="13">
          <cell r="HJ13">
            <v>130626.76999999999</v>
          </cell>
          <cell r="HK13">
            <v>226491</v>
          </cell>
        </row>
        <row r="14">
          <cell r="HJ14">
            <v>361783.31999999995</v>
          </cell>
          <cell r="HK14">
            <v>639758</v>
          </cell>
        </row>
        <row r="15">
          <cell r="HJ15">
            <v>73766.92</v>
          </cell>
          <cell r="HK15">
            <v>247982</v>
          </cell>
        </row>
        <row r="16">
          <cell r="HJ16">
            <v>153234.69</v>
          </cell>
          <cell r="HK16">
            <v>339252</v>
          </cell>
        </row>
        <row r="17">
          <cell r="HJ17">
            <v>33626.959999999999</v>
          </cell>
          <cell r="HK17">
            <v>59143</v>
          </cell>
        </row>
        <row r="18">
          <cell r="HJ18">
            <v>72428.040000000023</v>
          </cell>
          <cell r="HK18">
            <v>256655</v>
          </cell>
        </row>
        <row r="19">
          <cell r="HJ19">
            <v>0</v>
          </cell>
          <cell r="HK19">
            <v>0</v>
          </cell>
        </row>
        <row r="20">
          <cell r="HJ20">
            <v>550.66</v>
          </cell>
          <cell r="HK20">
            <v>1369</v>
          </cell>
        </row>
        <row r="21">
          <cell r="HJ21">
            <v>8538.9</v>
          </cell>
          <cell r="HK21">
            <v>18027</v>
          </cell>
        </row>
        <row r="22">
          <cell r="HJ22">
            <v>12899.020000000002</v>
          </cell>
          <cell r="HK22">
            <v>32660</v>
          </cell>
        </row>
        <row r="23">
          <cell r="HJ23">
            <v>0</v>
          </cell>
          <cell r="HK23">
            <v>0</v>
          </cell>
        </row>
        <row r="24">
          <cell r="HJ24">
            <v>0</v>
          </cell>
          <cell r="HK24">
            <v>0</v>
          </cell>
        </row>
        <row r="25">
          <cell r="HJ25">
            <v>143003.79</v>
          </cell>
          <cell r="HK25">
            <v>299990</v>
          </cell>
        </row>
        <row r="26">
          <cell r="HJ26">
            <v>12798.47</v>
          </cell>
          <cell r="HK26">
            <v>16513</v>
          </cell>
        </row>
        <row r="27">
          <cell r="HJ27">
            <v>913280.12000000011</v>
          </cell>
          <cell r="HK27">
            <v>1563003</v>
          </cell>
        </row>
        <row r="28">
          <cell r="HJ28">
            <v>32739.25</v>
          </cell>
          <cell r="HK28">
            <v>50447</v>
          </cell>
        </row>
        <row r="29">
          <cell r="HJ29">
            <v>210153.58</v>
          </cell>
          <cell r="HK29">
            <v>278767</v>
          </cell>
        </row>
        <row r="30">
          <cell r="HJ30">
            <v>80504.929999999993</v>
          </cell>
          <cell r="HK30">
            <v>150675</v>
          </cell>
        </row>
        <row r="31">
          <cell r="HJ31">
            <v>71975.28</v>
          </cell>
          <cell r="HK31">
            <v>120695</v>
          </cell>
        </row>
        <row r="32">
          <cell r="HJ32">
            <v>40483.15</v>
          </cell>
          <cell r="HK32">
            <v>77315</v>
          </cell>
        </row>
        <row r="33">
          <cell r="HJ33">
            <v>44064.2</v>
          </cell>
          <cell r="HK33">
            <v>62712</v>
          </cell>
        </row>
        <row r="34">
          <cell r="HJ34">
            <v>8034.3700000000008</v>
          </cell>
          <cell r="HK34">
            <v>11295</v>
          </cell>
        </row>
        <row r="35">
          <cell r="HJ35">
            <v>34381.689999999995</v>
          </cell>
          <cell r="HK35">
            <v>45602</v>
          </cell>
        </row>
        <row r="36">
          <cell r="GO36">
            <v>1405834</v>
          </cell>
          <cell r="GP36">
            <v>488810</v>
          </cell>
          <cell r="GQ36">
            <v>1062809</v>
          </cell>
          <cell r="GR36">
            <v>1576794.3199999996</v>
          </cell>
          <cell r="GU36">
            <v>656382</v>
          </cell>
          <cell r="GV36">
            <v>200894</v>
          </cell>
          <cell r="GW36">
            <v>553061</v>
          </cell>
          <cell r="GX36">
            <v>777552.22</v>
          </cell>
          <cell r="HA36">
            <v>497774</v>
          </cell>
          <cell r="HB36">
            <v>366786</v>
          </cell>
          <cell r="HC36">
            <v>342229</v>
          </cell>
          <cell r="HD36">
            <v>596575.28000000014</v>
          </cell>
        </row>
      </sheetData>
      <sheetData sheetId="3">
        <row r="8">
          <cell r="GL8">
            <v>7017.22</v>
          </cell>
          <cell r="GM8">
            <v>11319</v>
          </cell>
        </row>
        <row r="9">
          <cell r="GL9">
            <v>0</v>
          </cell>
          <cell r="GM9">
            <v>0</v>
          </cell>
        </row>
        <row r="10">
          <cell r="GL10">
            <v>1550</v>
          </cell>
          <cell r="GM10">
            <v>1550</v>
          </cell>
        </row>
        <row r="11">
          <cell r="GL11">
            <v>148259.5</v>
          </cell>
          <cell r="GM11">
            <v>176038</v>
          </cell>
        </row>
        <row r="12">
          <cell r="GL12">
            <v>0</v>
          </cell>
          <cell r="GM12">
            <v>0</v>
          </cell>
        </row>
        <row r="13">
          <cell r="GL13">
            <v>48016.92</v>
          </cell>
          <cell r="GM13">
            <v>48623</v>
          </cell>
        </row>
        <row r="14">
          <cell r="GL14">
            <v>249433.37999999998</v>
          </cell>
          <cell r="GM14">
            <v>288634</v>
          </cell>
        </row>
        <row r="15">
          <cell r="GL15">
            <v>5431.99</v>
          </cell>
          <cell r="GM15">
            <v>6200</v>
          </cell>
        </row>
        <row r="16">
          <cell r="GL16">
            <v>14745.34</v>
          </cell>
          <cell r="GM16">
            <v>17378</v>
          </cell>
        </row>
        <row r="17">
          <cell r="GL17">
            <v>85367.07</v>
          </cell>
          <cell r="GM17">
            <v>85367</v>
          </cell>
        </row>
        <row r="18">
          <cell r="GL18">
            <v>3072.66</v>
          </cell>
          <cell r="GM18">
            <v>3846</v>
          </cell>
        </row>
        <row r="19">
          <cell r="GL19">
            <v>0</v>
          </cell>
          <cell r="GM19">
            <v>0</v>
          </cell>
        </row>
        <row r="20">
          <cell r="GL20">
            <v>17.14</v>
          </cell>
          <cell r="GM20">
            <v>66</v>
          </cell>
        </row>
        <row r="21">
          <cell r="GL21">
            <v>2219.73</v>
          </cell>
          <cell r="GM21">
            <v>8088</v>
          </cell>
        </row>
        <row r="22">
          <cell r="GL22">
            <v>6715.57</v>
          </cell>
          <cell r="GM22">
            <v>7081</v>
          </cell>
        </row>
        <row r="23">
          <cell r="GL23">
            <v>0</v>
          </cell>
          <cell r="GM23">
            <v>0</v>
          </cell>
        </row>
        <row r="24">
          <cell r="GL24">
            <v>0</v>
          </cell>
          <cell r="GM24">
            <v>0</v>
          </cell>
        </row>
        <row r="25">
          <cell r="GL25">
            <v>1185.77</v>
          </cell>
          <cell r="GM25">
            <v>1493</v>
          </cell>
        </row>
        <row r="26">
          <cell r="GL26">
            <v>0</v>
          </cell>
          <cell r="GM26">
            <v>0</v>
          </cell>
        </row>
        <row r="27">
          <cell r="GL27">
            <v>57500.75</v>
          </cell>
          <cell r="GM27">
            <v>77209</v>
          </cell>
        </row>
        <row r="28">
          <cell r="GL28">
            <v>36382.729999999996</v>
          </cell>
          <cell r="GM28">
            <v>39915</v>
          </cell>
        </row>
        <row r="29">
          <cell r="GL29">
            <v>26389.63</v>
          </cell>
          <cell r="GM29">
            <v>28603</v>
          </cell>
        </row>
        <row r="30">
          <cell r="GL30">
            <v>190.92</v>
          </cell>
          <cell r="GM30">
            <v>191</v>
          </cell>
        </row>
        <row r="31">
          <cell r="GL31">
            <v>35014.450000000004</v>
          </cell>
          <cell r="GM31">
            <v>43819</v>
          </cell>
        </row>
        <row r="32">
          <cell r="GL32">
            <v>2324.0100000000002</v>
          </cell>
          <cell r="GM32">
            <v>3081</v>
          </cell>
        </row>
        <row r="33">
          <cell r="GL33">
            <v>0</v>
          </cell>
          <cell r="GM33">
            <v>0</v>
          </cell>
        </row>
        <row r="34">
          <cell r="GL34">
            <v>247.83</v>
          </cell>
          <cell r="GM34">
            <v>330</v>
          </cell>
        </row>
        <row r="35">
          <cell r="GL35">
            <v>0</v>
          </cell>
          <cell r="GM35">
            <v>0</v>
          </cell>
        </row>
        <row r="36">
          <cell r="FQ36">
            <v>24606</v>
          </cell>
          <cell r="FR36">
            <v>83135</v>
          </cell>
          <cell r="FS36">
            <v>454763</v>
          </cell>
          <cell r="FT36">
            <v>489360.93000000005</v>
          </cell>
          <cell r="FW36">
            <v>27320</v>
          </cell>
          <cell r="FX36">
            <v>16991</v>
          </cell>
          <cell r="FY36">
            <v>177597</v>
          </cell>
          <cell r="FZ36">
            <v>177572.28</v>
          </cell>
          <cell r="GC36">
            <v>187</v>
          </cell>
          <cell r="GE36">
            <v>64232</v>
          </cell>
          <cell r="GF36">
            <v>64149.4</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ODP-p"/>
      <sheetName val="ODP-p prodolzuva"/>
      <sheetName val="ODP-z"/>
    </sheetNames>
    <sheetDataSet>
      <sheetData sheetId="0"/>
      <sheetData sheetId="1">
        <row r="10">
          <cell r="DX10">
            <v>20536082.600000001</v>
          </cell>
        </row>
        <row r="11">
          <cell r="DX11">
            <v>393443</v>
          </cell>
        </row>
        <row r="12">
          <cell r="DX12">
            <v>20384.45</v>
          </cell>
        </row>
        <row r="13">
          <cell r="DX13">
            <v>0</v>
          </cell>
        </row>
        <row r="14">
          <cell r="DX14">
            <v>0</v>
          </cell>
        </row>
        <row r="15">
          <cell r="DX15">
            <v>0</v>
          </cell>
        </row>
        <row r="16">
          <cell r="DX16">
            <v>0</v>
          </cell>
        </row>
        <row r="17">
          <cell r="DX17">
            <v>3356900.76</v>
          </cell>
        </row>
        <row r="18">
          <cell r="DX18">
            <v>0</v>
          </cell>
        </row>
        <row r="19">
          <cell r="DX19">
            <v>3356900.76</v>
          </cell>
        </row>
        <row r="20">
          <cell r="DX20">
            <v>10881668.219999999</v>
          </cell>
        </row>
        <row r="21">
          <cell r="DX21">
            <v>192965.47</v>
          </cell>
        </row>
        <row r="22">
          <cell r="DX22">
            <v>10688702.75</v>
          </cell>
        </row>
        <row r="24">
          <cell r="DX24">
            <v>19854611.84</v>
          </cell>
        </row>
        <row r="25">
          <cell r="DX25">
            <v>0</v>
          </cell>
        </row>
        <row r="26">
          <cell r="DX26">
            <v>43767865.230000004</v>
          </cell>
        </row>
        <row r="27">
          <cell r="DX27">
            <v>91823</v>
          </cell>
        </row>
        <row r="28">
          <cell r="DX28">
            <v>-4071128.36</v>
          </cell>
        </row>
        <row r="30">
          <cell r="DX30">
            <v>307734</v>
          </cell>
        </row>
        <row r="31">
          <cell r="DX31">
            <v>0</v>
          </cell>
        </row>
        <row r="32">
          <cell r="DX32">
            <v>60141655.399999991</v>
          </cell>
        </row>
        <row r="33">
          <cell r="DX33">
            <v>5149</v>
          </cell>
        </row>
        <row r="34">
          <cell r="DX34">
            <v>-2168092.6599999997</v>
          </cell>
        </row>
        <row r="36">
          <cell r="DX36">
            <v>498025.51</v>
          </cell>
        </row>
        <row r="37">
          <cell r="DX37">
            <v>-216838.25</v>
          </cell>
        </row>
        <row r="39">
          <cell r="DX39">
            <v>800035.32000000007</v>
          </cell>
        </row>
        <row r="40">
          <cell r="DX40">
            <v>-314345.3</v>
          </cell>
        </row>
        <row r="42">
          <cell r="DX42">
            <v>3554.7699999999995</v>
          </cell>
        </row>
        <row r="43">
          <cell r="DX43">
            <v>-2038</v>
          </cell>
        </row>
        <row r="44">
          <cell r="DX44">
            <v>0</v>
          </cell>
        </row>
        <row r="45">
          <cell r="DX45">
            <v>447988.17</v>
          </cell>
        </row>
        <row r="46">
          <cell r="DX46">
            <v>154334478.69999999</v>
          </cell>
        </row>
        <row r="47">
          <cell r="DX47">
            <v>1505735.6099999999</v>
          </cell>
        </row>
        <row r="51">
          <cell r="DX51">
            <v>24166658.150000002</v>
          </cell>
        </row>
        <row r="53">
          <cell r="DX53">
            <v>0</v>
          </cell>
        </row>
        <row r="54">
          <cell r="DX54">
            <v>0</v>
          </cell>
        </row>
        <row r="55">
          <cell r="DX55">
            <v>1878</v>
          </cell>
        </row>
        <row r="56">
          <cell r="DX56">
            <v>0</v>
          </cell>
        </row>
        <row r="58">
          <cell r="DX58">
            <v>1277891.5699999998</v>
          </cell>
        </row>
        <row r="59">
          <cell r="DX59">
            <v>9909774.129999999</v>
          </cell>
        </row>
        <row r="60">
          <cell r="DX60">
            <v>75289152.949999988</v>
          </cell>
        </row>
        <row r="61">
          <cell r="DX61">
            <v>5404015.1699999999</v>
          </cell>
        </row>
        <row r="62">
          <cell r="DX62">
            <v>18973.41</v>
          </cell>
        </row>
        <row r="64">
          <cell r="DX64">
            <v>673453.57</v>
          </cell>
        </row>
        <row r="65">
          <cell r="DX65">
            <v>7213549.2499999991</v>
          </cell>
        </row>
        <row r="66">
          <cell r="DX66">
            <v>4992</v>
          </cell>
        </row>
        <row r="67">
          <cell r="DX67">
            <v>50474.13</v>
          </cell>
        </row>
        <row r="68">
          <cell r="DX68">
            <v>169871</v>
          </cell>
        </row>
        <row r="70">
          <cell r="DX70">
            <v>13385942.35</v>
          </cell>
        </row>
        <row r="71">
          <cell r="DX71">
            <v>2962793.8000000003</v>
          </cell>
        </row>
        <row r="72">
          <cell r="DX72">
            <v>633931</v>
          </cell>
        </row>
        <row r="73">
          <cell r="DX73">
            <v>820585.29</v>
          </cell>
        </row>
        <row r="74">
          <cell r="DX74">
            <v>33943.009999999995</v>
          </cell>
        </row>
        <row r="75">
          <cell r="DX75">
            <v>114.3</v>
          </cell>
        </row>
        <row r="76">
          <cell r="DX76">
            <v>3128.49</v>
          </cell>
        </row>
        <row r="77">
          <cell r="DX77">
            <v>6827256.3300000001</v>
          </cell>
        </row>
        <row r="78">
          <cell r="DX78">
            <v>0</v>
          </cell>
        </row>
        <row r="79">
          <cell r="DX79">
            <v>1041009.22</v>
          </cell>
        </row>
        <row r="80">
          <cell r="DX80">
            <v>149889387.12</v>
          </cell>
        </row>
        <row r="81">
          <cell r="DX81">
            <v>1464174.1600000001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AS28"/>
  <sheetViews>
    <sheetView tabSelected="1" zoomScaleNormal="100" workbookViewId="0">
      <pane ySplit="4" topLeftCell="A5" activePane="bottomLeft" state="frozen"/>
      <selection pane="bottomLeft" activeCell="A4" sqref="A4"/>
    </sheetView>
  </sheetViews>
  <sheetFormatPr defaultRowHeight="12.75"/>
  <cols>
    <col min="1" max="1" width="5.28515625" style="46" customWidth="1"/>
    <col min="2" max="2" width="2.42578125" style="72" customWidth="1"/>
    <col min="3" max="3" width="0.140625" style="46" hidden="1" customWidth="1"/>
    <col min="4" max="4" width="6.5703125" style="46" customWidth="1"/>
    <col min="5" max="6" width="2.140625" style="46" customWidth="1"/>
    <col min="7" max="7" width="2.42578125" style="46" customWidth="1"/>
    <col min="8" max="8" width="56.28515625" style="46" customWidth="1"/>
    <col min="9" max="9" width="12.85546875" style="46" customWidth="1"/>
    <col min="10" max="10" width="12.28515625" style="45" customWidth="1"/>
    <col min="11" max="11" width="13" style="45" customWidth="1"/>
    <col min="12" max="12" width="13.28515625" style="45" customWidth="1"/>
    <col min="13" max="13" width="9.5703125" style="45" bestFit="1" customWidth="1"/>
    <col min="14" max="14" width="10.85546875" style="45" bestFit="1" customWidth="1"/>
    <col min="15" max="15" width="9.5703125" style="45" bestFit="1" customWidth="1"/>
    <col min="16" max="45" width="9.140625" style="45"/>
    <col min="46" max="16384" width="9.140625" style="46"/>
  </cols>
  <sheetData>
    <row r="2" spans="2:45" ht="14.25">
      <c r="B2" s="40"/>
      <c r="C2" s="41"/>
      <c r="D2" s="41"/>
      <c r="E2" s="41"/>
      <c r="F2" s="41"/>
      <c r="G2" s="41"/>
      <c r="H2" s="42" t="s">
        <v>22</v>
      </c>
      <c r="I2" s="41"/>
      <c r="J2" s="43"/>
      <c r="K2" s="43"/>
      <c r="L2" s="324" t="s">
        <v>23</v>
      </c>
    </row>
    <row r="3" spans="2:45">
      <c r="B3" s="40"/>
      <c r="C3" s="41"/>
      <c r="D3" s="41"/>
      <c r="E3" s="41"/>
      <c r="F3" s="41"/>
      <c r="G3" s="41"/>
      <c r="H3" s="42"/>
      <c r="I3" s="41"/>
      <c r="J3" s="43"/>
      <c r="K3" s="43"/>
      <c r="L3" s="43"/>
    </row>
    <row r="4" spans="2:45" ht="13.5" thickBot="1">
      <c r="B4" s="40"/>
      <c r="C4" s="41"/>
      <c r="D4" s="41"/>
      <c r="E4" s="41"/>
      <c r="F4" s="41"/>
      <c r="G4" s="41"/>
      <c r="H4" s="41"/>
      <c r="I4" s="41"/>
      <c r="J4" s="43"/>
      <c r="K4" s="1000" t="s">
        <v>24</v>
      </c>
      <c r="L4" s="1000"/>
    </row>
    <row r="5" spans="2:45" ht="34.5" customHeight="1" thickBot="1">
      <c r="B5" s="47"/>
      <c r="C5" s="813" t="s">
        <v>25</v>
      </c>
      <c r="D5" s="813"/>
      <c r="E5" s="813"/>
      <c r="F5" s="813"/>
      <c r="G5" s="813"/>
      <c r="H5" s="814"/>
      <c r="I5" s="48" t="s">
        <v>2</v>
      </c>
      <c r="J5" s="49" t="s">
        <v>3</v>
      </c>
      <c r="K5" s="50" t="s">
        <v>4</v>
      </c>
      <c r="L5" s="51" t="s">
        <v>5</v>
      </c>
    </row>
    <row r="6" spans="2:45" s="58" customFormat="1" ht="13.5" customHeight="1">
      <c r="B6" s="815" t="s">
        <v>26</v>
      </c>
      <c r="C6" s="816"/>
      <c r="D6" s="816"/>
      <c r="E6" s="816"/>
      <c r="F6" s="816"/>
      <c r="G6" s="816"/>
      <c r="H6" s="816"/>
      <c r="I6" s="52">
        <v>22806.5</v>
      </c>
      <c r="J6" s="53">
        <v>10387.987545890001</v>
      </c>
      <c r="K6" s="54">
        <v>1052.2839100000001</v>
      </c>
      <c r="L6" s="55">
        <v>34246.771455889997</v>
      </c>
      <c r="M6" s="56"/>
      <c r="N6" s="57"/>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pans="2:45" s="58" customFormat="1" ht="14.25" customHeight="1">
      <c r="B7" s="811" t="s">
        <v>27</v>
      </c>
      <c r="C7" s="812"/>
      <c r="D7" s="812"/>
      <c r="E7" s="812"/>
      <c r="F7" s="812"/>
      <c r="G7" s="812"/>
      <c r="H7" s="812"/>
      <c r="I7" s="59">
        <v>604.58000000000004</v>
      </c>
      <c r="J7" s="60">
        <v>177.68899999999999</v>
      </c>
      <c r="K7" s="61">
        <v>0</v>
      </c>
      <c r="L7" s="62">
        <v>782.26900000000001</v>
      </c>
      <c r="M7" s="56"/>
      <c r="N7" s="57"/>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pans="2:45" s="58" customFormat="1" ht="14.25" customHeight="1">
      <c r="B8" s="811" t="s">
        <v>28</v>
      </c>
      <c r="C8" s="812"/>
      <c r="D8" s="812"/>
      <c r="E8" s="812"/>
      <c r="F8" s="812"/>
      <c r="G8" s="812"/>
      <c r="H8" s="812"/>
      <c r="I8" s="59">
        <v>0</v>
      </c>
      <c r="J8" s="60">
        <v>20.384</v>
      </c>
      <c r="K8" s="61">
        <v>0</v>
      </c>
      <c r="L8" s="62">
        <v>20.384</v>
      </c>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pans="2:45" s="58" customFormat="1" ht="15.75" customHeight="1">
      <c r="B9" s="811" t="s">
        <v>29</v>
      </c>
      <c r="C9" s="812"/>
      <c r="D9" s="812"/>
      <c r="E9" s="812"/>
      <c r="F9" s="812"/>
      <c r="G9" s="812"/>
      <c r="H9" s="812"/>
      <c r="I9" s="59">
        <v>0</v>
      </c>
      <c r="J9" s="60">
        <v>0</v>
      </c>
      <c r="K9" s="61">
        <v>0</v>
      </c>
      <c r="L9" s="62">
        <v>0</v>
      </c>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pans="2:45" s="58" customFormat="1" ht="15" customHeight="1">
      <c r="B10" s="811" t="s">
        <v>30</v>
      </c>
      <c r="C10" s="812"/>
      <c r="D10" s="812"/>
      <c r="E10" s="812"/>
      <c r="F10" s="812"/>
      <c r="G10" s="812"/>
      <c r="H10" s="812"/>
      <c r="I10" s="63">
        <v>4625.8630000000003</v>
      </c>
      <c r="J10" s="63">
        <v>2263.94</v>
      </c>
      <c r="K10" s="64">
        <v>1517.92626</v>
      </c>
      <c r="L10" s="62">
        <v>8407.7292600000001</v>
      </c>
      <c r="M10" s="56"/>
      <c r="N10" s="57"/>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spans="2:45" s="58" customFormat="1" ht="14.25" customHeight="1">
      <c r="B11" s="811" t="s">
        <v>31</v>
      </c>
      <c r="C11" s="812"/>
      <c r="D11" s="812"/>
      <c r="E11" s="812"/>
      <c r="F11" s="812"/>
      <c r="G11" s="812"/>
      <c r="H11" s="812"/>
      <c r="I11" s="63">
        <v>19159.875</v>
      </c>
      <c r="J11" s="63">
        <v>8266.5807809999988</v>
      </c>
      <c r="K11" s="64">
        <v>1933.89681</v>
      </c>
      <c r="L11" s="62">
        <v>29360.352590999999</v>
      </c>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row>
    <row r="12" spans="2:45" s="58" customFormat="1" ht="13.5" customHeight="1">
      <c r="B12" s="811" t="s">
        <v>32</v>
      </c>
      <c r="C12" s="812"/>
      <c r="D12" s="812"/>
      <c r="E12" s="812"/>
      <c r="F12" s="812"/>
      <c r="G12" s="812"/>
      <c r="H12" s="812"/>
      <c r="I12" s="63">
        <v>0</v>
      </c>
      <c r="J12" s="63">
        <v>0</v>
      </c>
      <c r="K12" s="64">
        <v>0</v>
      </c>
      <c r="L12" s="62">
        <v>0</v>
      </c>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row>
    <row r="13" spans="2:45" s="58" customFormat="1" ht="13.5" customHeight="1">
      <c r="B13" s="811" t="s">
        <v>33</v>
      </c>
      <c r="C13" s="812"/>
      <c r="D13" s="812"/>
      <c r="E13" s="812"/>
      <c r="F13" s="812"/>
      <c r="G13" s="812"/>
      <c r="H13" s="812"/>
      <c r="I13" s="63">
        <v>20035.687999999998</v>
      </c>
      <c r="J13" s="63">
        <v>6326.769624999999</v>
      </c>
      <c r="K13" s="64">
        <v>5610.1701399999993</v>
      </c>
      <c r="L13" s="62">
        <v>31972.627765000001</v>
      </c>
      <c r="M13" s="56"/>
      <c r="N13" s="57"/>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row>
    <row r="14" spans="2:45" s="58" customFormat="1" ht="13.5" customHeight="1">
      <c r="B14" s="811" t="s">
        <v>34</v>
      </c>
      <c r="C14" s="812"/>
      <c r="D14" s="812"/>
      <c r="E14" s="812"/>
      <c r="F14" s="812"/>
      <c r="G14" s="812"/>
      <c r="H14" s="812"/>
      <c r="I14" s="63">
        <v>112034.31200000001</v>
      </c>
      <c r="J14" s="63">
        <v>47059.432891370001</v>
      </c>
      <c r="K14" s="64">
        <v>3092.0606600000001</v>
      </c>
      <c r="L14" s="62">
        <v>162185.80555136999</v>
      </c>
      <c r="M14" s="56"/>
      <c r="N14" s="57"/>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row>
    <row r="15" spans="2:45" s="58" customFormat="1" ht="13.5" customHeight="1">
      <c r="B15" s="811" t="s">
        <v>35</v>
      </c>
      <c r="C15" s="812"/>
      <c r="D15" s="812"/>
      <c r="E15" s="812"/>
      <c r="F15" s="812"/>
      <c r="G15" s="812"/>
      <c r="H15" s="812"/>
      <c r="I15" s="63">
        <v>802.14</v>
      </c>
      <c r="J15" s="63">
        <v>426.88091437999998</v>
      </c>
      <c r="K15" s="64">
        <v>49.678280000000001</v>
      </c>
      <c r="L15" s="62">
        <v>1278.6991943800001</v>
      </c>
      <c r="M15" s="56"/>
      <c r="N15" s="57"/>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row>
    <row r="16" spans="2:45" s="58" customFormat="1" ht="15.75" customHeight="1">
      <c r="B16" s="811" t="s">
        <v>36</v>
      </c>
      <c r="C16" s="812"/>
      <c r="D16" s="812"/>
      <c r="E16" s="812"/>
      <c r="F16" s="812"/>
      <c r="G16" s="812"/>
      <c r="H16" s="812"/>
      <c r="I16" s="63">
        <v>179.792</v>
      </c>
      <c r="J16" s="63">
        <v>0</v>
      </c>
      <c r="K16" s="64">
        <v>251.60599999999999</v>
      </c>
      <c r="L16" s="62">
        <v>431.39800000000002</v>
      </c>
      <c r="M16" s="56"/>
      <c r="N16" s="57"/>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row>
    <row r="17" spans="2:45" s="58" customFormat="1" ht="13.5" customHeight="1">
      <c r="B17" s="811" t="s">
        <v>37</v>
      </c>
      <c r="C17" s="812"/>
      <c r="D17" s="812"/>
      <c r="E17" s="812"/>
      <c r="F17" s="812"/>
      <c r="G17" s="812"/>
      <c r="H17" s="812"/>
      <c r="I17" s="63">
        <v>961.88199999999995</v>
      </c>
      <c r="J17" s="63">
        <v>725.90168130998848</v>
      </c>
      <c r="K17" s="64">
        <v>130.1806</v>
      </c>
      <c r="L17" s="62">
        <v>1817.9642813099886</v>
      </c>
      <c r="M17" s="56"/>
      <c r="N17" s="57"/>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row>
    <row r="18" spans="2:45" s="58" customFormat="1" ht="15.75" customHeight="1">
      <c r="B18" s="811" t="s">
        <v>38</v>
      </c>
      <c r="C18" s="812"/>
      <c r="D18" s="812"/>
      <c r="E18" s="812"/>
      <c r="F18" s="812"/>
      <c r="G18" s="812"/>
      <c r="H18" s="812"/>
      <c r="I18" s="63">
        <v>2204.6999999999998</v>
      </c>
      <c r="J18" s="63">
        <v>1069.6159520000001</v>
      </c>
      <c r="K18" s="64">
        <v>434.00153</v>
      </c>
      <c r="L18" s="62">
        <v>3708.3174819999999</v>
      </c>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row>
    <row r="19" spans="2:45" s="58" customFormat="1" ht="13.5" customHeight="1">
      <c r="B19" s="811" t="s">
        <v>39</v>
      </c>
      <c r="C19" s="812"/>
      <c r="D19" s="812"/>
      <c r="E19" s="812"/>
      <c r="F19" s="812"/>
      <c r="G19" s="812"/>
      <c r="H19" s="812"/>
      <c r="I19" s="63">
        <v>298.88600000000002</v>
      </c>
      <c r="J19" s="63">
        <v>425.15129099999996</v>
      </c>
      <c r="K19" s="64">
        <v>150.45694</v>
      </c>
      <c r="L19" s="62">
        <v>874.4942309999999</v>
      </c>
      <c r="M19" s="56"/>
      <c r="N19" s="57"/>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row>
    <row r="20" spans="2:45" s="65" customFormat="1" ht="13.5" customHeight="1">
      <c r="B20" s="811" t="s">
        <v>40</v>
      </c>
      <c r="C20" s="812"/>
      <c r="D20" s="812"/>
      <c r="E20" s="812"/>
      <c r="F20" s="812"/>
      <c r="G20" s="812"/>
      <c r="H20" s="812"/>
      <c r="I20" s="63">
        <v>3841.3119999999999</v>
      </c>
      <c r="J20" s="63">
        <v>2858.1196035000003</v>
      </c>
      <c r="K20" s="64">
        <v>926.25343999999996</v>
      </c>
      <c r="L20" s="62">
        <v>7625.6850435000006</v>
      </c>
      <c r="M20" s="56"/>
      <c r="N20" s="57"/>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row>
    <row r="21" spans="2:45" s="65" customFormat="1" ht="13.5" customHeight="1">
      <c r="B21" s="811" t="s">
        <v>41</v>
      </c>
      <c r="C21" s="812"/>
      <c r="D21" s="812"/>
      <c r="E21" s="812"/>
      <c r="F21" s="812"/>
      <c r="G21" s="812"/>
      <c r="H21" s="812"/>
      <c r="I21" s="63">
        <v>0</v>
      </c>
      <c r="J21" s="63">
        <v>0</v>
      </c>
      <c r="K21" s="64">
        <v>57.608379999999997</v>
      </c>
      <c r="L21" s="62">
        <v>57.608379999999997</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row>
    <row r="22" spans="2:45" s="65" customFormat="1" ht="13.5" customHeight="1">
      <c r="B22" s="811" t="s">
        <v>42</v>
      </c>
      <c r="C22" s="812"/>
      <c r="D22" s="812"/>
      <c r="E22" s="812"/>
      <c r="F22" s="812"/>
      <c r="G22" s="812"/>
      <c r="H22" s="812"/>
      <c r="I22" s="63">
        <v>-30.625</v>
      </c>
      <c r="J22" s="63">
        <v>-2.6379999999999999</v>
      </c>
      <c r="K22" s="64">
        <v>-296.77600000000001</v>
      </c>
      <c r="L22" s="62">
        <v>-330.03899999999999</v>
      </c>
      <c r="M22" s="56"/>
      <c r="N22" s="57"/>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row>
    <row r="23" spans="2:45" s="41" customFormat="1" ht="14.25" customHeight="1" thickBot="1">
      <c r="B23" s="817" t="s">
        <v>43</v>
      </c>
      <c r="C23" s="818"/>
      <c r="D23" s="818"/>
      <c r="E23" s="818"/>
      <c r="F23" s="818"/>
      <c r="G23" s="818"/>
      <c r="H23" s="818"/>
      <c r="I23" s="66">
        <v>0</v>
      </c>
      <c r="J23" s="66">
        <v>-105.21299999999999</v>
      </c>
      <c r="K23" s="67">
        <v>-0.84399999999999997</v>
      </c>
      <c r="L23" s="68">
        <v>-106.057</v>
      </c>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row>
    <row r="24" spans="2:45" s="58" customFormat="1" ht="16.5" customHeight="1" thickBot="1">
      <c r="B24" s="819" t="s">
        <v>44</v>
      </c>
      <c r="C24" s="820"/>
      <c r="D24" s="820"/>
      <c r="E24" s="820"/>
      <c r="F24" s="820"/>
      <c r="G24" s="820"/>
      <c r="H24" s="820"/>
      <c r="I24" s="69">
        <v>187524.905</v>
      </c>
      <c r="J24" s="69">
        <v>79900.602285449961</v>
      </c>
      <c r="K24" s="70">
        <v>14908.50295</v>
      </c>
      <c r="L24" s="71">
        <v>282334.01023544988</v>
      </c>
      <c r="M24" s="57"/>
      <c r="N24" s="57"/>
      <c r="O24" s="56"/>
      <c r="P24" s="57"/>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row>
    <row r="25" spans="2:45">
      <c r="I25" s="73"/>
    </row>
    <row r="26" spans="2:45" ht="14.25">
      <c r="B26" s="74"/>
      <c r="C26" s="74"/>
      <c r="D26" s="74"/>
      <c r="E26" s="74"/>
      <c r="F26" s="74"/>
      <c r="G26" s="74"/>
      <c r="H26" s="74"/>
    </row>
    <row r="28" spans="2:45">
      <c r="J28" s="75"/>
    </row>
  </sheetData>
  <mergeCells count="21">
    <mergeCell ref="B22:H22"/>
    <mergeCell ref="B23:H23"/>
    <mergeCell ref="B24:H24"/>
    <mergeCell ref="B16:H16"/>
    <mergeCell ref="B17:H17"/>
    <mergeCell ref="B18:H18"/>
    <mergeCell ref="B19:H19"/>
    <mergeCell ref="B20:H20"/>
    <mergeCell ref="B21:H21"/>
    <mergeCell ref="B15:H15"/>
    <mergeCell ref="K4:L4"/>
    <mergeCell ref="C5:H5"/>
    <mergeCell ref="B6:H6"/>
    <mergeCell ref="B7:H7"/>
    <mergeCell ref="B8:H8"/>
    <mergeCell ref="B9:H9"/>
    <mergeCell ref="B10:H10"/>
    <mergeCell ref="B11:H11"/>
    <mergeCell ref="B12:H12"/>
    <mergeCell ref="B13:H13"/>
    <mergeCell ref="B14:H14"/>
  </mergeCells>
  <printOptions horizontalCentered="1"/>
  <pageMargins left="0" right="0" top="0.5" bottom="0.5" header="0.15748031496063" footer="0.15748031496063"/>
  <pageSetup scale="80"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S34"/>
  <sheetViews>
    <sheetView workbookViewId="0">
      <selection activeCell="A5" sqref="A5"/>
    </sheetView>
  </sheetViews>
  <sheetFormatPr defaultRowHeight="12.75"/>
  <cols>
    <col min="1" max="1" width="4.140625" style="229" customWidth="1"/>
    <col min="2" max="2" width="13.140625" style="230" hidden="1" customWidth="1"/>
    <col min="3" max="3" width="26.5703125" style="230" customWidth="1"/>
    <col min="4" max="4" width="10.140625" style="230" bestFit="1" customWidth="1"/>
    <col min="5" max="5" width="9" style="230" customWidth="1"/>
    <col min="6" max="7" width="8.42578125" style="230" bestFit="1" customWidth="1"/>
    <col min="8" max="9" width="9.140625" style="230"/>
    <col min="10" max="19" width="8.42578125" style="230" bestFit="1" customWidth="1"/>
    <col min="20" max="16384" width="9.140625" style="230"/>
  </cols>
  <sheetData>
    <row r="1" spans="1:19" s="229" customFormat="1">
      <c r="R1" s="882" t="s">
        <v>177</v>
      </c>
      <c r="S1" s="882"/>
    </row>
    <row r="2" spans="1:19" s="229" customFormat="1">
      <c r="B2" s="229" t="s">
        <v>134</v>
      </c>
    </row>
    <row r="3" spans="1:19" ht="38.25" customHeight="1">
      <c r="C3" s="888" t="s">
        <v>176</v>
      </c>
      <c r="D3" s="888"/>
      <c r="E3" s="888"/>
      <c r="F3" s="888"/>
      <c r="G3" s="888"/>
      <c r="H3" s="888"/>
      <c r="I3" s="888"/>
      <c r="J3" s="888"/>
      <c r="K3" s="888"/>
      <c r="L3" s="888"/>
      <c r="M3" s="888"/>
      <c r="N3" s="888"/>
      <c r="O3" s="888"/>
      <c r="P3" s="888"/>
      <c r="Q3" s="888"/>
      <c r="R3" s="888"/>
      <c r="S3" s="888"/>
    </row>
    <row r="4" spans="1:19" s="229" customFormat="1">
      <c r="F4" s="884"/>
      <c r="G4" s="884"/>
    </row>
    <row r="5" spans="1:19" ht="13.5" customHeight="1" thickBot="1">
      <c r="B5" s="229"/>
      <c r="C5" s="229"/>
      <c r="D5" s="229"/>
      <c r="E5" s="229"/>
      <c r="F5" s="884"/>
      <c r="G5" s="884"/>
      <c r="H5" s="229"/>
      <c r="I5" s="229"/>
      <c r="J5" s="229"/>
      <c r="K5" s="229"/>
      <c r="L5" s="229"/>
      <c r="M5" s="229"/>
      <c r="N5" s="229"/>
      <c r="O5" s="229"/>
      <c r="P5" s="229"/>
      <c r="Q5" s="997" t="s">
        <v>24</v>
      </c>
      <c r="R5" s="997"/>
      <c r="S5" s="997"/>
    </row>
    <row r="6" spans="1:19" ht="13.5" thickBot="1">
      <c r="B6" s="229"/>
      <c r="C6" s="889"/>
      <c r="D6" s="892" t="s">
        <v>72</v>
      </c>
      <c r="E6" s="893"/>
      <c r="F6" s="893"/>
      <c r="G6" s="894"/>
      <c r="H6" s="892" t="s">
        <v>73</v>
      </c>
      <c r="I6" s="893"/>
      <c r="J6" s="893"/>
      <c r="K6" s="894"/>
      <c r="L6" s="895" t="s">
        <v>173</v>
      </c>
      <c r="M6" s="893"/>
      <c r="N6" s="893"/>
      <c r="O6" s="896"/>
      <c r="P6" s="892" t="s">
        <v>68</v>
      </c>
      <c r="Q6" s="893"/>
      <c r="R6" s="893"/>
      <c r="S6" s="894"/>
    </row>
    <row r="7" spans="1:19" ht="39" customHeight="1" thickBot="1">
      <c r="B7" s="229"/>
      <c r="C7" s="890"/>
      <c r="D7" s="877" t="s">
        <v>141</v>
      </c>
      <c r="E7" s="875"/>
      <c r="F7" s="875" t="s">
        <v>142</v>
      </c>
      <c r="G7" s="878"/>
      <c r="H7" s="877" t="s">
        <v>141</v>
      </c>
      <c r="I7" s="875"/>
      <c r="J7" s="875" t="s">
        <v>142</v>
      </c>
      <c r="K7" s="878"/>
      <c r="L7" s="874" t="s">
        <v>141</v>
      </c>
      <c r="M7" s="875"/>
      <c r="N7" s="875" t="s">
        <v>142</v>
      </c>
      <c r="O7" s="876"/>
      <c r="P7" s="877" t="s">
        <v>141</v>
      </c>
      <c r="Q7" s="875"/>
      <c r="R7" s="875" t="s">
        <v>142</v>
      </c>
      <c r="S7" s="878"/>
    </row>
    <row r="8" spans="1:19" s="237" customFormat="1" ht="13.5" thickBot="1">
      <c r="A8" s="231"/>
      <c r="B8" s="231"/>
      <c r="C8" s="891"/>
      <c r="D8" s="284" t="s">
        <v>143</v>
      </c>
      <c r="E8" s="285" t="s">
        <v>144</v>
      </c>
      <c r="F8" s="285" t="s">
        <v>143</v>
      </c>
      <c r="G8" s="286" t="s">
        <v>144</v>
      </c>
      <c r="H8" s="284" t="s">
        <v>143</v>
      </c>
      <c r="I8" s="285" t="s">
        <v>144</v>
      </c>
      <c r="J8" s="285" t="s">
        <v>143</v>
      </c>
      <c r="K8" s="286" t="s">
        <v>144</v>
      </c>
      <c r="L8" s="287" t="s">
        <v>143</v>
      </c>
      <c r="M8" s="285" t="s">
        <v>144</v>
      </c>
      <c r="N8" s="285" t="s">
        <v>143</v>
      </c>
      <c r="O8" s="288" t="s">
        <v>144</v>
      </c>
      <c r="P8" s="284" t="s">
        <v>143</v>
      </c>
      <c r="Q8" s="285" t="s">
        <v>144</v>
      </c>
      <c r="R8" s="285" t="s">
        <v>143</v>
      </c>
      <c r="S8" s="286" t="s">
        <v>144</v>
      </c>
    </row>
    <row r="9" spans="1:19" ht="26.25" thickBot="1">
      <c r="B9" s="229"/>
      <c r="C9" s="289" t="s">
        <v>145</v>
      </c>
      <c r="D9" s="239">
        <f t="shared" ref="D9:S9" si="0">D10+D11+D12+D13+D14+D15+D16+D18+D20+D21+D22+D23+D24</f>
        <v>5022.6939999999995</v>
      </c>
      <c r="E9" s="240">
        <f t="shared" si="0"/>
        <v>5458.5380000000014</v>
      </c>
      <c r="F9" s="240">
        <f t="shared" si="0"/>
        <v>3904.7096100000008</v>
      </c>
      <c r="G9" s="241">
        <f t="shared" si="0"/>
        <v>3940.4339399999994</v>
      </c>
      <c r="H9" s="239">
        <f t="shared" si="0"/>
        <v>2262.0810000000001</v>
      </c>
      <c r="I9" s="240">
        <f t="shared" si="0"/>
        <v>2620.0709999999999</v>
      </c>
      <c r="J9" s="240">
        <f t="shared" si="0"/>
        <v>1735.0246000000002</v>
      </c>
      <c r="K9" s="241">
        <f t="shared" si="0"/>
        <v>1958.0024100000003</v>
      </c>
      <c r="L9" s="239">
        <f t="shared" si="0"/>
        <v>2946.3289999999997</v>
      </c>
      <c r="M9" s="240">
        <f t="shared" si="0"/>
        <v>3733.7</v>
      </c>
      <c r="N9" s="240">
        <f t="shared" si="0"/>
        <v>1971.6081999999999</v>
      </c>
      <c r="O9" s="274">
        <f t="shared" si="0"/>
        <v>2615.7684399999998</v>
      </c>
      <c r="P9" s="239">
        <f t="shared" si="0"/>
        <v>10231.104000000001</v>
      </c>
      <c r="Q9" s="240">
        <f t="shared" si="0"/>
        <v>11812.308999999999</v>
      </c>
      <c r="R9" s="240">
        <f t="shared" si="0"/>
        <v>7611.3424099999993</v>
      </c>
      <c r="S9" s="243">
        <f t="shared" si="0"/>
        <v>8514.2047900000016</v>
      </c>
    </row>
    <row r="10" spans="1:19" ht="25.5">
      <c r="B10" s="229"/>
      <c r="C10" s="244" t="s">
        <v>146</v>
      </c>
      <c r="D10" s="290">
        <f>('[7]bankarski sistem'!I14)/1000</f>
        <v>175.268</v>
      </c>
      <c r="E10" s="291">
        <f>('[8]bankarski sistem'!$D$14+'[8]bankarski sistem'!$E$14+'[8]bankarski sistem'!$F$14+'[8]bankarski sistem'!$G$14+'[8]bankarski sistem'!$H$14)/1000</f>
        <v>122.955</v>
      </c>
      <c r="F10" s="291">
        <f>('[7]bankarski sistem'!J14)/1000</f>
        <v>154.04561999999999</v>
      </c>
      <c r="G10" s="292">
        <f>('[8]bankarski sistem'!J14)/1000</f>
        <v>110.6942</v>
      </c>
      <c r="H10" s="290">
        <f>('[7]bankarski sistem'!P14)/1000</f>
        <v>152.85900000000001</v>
      </c>
      <c r="I10" s="291">
        <f>('[8]bankarski sistem'!P14)/1000</f>
        <v>104.696</v>
      </c>
      <c r="J10" s="291">
        <f>('[7]bankarski sistem'!Q14)/1000</f>
        <v>109.62315</v>
      </c>
      <c r="K10" s="292">
        <f>('[8]bankarski sistem'!Q14)/1000</f>
        <v>80.29910000000001</v>
      </c>
      <c r="L10" s="293">
        <f>('[7]bankarski sistem'!W14)/1000</f>
        <v>119.517</v>
      </c>
      <c r="M10" s="291">
        <f>('[8]bankarski sistem'!W14)/1000</f>
        <v>124.04900000000001</v>
      </c>
      <c r="N10" s="291">
        <f>('[7]bankarski sistem'!X14)/1000</f>
        <v>58.649070000000002</v>
      </c>
      <c r="O10" s="294">
        <f>('[8]bankarski sistem'!X14)/1000</f>
        <v>98.458029999999994</v>
      </c>
      <c r="P10" s="290">
        <f t="shared" ref="P10:P24" si="1">D10+H10+L10</f>
        <v>447.64400000000001</v>
      </c>
      <c r="Q10" s="291">
        <f t="shared" ref="Q10:Q24" si="2">E10+I10+M10</f>
        <v>351.70000000000005</v>
      </c>
      <c r="R10" s="291">
        <f t="shared" ref="R10:R24" si="3">F10+J10+N10</f>
        <v>322.31783999999999</v>
      </c>
      <c r="S10" s="292">
        <f t="shared" ref="S10:S24" si="4">G10+K10+O10</f>
        <v>289.45132999999998</v>
      </c>
    </row>
    <row r="11" spans="1:19">
      <c r="B11" s="229"/>
      <c r="C11" s="253" t="s">
        <v>147</v>
      </c>
      <c r="D11" s="290">
        <f>('[7]bankarski sistem'!I15)/1000</f>
        <v>0.09</v>
      </c>
      <c r="E11" s="298">
        <f>('[8]bankarski sistem'!$I$15)/1000</f>
        <v>0.09</v>
      </c>
      <c r="F11" s="291">
        <f>('[7]bankarski sistem'!J15)/1000</f>
        <v>0.09</v>
      </c>
      <c r="G11" s="292">
        <f>('[8]bankarski sistem'!J15)/1000</f>
        <v>0.09</v>
      </c>
      <c r="H11" s="290">
        <f>('[7]bankarski sistem'!P15)/1000</f>
        <v>0.73799999999999999</v>
      </c>
      <c r="I11" s="291">
        <f>('[8]bankarski sistem'!P15)/1000</f>
        <v>0.74199999999999999</v>
      </c>
      <c r="J11" s="291">
        <f>('[7]bankarski sistem'!Q15)/1000</f>
        <v>0.49268000000000001</v>
      </c>
      <c r="K11" s="292">
        <f>('[8]bankarski sistem'!Q15)/1000</f>
        <v>0.58643999999999996</v>
      </c>
      <c r="L11" s="293">
        <f>('[7]bankarski sistem'!W15)/1000</f>
        <v>21.323</v>
      </c>
      <c r="M11" s="291">
        <f>('[8]bankarski sistem'!W15)/1000</f>
        <v>20.885999999999999</v>
      </c>
      <c r="N11" s="291">
        <f>('[7]bankarski sistem'!X15)/1000</f>
        <v>5.3895799999999996</v>
      </c>
      <c r="O11" s="294">
        <f>('[8]bankarski sistem'!X15)/1000</f>
        <v>5.2638800000000003</v>
      </c>
      <c r="P11" s="290">
        <f t="shared" si="1"/>
        <v>22.151</v>
      </c>
      <c r="Q11" s="291">
        <f t="shared" si="2"/>
        <v>21.718</v>
      </c>
      <c r="R11" s="291">
        <f t="shared" si="3"/>
        <v>5.9722599999999995</v>
      </c>
      <c r="S11" s="292">
        <f t="shared" si="4"/>
        <v>5.9403199999999998</v>
      </c>
    </row>
    <row r="12" spans="1:19">
      <c r="B12" s="229"/>
      <c r="C12" s="253" t="s">
        <v>148</v>
      </c>
      <c r="D12" s="297">
        <f>('[7]bankarski sistem'!$I$16+'[7]bankarski sistem'!$I$17+'[7]bankarski sistem'!$I$18)/1000</f>
        <v>2843.491</v>
      </c>
      <c r="E12" s="298">
        <f>('[8]bankarski sistem'!$I$16+'[8]bankarski sistem'!$I$17+'[8]bankarski sistem'!$I$18)/1000</f>
        <v>3014.6770000000001</v>
      </c>
      <c r="F12" s="298">
        <f>('[7]bankarski sistem'!$J$16+'[7]bankarski sistem'!$J$17+'[7]bankarski sistem'!$J$18)/1000</f>
        <v>2128.3819800000001</v>
      </c>
      <c r="G12" s="299">
        <f>('[8]bankarski sistem'!$J$16+'[8]bankarski sistem'!$J$17+'[8]bankarski sistem'!$J$18)/1000</f>
        <v>2148.0296699999994</v>
      </c>
      <c r="H12" s="297">
        <f>('[7]bankarski sistem'!$P$16+'[7]bankarski sistem'!$P$17+'[7]bankarski sistem'!$P$18)/1000</f>
        <v>934.01800000000003</v>
      </c>
      <c r="I12" s="298">
        <f>('[8]bankarski sistem'!$P$16+'[8]bankarski sistem'!$P$17+'[8]bankarski sistem'!$P$18)/1000</f>
        <v>1062.7429999999999</v>
      </c>
      <c r="J12" s="298">
        <f>('[7]bankarski sistem'!$Q$16+'[7]bankarski sistem'!$Q$17+'[7]bankarski sistem'!$Q$18)/1000</f>
        <v>771.27429000000018</v>
      </c>
      <c r="K12" s="299">
        <f>('[8]bankarski sistem'!$Q$16+'[8]bankarski sistem'!$Q$17+'[8]bankarski sistem'!$Q$18)/1000</f>
        <v>880.86630000000002</v>
      </c>
      <c r="L12" s="300">
        <f>('[7]bankarski sistem'!$W$16+'[7]bankarski sistem'!$W$17+'[7]bankarski sistem'!$W$18)/1000</f>
        <v>1758.443</v>
      </c>
      <c r="M12" s="298">
        <f>('[8]bankarski sistem'!$W$16+'[8]bankarski sistem'!$W$17+'[8]bankarski sistem'!$W$18)/1000</f>
        <v>2067.953</v>
      </c>
      <c r="N12" s="298">
        <f>('[7]bankarski sistem'!$X$16+'[7]bankarski sistem'!$X$17+'[7]bankarski sistem'!$X$18)/1000</f>
        <v>1185.5243399999999</v>
      </c>
      <c r="O12" s="301">
        <f>('[8]bankarski sistem'!$X$16+'[8]bankarski sistem'!$X$17+'[8]bankarski sistem'!$X$18)/1000</f>
        <v>1510.2016700000001</v>
      </c>
      <c r="P12" s="290">
        <f t="shared" si="1"/>
        <v>5535.9520000000002</v>
      </c>
      <c r="Q12" s="291">
        <f t="shared" si="2"/>
        <v>6145.3729999999996</v>
      </c>
      <c r="R12" s="291">
        <f t="shared" si="3"/>
        <v>4085.1806100000003</v>
      </c>
      <c r="S12" s="292">
        <f t="shared" si="4"/>
        <v>4539.09764</v>
      </c>
    </row>
    <row r="13" spans="1:19">
      <c r="B13" s="229"/>
      <c r="C13" s="253" t="s">
        <v>149</v>
      </c>
      <c r="D13" s="297">
        <f>('[7]bankarski sistem'!I19)/1000</f>
        <v>166.17099999999999</v>
      </c>
      <c r="E13" s="298">
        <f>('[8]bankarski sistem'!I19)/1000</f>
        <v>226.32900000000001</v>
      </c>
      <c r="F13" s="298">
        <f>('[7]bankarski sistem'!J19)/1000</f>
        <v>141.33604</v>
      </c>
      <c r="G13" s="299">
        <f>('[8]bankarski sistem'!J19)/1000</f>
        <v>184.72191000000001</v>
      </c>
      <c r="H13" s="297">
        <f>('[7]bankarski sistem'!P19)/1000</f>
        <v>353.178</v>
      </c>
      <c r="I13" s="298">
        <f>('[8]bankarski sistem'!P19)/1000</f>
        <v>393.50200000000001</v>
      </c>
      <c r="J13" s="298">
        <f>('[7]bankarski sistem'!Q19)/1000</f>
        <v>283.25384000000003</v>
      </c>
      <c r="K13" s="299">
        <f>('[8]bankarski sistem'!Q19)/1000</f>
        <v>314.59704999999991</v>
      </c>
      <c r="L13" s="300">
        <f>('[7]bankarski sistem'!W19)/1000</f>
        <v>123.97</v>
      </c>
      <c r="M13" s="298">
        <f>('[8]bankarski sistem'!W19)/1000</f>
        <v>140.15700000000001</v>
      </c>
      <c r="N13" s="298">
        <f>('[7]bankarski sistem'!X19)/1000</f>
        <v>82.560570000000013</v>
      </c>
      <c r="O13" s="301">
        <f>('[8]bankarski sistem'!X19)/1000</f>
        <v>89.794139999999999</v>
      </c>
      <c r="P13" s="290">
        <f t="shared" si="1"/>
        <v>643.31899999999996</v>
      </c>
      <c r="Q13" s="291">
        <f t="shared" si="2"/>
        <v>759.98800000000006</v>
      </c>
      <c r="R13" s="291">
        <f t="shared" si="3"/>
        <v>507.15044999999998</v>
      </c>
      <c r="S13" s="292">
        <f t="shared" si="4"/>
        <v>589.11309999999992</v>
      </c>
    </row>
    <row r="14" spans="1:19">
      <c r="B14" s="229"/>
      <c r="C14" s="253" t="s">
        <v>150</v>
      </c>
      <c r="D14" s="297">
        <f>('[7]bankarski sistem'!I20)/1000</f>
        <v>1332.981</v>
      </c>
      <c r="E14" s="298">
        <f>('[8]bankarski sistem'!I20)/1000</f>
        <v>1214.7650000000001</v>
      </c>
      <c r="F14" s="298">
        <f>('[7]bankarski sistem'!J20)/1000</f>
        <v>1089.56086</v>
      </c>
      <c r="G14" s="299">
        <f>('[8]bankarski sistem'!J20)/1000</f>
        <v>1027.38131</v>
      </c>
      <c r="H14" s="297">
        <f>('[7]bankarski sistem'!P20)/1000</f>
        <v>638.13800000000003</v>
      </c>
      <c r="I14" s="298">
        <f>('[8]bankarski sistem'!P20)/1000</f>
        <v>753.12699999999995</v>
      </c>
      <c r="J14" s="298">
        <f>('[7]bankarski sistem'!Q20)/1000</f>
        <v>464.02077000000003</v>
      </c>
      <c r="K14" s="299">
        <f>('[8]bankarski sistem'!Q20)/1000</f>
        <v>533.12070000000006</v>
      </c>
      <c r="L14" s="300">
        <f>('[7]bankarski sistem'!W20)/1000</f>
        <v>557.67499999999995</v>
      </c>
      <c r="M14" s="298">
        <f>('[8]bankarski sistem'!W20)/1000</f>
        <v>553.74300000000005</v>
      </c>
      <c r="N14" s="298">
        <f>('[7]bankarski sistem'!X20)/1000</f>
        <v>404.19090999999997</v>
      </c>
      <c r="O14" s="301">
        <f>('[8]bankarski sistem'!X20)/1000</f>
        <v>447.48072000000002</v>
      </c>
      <c r="P14" s="290">
        <f t="shared" si="1"/>
        <v>2528.7939999999999</v>
      </c>
      <c r="Q14" s="291">
        <f t="shared" si="2"/>
        <v>2521.6350000000002</v>
      </c>
      <c r="R14" s="291">
        <f t="shared" si="3"/>
        <v>1957.7725400000002</v>
      </c>
      <c r="S14" s="292">
        <f t="shared" si="4"/>
        <v>2007.9827300000002</v>
      </c>
    </row>
    <row r="15" spans="1:19">
      <c r="B15" s="229"/>
      <c r="C15" s="253" t="s">
        <v>151</v>
      </c>
      <c r="D15" s="297">
        <f>('[7]bankarski sistem'!I21)/1000</f>
        <v>58.271999999999998</v>
      </c>
      <c r="E15" s="298">
        <f>('[8]bankarski sistem'!I21)/1000</f>
        <v>247.30099999999999</v>
      </c>
      <c r="F15" s="298">
        <f>('[7]bankarski sistem'!J21)/1000</f>
        <v>30.814970000000002</v>
      </c>
      <c r="G15" s="299">
        <f>('[8]bankarski sistem'!J21)/1000</f>
        <v>80.310140000000004</v>
      </c>
      <c r="H15" s="297">
        <f>('[7]bankarski sistem'!P21)/1000</f>
        <v>68.540000000000006</v>
      </c>
      <c r="I15" s="298">
        <f>('[8]bankarski sistem'!P21)/1000</f>
        <v>56.658999999999999</v>
      </c>
      <c r="J15" s="298">
        <f>('[7]bankarski sistem'!Q21)/1000</f>
        <v>42.653440000000003</v>
      </c>
      <c r="K15" s="299">
        <f>('[8]bankarski sistem'!Q21)/1000</f>
        <v>22.172219999999996</v>
      </c>
      <c r="L15" s="300">
        <f>('[7]bankarski sistem'!W21)/1000</f>
        <v>76.495000000000005</v>
      </c>
      <c r="M15" s="298">
        <f>('[8]bankarski sistem'!W21)/1000</f>
        <v>494.27699999999999</v>
      </c>
      <c r="N15" s="298">
        <f>('[7]bankarski sistem'!X21)/1000</f>
        <v>58.764470000000003</v>
      </c>
      <c r="O15" s="301">
        <f>('[8]bankarski sistem'!X21)/1000</f>
        <v>255.15343999999999</v>
      </c>
      <c r="P15" s="290">
        <f t="shared" si="1"/>
        <v>203.30700000000002</v>
      </c>
      <c r="Q15" s="291">
        <f t="shared" si="2"/>
        <v>798.23699999999997</v>
      </c>
      <c r="R15" s="291">
        <f t="shared" si="3"/>
        <v>132.23288000000002</v>
      </c>
      <c r="S15" s="292">
        <f t="shared" si="4"/>
        <v>357.63580000000002</v>
      </c>
    </row>
    <row r="16" spans="1:19" ht="25.5">
      <c r="B16" s="229"/>
      <c r="C16" s="253" t="s">
        <v>152</v>
      </c>
      <c r="D16" s="297">
        <f>('[7]bankarski sistem'!I22)/1000</f>
        <v>314.42899999999997</v>
      </c>
      <c r="E16" s="298">
        <f>('[8]bankarski sistem'!I22)/1000</f>
        <v>267.12799999999999</v>
      </c>
      <c r="F16" s="298">
        <f>('[7]bankarski sistem'!J22)/1000</f>
        <v>246.96426</v>
      </c>
      <c r="G16" s="299">
        <f>('[8]bankarski sistem'!J22)/1000</f>
        <v>187.20675</v>
      </c>
      <c r="H16" s="297">
        <f>('[7]bankarski sistem'!P22)/1000</f>
        <v>76.506</v>
      </c>
      <c r="I16" s="298">
        <f>('[8]bankarski sistem'!P22)/1000</f>
        <v>175.72300000000001</v>
      </c>
      <c r="J16" s="298">
        <f>('[7]bankarski sistem'!Q22)/1000</f>
        <v>40.36157</v>
      </c>
      <c r="K16" s="299">
        <f>('[8]bankarski sistem'!Q22)/1000</f>
        <v>90.062819999999988</v>
      </c>
      <c r="L16" s="300">
        <f>('[7]bankarski sistem'!W22)/1000</f>
        <v>135.45400000000001</v>
      </c>
      <c r="M16" s="298">
        <f>('[8]bankarski sistem'!W22)/1000</f>
        <v>214.55500000000001</v>
      </c>
      <c r="N16" s="298">
        <f>('[7]bankarski sistem'!X22)/1000</f>
        <v>85.943749999999994</v>
      </c>
      <c r="O16" s="301">
        <f>('[8]bankarski sistem'!X22)/1000</f>
        <v>127.03423000000001</v>
      </c>
      <c r="P16" s="290">
        <f t="shared" si="1"/>
        <v>526.3889999999999</v>
      </c>
      <c r="Q16" s="291">
        <f t="shared" si="2"/>
        <v>657.40599999999995</v>
      </c>
      <c r="R16" s="291">
        <f t="shared" si="3"/>
        <v>373.26958000000002</v>
      </c>
      <c r="S16" s="292">
        <f t="shared" si="4"/>
        <v>404.30380000000002</v>
      </c>
    </row>
    <row r="17" spans="2:19" s="230" customFormat="1">
      <c r="B17" s="229"/>
      <c r="C17" s="253" t="s">
        <v>153</v>
      </c>
      <c r="D17" s="297">
        <f>('[7]bankarski sistem'!I23)/1000</f>
        <v>1.1020000000000001</v>
      </c>
      <c r="E17" s="298">
        <f>('[8]bankarski sistem'!I23)/1000</f>
        <v>5.9169999999999998</v>
      </c>
      <c r="F17" s="298">
        <f>('[7]bankarski sistem'!J23)/1000</f>
        <v>0.66210000000000002</v>
      </c>
      <c r="G17" s="299">
        <f>('[8]bankarski sistem'!J23)/1000</f>
        <v>1.8123</v>
      </c>
      <c r="H17" s="297">
        <f>('[7]bankarski sistem'!P23)/1000</f>
        <v>50.551000000000002</v>
      </c>
      <c r="I17" s="298">
        <f>('[8]bankarski sistem'!P23)/1000</f>
        <v>45.970999999999997</v>
      </c>
      <c r="J17" s="298">
        <f>('[7]bankarski sistem'!Q23)/1000</f>
        <v>50.434239999999996</v>
      </c>
      <c r="K17" s="299">
        <f>('[8]bankarski sistem'!Q23)/1000</f>
        <v>45.970999999999997</v>
      </c>
      <c r="L17" s="300">
        <f>('[7]bankarski sistem'!W23)/1000</f>
        <v>93.069000000000003</v>
      </c>
      <c r="M17" s="298">
        <f>('[8]bankarski sistem'!W23)/1000</f>
        <v>99.364999999999995</v>
      </c>
      <c r="N17" s="298">
        <f>('[7]bankarski sistem'!X23)/1000</f>
        <v>79.898420000000002</v>
      </c>
      <c r="O17" s="301">
        <f>('[8]bankarski sistem'!X23)/1000</f>
        <v>77.448920000000001</v>
      </c>
      <c r="P17" s="290">
        <f t="shared" si="1"/>
        <v>144.72200000000001</v>
      </c>
      <c r="Q17" s="291">
        <f t="shared" si="2"/>
        <v>151.25299999999999</v>
      </c>
      <c r="R17" s="291">
        <f t="shared" si="3"/>
        <v>130.99475999999999</v>
      </c>
      <c r="S17" s="292">
        <f t="shared" si="4"/>
        <v>125.23222</v>
      </c>
    </row>
    <row r="18" spans="2:19" s="230" customFormat="1" ht="25.5">
      <c r="B18" s="229"/>
      <c r="C18" s="253" t="s">
        <v>154</v>
      </c>
      <c r="D18" s="297">
        <f>('[7]bankarski sistem'!I24)/1000</f>
        <v>56.887</v>
      </c>
      <c r="E18" s="298">
        <f>('[8]bankarski sistem'!I24)/1000</f>
        <v>281.18</v>
      </c>
      <c r="F18" s="298">
        <f>('[7]bankarski sistem'!J24)/1000</f>
        <v>45.975079999999998</v>
      </c>
      <c r="G18" s="299">
        <f>('[8]bankarski sistem'!J24)/1000</f>
        <v>132.99898000000002</v>
      </c>
      <c r="H18" s="297">
        <f>('[7]bankarski sistem'!P24)/1000</f>
        <v>30.053999999999998</v>
      </c>
      <c r="I18" s="298">
        <f>('[8]bankarski sistem'!P24)/1000</f>
        <v>31.026</v>
      </c>
      <c r="J18" s="298">
        <f>('[7]bankarski sistem'!Q24)/1000</f>
        <v>20.102070000000001</v>
      </c>
      <c r="K18" s="299">
        <f>('[8]bankarski sistem'!Q24)/1000</f>
        <v>19.873260000000002</v>
      </c>
      <c r="L18" s="300">
        <f>('[7]bankarski sistem'!W24)/1000</f>
        <v>101.55800000000001</v>
      </c>
      <c r="M18" s="298">
        <f>('[8]bankarski sistem'!W24)/1000</f>
        <v>69.709999999999994</v>
      </c>
      <c r="N18" s="298">
        <f>('[7]bankarski sistem'!X24)/1000</f>
        <v>44.198779999999999</v>
      </c>
      <c r="O18" s="301">
        <f>('[8]bankarski sistem'!X24)/1000</f>
        <v>40.424419999999998</v>
      </c>
      <c r="P18" s="290">
        <f t="shared" si="1"/>
        <v>188.49900000000002</v>
      </c>
      <c r="Q18" s="291">
        <f t="shared" si="2"/>
        <v>381.916</v>
      </c>
      <c r="R18" s="291">
        <f t="shared" si="3"/>
        <v>110.27593</v>
      </c>
      <c r="S18" s="292">
        <f t="shared" si="4"/>
        <v>193.29666000000003</v>
      </c>
    </row>
    <row r="19" spans="2:19" s="230" customFormat="1" ht="38.25">
      <c r="B19" s="229"/>
      <c r="C19" s="253" t="s">
        <v>155</v>
      </c>
      <c r="D19" s="297">
        <f>('[7]bankarski sistem'!I25)/1000</f>
        <v>0.23200000000000001</v>
      </c>
      <c r="E19" s="298">
        <f>('[8]bankarski sistem'!I25)/1000</f>
        <v>1.107</v>
      </c>
      <c r="F19" s="298">
        <f>('[7]bankarski sistem'!J25)/1000</f>
        <v>0.12415000000000001</v>
      </c>
      <c r="G19" s="299">
        <f>('[8]bankarski sistem'!J25)/1000</f>
        <v>0.34377999999999997</v>
      </c>
      <c r="H19" s="297">
        <f>('[7]bankarski sistem'!P25)/1000</f>
        <v>0</v>
      </c>
      <c r="I19" s="298">
        <f>('[8]bankarski sistem'!P25)/1000</f>
        <v>0</v>
      </c>
      <c r="J19" s="298">
        <f>('[7]bankarski sistem'!Q25)/1000</f>
        <v>0</v>
      </c>
      <c r="K19" s="299">
        <f>('[8]bankarski sistem'!Q25)/1000</f>
        <v>0</v>
      </c>
      <c r="L19" s="300">
        <f>('[7]bankarski sistem'!W25)/1000</f>
        <v>0</v>
      </c>
      <c r="M19" s="298">
        <f>('[8]bankarski sistem'!W25)/1000</f>
        <v>5.8999999999999997E-2</v>
      </c>
      <c r="N19" s="298">
        <f>('[7]bankarski sistem'!X25)/1000</f>
        <v>0</v>
      </c>
      <c r="O19" s="301">
        <f>('[8]bankarski sistem'!X25)/1000</f>
        <v>4.4249999999999998E-2</v>
      </c>
      <c r="P19" s="290">
        <f t="shared" si="1"/>
        <v>0.23200000000000001</v>
      </c>
      <c r="Q19" s="291">
        <f t="shared" si="2"/>
        <v>1.1659999999999999</v>
      </c>
      <c r="R19" s="291">
        <f t="shared" si="3"/>
        <v>0.12415000000000001</v>
      </c>
      <c r="S19" s="292">
        <f t="shared" si="4"/>
        <v>0.38802999999999999</v>
      </c>
    </row>
    <row r="20" spans="2:19" s="230" customFormat="1">
      <c r="B20" s="229"/>
      <c r="C20" s="253" t="s">
        <v>156</v>
      </c>
      <c r="D20" s="297">
        <f>('[7]bankarski sistem'!I26)/1000</f>
        <v>1.258</v>
      </c>
      <c r="E20" s="298">
        <f>('[8]bankarski sistem'!I26)/1000</f>
        <v>1.25</v>
      </c>
      <c r="F20" s="298">
        <f>('[7]bankarski sistem'!J26)/1000</f>
        <v>0.47687999999999997</v>
      </c>
      <c r="G20" s="299">
        <f>('[8]bankarski sistem'!J26)/1000</f>
        <v>0.62368999999999997</v>
      </c>
      <c r="H20" s="297">
        <f>('[7]bankarski sistem'!P26)/1000</f>
        <v>0.01</v>
      </c>
      <c r="I20" s="298">
        <f>('[8]bankarski sistem'!P26)/1000</f>
        <v>0.32400000000000001</v>
      </c>
      <c r="J20" s="298">
        <f>('[7]bankarski sistem'!Q26)/1000</f>
        <v>5.0499999999999998E-3</v>
      </c>
      <c r="K20" s="299">
        <f>('[8]bankarski sistem'!Q26)/1000</f>
        <v>8.2619999999999999E-2</v>
      </c>
      <c r="L20" s="300">
        <f>('[7]bankarski sistem'!W26)/1000</f>
        <v>0.39300000000000002</v>
      </c>
      <c r="M20" s="298">
        <f>('[8]bankarski sistem'!W26)/1000</f>
        <v>1.5409999999999999</v>
      </c>
      <c r="N20" s="298">
        <f>('[7]bankarski sistem'!X26)/1000</f>
        <v>0.38177</v>
      </c>
      <c r="O20" s="301">
        <f>('[8]bankarski sistem'!X26)/1000</f>
        <v>0.67140999999999995</v>
      </c>
      <c r="P20" s="290">
        <f t="shared" si="1"/>
        <v>1.661</v>
      </c>
      <c r="Q20" s="291">
        <f t="shared" si="2"/>
        <v>3.1150000000000002</v>
      </c>
      <c r="R20" s="291">
        <f t="shared" si="3"/>
        <v>0.86369999999999991</v>
      </c>
      <c r="S20" s="292">
        <f t="shared" si="4"/>
        <v>1.3777200000000001</v>
      </c>
    </row>
    <row r="21" spans="2:19" s="230" customFormat="1" ht="18.75" customHeight="1">
      <c r="B21" s="229"/>
      <c r="C21" s="253" t="s">
        <v>157</v>
      </c>
      <c r="D21" s="297">
        <f>('[7]bankarski sistem'!I27)/1000</f>
        <v>11.214</v>
      </c>
      <c r="E21" s="298">
        <f>('[8]bankarski sistem'!I27)/1000</f>
        <v>7.77</v>
      </c>
      <c r="F21" s="298">
        <f>('[7]bankarski sistem'!J27)/1000</f>
        <v>8.5320099999999996</v>
      </c>
      <c r="G21" s="299">
        <f>('[8]bankarski sistem'!J27)/1000</f>
        <v>5.6796399999999991</v>
      </c>
      <c r="H21" s="297">
        <f>('[7]bankarski sistem'!P27)/1000</f>
        <v>0.82299999999999995</v>
      </c>
      <c r="I21" s="298">
        <f>('[8]bankarski sistem'!P27)/1000</f>
        <v>22.402000000000001</v>
      </c>
      <c r="J21" s="298">
        <f>('[7]bankarski sistem'!Q27)/1000</f>
        <v>0.22853000000000001</v>
      </c>
      <c r="K21" s="299">
        <f>('[8]bankarski sistem'!Q27)/1000</f>
        <v>9.5498799999999999</v>
      </c>
      <c r="L21" s="300">
        <f>('[7]bankarski sistem'!W27)/1000</f>
        <v>12.002000000000001</v>
      </c>
      <c r="M21" s="298">
        <f>('[8]bankarski sistem'!W27)/1000</f>
        <v>4.1909999999999998</v>
      </c>
      <c r="N21" s="298">
        <f>('[7]bankarski sistem'!X27)/1000</f>
        <v>10.643739999999999</v>
      </c>
      <c r="O21" s="301">
        <f>('[8]bankarski sistem'!X27)/1000</f>
        <v>1.1738899999999999</v>
      </c>
      <c r="P21" s="290">
        <f t="shared" si="1"/>
        <v>24.039000000000001</v>
      </c>
      <c r="Q21" s="291">
        <f t="shared" si="2"/>
        <v>34.363</v>
      </c>
      <c r="R21" s="291">
        <f t="shared" si="3"/>
        <v>19.40428</v>
      </c>
      <c r="S21" s="292">
        <f t="shared" si="4"/>
        <v>16.403409999999997</v>
      </c>
    </row>
    <row r="22" spans="2:19" s="230" customFormat="1" ht="25.5">
      <c r="B22" s="229"/>
      <c r="C22" s="253" t="s">
        <v>158</v>
      </c>
      <c r="D22" s="297">
        <f>('[7]bankarski sistem'!I28)/1000</f>
        <v>62.633000000000003</v>
      </c>
      <c r="E22" s="298">
        <f>('[8]bankarski sistem'!I28)/1000</f>
        <v>75.093000000000004</v>
      </c>
      <c r="F22" s="298">
        <f>('[7]bankarski sistem'!J28)/1000</f>
        <v>58.531910000000003</v>
      </c>
      <c r="G22" s="299">
        <f>('[8]bankarski sistem'!J28)/1000</f>
        <v>62.69765000000001</v>
      </c>
      <c r="H22" s="297">
        <f>('[7]bankarski sistem'!P28)/1000</f>
        <v>7.2169999999999996</v>
      </c>
      <c r="I22" s="298">
        <f>('[8]bankarski sistem'!P28)/1000</f>
        <v>19.126999999999999</v>
      </c>
      <c r="J22" s="298">
        <f>('[7]bankarski sistem'!Q28)/1000</f>
        <v>3.0092099999999999</v>
      </c>
      <c r="K22" s="299">
        <f>('[8]bankarski sistem'!Q28)/1000</f>
        <v>6.7920200000000008</v>
      </c>
      <c r="L22" s="300">
        <f>('[7]bankarski sistem'!W28)/1000</f>
        <v>14.79</v>
      </c>
      <c r="M22" s="298">
        <f>('[8]bankarski sistem'!W28)/1000</f>
        <v>16.803999999999998</v>
      </c>
      <c r="N22" s="298">
        <f>('[7]bankarski sistem'!X28)/1000</f>
        <v>10.65222</v>
      </c>
      <c r="O22" s="301">
        <f>('[8]bankarski sistem'!X28)/1000</f>
        <v>14.278609999999999</v>
      </c>
      <c r="P22" s="290">
        <f t="shared" si="1"/>
        <v>84.640000000000015</v>
      </c>
      <c r="Q22" s="291">
        <f t="shared" si="2"/>
        <v>111.024</v>
      </c>
      <c r="R22" s="291">
        <f t="shared" si="3"/>
        <v>72.193340000000006</v>
      </c>
      <c r="S22" s="292">
        <f t="shared" si="4"/>
        <v>83.768280000000019</v>
      </c>
    </row>
    <row r="23" spans="2:19" s="230" customFormat="1">
      <c r="B23" s="229"/>
      <c r="C23" s="253" t="s">
        <v>159</v>
      </c>
      <c r="D23" s="297">
        <f>('[7]bankarski sistem'!I29)/1000</f>
        <v>0</v>
      </c>
      <c r="E23" s="298">
        <f>('[8]bankarski sistem'!I29)/1000</f>
        <v>0</v>
      </c>
      <c r="F23" s="298">
        <f>('[7]bankarski sistem'!J29)/1000</f>
        <v>0</v>
      </c>
      <c r="G23" s="299">
        <f>('[8]bankarski sistem'!J29)/1000</f>
        <v>0</v>
      </c>
      <c r="H23" s="297">
        <f>('[7]bankarski sistem'!P29)/1000</f>
        <v>0</v>
      </c>
      <c r="I23" s="298">
        <f>('[8]bankarski sistem'!P29)/1000</f>
        <v>0</v>
      </c>
      <c r="J23" s="298">
        <f>('[7]bankarski sistem'!Q29)/1000</f>
        <v>0</v>
      </c>
      <c r="K23" s="299">
        <f>('[8]bankarski sistem'!Q29)/1000</f>
        <v>0</v>
      </c>
      <c r="L23" s="300">
        <f>('[7]bankarski sistem'!W29)/1000</f>
        <v>0</v>
      </c>
      <c r="M23" s="298">
        <f>('[8]bankarski sistem'!W29)/1000</f>
        <v>0</v>
      </c>
      <c r="N23" s="298">
        <f>('[7]bankarski sistem'!X29)/1000</f>
        <v>0</v>
      </c>
      <c r="O23" s="301">
        <f>('[8]bankarski sistem'!X29)/1000</f>
        <v>0</v>
      </c>
      <c r="P23" s="290">
        <f t="shared" si="1"/>
        <v>0</v>
      </c>
      <c r="Q23" s="291">
        <f t="shared" si="2"/>
        <v>0</v>
      </c>
      <c r="R23" s="291">
        <f t="shared" si="3"/>
        <v>0</v>
      </c>
      <c r="S23" s="292">
        <f t="shared" si="4"/>
        <v>0</v>
      </c>
    </row>
    <row r="24" spans="2:19" s="230" customFormat="1" ht="26.25" thickBot="1">
      <c r="B24" s="229"/>
      <c r="C24" s="265" t="s">
        <v>160</v>
      </c>
      <c r="D24" s="297">
        <f>('[7]bankarski sistem'!I30)/1000</f>
        <v>0</v>
      </c>
      <c r="E24" s="298">
        <f>('[8]bankarski sistem'!I30)/1000</f>
        <v>0</v>
      </c>
      <c r="F24" s="298">
        <f>('[7]bankarski sistem'!J30)/1000</f>
        <v>0</v>
      </c>
      <c r="G24" s="299">
        <f>('[8]bankarski sistem'!J30)/1000</f>
        <v>0</v>
      </c>
      <c r="H24" s="297">
        <f>('[7]bankarski sistem'!P30)/1000</f>
        <v>0</v>
      </c>
      <c r="I24" s="298">
        <f>('[8]bankarski sistem'!P30)/1000</f>
        <v>0</v>
      </c>
      <c r="J24" s="298">
        <f>('[7]bankarski sistem'!Q30)/1000</f>
        <v>0</v>
      </c>
      <c r="K24" s="299">
        <f>('[8]bankarski sistem'!Q30)/1000</f>
        <v>0</v>
      </c>
      <c r="L24" s="300">
        <f>('[7]bankarski sistem'!W30)/1000</f>
        <v>24.709</v>
      </c>
      <c r="M24" s="298">
        <f>('[8]bankarski sistem'!W30)/1000</f>
        <v>25.834</v>
      </c>
      <c r="N24" s="298">
        <f>('[7]bankarski sistem'!X30)/1000</f>
        <v>24.709</v>
      </c>
      <c r="O24" s="301">
        <f>('[8]bankarski sistem'!X30)/1000</f>
        <v>25.834</v>
      </c>
      <c r="P24" s="290">
        <f t="shared" si="1"/>
        <v>24.709</v>
      </c>
      <c r="Q24" s="291">
        <f t="shared" si="2"/>
        <v>25.834</v>
      </c>
      <c r="R24" s="291">
        <f t="shared" si="3"/>
        <v>24.709</v>
      </c>
      <c r="S24" s="292">
        <f t="shared" si="4"/>
        <v>25.834</v>
      </c>
    </row>
    <row r="25" spans="2:19" s="230" customFormat="1" ht="13.5" thickBot="1">
      <c r="B25" s="229"/>
      <c r="C25" s="238" t="s">
        <v>161</v>
      </c>
      <c r="D25" s="242">
        <f t="shared" ref="D25:S25" si="5">D26+D27+D28+D29+D30+D31</f>
        <v>3650.2469999999998</v>
      </c>
      <c r="E25" s="240">
        <f t="shared" si="5"/>
        <v>4234.9629999999997</v>
      </c>
      <c r="F25" s="240">
        <f t="shared" si="5"/>
        <v>2535.6593999999996</v>
      </c>
      <c r="G25" s="302">
        <f t="shared" si="5"/>
        <v>2996.1686299999997</v>
      </c>
      <c r="H25" s="242">
        <f t="shared" si="5"/>
        <v>1266.6280000000002</v>
      </c>
      <c r="I25" s="240">
        <f t="shared" si="5"/>
        <v>1352.405</v>
      </c>
      <c r="J25" s="240">
        <f t="shared" si="5"/>
        <v>694.19657000000007</v>
      </c>
      <c r="K25" s="302">
        <f t="shared" si="5"/>
        <v>784.64353999999992</v>
      </c>
      <c r="L25" s="241">
        <f t="shared" si="5"/>
        <v>408.45699999999999</v>
      </c>
      <c r="M25" s="240">
        <f t="shared" si="5"/>
        <v>580.39300000000003</v>
      </c>
      <c r="N25" s="240">
        <f t="shared" si="5"/>
        <v>182.37996999999999</v>
      </c>
      <c r="O25" s="303">
        <f t="shared" si="5"/>
        <v>286.45509000000004</v>
      </c>
      <c r="P25" s="242">
        <f t="shared" si="5"/>
        <v>5325.3320000000003</v>
      </c>
      <c r="Q25" s="240">
        <f t="shared" si="5"/>
        <v>6167.7610000000004</v>
      </c>
      <c r="R25" s="240">
        <f t="shared" si="5"/>
        <v>3412.23594</v>
      </c>
      <c r="S25" s="302">
        <f t="shared" si="5"/>
        <v>4067.2672600000005</v>
      </c>
    </row>
    <row r="26" spans="2:19" s="230" customFormat="1" ht="25.5">
      <c r="B26" s="229"/>
      <c r="C26" s="244" t="s">
        <v>162</v>
      </c>
      <c r="D26" s="290">
        <f>('[7]bankarski sistem'!$I$31+'[7]bankarski sistem'!$I$32)/1000</f>
        <v>108.944</v>
      </c>
      <c r="E26" s="291">
        <f>('[8]bankarski sistem'!$I$31+'[8]bankarski sistem'!$I$32)/1000</f>
        <v>125.946</v>
      </c>
      <c r="F26" s="291">
        <f>('[7]bankarski sistem'!$J$31+'[7]bankarski sistem'!$J$32)/1000</f>
        <v>80.179729999999992</v>
      </c>
      <c r="G26" s="292">
        <f>('[8]bankarski sistem'!$J$31+'[8]bankarski sistem'!$J$32)/1000</f>
        <v>87.623410000000007</v>
      </c>
      <c r="H26" s="290">
        <f>('[7]bankarski sistem'!$P$31+'[7]bankarski sistem'!$P$32)/1000</f>
        <v>298.69200000000001</v>
      </c>
      <c r="I26" s="291">
        <f>('[8]bankarski sistem'!$P$31+'[8]bankarski sistem'!$P$32)/1000</f>
        <v>360.72800000000001</v>
      </c>
      <c r="J26" s="291">
        <f>('[7]bankarski sistem'!$Q$31+'[7]bankarski sistem'!$Q$32)/1000</f>
        <v>146.20959999999999</v>
      </c>
      <c r="K26" s="292">
        <f>('[8]bankarski sistem'!$Q$31+'[8]bankarski sistem'!$Q$32)/1000</f>
        <v>170.72108</v>
      </c>
      <c r="L26" s="293">
        <f>('[7]bankarski sistem'!$W$31+'[7]bankarski sistem'!$W$32)/1000</f>
        <v>123.31699999999999</v>
      </c>
      <c r="M26" s="291">
        <f>('[8]bankarski sistem'!$W$31+'[8]bankarski sistem'!$W$32)/1000</f>
        <v>191.22</v>
      </c>
      <c r="N26" s="291">
        <f>('[7]bankarski sistem'!$X$31+'[7]bankarski sistem'!$X$32)/1000</f>
        <v>53.264800000000001</v>
      </c>
      <c r="O26" s="294">
        <f>('[8]bankarski sistem'!$X$31+'[8]bankarski sistem'!$X$32)/1000</f>
        <v>84.274260000000012</v>
      </c>
      <c r="P26" s="290">
        <f t="shared" ref="P26:S32" si="6">D26+H26+L26</f>
        <v>530.95299999999997</v>
      </c>
      <c r="Q26" s="291">
        <f t="shared" si="6"/>
        <v>677.89400000000001</v>
      </c>
      <c r="R26" s="291">
        <f t="shared" si="6"/>
        <v>279.65412999999995</v>
      </c>
      <c r="S26" s="292">
        <f t="shared" si="6"/>
        <v>342.61875000000003</v>
      </c>
    </row>
    <row r="27" spans="2:19" s="230" customFormat="1">
      <c r="B27" s="229"/>
      <c r="C27" s="253" t="s">
        <v>163</v>
      </c>
      <c r="D27" s="297">
        <f>('[7]bankarski sistem'!I33)/1000</f>
        <v>1831.2180000000001</v>
      </c>
      <c r="E27" s="298">
        <f>('[8]bankarski sistem'!I33)/1000</f>
        <v>2068.8879999999999</v>
      </c>
      <c r="F27" s="298">
        <f>('[7]bankarski sistem'!J33)/1000</f>
        <v>1138.18588</v>
      </c>
      <c r="G27" s="299">
        <f>('[8]bankarski sistem'!J33)/1000</f>
        <v>1309.3960999999999</v>
      </c>
      <c r="H27" s="297">
        <f>('[7]bankarski sistem'!P33)/1000</f>
        <v>604.09400000000005</v>
      </c>
      <c r="I27" s="291">
        <f>('[8]bankarski sistem'!P33)/1000</f>
        <v>770.87099999999998</v>
      </c>
      <c r="J27" s="298">
        <f>('[7]bankarski sistem'!Q33)/1000</f>
        <v>318.25084000000004</v>
      </c>
      <c r="K27" s="299">
        <f>('[8]bankarski sistem'!Q33)/1000</f>
        <v>477.95097999999996</v>
      </c>
      <c r="L27" s="300">
        <f>('[7]bankarski sistem'!W33)/1000</f>
        <v>185.756</v>
      </c>
      <c r="M27" s="298">
        <f>('[8]bankarski sistem'!W33)/1000</f>
        <v>276.29300000000001</v>
      </c>
      <c r="N27" s="298">
        <f>('[7]bankarski sistem'!X33)/1000</f>
        <v>75.789419999999993</v>
      </c>
      <c r="O27" s="301">
        <f>('[8]bankarski sistem'!X33)/1000</f>
        <v>142.15404999999998</v>
      </c>
      <c r="P27" s="290">
        <f t="shared" si="6"/>
        <v>2621.0679999999998</v>
      </c>
      <c r="Q27" s="291">
        <f t="shared" si="6"/>
        <v>3116.0520000000001</v>
      </c>
      <c r="R27" s="291">
        <f t="shared" si="6"/>
        <v>1532.2261400000002</v>
      </c>
      <c r="S27" s="292">
        <f t="shared" si="6"/>
        <v>1929.5011300000001</v>
      </c>
    </row>
    <row r="28" spans="2:19" s="230" customFormat="1">
      <c r="B28" s="229"/>
      <c r="C28" s="253" t="s">
        <v>164</v>
      </c>
      <c r="D28" s="297">
        <f>('[7]bankarski sistem'!I34)/1000</f>
        <v>322.54500000000002</v>
      </c>
      <c r="E28" s="298">
        <f>('[8]bankarski sistem'!I34)/1000</f>
        <v>353.77699999999999</v>
      </c>
      <c r="F28" s="298">
        <f>('[7]bankarski sistem'!J34)/1000</f>
        <v>279.95907</v>
      </c>
      <c r="G28" s="299">
        <f>('[8]bankarski sistem'!J34)/1000</f>
        <v>313.65735999999998</v>
      </c>
      <c r="H28" s="297">
        <f>('[7]bankarski sistem'!P34)/1000</f>
        <v>0</v>
      </c>
      <c r="I28" s="291">
        <f>('[8]bankarski sistem'!P34)/1000</f>
        <v>0</v>
      </c>
      <c r="J28" s="298">
        <f>('[7]bankarski sistem'!Q34)/1000</f>
        <v>0</v>
      </c>
      <c r="K28" s="299">
        <f>('[8]bankarski sistem'!Q34)/1000</f>
        <v>0</v>
      </c>
      <c r="L28" s="300">
        <f>('[7]bankarski sistem'!W34)/1000</f>
        <v>0</v>
      </c>
      <c r="M28" s="298">
        <f>('[8]bankarski sistem'!W34)/1000</f>
        <v>0</v>
      </c>
      <c r="N28" s="298">
        <f>('[7]bankarski sistem'!X34)/1000</f>
        <v>0</v>
      </c>
      <c r="O28" s="301">
        <f>('[8]bankarski sistem'!X34)/1000</f>
        <v>0</v>
      </c>
      <c r="P28" s="290">
        <f t="shared" si="6"/>
        <v>322.54500000000002</v>
      </c>
      <c r="Q28" s="291">
        <f t="shared" si="6"/>
        <v>353.77699999999999</v>
      </c>
      <c r="R28" s="291">
        <f t="shared" si="6"/>
        <v>279.95907</v>
      </c>
      <c r="S28" s="292">
        <f t="shared" si="6"/>
        <v>313.65735999999998</v>
      </c>
    </row>
    <row r="29" spans="2:19" s="230" customFormat="1">
      <c r="B29" s="229"/>
      <c r="C29" s="253" t="s">
        <v>165</v>
      </c>
      <c r="D29" s="297">
        <f>('[7]bankarski sistem'!I35)/1000</f>
        <v>1287.511</v>
      </c>
      <c r="E29" s="298">
        <f>('[8]bankarski sistem'!I35)/1000</f>
        <v>1564.5260000000001</v>
      </c>
      <c r="F29" s="298">
        <f>('[7]bankarski sistem'!J35)/1000</f>
        <v>959.13914</v>
      </c>
      <c r="G29" s="299">
        <f>('[8]bankarski sistem'!J35)/1000</f>
        <v>1187.7361600000002</v>
      </c>
      <c r="H29" s="297">
        <f>('[7]bankarski sistem'!P35)/1000</f>
        <v>0</v>
      </c>
      <c r="I29" s="291">
        <f>('[8]bankarski sistem'!P35)/1000</f>
        <v>0</v>
      </c>
      <c r="J29" s="298">
        <f>('[7]bankarski sistem'!Q35)/1000</f>
        <v>0</v>
      </c>
      <c r="K29" s="299">
        <f>('[8]bankarski sistem'!Q35)/1000</f>
        <v>0</v>
      </c>
      <c r="L29" s="300">
        <f>('[7]bankarski sistem'!W35)/1000</f>
        <v>9.2880000000000003</v>
      </c>
      <c r="M29" s="298">
        <f>('[8]bankarski sistem'!W35)/1000</f>
        <v>9.3849999999999998</v>
      </c>
      <c r="N29" s="298">
        <f>('[7]bankarski sistem'!X35)/1000</f>
        <v>7.50434</v>
      </c>
      <c r="O29" s="301">
        <f>('[8]bankarski sistem'!X35)/1000</f>
        <v>7.9764799999999996</v>
      </c>
      <c r="P29" s="290">
        <f t="shared" si="6"/>
        <v>1296.799</v>
      </c>
      <c r="Q29" s="291">
        <f t="shared" si="6"/>
        <v>1573.9110000000001</v>
      </c>
      <c r="R29" s="291">
        <f t="shared" si="6"/>
        <v>966.64347999999995</v>
      </c>
      <c r="S29" s="292">
        <f t="shared" si="6"/>
        <v>1195.7126400000002</v>
      </c>
    </row>
    <row r="30" spans="2:19" s="230" customFormat="1">
      <c r="B30" s="229"/>
      <c r="C30" s="253" t="s">
        <v>166</v>
      </c>
      <c r="D30" s="297">
        <f>('[7]bankarski sistem'!I36)/1000</f>
        <v>57.896999999999998</v>
      </c>
      <c r="E30" s="298">
        <f>('[8]bankarski sistem'!I36)/1000</f>
        <v>55.933999999999997</v>
      </c>
      <c r="F30" s="298">
        <f>('[7]bankarski sistem'!J36)/1000</f>
        <v>42.929639999999999</v>
      </c>
      <c r="G30" s="299">
        <f>('[8]bankarski sistem'!J36)/1000</f>
        <v>41.869850000000007</v>
      </c>
      <c r="H30" s="297">
        <f>('[7]bankarski sistem'!P36)/1000</f>
        <v>93.418000000000006</v>
      </c>
      <c r="I30" s="291">
        <f>('[8]bankarski sistem'!P36)/1000</f>
        <v>100.76600000000001</v>
      </c>
      <c r="J30" s="298">
        <f>('[7]bankarski sistem'!Q36)/1000</f>
        <v>56.873899999999999</v>
      </c>
      <c r="K30" s="299">
        <f>('[8]bankarski sistem'!Q36)/1000</f>
        <v>58.002859999999998</v>
      </c>
      <c r="L30" s="300">
        <f>('[7]bankarski sistem'!W36)/1000</f>
        <v>75.838999999999999</v>
      </c>
      <c r="M30" s="298">
        <f>('[8]bankarski sistem'!W36)/1000</f>
        <v>93.710999999999999</v>
      </c>
      <c r="N30" s="298">
        <f>('[7]bankarski sistem'!X36)/1000</f>
        <v>38.888160000000006</v>
      </c>
      <c r="O30" s="301">
        <f>('[8]bankarski sistem'!X36)/1000</f>
        <v>48.354500000000002</v>
      </c>
      <c r="P30" s="290">
        <f t="shared" si="6"/>
        <v>227.154</v>
      </c>
      <c r="Q30" s="291">
        <f t="shared" si="6"/>
        <v>250.411</v>
      </c>
      <c r="R30" s="291">
        <f t="shared" si="6"/>
        <v>138.6917</v>
      </c>
      <c r="S30" s="292">
        <f t="shared" si="6"/>
        <v>148.22721000000001</v>
      </c>
    </row>
    <row r="31" spans="2:19" s="230" customFormat="1" ht="13.5" thickBot="1">
      <c r="B31" s="229"/>
      <c r="C31" s="265" t="s">
        <v>167</v>
      </c>
      <c r="D31" s="297">
        <f>('[7]bankarski sistem'!I37)/1000</f>
        <v>42.131999999999998</v>
      </c>
      <c r="E31" s="298">
        <f>('[8]bankarski sistem'!I37)/1000</f>
        <v>65.891999999999996</v>
      </c>
      <c r="F31" s="298">
        <f>('[7]bankarski sistem'!J37)/1000</f>
        <v>35.265940000000001</v>
      </c>
      <c r="G31" s="299">
        <f>('[8]bankarski sistem'!J37)/1000</f>
        <v>55.885750000000002</v>
      </c>
      <c r="H31" s="297">
        <f>('[7]bankarski sistem'!P37)/1000</f>
        <v>270.42399999999998</v>
      </c>
      <c r="I31" s="291">
        <f>('[8]bankarski sistem'!P37)/1000</f>
        <v>120.04</v>
      </c>
      <c r="J31" s="298">
        <f>('[7]bankarski sistem'!Q37)/1000</f>
        <v>172.86223000000001</v>
      </c>
      <c r="K31" s="299">
        <f>('[8]bankarski sistem'!Q37)/1000</f>
        <v>77.968620000000001</v>
      </c>
      <c r="L31" s="300">
        <f>('[7]bankarski sistem'!W37)/1000</f>
        <v>14.257</v>
      </c>
      <c r="M31" s="298">
        <f>('[8]bankarski sistem'!W37)/1000</f>
        <v>9.7840000000000007</v>
      </c>
      <c r="N31" s="298">
        <f>('[7]bankarski sistem'!X37)/1000</f>
        <v>6.9332500000000001</v>
      </c>
      <c r="O31" s="301">
        <f>('[8]bankarski sistem'!X37)/1000</f>
        <v>3.6958000000000002</v>
      </c>
      <c r="P31" s="290">
        <f t="shared" si="6"/>
        <v>326.81299999999999</v>
      </c>
      <c r="Q31" s="291">
        <f t="shared" si="6"/>
        <v>195.71600000000001</v>
      </c>
      <c r="R31" s="291">
        <f t="shared" si="6"/>
        <v>215.06142</v>
      </c>
      <c r="S31" s="292">
        <f t="shared" si="6"/>
        <v>137.55017000000001</v>
      </c>
    </row>
    <row r="32" spans="2:19" s="230" customFormat="1" ht="13.5" thickBot="1">
      <c r="B32" s="229"/>
      <c r="C32" s="305" t="s">
        <v>168</v>
      </c>
      <c r="D32" s="306">
        <f>('[7]bankarski sistem'!$I$41+'[7]bankarski sistem'!$I$40+'[7]bankarski sistem'!$I$39+'[7]bankarski sistem'!$I$38)/1000</f>
        <v>96.096999999999994</v>
      </c>
      <c r="E32" s="307">
        <f>('[8]bankarski sistem'!$I$41+'[8]bankarski sistem'!$I$40+'[8]bankarski sistem'!$I$39+'[8]bankarski sistem'!$I$38)/1000</f>
        <v>121.068</v>
      </c>
      <c r="F32" s="307">
        <f>('[7]bankarski sistem'!$J$41+'[7]bankarski sistem'!$J$40+'[7]bankarski sistem'!$J$39+'[7]bankarski sistem'!$J$38)/1000</f>
        <v>81.304810000000003</v>
      </c>
      <c r="G32" s="308">
        <f>('[8]bankarski sistem'!$J$41+'[8]bankarski sistem'!$J$40+'[8]bankarski sistem'!$J$39+'[8]bankarski sistem'!$J$38)/1000</f>
        <v>95.539200000000008</v>
      </c>
      <c r="H32" s="306">
        <f>('[7]bankarski sistem'!$P$41+'[7]bankarski sistem'!$P$40+'[7]bankarski sistem'!$P$39+'[7]bankarski sistem'!$P$38)/1000</f>
        <v>145.90799999999999</v>
      </c>
      <c r="I32" s="307">
        <f>('[8]bankarski sistem'!$P$41+'[8]bankarski sistem'!$P$40+'[8]bankarski sistem'!$P$39+'[8]bankarski sistem'!$P$38)/1000</f>
        <v>157.10499999999999</v>
      </c>
      <c r="J32" s="307">
        <f>('[7]bankarski sistem'!$Q$41+'[7]bankarski sistem'!$Q$40+'[7]bankarski sistem'!$Q$39+'[7]bankarski sistem'!$Q$38)/1000</f>
        <v>74.861329999999995</v>
      </c>
      <c r="K32" s="308">
        <f>('[8]bankarski sistem'!$Q$41+'[8]bankarski sistem'!$Q$40+'[8]bankarski sistem'!$Q$39+'[8]bankarski sistem'!$Q$38)/1000</f>
        <v>84.990010000000012</v>
      </c>
      <c r="L32" s="309">
        <f>('[7]bankarski sistem'!$W$41+'[7]bankarski sistem'!$W$40+'[7]bankarski sistem'!$W$39+'[7]bankarski sistem'!$W$38)/1000</f>
        <v>33.801000000000002</v>
      </c>
      <c r="M32" s="307">
        <f>('[8]bankarski sistem'!$W$41+'[8]bankarski sistem'!$W$40+'[8]bankarski sistem'!$W$39+'[8]bankarski sistem'!$W$38)/1000</f>
        <v>18.172000000000001</v>
      </c>
      <c r="N32" s="307">
        <f>('[7]bankarski sistem'!$X$41+'[7]bankarski sistem'!$X$40+'[7]bankarski sistem'!$X$39+'[7]bankarski sistem'!$X$38)/1000</f>
        <v>21.936459999999997</v>
      </c>
      <c r="O32" s="310">
        <f>('[8]bankarski sistem'!$X$41+'[8]bankarski sistem'!$X$40+'[8]bankarski sistem'!$X$39+'[8]bankarski sistem'!$X$38)/1000</f>
        <v>15.330689999999999</v>
      </c>
      <c r="P32" s="328">
        <f t="shared" si="6"/>
        <v>275.80599999999998</v>
      </c>
      <c r="Q32" s="327">
        <f t="shared" si="6"/>
        <v>296.34500000000003</v>
      </c>
      <c r="R32" s="327">
        <f t="shared" si="6"/>
        <v>178.1026</v>
      </c>
      <c r="S32" s="326">
        <f t="shared" si="6"/>
        <v>195.85990000000004</v>
      </c>
    </row>
    <row r="33" spans="1:19" ht="14.25" thickTop="1" thickBot="1">
      <c r="A33" s="230"/>
      <c r="B33" s="229"/>
      <c r="C33" s="313" t="s">
        <v>68</v>
      </c>
      <c r="D33" s="314">
        <f t="shared" ref="D33:S33" si="7">D32+D25+D9+D17+D19</f>
        <v>8770.3720000000012</v>
      </c>
      <c r="E33" s="315">
        <f t="shared" si="7"/>
        <v>9821.5930000000008</v>
      </c>
      <c r="F33" s="315">
        <f t="shared" si="7"/>
        <v>6522.4600699999992</v>
      </c>
      <c r="G33" s="316">
        <f t="shared" si="7"/>
        <v>7034.297849999999</v>
      </c>
      <c r="H33" s="314">
        <f t="shared" si="7"/>
        <v>3725.1680000000001</v>
      </c>
      <c r="I33" s="315">
        <f t="shared" si="7"/>
        <v>4175.5519999999997</v>
      </c>
      <c r="J33" s="315">
        <f t="shared" si="7"/>
        <v>2554.5167400000005</v>
      </c>
      <c r="K33" s="316">
        <f t="shared" si="7"/>
        <v>2873.6069600000001</v>
      </c>
      <c r="L33" s="314">
        <f t="shared" si="7"/>
        <v>3481.6559999999995</v>
      </c>
      <c r="M33" s="315">
        <f t="shared" si="7"/>
        <v>4431.6889999999994</v>
      </c>
      <c r="N33" s="315">
        <f t="shared" si="7"/>
        <v>2255.82305</v>
      </c>
      <c r="O33" s="325">
        <f t="shared" si="7"/>
        <v>2995.0473899999997</v>
      </c>
      <c r="P33" s="314">
        <f t="shared" si="7"/>
        <v>15977.196000000002</v>
      </c>
      <c r="Q33" s="315">
        <f t="shared" si="7"/>
        <v>18428.834000000003</v>
      </c>
      <c r="R33" s="315">
        <f t="shared" si="7"/>
        <v>11332.799859999999</v>
      </c>
      <c r="S33" s="317">
        <f t="shared" si="7"/>
        <v>12902.952200000003</v>
      </c>
    </row>
    <row r="34" spans="1:19">
      <c r="A34" s="230"/>
      <c r="B34" s="229"/>
      <c r="C34" s="229"/>
      <c r="D34" s="229"/>
      <c r="E34" s="229"/>
      <c r="F34" s="229"/>
      <c r="G34" s="229"/>
      <c r="H34" s="229"/>
      <c r="I34" s="229"/>
      <c r="J34" s="229"/>
      <c r="K34" s="229"/>
      <c r="L34" s="229"/>
      <c r="M34" s="229"/>
      <c r="N34" s="229"/>
      <c r="O34" s="229"/>
      <c r="P34" s="229"/>
      <c r="Q34" s="229"/>
      <c r="R34" s="229"/>
      <c r="S34" s="229"/>
    </row>
  </sheetData>
  <mergeCells count="18">
    <mergeCell ref="L7:M7"/>
    <mergeCell ref="N7:O7"/>
    <mergeCell ref="C6:C8"/>
    <mergeCell ref="Q5:S5"/>
    <mergeCell ref="C3:S3"/>
    <mergeCell ref="R1:S1"/>
    <mergeCell ref="F4:G4"/>
    <mergeCell ref="F5:G5"/>
    <mergeCell ref="P6:S6"/>
    <mergeCell ref="P7:Q7"/>
    <mergeCell ref="D6:G6"/>
    <mergeCell ref="R7:S7"/>
    <mergeCell ref="H6:K6"/>
    <mergeCell ref="L6:O6"/>
    <mergeCell ref="D7:E7"/>
    <mergeCell ref="F7:G7"/>
    <mergeCell ref="H7:I7"/>
    <mergeCell ref="J7:K7"/>
  </mergeCells>
  <pageMargins left="0.7" right="0.7" top="0.75" bottom="0.75" header="0.3" footer="0.3"/>
  <pageSetup paperSize="9" scale="79" orientation="landscape" verticalDpi="0" r:id="rId1"/>
</worksheet>
</file>

<file path=xl/worksheets/sheet11.xml><?xml version="1.0" encoding="utf-8"?>
<worksheet xmlns="http://schemas.openxmlformats.org/spreadsheetml/2006/main" xmlns:r="http://schemas.openxmlformats.org/officeDocument/2006/relationships">
  <sheetPr>
    <pageSetUpPr fitToPage="1"/>
  </sheetPr>
  <dimension ref="A1:U37"/>
  <sheetViews>
    <sheetView workbookViewId="0">
      <selection activeCell="A5" sqref="A5"/>
    </sheetView>
  </sheetViews>
  <sheetFormatPr defaultRowHeight="12.75"/>
  <cols>
    <col min="1" max="1" width="4.28515625" style="229" customWidth="1"/>
    <col min="2" max="2" width="13.140625" style="230" hidden="1" customWidth="1"/>
    <col min="3" max="3" width="25.85546875" style="230" customWidth="1"/>
    <col min="4" max="21" width="8.42578125" style="230" bestFit="1" customWidth="1"/>
    <col min="22" max="240" width="9.140625" style="230"/>
    <col min="241" max="241" width="8" style="230" customWidth="1"/>
    <col min="242" max="242" width="0" style="230" hidden="1" customWidth="1"/>
    <col min="243" max="243" width="25.85546875" style="230" customWidth="1"/>
    <col min="244" max="261" width="8.42578125" style="230" bestFit="1" customWidth="1"/>
    <col min="262" max="496" width="9.140625" style="230"/>
    <col min="497" max="497" width="8" style="230" customWidth="1"/>
    <col min="498" max="498" width="0" style="230" hidden="1" customWidth="1"/>
    <col min="499" max="499" width="25.85546875" style="230" customWidth="1"/>
    <col min="500" max="517" width="8.42578125" style="230" bestFit="1" customWidth="1"/>
    <col min="518" max="752" width="9.140625" style="230"/>
    <col min="753" max="753" width="8" style="230" customWidth="1"/>
    <col min="754" max="754" width="0" style="230" hidden="1" customWidth="1"/>
    <col min="755" max="755" width="25.85546875" style="230" customWidth="1"/>
    <col min="756" max="773" width="8.42578125" style="230" bestFit="1" customWidth="1"/>
    <col min="774" max="1008" width="9.140625" style="230"/>
    <col min="1009" max="1009" width="8" style="230" customWidth="1"/>
    <col min="1010" max="1010" width="0" style="230" hidden="1" customWidth="1"/>
    <col min="1011" max="1011" width="25.85546875" style="230" customWidth="1"/>
    <col min="1012" max="1029" width="8.42578125" style="230" bestFit="1" customWidth="1"/>
    <col min="1030" max="1264" width="9.140625" style="230"/>
    <col min="1265" max="1265" width="8" style="230" customWidth="1"/>
    <col min="1266" max="1266" width="0" style="230" hidden="1" customWidth="1"/>
    <col min="1267" max="1267" width="25.85546875" style="230" customWidth="1"/>
    <col min="1268" max="1285" width="8.42578125" style="230" bestFit="1" customWidth="1"/>
    <col min="1286" max="1520" width="9.140625" style="230"/>
    <col min="1521" max="1521" width="8" style="230" customWidth="1"/>
    <col min="1522" max="1522" width="0" style="230" hidden="1" customWidth="1"/>
    <col min="1523" max="1523" width="25.85546875" style="230" customWidth="1"/>
    <col min="1524" max="1541" width="8.42578125" style="230" bestFit="1" customWidth="1"/>
    <col min="1542" max="1776" width="9.140625" style="230"/>
    <col min="1777" max="1777" width="8" style="230" customWidth="1"/>
    <col min="1778" max="1778" width="0" style="230" hidden="1" customWidth="1"/>
    <col min="1779" max="1779" width="25.85546875" style="230" customWidth="1"/>
    <col min="1780" max="1797" width="8.42578125" style="230" bestFit="1" customWidth="1"/>
    <col min="1798" max="2032" width="9.140625" style="230"/>
    <col min="2033" max="2033" width="8" style="230" customWidth="1"/>
    <col min="2034" max="2034" width="0" style="230" hidden="1" customWidth="1"/>
    <col min="2035" max="2035" width="25.85546875" style="230" customWidth="1"/>
    <col min="2036" max="2053" width="8.42578125" style="230" bestFit="1" customWidth="1"/>
    <col min="2054" max="2288" width="9.140625" style="230"/>
    <col min="2289" max="2289" width="8" style="230" customWidth="1"/>
    <col min="2290" max="2290" width="0" style="230" hidden="1" customWidth="1"/>
    <col min="2291" max="2291" width="25.85546875" style="230" customWidth="1"/>
    <col min="2292" max="2309" width="8.42578125" style="230" bestFit="1" customWidth="1"/>
    <col min="2310" max="2544" width="9.140625" style="230"/>
    <col min="2545" max="2545" width="8" style="230" customWidth="1"/>
    <col min="2546" max="2546" width="0" style="230" hidden="1" customWidth="1"/>
    <col min="2547" max="2547" width="25.85546875" style="230" customWidth="1"/>
    <col min="2548" max="2565" width="8.42578125" style="230" bestFit="1" customWidth="1"/>
    <col min="2566" max="2800" width="9.140625" style="230"/>
    <col min="2801" max="2801" width="8" style="230" customWidth="1"/>
    <col min="2802" max="2802" width="0" style="230" hidden="1" customWidth="1"/>
    <col min="2803" max="2803" width="25.85546875" style="230" customWidth="1"/>
    <col min="2804" max="2821" width="8.42578125" style="230" bestFit="1" customWidth="1"/>
    <col min="2822" max="3056" width="9.140625" style="230"/>
    <col min="3057" max="3057" width="8" style="230" customWidth="1"/>
    <col min="3058" max="3058" width="0" style="230" hidden="1" customWidth="1"/>
    <col min="3059" max="3059" width="25.85546875" style="230" customWidth="1"/>
    <col min="3060" max="3077" width="8.42578125" style="230" bestFit="1" customWidth="1"/>
    <col min="3078" max="3312" width="9.140625" style="230"/>
    <col min="3313" max="3313" width="8" style="230" customWidth="1"/>
    <col min="3314" max="3314" width="0" style="230" hidden="1" customWidth="1"/>
    <col min="3315" max="3315" width="25.85546875" style="230" customWidth="1"/>
    <col min="3316" max="3333" width="8.42578125" style="230" bestFit="1" customWidth="1"/>
    <col min="3334" max="3568" width="9.140625" style="230"/>
    <col min="3569" max="3569" width="8" style="230" customWidth="1"/>
    <col min="3570" max="3570" width="0" style="230" hidden="1" customWidth="1"/>
    <col min="3571" max="3571" width="25.85546875" style="230" customWidth="1"/>
    <col min="3572" max="3589" width="8.42578125" style="230" bestFit="1" customWidth="1"/>
    <col min="3590" max="3824" width="9.140625" style="230"/>
    <col min="3825" max="3825" width="8" style="230" customWidth="1"/>
    <col min="3826" max="3826" width="0" style="230" hidden="1" customWidth="1"/>
    <col min="3827" max="3827" width="25.85546875" style="230" customWidth="1"/>
    <col min="3828" max="3845" width="8.42578125" style="230" bestFit="1" customWidth="1"/>
    <col min="3846" max="4080" width="9.140625" style="230"/>
    <col min="4081" max="4081" width="8" style="230" customWidth="1"/>
    <col min="4082" max="4082" width="0" style="230" hidden="1" customWidth="1"/>
    <col min="4083" max="4083" width="25.85546875" style="230" customWidth="1"/>
    <col min="4084" max="4101" width="8.42578125" style="230" bestFit="1" customWidth="1"/>
    <col min="4102" max="4336" width="9.140625" style="230"/>
    <col min="4337" max="4337" width="8" style="230" customWidth="1"/>
    <col min="4338" max="4338" width="0" style="230" hidden="1" customWidth="1"/>
    <col min="4339" max="4339" width="25.85546875" style="230" customWidth="1"/>
    <col min="4340" max="4357" width="8.42578125" style="230" bestFit="1" customWidth="1"/>
    <col min="4358" max="4592" width="9.140625" style="230"/>
    <col min="4593" max="4593" width="8" style="230" customWidth="1"/>
    <col min="4594" max="4594" width="0" style="230" hidden="1" customWidth="1"/>
    <col min="4595" max="4595" width="25.85546875" style="230" customWidth="1"/>
    <col min="4596" max="4613" width="8.42578125" style="230" bestFit="1" customWidth="1"/>
    <col min="4614" max="4848" width="9.140625" style="230"/>
    <col min="4849" max="4849" width="8" style="230" customWidth="1"/>
    <col min="4850" max="4850" width="0" style="230" hidden="1" customWidth="1"/>
    <col min="4851" max="4851" width="25.85546875" style="230" customWidth="1"/>
    <col min="4852" max="4869" width="8.42578125" style="230" bestFit="1" customWidth="1"/>
    <col min="4870" max="5104" width="9.140625" style="230"/>
    <col min="5105" max="5105" width="8" style="230" customWidth="1"/>
    <col min="5106" max="5106" width="0" style="230" hidden="1" customWidth="1"/>
    <col min="5107" max="5107" width="25.85546875" style="230" customWidth="1"/>
    <col min="5108" max="5125" width="8.42578125" style="230" bestFit="1" customWidth="1"/>
    <col min="5126" max="5360" width="9.140625" style="230"/>
    <col min="5361" max="5361" width="8" style="230" customWidth="1"/>
    <col min="5362" max="5362" width="0" style="230" hidden="1" customWidth="1"/>
    <col min="5363" max="5363" width="25.85546875" style="230" customWidth="1"/>
    <col min="5364" max="5381" width="8.42578125" style="230" bestFit="1" customWidth="1"/>
    <col min="5382" max="5616" width="9.140625" style="230"/>
    <col min="5617" max="5617" width="8" style="230" customWidth="1"/>
    <col min="5618" max="5618" width="0" style="230" hidden="1" customWidth="1"/>
    <col min="5619" max="5619" width="25.85546875" style="230" customWidth="1"/>
    <col min="5620" max="5637" width="8.42578125" style="230" bestFit="1" customWidth="1"/>
    <col min="5638" max="5872" width="9.140625" style="230"/>
    <col min="5873" max="5873" width="8" style="230" customWidth="1"/>
    <col min="5874" max="5874" width="0" style="230" hidden="1" customWidth="1"/>
    <col min="5875" max="5875" width="25.85546875" style="230" customWidth="1"/>
    <col min="5876" max="5893" width="8.42578125" style="230" bestFit="1" customWidth="1"/>
    <col min="5894" max="6128" width="9.140625" style="230"/>
    <col min="6129" max="6129" width="8" style="230" customWidth="1"/>
    <col min="6130" max="6130" width="0" style="230" hidden="1" customWidth="1"/>
    <col min="6131" max="6131" width="25.85546875" style="230" customWidth="1"/>
    <col min="6132" max="6149" width="8.42578125" style="230" bestFit="1" customWidth="1"/>
    <col min="6150" max="6384" width="9.140625" style="230"/>
    <col min="6385" max="6385" width="8" style="230" customWidth="1"/>
    <col min="6386" max="6386" width="0" style="230" hidden="1" customWidth="1"/>
    <col min="6387" max="6387" width="25.85546875" style="230" customWidth="1"/>
    <col min="6388" max="6405" width="8.42578125" style="230" bestFit="1" customWidth="1"/>
    <col min="6406" max="6640" width="9.140625" style="230"/>
    <col min="6641" max="6641" width="8" style="230" customWidth="1"/>
    <col min="6642" max="6642" width="0" style="230" hidden="1" customWidth="1"/>
    <col min="6643" max="6643" width="25.85546875" style="230" customWidth="1"/>
    <col min="6644" max="6661" width="8.42578125" style="230" bestFit="1" customWidth="1"/>
    <col min="6662" max="6896" width="9.140625" style="230"/>
    <col min="6897" max="6897" width="8" style="230" customWidth="1"/>
    <col min="6898" max="6898" width="0" style="230" hidden="1" customWidth="1"/>
    <col min="6899" max="6899" width="25.85546875" style="230" customWidth="1"/>
    <col min="6900" max="6917" width="8.42578125" style="230" bestFit="1" customWidth="1"/>
    <col min="6918" max="7152" width="9.140625" style="230"/>
    <col min="7153" max="7153" width="8" style="230" customWidth="1"/>
    <col min="7154" max="7154" width="0" style="230" hidden="1" customWidth="1"/>
    <col min="7155" max="7155" width="25.85546875" style="230" customWidth="1"/>
    <col min="7156" max="7173" width="8.42578125" style="230" bestFit="1" customWidth="1"/>
    <col min="7174" max="7408" width="9.140625" style="230"/>
    <col min="7409" max="7409" width="8" style="230" customWidth="1"/>
    <col min="7410" max="7410" width="0" style="230" hidden="1" customWidth="1"/>
    <col min="7411" max="7411" width="25.85546875" style="230" customWidth="1"/>
    <col min="7412" max="7429" width="8.42578125" style="230" bestFit="1" customWidth="1"/>
    <col min="7430" max="7664" width="9.140625" style="230"/>
    <col min="7665" max="7665" width="8" style="230" customWidth="1"/>
    <col min="7666" max="7666" width="0" style="230" hidden="1" customWidth="1"/>
    <col min="7667" max="7667" width="25.85546875" style="230" customWidth="1"/>
    <col min="7668" max="7685" width="8.42578125" style="230" bestFit="1" customWidth="1"/>
    <col min="7686" max="7920" width="9.140625" style="230"/>
    <col min="7921" max="7921" width="8" style="230" customWidth="1"/>
    <col min="7922" max="7922" width="0" style="230" hidden="1" customWidth="1"/>
    <col min="7923" max="7923" width="25.85546875" style="230" customWidth="1"/>
    <col min="7924" max="7941" width="8.42578125" style="230" bestFit="1" customWidth="1"/>
    <col min="7942" max="8176" width="9.140625" style="230"/>
    <col min="8177" max="8177" width="8" style="230" customWidth="1"/>
    <col min="8178" max="8178" width="0" style="230" hidden="1" customWidth="1"/>
    <col min="8179" max="8179" width="25.85546875" style="230" customWidth="1"/>
    <col min="8180" max="8197" width="8.42578125" style="230" bestFit="1" customWidth="1"/>
    <col min="8198" max="8432" width="9.140625" style="230"/>
    <col min="8433" max="8433" width="8" style="230" customWidth="1"/>
    <col min="8434" max="8434" width="0" style="230" hidden="1" customWidth="1"/>
    <col min="8435" max="8435" width="25.85546875" style="230" customWidth="1"/>
    <col min="8436" max="8453" width="8.42578125" style="230" bestFit="1" customWidth="1"/>
    <col min="8454" max="8688" width="9.140625" style="230"/>
    <col min="8689" max="8689" width="8" style="230" customWidth="1"/>
    <col min="8690" max="8690" width="0" style="230" hidden="1" customWidth="1"/>
    <col min="8691" max="8691" width="25.85546875" style="230" customWidth="1"/>
    <col min="8692" max="8709" width="8.42578125" style="230" bestFit="1" customWidth="1"/>
    <col min="8710" max="8944" width="9.140625" style="230"/>
    <col min="8945" max="8945" width="8" style="230" customWidth="1"/>
    <col min="8946" max="8946" width="0" style="230" hidden="1" customWidth="1"/>
    <col min="8947" max="8947" width="25.85546875" style="230" customWidth="1"/>
    <col min="8948" max="8965" width="8.42578125" style="230" bestFit="1" customWidth="1"/>
    <col min="8966" max="9200" width="9.140625" style="230"/>
    <col min="9201" max="9201" width="8" style="230" customWidth="1"/>
    <col min="9202" max="9202" width="0" style="230" hidden="1" customWidth="1"/>
    <col min="9203" max="9203" width="25.85546875" style="230" customWidth="1"/>
    <col min="9204" max="9221" width="8.42578125" style="230" bestFit="1" customWidth="1"/>
    <col min="9222" max="9456" width="9.140625" style="230"/>
    <col min="9457" max="9457" width="8" style="230" customWidth="1"/>
    <col min="9458" max="9458" width="0" style="230" hidden="1" customWidth="1"/>
    <col min="9459" max="9459" width="25.85546875" style="230" customWidth="1"/>
    <col min="9460" max="9477" width="8.42578125" style="230" bestFit="1" customWidth="1"/>
    <col min="9478" max="9712" width="9.140625" style="230"/>
    <col min="9713" max="9713" width="8" style="230" customWidth="1"/>
    <col min="9714" max="9714" width="0" style="230" hidden="1" customWidth="1"/>
    <col min="9715" max="9715" width="25.85546875" style="230" customWidth="1"/>
    <col min="9716" max="9733" width="8.42578125" style="230" bestFit="1" customWidth="1"/>
    <col min="9734" max="9968" width="9.140625" style="230"/>
    <col min="9969" max="9969" width="8" style="230" customWidth="1"/>
    <col min="9970" max="9970" width="0" style="230" hidden="1" customWidth="1"/>
    <col min="9971" max="9971" width="25.85546875" style="230" customWidth="1"/>
    <col min="9972" max="9989" width="8.42578125" style="230" bestFit="1" customWidth="1"/>
    <col min="9990" max="10224" width="9.140625" style="230"/>
    <col min="10225" max="10225" width="8" style="230" customWidth="1"/>
    <col min="10226" max="10226" width="0" style="230" hidden="1" customWidth="1"/>
    <col min="10227" max="10227" width="25.85546875" style="230" customWidth="1"/>
    <col min="10228" max="10245" width="8.42578125" style="230" bestFit="1" customWidth="1"/>
    <col min="10246" max="10480" width="9.140625" style="230"/>
    <col min="10481" max="10481" width="8" style="230" customWidth="1"/>
    <col min="10482" max="10482" width="0" style="230" hidden="1" customWidth="1"/>
    <col min="10483" max="10483" width="25.85546875" style="230" customWidth="1"/>
    <col min="10484" max="10501" width="8.42578125" style="230" bestFit="1" customWidth="1"/>
    <col min="10502" max="10736" width="9.140625" style="230"/>
    <col min="10737" max="10737" width="8" style="230" customWidth="1"/>
    <col min="10738" max="10738" width="0" style="230" hidden="1" customWidth="1"/>
    <col min="10739" max="10739" width="25.85546875" style="230" customWidth="1"/>
    <col min="10740" max="10757" width="8.42578125" style="230" bestFit="1" customWidth="1"/>
    <col min="10758" max="10992" width="9.140625" style="230"/>
    <col min="10993" max="10993" width="8" style="230" customWidth="1"/>
    <col min="10994" max="10994" width="0" style="230" hidden="1" customWidth="1"/>
    <col min="10995" max="10995" width="25.85546875" style="230" customWidth="1"/>
    <col min="10996" max="11013" width="8.42578125" style="230" bestFit="1" customWidth="1"/>
    <col min="11014" max="11248" width="9.140625" style="230"/>
    <col min="11249" max="11249" width="8" style="230" customWidth="1"/>
    <col min="11250" max="11250" width="0" style="230" hidden="1" customWidth="1"/>
    <col min="11251" max="11251" width="25.85546875" style="230" customWidth="1"/>
    <col min="11252" max="11269" width="8.42578125" style="230" bestFit="1" customWidth="1"/>
    <col min="11270" max="11504" width="9.140625" style="230"/>
    <col min="11505" max="11505" width="8" style="230" customWidth="1"/>
    <col min="11506" max="11506" width="0" style="230" hidden="1" customWidth="1"/>
    <col min="11507" max="11507" width="25.85546875" style="230" customWidth="1"/>
    <col min="11508" max="11525" width="8.42578125" style="230" bestFit="1" customWidth="1"/>
    <col min="11526" max="11760" width="9.140625" style="230"/>
    <col min="11761" max="11761" width="8" style="230" customWidth="1"/>
    <col min="11762" max="11762" width="0" style="230" hidden="1" customWidth="1"/>
    <col min="11763" max="11763" width="25.85546875" style="230" customWidth="1"/>
    <col min="11764" max="11781" width="8.42578125" style="230" bestFit="1" customWidth="1"/>
    <col min="11782" max="12016" width="9.140625" style="230"/>
    <col min="12017" max="12017" width="8" style="230" customWidth="1"/>
    <col min="12018" max="12018" width="0" style="230" hidden="1" customWidth="1"/>
    <col min="12019" max="12019" width="25.85546875" style="230" customWidth="1"/>
    <col min="12020" max="12037" width="8.42578125" style="230" bestFit="1" customWidth="1"/>
    <col min="12038" max="12272" width="9.140625" style="230"/>
    <col min="12273" max="12273" width="8" style="230" customWidth="1"/>
    <col min="12274" max="12274" width="0" style="230" hidden="1" customWidth="1"/>
    <col min="12275" max="12275" width="25.85546875" style="230" customWidth="1"/>
    <col min="12276" max="12293" width="8.42578125" style="230" bestFit="1" customWidth="1"/>
    <col min="12294" max="12528" width="9.140625" style="230"/>
    <col min="12529" max="12529" width="8" style="230" customWidth="1"/>
    <col min="12530" max="12530" width="0" style="230" hidden="1" customWidth="1"/>
    <col min="12531" max="12531" width="25.85546875" style="230" customWidth="1"/>
    <col min="12532" max="12549" width="8.42578125" style="230" bestFit="1" customWidth="1"/>
    <col min="12550" max="12784" width="9.140625" style="230"/>
    <col min="12785" max="12785" width="8" style="230" customWidth="1"/>
    <col min="12786" max="12786" width="0" style="230" hidden="1" customWidth="1"/>
    <col min="12787" max="12787" width="25.85546875" style="230" customWidth="1"/>
    <col min="12788" max="12805" width="8.42578125" style="230" bestFit="1" customWidth="1"/>
    <col min="12806" max="13040" width="9.140625" style="230"/>
    <col min="13041" max="13041" width="8" style="230" customWidth="1"/>
    <col min="13042" max="13042" width="0" style="230" hidden="1" customWidth="1"/>
    <col min="13043" max="13043" width="25.85546875" style="230" customWidth="1"/>
    <col min="13044" max="13061" width="8.42578125" style="230" bestFit="1" customWidth="1"/>
    <col min="13062" max="13296" width="9.140625" style="230"/>
    <col min="13297" max="13297" width="8" style="230" customWidth="1"/>
    <col min="13298" max="13298" width="0" style="230" hidden="1" customWidth="1"/>
    <col min="13299" max="13299" width="25.85546875" style="230" customWidth="1"/>
    <col min="13300" max="13317" width="8.42578125" style="230" bestFit="1" customWidth="1"/>
    <col min="13318" max="13552" width="9.140625" style="230"/>
    <col min="13553" max="13553" width="8" style="230" customWidth="1"/>
    <col min="13554" max="13554" width="0" style="230" hidden="1" customWidth="1"/>
    <col min="13555" max="13555" width="25.85546875" style="230" customWidth="1"/>
    <col min="13556" max="13573" width="8.42578125" style="230" bestFit="1" customWidth="1"/>
    <col min="13574" max="13808" width="9.140625" style="230"/>
    <col min="13809" max="13809" width="8" style="230" customWidth="1"/>
    <col min="13810" max="13810" width="0" style="230" hidden="1" customWidth="1"/>
    <col min="13811" max="13811" width="25.85546875" style="230" customWidth="1"/>
    <col min="13812" max="13829" width="8.42578125" style="230" bestFit="1" customWidth="1"/>
    <col min="13830" max="14064" width="9.140625" style="230"/>
    <col min="14065" max="14065" width="8" style="230" customWidth="1"/>
    <col min="14066" max="14066" width="0" style="230" hidden="1" customWidth="1"/>
    <col min="14067" max="14067" width="25.85546875" style="230" customWidth="1"/>
    <col min="14068" max="14085" width="8.42578125" style="230" bestFit="1" customWidth="1"/>
    <col min="14086" max="14320" width="9.140625" style="230"/>
    <col min="14321" max="14321" width="8" style="230" customWidth="1"/>
    <col min="14322" max="14322" width="0" style="230" hidden="1" customWidth="1"/>
    <col min="14323" max="14323" width="25.85546875" style="230" customWidth="1"/>
    <col min="14324" max="14341" width="8.42578125" style="230" bestFit="1" customWidth="1"/>
    <col min="14342" max="14576" width="9.140625" style="230"/>
    <col min="14577" max="14577" width="8" style="230" customWidth="1"/>
    <col min="14578" max="14578" width="0" style="230" hidden="1" customWidth="1"/>
    <col min="14579" max="14579" width="25.85546875" style="230" customWidth="1"/>
    <col min="14580" max="14597" width="8.42578125" style="230" bestFit="1" customWidth="1"/>
    <col min="14598" max="14832" width="9.140625" style="230"/>
    <col min="14833" max="14833" width="8" style="230" customWidth="1"/>
    <col min="14834" max="14834" width="0" style="230" hidden="1" customWidth="1"/>
    <col min="14835" max="14835" width="25.85546875" style="230" customWidth="1"/>
    <col min="14836" max="14853" width="8.42578125" style="230" bestFit="1" customWidth="1"/>
    <col min="14854" max="15088" width="9.140625" style="230"/>
    <col min="15089" max="15089" width="8" style="230" customWidth="1"/>
    <col min="15090" max="15090" width="0" style="230" hidden="1" customWidth="1"/>
    <col min="15091" max="15091" width="25.85546875" style="230" customWidth="1"/>
    <col min="15092" max="15109" width="8.42578125" style="230" bestFit="1" customWidth="1"/>
    <col min="15110" max="15344" width="9.140625" style="230"/>
    <col min="15345" max="15345" width="8" style="230" customWidth="1"/>
    <col min="15346" max="15346" width="0" style="230" hidden="1" customWidth="1"/>
    <col min="15347" max="15347" width="25.85546875" style="230" customWidth="1"/>
    <col min="15348" max="15365" width="8.42578125" style="230" bestFit="1" customWidth="1"/>
    <col min="15366" max="15600" width="9.140625" style="230"/>
    <col min="15601" max="15601" width="8" style="230" customWidth="1"/>
    <col min="15602" max="15602" width="0" style="230" hidden="1" customWidth="1"/>
    <col min="15603" max="15603" width="25.85546875" style="230" customWidth="1"/>
    <col min="15604" max="15621" width="8.42578125" style="230" bestFit="1" customWidth="1"/>
    <col min="15622" max="15856" width="9.140625" style="230"/>
    <col min="15857" max="15857" width="8" style="230" customWidth="1"/>
    <col min="15858" max="15858" width="0" style="230" hidden="1" customWidth="1"/>
    <col min="15859" max="15859" width="25.85546875" style="230" customWidth="1"/>
    <col min="15860" max="15877" width="8.42578125" style="230" bestFit="1" customWidth="1"/>
    <col min="15878" max="16112" width="9.140625" style="230"/>
    <col min="16113" max="16113" width="8" style="230" customWidth="1"/>
    <col min="16114" max="16114" width="0" style="230" hidden="1" customWidth="1"/>
    <col min="16115" max="16115" width="25.85546875" style="230" customWidth="1"/>
    <col min="16116" max="16133" width="8.42578125" style="230" bestFit="1" customWidth="1"/>
    <col min="16134" max="16384" width="9.140625" style="230"/>
  </cols>
  <sheetData>
    <row r="1" spans="1:21" s="229" customFormat="1">
      <c r="T1" s="882" t="s">
        <v>178</v>
      </c>
      <c r="U1" s="882"/>
    </row>
    <row r="2" spans="1:21" s="229" customFormat="1">
      <c r="B2" s="229" t="s">
        <v>134</v>
      </c>
    </row>
    <row r="3" spans="1:21" ht="14.25">
      <c r="C3" s="888" t="s">
        <v>179</v>
      </c>
      <c r="D3" s="888"/>
      <c r="E3" s="888"/>
      <c r="F3" s="888"/>
      <c r="G3" s="888"/>
      <c r="H3" s="888"/>
      <c r="I3" s="888"/>
      <c r="J3" s="888"/>
      <c r="K3" s="888"/>
      <c r="L3" s="888"/>
      <c r="M3" s="888"/>
      <c r="N3" s="888"/>
      <c r="O3" s="888"/>
      <c r="P3" s="888"/>
      <c r="Q3" s="888"/>
      <c r="R3" s="888"/>
      <c r="S3" s="888"/>
      <c r="T3" s="888"/>
      <c r="U3" s="888"/>
    </row>
    <row r="4" spans="1:21" s="229" customFormat="1">
      <c r="F4" s="884"/>
      <c r="G4" s="884"/>
      <c r="H4" s="329"/>
      <c r="I4" s="329"/>
    </row>
    <row r="5" spans="1:21" ht="13.5" customHeight="1" thickBot="1">
      <c r="B5" s="229"/>
      <c r="C5" s="229"/>
      <c r="D5" s="229"/>
      <c r="E5" s="229"/>
      <c r="F5" s="884"/>
      <c r="G5" s="884"/>
      <c r="H5" s="329"/>
      <c r="I5" s="329"/>
      <c r="J5" s="229"/>
      <c r="K5" s="229"/>
      <c r="L5" s="229"/>
      <c r="M5" s="229"/>
      <c r="N5" s="229"/>
      <c r="O5" s="229"/>
      <c r="P5" s="229"/>
      <c r="Q5" s="229"/>
      <c r="R5" s="229"/>
      <c r="S5" s="997" t="s">
        <v>24</v>
      </c>
      <c r="T5" s="997"/>
      <c r="U5" s="997"/>
    </row>
    <row r="6" spans="1:21" ht="19.5" customHeight="1" thickBot="1">
      <c r="B6" s="229"/>
      <c r="C6" s="873"/>
      <c r="D6" s="879" t="s">
        <v>2</v>
      </c>
      <c r="E6" s="880"/>
      <c r="F6" s="880"/>
      <c r="G6" s="880"/>
      <c r="H6" s="880"/>
      <c r="I6" s="881"/>
      <c r="J6" s="879" t="s">
        <v>180</v>
      </c>
      <c r="K6" s="880"/>
      <c r="L6" s="880"/>
      <c r="M6" s="880"/>
      <c r="N6" s="880"/>
      <c r="O6" s="881"/>
      <c r="P6" s="877" t="s">
        <v>181</v>
      </c>
      <c r="Q6" s="875"/>
      <c r="R6" s="875"/>
      <c r="S6" s="875"/>
      <c r="T6" s="875"/>
      <c r="U6" s="878"/>
    </row>
    <row r="7" spans="1:21" ht="45.75" customHeight="1" thickBot="1">
      <c r="B7" s="229"/>
      <c r="C7" s="873"/>
      <c r="D7" s="874" t="s">
        <v>141</v>
      </c>
      <c r="E7" s="875"/>
      <c r="F7" s="875" t="s">
        <v>142</v>
      </c>
      <c r="G7" s="876"/>
      <c r="H7" s="875" t="s">
        <v>182</v>
      </c>
      <c r="I7" s="878"/>
      <c r="J7" s="877" t="s">
        <v>141</v>
      </c>
      <c r="K7" s="875"/>
      <c r="L7" s="875" t="s">
        <v>142</v>
      </c>
      <c r="M7" s="876"/>
      <c r="N7" s="875" t="s">
        <v>182</v>
      </c>
      <c r="O7" s="878"/>
      <c r="P7" s="877" t="s">
        <v>141</v>
      </c>
      <c r="Q7" s="875"/>
      <c r="R7" s="875" t="s">
        <v>142</v>
      </c>
      <c r="S7" s="875"/>
      <c r="T7" s="875" t="s">
        <v>182</v>
      </c>
      <c r="U7" s="878"/>
    </row>
    <row r="8" spans="1:21" s="237" customFormat="1" ht="16.5" customHeight="1" thickBot="1">
      <c r="A8" s="231"/>
      <c r="B8" s="231"/>
      <c r="C8" s="873"/>
      <c r="D8" s="232" t="s">
        <v>143</v>
      </c>
      <c r="E8" s="233" t="s">
        <v>144</v>
      </c>
      <c r="F8" s="233" t="s">
        <v>143</v>
      </c>
      <c r="G8" s="234" t="s">
        <v>144</v>
      </c>
      <c r="H8" s="233" t="s">
        <v>143</v>
      </c>
      <c r="I8" s="236" t="s">
        <v>144</v>
      </c>
      <c r="J8" s="235" t="s">
        <v>143</v>
      </c>
      <c r="K8" s="233" t="s">
        <v>144</v>
      </c>
      <c r="L8" s="233" t="s">
        <v>143</v>
      </c>
      <c r="M8" s="234" t="s">
        <v>144</v>
      </c>
      <c r="N8" s="233" t="s">
        <v>143</v>
      </c>
      <c r="O8" s="236" t="s">
        <v>144</v>
      </c>
      <c r="P8" s="235" t="s">
        <v>143</v>
      </c>
      <c r="Q8" s="233" t="s">
        <v>144</v>
      </c>
      <c r="R8" s="233" t="s">
        <v>143</v>
      </c>
      <c r="S8" s="233" t="s">
        <v>144</v>
      </c>
      <c r="T8" s="233" t="s">
        <v>143</v>
      </c>
      <c r="U8" s="236" t="s">
        <v>144</v>
      </c>
    </row>
    <row r="9" spans="1:21" ht="29.25" customHeight="1" thickBot="1">
      <c r="B9" s="229"/>
      <c r="C9" s="238" t="s">
        <v>145</v>
      </c>
      <c r="D9" s="239">
        <f>D10+D11+D12+D13+D14+D15+D16+D18+D20+D21+D22+D23+D24</f>
        <v>94633.862999999983</v>
      </c>
      <c r="E9" s="240">
        <f t="shared" ref="E9:U9" si="0">E10+E11+E12+E13+E14+E15+E16+E18+E20+E21+E22+E23+E24</f>
        <v>97925.40400000001</v>
      </c>
      <c r="F9" s="240">
        <f t="shared" si="0"/>
        <v>9338.2250000000022</v>
      </c>
      <c r="G9" s="240">
        <f t="shared" si="0"/>
        <v>10519.482</v>
      </c>
      <c r="H9" s="240">
        <f t="shared" si="0"/>
        <v>10287.746000000001</v>
      </c>
      <c r="I9" s="241">
        <f t="shared" si="0"/>
        <v>12208.273000000001</v>
      </c>
      <c r="J9" s="239">
        <f t="shared" si="0"/>
        <v>33361.120000000003</v>
      </c>
      <c r="K9" s="240">
        <f t="shared" si="0"/>
        <v>36329.998</v>
      </c>
      <c r="L9" s="240">
        <f t="shared" si="0"/>
        <v>2133.3150000000001</v>
      </c>
      <c r="M9" s="240">
        <f t="shared" si="0"/>
        <v>2343.1819999999998</v>
      </c>
      <c r="N9" s="240">
        <f t="shared" si="0"/>
        <v>4018.1210000000001</v>
      </c>
      <c r="O9" s="241">
        <f t="shared" si="0"/>
        <v>4434.3100000000004</v>
      </c>
      <c r="P9" s="239">
        <f t="shared" si="0"/>
        <v>2231.154</v>
      </c>
      <c r="Q9" s="240">
        <f t="shared" si="0"/>
        <v>2409.3569999999995</v>
      </c>
      <c r="R9" s="240">
        <f t="shared" si="0"/>
        <v>667.44399999999996</v>
      </c>
      <c r="S9" s="240">
        <f t="shared" si="0"/>
        <v>544.94499999999994</v>
      </c>
      <c r="T9" s="240">
        <f t="shared" si="0"/>
        <v>786.40900000000022</v>
      </c>
      <c r="U9" s="302">
        <f t="shared" si="0"/>
        <v>628.03100000000006</v>
      </c>
    </row>
    <row r="10" spans="1:21" ht="25.5">
      <c r="B10" s="229"/>
      <c r="C10" s="244" t="s">
        <v>146</v>
      </c>
      <c r="D10" s="293">
        <f>([3]Sheet1!FD13)/1000</f>
        <v>2551.0909999999999</v>
      </c>
      <c r="E10" s="291">
        <f>([4]vk.izlozenost!EL13)/1000</f>
        <v>2712.0450000000001</v>
      </c>
      <c r="F10" s="291">
        <f>([5]Sheet1!EL13)/1000</f>
        <v>354.61700000000002</v>
      </c>
      <c r="G10" s="294">
        <f>([6]vkupno!DT13)/1000</f>
        <v>368.33100000000002</v>
      </c>
      <c r="H10" s="291">
        <f>([3]Sheet1!FE13)/1000</f>
        <v>342.33300000000003</v>
      </c>
      <c r="I10" s="292">
        <f>([4]vk.izlozenost!EM13)/1000</f>
        <v>303.47500000000002</v>
      </c>
      <c r="J10" s="290">
        <f>([3]Sheet1!FL13)/1000</f>
        <v>1468.788</v>
      </c>
      <c r="K10" s="291">
        <f>([4]vk.izlozenost!EW13)/1000</f>
        <v>1240.7239999999999</v>
      </c>
      <c r="L10" s="291">
        <f>([5]Sheet1!ET13)/1000</f>
        <v>145.82499999999999</v>
      </c>
      <c r="M10" s="294">
        <f>([6]vkupno!EC13)/1000</f>
        <v>142.09700000000001</v>
      </c>
      <c r="N10" s="291">
        <f>([3]Sheet1!FM13)/1000</f>
        <v>291.423</v>
      </c>
      <c r="O10" s="292">
        <f>([4]vk.izlozenost!EX13)/1000</f>
        <v>260.79199999999997</v>
      </c>
      <c r="P10" s="290">
        <f>([3]Sheet1!FT13)/1000</f>
        <v>106.251</v>
      </c>
      <c r="Q10" s="291">
        <f>([4]vk.izlozenost!FH13)/1000</f>
        <v>76.923000000000002</v>
      </c>
      <c r="R10" s="291">
        <f>([5]Sheet1!FB13)/1000</f>
        <v>49.823</v>
      </c>
      <c r="S10" s="291">
        <f>([6]vkupno!EL13)/1000</f>
        <v>11.929</v>
      </c>
      <c r="T10" s="291">
        <f>([3]Sheet1!FU13)/1000</f>
        <v>50.662999999999997</v>
      </c>
      <c r="U10" s="292">
        <f>([4]vk.izlozenost!$FI$13)/1000</f>
        <v>15.56</v>
      </c>
    </row>
    <row r="11" spans="1:21">
      <c r="B11" s="229"/>
      <c r="C11" s="253" t="s">
        <v>147</v>
      </c>
      <c r="D11" s="293">
        <f>([3]Sheet1!FD14)/1000</f>
        <v>46.73</v>
      </c>
      <c r="E11" s="291">
        <f>([4]vk.izlozenost!EL14)/1000</f>
        <v>21.774000000000001</v>
      </c>
      <c r="F11" s="291">
        <f>([5]Sheet1!EL14)/1000</f>
        <v>4.641</v>
      </c>
      <c r="G11" s="294">
        <f>([6]vkupno!DT14)/1000</f>
        <v>2.7909999999999999</v>
      </c>
      <c r="H11" s="291">
        <f>([3]Sheet1!FE14)/1000</f>
        <v>5.1820000000000004</v>
      </c>
      <c r="I11" s="292">
        <f>([4]vk.izlozenost!EM14)/1000</f>
        <v>4.8250000000000002</v>
      </c>
      <c r="J11" s="290">
        <f>([3]Sheet1!FL14)/1000</f>
        <v>81.257000000000005</v>
      </c>
      <c r="K11" s="291">
        <f>([4]vk.izlozenost!EW14)/1000</f>
        <v>75.540999999999997</v>
      </c>
      <c r="L11" s="291">
        <f>([5]Sheet1!ET14)/1000</f>
        <v>5.9740000000000002</v>
      </c>
      <c r="M11" s="294">
        <f>([6]vkupno!EC14)/1000</f>
        <v>6.0650000000000004</v>
      </c>
      <c r="N11" s="291">
        <f>([3]Sheet1!FM14)/1000</f>
        <v>21.427</v>
      </c>
      <c r="O11" s="292">
        <f>([4]vk.izlozenost!EX14)/1000</f>
        <v>21.027999999999999</v>
      </c>
      <c r="P11" s="290">
        <f>([3]Sheet1!FT14)/1000</f>
        <v>0</v>
      </c>
      <c r="Q11" s="291">
        <f>([4]vk.izlozenost!FH14)/1000</f>
        <v>0</v>
      </c>
      <c r="R11" s="291">
        <f>([5]Sheet1!FB14)/1000</f>
        <v>0</v>
      </c>
      <c r="S11" s="291">
        <f>([6]vkupno!EL14)/1000</f>
        <v>0</v>
      </c>
      <c r="T11" s="291">
        <f>([3]Sheet1!FU14)/1000</f>
        <v>0</v>
      </c>
      <c r="U11" s="292">
        <f>([4]vk.izlozenost!FI14)/1000</f>
        <v>0</v>
      </c>
    </row>
    <row r="12" spans="1:21">
      <c r="B12" s="229"/>
      <c r="C12" s="253" t="s">
        <v>148</v>
      </c>
      <c r="D12" s="300">
        <f>([3]Sheet1!$FD$15+[3]Sheet1!$FD$16+[3]Sheet1!$FD$17)/1000</f>
        <v>38165.756000000001</v>
      </c>
      <c r="E12" s="291">
        <f>([4]vk.izlozenost!$EL$15+[4]vk.izlozenost!$EL$16+[4]vk.izlozenost!$EL$17)/1000</f>
        <v>40689.125999999997</v>
      </c>
      <c r="F12" s="298">
        <f>([5]Sheet1!$EL$15+[5]Sheet1!$EL$16+[5]Sheet1!$EL$17)/1000</f>
        <v>5019.2669999999998</v>
      </c>
      <c r="G12" s="301">
        <f>([6]vkupno!$DT$15+[6]vkupno!$DT$16+[6]vkupno!$DT$17)/1000</f>
        <v>5619.2139999999999</v>
      </c>
      <c r="H12" s="298">
        <f>([3]Sheet1!$FE$15+[3]Sheet1!$FE$16+[3]Sheet1!$FE$17)/1000</f>
        <v>6012.1750000000002</v>
      </c>
      <c r="I12" s="299">
        <f>([4]vk.izlozenost!$EM$15+[4]vk.izlozenost!$EM$16+[4]vk.izlozenost!$EM$17)/1000</f>
        <v>6934.8580000000002</v>
      </c>
      <c r="J12" s="297">
        <f>([3]Sheet1!$FL$15+[3]Sheet1!$FL$16+[3]Sheet1!$FL$17)/1000</f>
        <v>9465.4740000000002</v>
      </c>
      <c r="K12" s="298">
        <f>([4]vk.izlozenost!$EW$15+[4]vk.izlozenost!$EW$16+[4]vk.izlozenost!$EW$17)/1000</f>
        <v>10707.263000000001</v>
      </c>
      <c r="L12" s="298">
        <f>([5]Sheet1!$ET$15+[5]Sheet1!$ET$16+[5]Sheet1!$ET$17)/1000</f>
        <v>882.9</v>
      </c>
      <c r="M12" s="301">
        <f>([6]vkupno!$EC$15+[6]vkupno!$EC$16+[6]vkupno!$EC$17)/1000</f>
        <v>928.66200000000003</v>
      </c>
      <c r="N12" s="298">
        <f>([3]Sheet1!$FM$15+[3]Sheet1!$FM$16+[3]Sheet1!$FM$17)/1000</f>
        <v>1523.07</v>
      </c>
      <c r="O12" s="299">
        <f>([4]vk.izlozenost!$EX$15+[4]vk.izlozenost!$EX$16+[4]vk.izlozenost!$EX$17)/1000</f>
        <v>1661.0809999999999</v>
      </c>
      <c r="P12" s="297">
        <f>([3]Sheet1!$FT$15+[3]Sheet1!$FT$16+[3]Sheet1!$FT$17)/1000</f>
        <v>822.92899999999997</v>
      </c>
      <c r="Q12" s="298">
        <f>([4]vk.izlozenost!$FH$15+[4]vk.izlozenost!$FH$16+[4]vk.izlozenost!$FH$17)/1000</f>
        <v>686.56899999999996</v>
      </c>
      <c r="R12" s="298">
        <f>([5]Sheet1!$FB$15+[5]Sheet1!$FB$16+[5]Sheet1!$FB$17)/1000</f>
        <v>233.00299999999999</v>
      </c>
      <c r="S12" s="298">
        <f>([6]vkupno!$EL$15+[6]vkupno!$EL$16+[6]vkupno!$EL$17)/1000</f>
        <v>163.45500000000001</v>
      </c>
      <c r="T12" s="298">
        <f>([3]Sheet1!$FU$15+[3]Sheet1!$FU$16+[3]Sheet1!$FU$17)/1000</f>
        <v>311.78100000000001</v>
      </c>
      <c r="U12" s="299">
        <f>([4]vk.izlozenost!$FI$15+[4]vk.izlozenost!$FI$16+[4]vk.izlozenost!$FI$17)/1000</f>
        <v>197.26599999999999</v>
      </c>
    </row>
    <row r="13" spans="1:21">
      <c r="B13" s="229"/>
      <c r="C13" s="253" t="s">
        <v>149</v>
      </c>
      <c r="D13" s="300">
        <f>([3]Sheet1!FD18)/1000</f>
        <v>10424.513000000001</v>
      </c>
      <c r="E13" s="291">
        <f>([4]vk.izlozenost!EL18)/1000</f>
        <v>10883.306</v>
      </c>
      <c r="F13" s="298">
        <f>([5]Sheet1!EL18)/1000</f>
        <v>582.87</v>
      </c>
      <c r="G13" s="301">
        <f>([6]vkupno!DT18)/1000</f>
        <v>608.96</v>
      </c>
      <c r="H13" s="298">
        <f>([3]Sheet1!FE18)/1000</f>
        <v>696.69799999999998</v>
      </c>
      <c r="I13" s="299">
        <f>([4]vk.izlozenost!EM18)/1000</f>
        <v>552.03899999999999</v>
      </c>
      <c r="J13" s="297">
        <f>([3]Sheet1!FL18)/1000</f>
        <v>3541.7489999999998</v>
      </c>
      <c r="K13" s="298">
        <f>([4]vk.izlozenost!EW18)/1000</f>
        <v>3739.2730000000001</v>
      </c>
      <c r="L13" s="298">
        <f>([5]Sheet1!ET18)/1000</f>
        <v>131.6</v>
      </c>
      <c r="M13" s="301">
        <f>([6]vkupno!EC18)/1000</f>
        <v>178.18899999999999</v>
      </c>
      <c r="N13" s="298">
        <f>([3]Sheet1!FM18)/1000</f>
        <v>175.55</v>
      </c>
      <c r="O13" s="299">
        <f>([4]vk.izlozenost!EX18)/1000</f>
        <v>252.41</v>
      </c>
      <c r="P13" s="297">
        <f>([3]Sheet1!FT18)/1000</f>
        <v>159.80099999999999</v>
      </c>
      <c r="Q13" s="298">
        <f>([4]vk.izlozenost!FH18)/1000</f>
        <v>203.90600000000001</v>
      </c>
      <c r="R13" s="298">
        <f>([5]Sheet1!FB18)/1000</f>
        <v>53.180999999999997</v>
      </c>
      <c r="S13" s="298">
        <f>([6]vkupno!EL18)/1000</f>
        <v>53.112000000000002</v>
      </c>
      <c r="T13" s="298">
        <f>([3]Sheet1!FU18)/1000</f>
        <v>64.283000000000001</v>
      </c>
      <c r="U13" s="299">
        <f>([4]vk.izlozenost!FI18)/1000</f>
        <v>57.048999999999999</v>
      </c>
    </row>
    <row r="14" spans="1:21">
      <c r="B14" s="229"/>
      <c r="C14" s="253" t="s">
        <v>150</v>
      </c>
      <c r="D14" s="300">
        <f>([3]Sheet1!FD19)/1000</f>
        <v>28814.786</v>
      </c>
      <c r="E14" s="291">
        <f>([4]vk.izlozenost!EL19)/1000</f>
        <v>27995.98</v>
      </c>
      <c r="F14" s="298">
        <f>([5]Sheet1!EL19)/1000</f>
        <v>2217.1930000000002</v>
      </c>
      <c r="G14" s="301">
        <f>([6]vkupno!DT19)/1000</f>
        <v>2431.5140000000001</v>
      </c>
      <c r="H14" s="298">
        <f>([3]Sheet1!FE19)/1000</f>
        <v>1958.0260000000001</v>
      </c>
      <c r="I14" s="299">
        <f>([4]vk.izlozenost!EM19)/1000</f>
        <v>2217.1729999999998</v>
      </c>
      <c r="J14" s="297">
        <f>([3]Sheet1!FL19)/1000</f>
        <v>11416.806</v>
      </c>
      <c r="K14" s="298">
        <f>([4]vk.izlozenost!EW19)/1000</f>
        <v>12608.291999999999</v>
      </c>
      <c r="L14" s="298">
        <f>([5]Sheet1!ET19)/1000</f>
        <v>495.35199999999998</v>
      </c>
      <c r="M14" s="301">
        <f>([6]vkupno!EC19)/1000</f>
        <v>566.00699999999995</v>
      </c>
      <c r="N14" s="298">
        <f>([3]Sheet1!FM19)/1000</f>
        <v>755.19100000000003</v>
      </c>
      <c r="O14" s="299">
        <f>([4]vk.izlozenost!EX19)/1000</f>
        <v>833.60799999999995</v>
      </c>
      <c r="P14" s="297">
        <f>([3]Sheet1!FT19)/1000</f>
        <v>782.66200000000003</v>
      </c>
      <c r="Q14" s="298">
        <f>([4]vk.izlozenost!FH19)/1000</f>
        <v>897.53</v>
      </c>
      <c r="R14" s="298">
        <f>([5]Sheet1!FB19)/1000</f>
        <v>289.46899999999999</v>
      </c>
      <c r="S14" s="298">
        <f>([6]vkupno!EL19)/1000</f>
        <v>267.62200000000001</v>
      </c>
      <c r="T14" s="298">
        <f>([3]Sheet1!FU19)/1000</f>
        <v>313.98</v>
      </c>
      <c r="U14" s="299">
        <f>([4]vk.izlozenost!FI19)/1000</f>
        <v>304.04399999999998</v>
      </c>
    </row>
    <row r="15" spans="1:21">
      <c r="B15" s="229"/>
      <c r="C15" s="253" t="s">
        <v>151</v>
      </c>
      <c r="D15" s="300">
        <f>([3]Sheet1!FD20)/1000</f>
        <v>2349.8580000000002</v>
      </c>
      <c r="E15" s="291">
        <f>([4]vk.izlozenost!EL20)/1000</f>
        <v>2420.1680000000001</v>
      </c>
      <c r="F15" s="298">
        <f>([5]Sheet1!EL20)/1000</f>
        <v>319.04599999999999</v>
      </c>
      <c r="G15" s="301">
        <f>([6]vkupno!DT20)/1000</f>
        <v>344.22800000000001</v>
      </c>
      <c r="H15" s="298">
        <f>([3]Sheet1!FE20)/1000</f>
        <v>531.66700000000003</v>
      </c>
      <c r="I15" s="299">
        <f>([4]vk.izlozenost!EM20)/1000</f>
        <v>572.90300000000002</v>
      </c>
      <c r="J15" s="297">
        <f>([3]Sheet1!FL20)/1000</f>
        <v>1426.2239999999999</v>
      </c>
      <c r="K15" s="298">
        <f>([4]vk.izlozenost!EW20)/1000</f>
        <v>1398.223</v>
      </c>
      <c r="L15" s="298">
        <f>([5]Sheet1!ET20)/1000</f>
        <v>160.976</v>
      </c>
      <c r="M15" s="301">
        <f>([6]vkupno!EC20)/1000</f>
        <v>145.15100000000001</v>
      </c>
      <c r="N15" s="298">
        <f>([3]Sheet1!FM20)/1000</f>
        <v>481.53500000000003</v>
      </c>
      <c r="O15" s="299">
        <f>([4]vk.izlozenost!EX20)/1000</f>
        <v>469.52499999999998</v>
      </c>
      <c r="P15" s="297">
        <f>([3]Sheet1!FT20)/1000</f>
        <v>19.183</v>
      </c>
      <c r="Q15" s="298">
        <f>([4]vk.izlozenost!FH20)/1000</f>
        <v>58.014000000000003</v>
      </c>
      <c r="R15" s="298">
        <f>([5]Sheet1!FB20)/1000</f>
        <v>5.4969999999999999</v>
      </c>
      <c r="S15" s="298">
        <f>([6]vkupno!EL20)/1000</f>
        <v>6.1589999999999998</v>
      </c>
      <c r="T15" s="298">
        <f>([3]Sheet1!FU20)/1000</f>
        <v>7.6870000000000003</v>
      </c>
      <c r="U15" s="299">
        <f>([4]vk.izlozenost!FI20)/1000</f>
        <v>6.8840000000000003</v>
      </c>
    </row>
    <row r="16" spans="1:21" ht="25.5">
      <c r="B16" s="229"/>
      <c r="C16" s="253" t="s">
        <v>152</v>
      </c>
      <c r="D16" s="300">
        <f>([3]Sheet1!FD21)/1000</f>
        <v>4459.6970000000001</v>
      </c>
      <c r="E16" s="291">
        <f>([4]vk.izlozenost!EL21)/1000</f>
        <v>4530.5879999999997</v>
      </c>
      <c r="F16" s="298">
        <f>([5]Sheet1!EL21)/1000</f>
        <v>392.60199999999998</v>
      </c>
      <c r="G16" s="301">
        <f>([6]vkupno!DT21)/1000</f>
        <v>363.017</v>
      </c>
      <c r="H16" s="298">
        <f>([3]Sheet1!FE21)/1000</f>
        <v>474.80399999999997</v>
      </c>
      <c r="I16" s="299">
        <f>([4]vk.izlozenost!EM21)/1000</f>
        <v>438.35899999999998</v>
      </c>
      <c r="J16" s="297">
        <f>([3]Sheet1!FL21)/1000</f>
        <v>3334.7370000000001</v>
      </c>
      <c r="K16" s="298">
        <f>([4]vk.izlozenost!EW21)/1000</f>
        <v>3990.4050000000002</v>
      </c>
      <c r="L16" s="298">
        <f>([5]Sheet1!ET21)/1000</f>
        <v>138.196</v>
      </c>
      <c r="M16" s="301">
        <f>([6]vkupno!EC21)/1000</f>
        <v>209.79300000000001</v>
      </c>
      <c r="N16" s="298">
        <f>([3]Sheet1!FM21)/1000</f>
        <v>232.01499999999999</v>
      </c>
      <c r="O16" s="299">
        <f>([4]vk.izlozenost!EX21)/1000</f>
        <v>418.60899999999998</v>
      </c>
      <c r="P16" s="297">
        <f>([3]Sheet1!FT21)/1000</f>
        <v>143.76599999999999</v>
      </c>
      <c r="Q16" s="298">
        <f>([4]vk.izlozenost!FH21)/1000</f>
        <v>148.744</v>
      </c>
      <c r="R16" s="298">
        <f>([5]Sheet1!FB21)/1000</f>
        <v>18.379000000000001</v>
      </c>
      <c r="S16" s="298">
        <f>([6]vkupno!EL21)/1000</f>
        <v>20.190000000000001</v>
      </c>
      <c r="T16" s="298">
        <f>([3]Sheet1!FU21)/1000</f>
        <v>21.407</v>
      </c>
      <c r="U16" s="299">
        <f>([4]vk.izlozenost!FI21)/1000</f>
        <v>24.79</v>
      </c>
    </row>
    <row r="17" spans="2:21">
      <c r="B17" s="229"/>
      <c r="C17" s="253" t="s">
        <v>153</v>
      </c>
      <c r="D17" s="300">
        <f>([3]Sheet1!FD22)/1000</f>
        <v>33077.697</v>
      </c>
      <c r="E17" s="291">
        <f>([4]vk.izlozenost!EL22)/1000</f>
        <v>35272.17</v>
      </c>
      <c r="F17" s="298">
        <f>([5]Sheet1!EL22)/1000</f>
        <v>129.15299999999999</v>
      </c>
      <c r="G17" s="301">
        <f>([6]vkupno!DT22)/1000</f>
        <v>234.81299999999999</v>
      </c>
      <c r="H17" s="298">
        <f>([3]Sheet1!FE22)/1000</f>
        <v>94.025999999999996</v>
      </c>
      <c r="I17" s="299">
        <f>([4]vk.izlozenost!EM22)/1000</f>
        <v>293.35599999999999</v>
      </c>
      <c r="J17" s="297">
        <f>([3]Sheet1!FL22)/1000</f>
        <v>11811.128000000001</v>
      </c>
      <c r="K17" s="298">
        <f>([4]vk.izlozenost!EW22)/1000</f>
        <v>14511.805</v>
      </c>
      <c r="L17" s="298">
        <f>([5]Sheet1!ET22)/1000</f>
        <v>34.274999999999999</v>
      </c>
      <c r="M17" s="301">
        <f>([6]vkupno!EC22)/1000</f>
        <v>50.094999999999999</v>
      </c>
      <c r="N17" s="298">
        <f>([3]Sheet1!FM22)/1000</f>
        <v>29.206</v>
      </c>
      <c r="O17" s="299">
        <f>([4]vk.izlozenost!EX22)/1000</f>
        <v>68.117000000000004</v>
      </c>
      <c r="P17" s="297">
        <f>([3]Sheet1!FT22)/1000</f>
        <v>6950.4219999999996</v>
      </c>
      <c r="Q17" s="298">
        <f>([4]vk.izlozenost!FH22)/1000</f>
        <v>8527.41</v>
      </c>
      <c r="R17" s="298">
        <f>([5]Sheet1!FB22)/1000</f>
        <v>134.09299999999999</v>
      </c>
      <c r="S17" s="298">
        <f>([6]vkupno!EL22)/1000</f>
        <v>94.92</v>
      </c>
      <c r="T17" s="298">
        <f>([3]Sheet1!FU22)/1000</f>
        <v>118.479</v>
      </c>
      <c r="U17" s="299">
        <f>([4]vk.izlozenost!FI22)/1000</f>
        <v>86.52</v>
      </c>
    </row>
    <row r="18" spans="2:21" ht="25.5">
      <c r="B18" s="229"/>
      <c r="C18" s="253" t="s">
        <v>154</v>
      </c>
      <c r="D18" s="300">
        <f>([3]Sheet1!FD23)/1000</f>
        <v>5402.9970000000003</v>
      </c>
      <c r="E18" s="291">
        <f>([4]vk.izlozenost!EL23)/1000</f>
        <v>5923.1360000000004</v>
      </c>
      <c r="F18" s="298">
        <f>([5]Sheet1!EL23)/1000</f>
        <v>258.79500000000002</v>
      </c>
      <c r="G18" s="301">
        <f>([6]vkupno!DT23)/1000</f>
        <v>577.12099999999998</v>
      </c>
      <c r="H18" s="298">
        <f>([3]Sheet1!FE23)/1000</f>
        <v>93.191000000000003</v>
      </c>
      <c r="I18" s="299">
        <f>([4]vk.izlozenost!EM23)/1000</f>
        <v>934.31</v>
      </c>
      <c r="J18" s="297">
        <f>([3]Sheet1!FL23)/1000</f>
        <v>1601.67</v>
      </c>
      <c r="K18" s="298">
        <f>([4]vk.izlozenost!EW23)/1000</f>
        <v>1494.6089999999999</v>
      </c>
      <c r="L18" s="298">
        <f>([5]Sheet1!ET23)/1000</f>
        <v>144.358</v>
      </c>
      <c r="M18" s="301">
        <f>([6]vkupno!EC23)/1000</f>
        <v>131.149</v>
      </c>
      <c r="N18" s="298">
        <f>([3]Sheet1!FM23)/1000</f>
        <v>504.60300000000001</v>
      </c>
      <c r="O18" s="299">
        <f>([4]vk.izlozenost!EX23)/1000</f>
        <v>458.73599999999999</v>
      </c>
      <c r="P18" s="297">
        <f>([3]Sheet1!FT23)/1000</f>
        <v>86.930999999999997</v>
      </c>
      <c r="Q18" s="298">
        <f>([4]vk.izlozenost!FH23)/1000</f>
        <v>221.05600000000001</v>
      </c>
      <c r="R18" s="298">
        <f>([5]Sheet1!FB23)/1000</f>
        <v>10.183</v>
      </c>
      <c r="S18" s="298">
        <f>([6]vkupno!EL23)/1000</f>
        <v>10.387</v>
      </c>
      <c r="T18" s="298">
        <f>([3]Sheet1!FU23)/1000</f>
        <v>9.7829999999999995</v>
      </c>
      <c r="U18" s="299">
        <f>([4]vk.izlozenost!FI23)/1000</f>
        <v>4.577</v>
      </c>
    </row>
    <row r="19" spans="2:21" ht="38.25">
      <c r="B19" s="229"/>
      <c r="C19" s="253" t="s">
        <v>155</v>
      </c>
      <c r="D19" s="300">
        <f>([3]Sheet1!FD24)/1000</f>
        <v>9534.8979999999992</v>
      </c>
      <c r="E19" s="291">
        <f>([4]vk.izlozenost!EL24)/1000</f>
        <v>10668.044</v>
      </c>
      <c r="F19" s="298">
        <f>([5]Sheet1!EL24)/1000</f>
        <v>0.68</v>
      </c>
      <c r="G19" s="301">
        <f>([6]vkupno!DT24)/1000</f>
        <v>0.78100000000000003</v>
      </c>
      <c r="H19" s="298">
        <f>([3]Sheet1!FE24)/1000</f>
        <v>0.68</v>
      </c>
      <c r="I19" s="299">
        <f>([4]vk.izlozenost!EM24)/1000</f>
        <v>1.778</v>
      </c>
      <c r="J19" s="297">
        <f>([3]Sheet1!FL24)/1000</f>
        <v>2525.759</v>
      </c>
      <c r="K19" s="298">
        <f>([4]vk.izlozenost!EW24)/1000</f>
        <v>2587.3620000000001</v>
      </c>
      <c r="L19" s="298">
        <f>([5]Sheet1!ET24)/1000</f>
        <v>0.31</v>
      </c>
      <c r="M19" s="301">
        <f>([6]vkupno!EC24)/1000</f>
        <v>1.115</v>
      </c>
      <c r="N19" s="298">
        <f>([3]Sheet1!FM24)/1000</f>
        <v>3.3000000000000002E-2</v>
      </c>
      <c r="O19" s="299">
        <f>([4]vk.izlozenost!EX24)/1000</f>
        <v>3.4000000000000002E-2</v>
      </c>
      <c r="P19" s="297">
        <f>([3]Sheet1!FT24)/1000</f>
        <v>605.65599999999995</v>
      </c>
      <c r="Q19" s="298">
        <f>([4]vk.izlozenost!FH24)/1000</f>
        <v>592.41700000000003</v>
      </c>
      <c r="R19" s="298">
        <f>([5]Sheet1!FB24)/1000</f>
        <v>182.67699999999999</v>
      </c>
      <c r="S19" s="298">
        <f>([6]vkupno!EL24)/1000</f>
        <v>1.8380000000000001</v>
      </c>
      <c r="T19" s="298">
        <f>([3]Sheet1!FU24)/1000</f>
        <v>180.8</v>
      </c>
      <c r="U19" s="299">
        <f>([4]vk.izlozenost!FI24)/1000</f>
        <v>1E-3</v>
      </c>
    </row>
    <row r="20" spans="2:21">
      <c r="B20" s="229"/>
      <c r="C20" s="253" t="s">
        <v>156</v>
      </c>
      <c r="D20" s="300">
        <f>([3]Sheet1!FD25)/1000</f>
        <v>589.39</v>
      </c>
      <c r="E20" s="291">
        <f>([4]vk.izlozenost!EL25)/1000</f>
        <v>1046.9559999999999</v>
      </c>
      <c r="F20" s="298">
        <f>([5]Sheet1!EL25)/1000</f>
        <v>3.883</v>
      </c>
      <c r="G20" s="301">
        <f>([6]vkupno!DT25)/1000</f>
        <v>8.3970000000000002</v>
      </c>
      <c r="H20" s="298">
        <f>([3]Sheet1!FE25)/1000</f>
        <v>1.694</v>
      </c>
      <c r="I20" s="299">
        <f>([4]vk.izlozenost!EM25)/1000</f>
        <v>1.7</v>
      </c>
      <c r="J20" s="297">
        <f>([3]Sheet1!FL25)/1000</f>
        <v>103.706</v>
      </c>
      <c r="K20" s="298">
        <f>([4]vk.izlozenost!EW25)/1000</f>
        <v>120.934</v>
      </c>
      <c r="L20" s="298">
        <f>([5]Sheet1!ET25)/1000</f>
        <v>1.3620000000000001</v>
      </c>
      <c r="M20" s="301">
        <f>([6]vkupno!EC25)/1000</f>
        <v>2.226</v>
      </c>
      <c r="N20" s="298">
        <f>([3]Sheet1!FM25)/1000</f>
        <v>2.09</v>
      </c>
      <c r="O20" s="299">
        <f>([4]vk.izlozenost!EX25)/1000</f>
        <v>3.3420000000000001</v>
      </c>
      <c r="P20" s="297">
        <f>([3]Sheet1!FT25)/1000</f>
        <v>14.95</v>
      </c>
      <c r="Q20" s="298">
        <f>([4]vk.izlozenost!FH25)/1000</f>
        <v>14.359</v>
      </c>
      <c r="R20" s="298">
        <f>([5]Sheet1!FB25)/1000</f>
        <v>0.14199999999999999</v>
      </c>
      <c r="S20" s="298">
        <f>([6]vkupno!EL25)/1000</f>
        <v>0.68200000000000005</v>
      </c>
      <c r="T20" s="298">
        <f>([3]Sheet1!FU25)/1000</f>
        <v>0.113</v>
      </c>
      <c r="U20" s="299">
        <f>([4]vk.izlozenost!FI25)/1000</f>
        <v>2.5459999999999998</v>
      </c>
    </row>
    <row r="21" spans="2:21">
      <c r="B21" s="229"/>
      <c r="C21" s="253" t="s">
        <v>157</v>
      </c>
      <c r="D21" s="300">
        <f>([3]Sheet1!FD26)/1000</f>
        <v>432.94900000000001</v>
      </c>
      <c r="E21" s="291">
        <f>([4]vk.izlozenost!EL26)/1000</f>
        <v>513.74699999999996</v>
      </c>
      <c r="F21" s="298">
        <f>([5]Sheet1!EL26)/1000</f>
        <v>22.673999999999999</v>
      </c>
      <c r="G21" s="301">
        <f>([6]vkupno!DT26)/1000</f>
        <v>16.376000000000001</v>
      </c>
      <c r="H21" s="298">
        <f>([3]Sheet1!FE26)/1000</f>
        <v>17.669</v>
      </c>
      <c r="I21" s="299">
        <f>([4]vk.izlozenost!EM26)/1000</f>
        <v>8.6809999999999992</v>
      </c>
      <c r="J21" s="297">
        <f>([3]Sheet1!FL26)/1000</f>
        <v>433.26</v>
      </c>
      <c r="K21" s="298">
        <f>([4]vk.izlozenost!EW26)/1000</f>
        <v>443.35300000000001</v>
      </c>
      <c r="L21" s="298">
        <f>([5]Sheet1!ET26)/1000</f>
        <v>10.14</v>
      </c>
      <c r="M21" s="301">
        <f>([6]vkupno!EC26)/1000</f>
        <v>13.077999999999999</v>
      </c>
      <c r="N21" s="298">
        <f>([3]Sheet1!FM26)/1000</f>
        <v>10.031000000000001</v>
      </c>
      <c r="O21" s="299">
        <f>([4]vk.izlozenost!EX26)/1000</f>
        <v>20.568999999999999</v>
      </c>
      <c r="P21" s="297">
        <f>([3]Sheet1!FT26)/1000</f>
        <v>17.763000000000002</v>
      </c>
      <c r="Q21" s="298">
        <f>([4]vk.izlozenost!FH26)/1000</f>
        <v>20.047000000000001</v>
      </c>
      <c r="R21" s="298">
        <f>([5]Sheet1!FB26)/1000</f>
        <v>0.63400000000000001</v>
      </c>
      <c r="S21" s="298">
        <f>([6]vkupno!EL26)/1000</f>
        <v>3.016</v>
      </c>
      <c r="T21" s="298">
        <f>([3]Sheet1!FU26)/1000</f>
        <v>0.26</v>
      </c>
      <c r="U21" s="299">
        <f>([4]vk.izlozenost!FI26)/1000</f>
        <v>8.1039999999999992</v>
      </c>
    </row>
    <row r="22" spans="2:21" ht="26.25" customHeight="1">
      <c r="B22" s="229"/>
      <c r="C22" s="253" t="s">
        <v>158</v>
      </c>
      <c r="D22" s="300">
        <f>([3]Sheet1!FD27)/1000</f>
        <v>1116.567</v>
      </c>
      <c r="E22" s="291">
        <f>([4]vk.izlozenost!EL27)/1000</f>
        <v>1144.587</v>
      </c>
      <c r="F22" s="298">
        <f>([5]Sheet1!EL27)/1000</f>
        <v>123.771</v>
      </c>
      <c r="G22" s="301">
        <f>([6]vkupno!DT27)/1000</f>
        <v>139.434</v>
      </c>
      <c r="H22" s="298">
        <f>([3]Sheet1!FE27)/1000</f>
        <v>115.441</v>
      </c>
      <c r="I22" s="299">
        <f>([4]vk.izlozenost!EM27)/1000</f>
        <v>199.86799999999999</v>
      </c>
      <c r="J22" s="297">
        <f>([3]Sheet1!FL27)/1000</f>
        <v>486.846</v>
      </c>
      <c r="K22" s="298">
        <f>([4]vk.izlozenost!EW27)/1000</f>
        <v>510.40600000000001</v>
      </c>
      <c r="L22" s="298">
        <f>([5]Sheet1!ET27)/1000</f>
        <v>16.626999999999999</v>
      </c>
      <c r="M22" s="301">
        <f>([6]vkupno!EC27)/1000</f>
        <v>20.745000000000001</v>
      </c>
      <c r="N22" s="298">
        <f>([3]Sheet1!FM27)/1000</f>
        <v>21.186</v>
      </c>
      <c r="O22" s="299">
        <f>([4]vk.izlozenost!EX27)/1000</f>
        <v>34.603000000000002</v>
      </c>
      <c r="P22" s="297">
        <f>([3]Sheet1!FT27)/1000</f>
        <v>75.224999999999994</v>
      </c>
      <c r="Q22" s="298">
        <f>([4]vk.izlozenost!FH27)/1000</f>
        <v>81.051000000000002</v>
      </c>
      <c r="R22" s="298">
        <f>([5]Sheet1!FB27)/1000</f>
        <v>7.1159999999999997</v>
      </c>
      <c r="S22" s="298">
        <f>([6]vkupno!EL27)/1000</f>
        <v>8.3810000000000002</v>
      </c>
      <c r="T22" s="298">
        <f>([3]Sheet1!FU27)/1000</f>
        <v>6.452</v>
      </c>
      <c r="U22" s="299">
        <f>([4]vk.izlozenost!FI27)/1000</f>
        <v>7.2110000000000003</v>
      </c>
    </row>
    <row r="23" spans="2:21">
      <c r="B23" s="229"/>
      <c r="C23" s="253" t="s">
        <v>159</v>
      </c>
      <c r="D23" s="300">
        <f>([3]Sheet1!FD28)/1000</f>
        <v>3.673</v>
      </c>
      <c r="E23" s="291">
        <f>([4]vk.izlozenost!EL28)/1000</f>
        <v>3.718</v>
      </c>
      <c r="F23" s="298">
        <f>([5]Sheet1!EL28)/1000</f>
        <v>0</v>
      </c>
      <c r="G23" s="301">
        <f>([6]vkupno!DT28)/1000</f>
        <v>0</v>
      </c>
      <c r="H23" s="298">
        <f>([3]Sheet1!FE28)/1000</f>
        <v>0</v>
      </c>
      <c r="I23" s="299">
        <f>([4]vk.izlozenost!EM28)/1000</f>
        <v>0</v>
      </c>
      <c r="J23" s="297">
        <f>([3]Sheet1!FL28)/1000</f>
        <v>0.58899999999999997</v>
      </c>
      <c r="K23" s="298">
        <f>([4]vk.izlozenost!EW28)/1000</f>
        <v>0.96199999999999997</v>
      </c>
      <c r="L23" s="298">
        <f>([5]Sheet1!ET28)/1000</f>
        <v>5.0000000000000001E-3</v>
      </c>
      <c r="M23" s="301">
        <f>([6]vkupno!EC28)/1000</f>
        <v>1.9E-2</v>
      </c>
      <c r="N23" s="298">
        <f>([3]Sheet1!FM28)/1000</f>
        <v>0</v>
      </c>
      <c r="O23" s="299">
        <f>([4]vk.izlozenost!EX28)/1000</f>
        <v>5.0000000000000001E-3</v>
      </c>
      <c r="P23" s="297">
        <f>([3]Sheet1!FT28)/1000</f>
        <v>1.6930000000000001</v>
      </c>
      <c r="Q23" s="298">
        <f>([4]vk.izlozenost!FH28)/1000</f>
        <v>1.1579999999999999</v>
      </c>
      <c r="R23" s="298">
        <f>([5]Sheet1!FB28)/1000</f>
        <v>1.7000000000000001E-2</v>
      </c>
      <c r="S23" s="298">
        <f>([6]vkupno!EL28)/1000</f>
        <v>1.2E-2</v>
      </c>
      <c r="T23" s="298">
        <f>([3]Sheet1!FU28)/1000</f>
        <v>0</v>
      </c>
      <c r="U23" s="299">
        <f>([4]vk.izlozenost!FI28)/1000</f>
        <v>0</v>
      </c>
    </row>
    <row r="24" spans="2:21" ht="26.25" thickBot="1">
      <c r="B24" s="229"/>
      <c r="C24" s="265" t="s">
        <v>160</v>
      </c>
      <c r="D24" s="300">
        <f>([3]Sheet1!FD29)/1000</f>
        <v>275.85599999999999</v>
      </c>
      <c r="E24" s="291">
        <f>([4]vk.izlozenost!EL29)/1000</f>
        <v>40.273000000000003</v>
      </c>
      <c r="F24" s="298">
        <f>([5]Sheet1!EL29)/1000</f>
        <v>38.866</v>
      </c>
      <c r="G24" s="301">
        <f>([6]vkupno!DT29)/1000</f>
        <v>40.098999999999997</v>
      </c>
      <c r="H24" s="298">
        <f>([3]Sheet1!FE29)/1000</f>
        <v>38.866</v>
      </c>
      <c r="I24" s="299">
        <f>([4]vk.izlozenost!EM29)/1000</f>
        <v>40.082000000000001</v>
      </c>
      <c r="J24" s="297">
        <f>([3]Sheet1!FL29)/1000</f>
        <v>1.4E-2</v>
      </c>
      <c r="K24" s="298">
        <f>([4]vk.izlozenost!EW29)/1000</f>
        <v>1.2999999999999999E-2</v>
      </c>
      <c r="L24" s="298">
        <f>([5]Sheet1!ET29)/1000</f>
        <v>0</v>
      </c>
      <c r="M24" s="301">
        <f>([6]vkupno!EC29)/1000</f>
        <v>1E-3</v>
      </c>
      <c r="N24" s="298">
        <f>([3]Sheet1!FM29)/1000</f>
        <v>0</v>
      </c>
      <c r="O24" s="299">
        <f>([4]vk.izlozenost!EX29)/1000</f>
        <v>2E-3</v>
      </c>
      <c r="P24" s="297">
        <f>([3]Sheet1!FT29)/1000</f>
        <v>0</v>
      </c>
      <c r="Q24" s="298">
        <f>([4]vk.izlozenost!FH29)/1000</f>
        <v>0</v>
      </c>
      <c r="R24" s="298">
        <f>([5]Sheet1!FB29)/1000</f>
        <v>0</v>
      </c>
      <c r="S24" s="298">
        <f>([6]vkupno!EL29)/1000</f>
        <v>0</v>
      </c>
      <c r="T24" s="298">
        <f>([3]Sheet1!FU29)/1000</f>
        <v>0</v>
      </c>
      <c r="U24" s="299">
        <f>([4]vk.izlozenost!FI29)/1000</f>
        <v>0</v>
      </c>
    </row>
    <row r="25" spans="2:21" ht="13.5" thickBot="1">
      <c r="B25" s="229"/>
      <c r="C25" s="238" t="s">
        <v>161</v>
      </c>
      <c r="D25" s="241">
        <f>D26+D27+D28+D29+D30+D31</f>
        <v>57591.09</v>
      </c>
      <c r="E25" s="241">
        <f t="shared" ref="E25:U25" si="1">E26+E27+E28+E29+E30+E31</f>
        <v>59880.22600000001</v>
      </c>
      <c r="F25" s="241">
        <f t="shared" si="1"/>
        <v>3416.3980000000001</v>
      </c>
      <c r="G25" s="274">
        <f t="shared" si="1"/>
        <v>3881.85</v>
      </c>
      <c r="H25" s="274">
        <f>H26+H27+H28+H29+H30+H31</f>
        <v>3355.1210000000001</v>
      </c>
      <c r="I25" s="274">
        <f>I26+I27+I28+I29+I30+I31</f>
        <v>3978.7019999999998</v>
      </c>
      <c r="J25" s="242">
        <f t="shared" si="1"/>
        <v>18287.056</v>
      </c>
      <c r="K25" s="241">
        <f t="shared" si="1"/>
        <v>18749.902999999998</v>
      </c>
      <c r="L25" s="241">
        <f t="shared" si="1"/>
        <v>1523.1570000000002</v>
      </c>
      <c r="M25" s="274">
        <f t="shared" si="1"/>
        <v>1781.393</v>
      </c>
      <c r="N25" s="240">
        <f t="shared" si="1"/>
        <v>2410.5740000000001</v>
      </c>
      <c r="O25" s="302">
        <f t="shared" si="1"/>
        <v>2719.9859999999999</v>
      </c>
      <c r="P25" s="242">
        <f t="shared" si="1"/>
        <v>1936.6840000000002</v>
      </c>
      <c r="Q25" s="240">
        <f t="shared" si="1"/>
        <v>1942.8550000000002</v>
      </c>
      <c r="R25" s="240">
        <f t="shared" si="1"/>
        <v>177.36700000000002</v>
      </c>
      <c r="S25" s="240">
        <f t="shared" si="1"/>
        <v>197.119</v>
      </c>
      <c r="T25" s="240">
        <f t="shared" si="1"/>
        <v>197.42500000000001</v>
      </c>
      <c r="U25" s="302">
        <f t="shared" si="1"/>
        <v>235.25899999999999</v>
      </c>
    </row>
    <row r="26" spans="2:21" ht="40.5" customHeight="1">
      <c r="B26" s="229"/>
      <c r="C26" s="244" t="s">
        <v>162</v>
      </c>
      <c r="D26" s="293">
        <f>([3]Sheet1!$FD$30+[3]Sheet1!$FD$31)/1000</f>
        <v>10781.833000000001</v>
      </c>
      <c r="E26" s="291">
        <f>([4]vk.izlozenost!$EL$30+[4]vk.izlozenost!$EL$31)/1000</f>
        <v>11379.442999999999</v>
      </c>
      <c r="F26" s="291">
        <f>([5]Sheet1!$EL$30+[5]Sheet1!$EL$31)/1000</f>
        <v>324.77300000000002</v>
      </c>
      <c r="G26" s="294">
        <f>([6]vkupno!$DT$30+[6]vkupno!$DT$31)/1000</f>
        <v>330.27699999999999</v>
      </c>
      <c r="H26" s="291">
        <f>([3]Sheet1!$FE$30+[3]Sheet1!$FE$31)/1000</f>
        <v>352.85599999999999</v>
      </c>
      <c r="I26" s="292">
        <f>([4]vk.izlozenost!$EM$30+[4]vk.izlozenost!$EM$31)/1000</f>
        <v>385.23700000000002</v>
      </c>
      <c r="J26" s="290">
        <f>([3]Sheet1!$FL$31+[3]Sheet1!$FL$30)/1000</f>
        <v>4075.1089999999999</v>
      </c>
      <c r="K26" s="291">
        <f>([4]vk.izlozenost!$EW$30+[4]vk.izlozenost!$EW$31)/1000</f>
        <v>4457.6490000000003</v>
      </c>
      <c r="L26" s="291">
        <f>([5]Sheet1!$ET$30+[5]Sheet1!$ET$31)/1000</f>
        <v>136.346</v>
      </c>
      <c r="M26" s="294">
        <f>([6]vkupno!$EC$30+[6]vkupno!$EC$31)/1000</f>
        <v>212.708</v>
      </c>
      <c r="N26" s="291">
        <f>([3]Sheet1!$FM$30+[3]Sheet1!$FM$31)/1000</f>
        <v>213.078</v>
      </c>
      <c r="O26" s="292">
        <f>([4]vk.izlozenost!$EX$30+[4]vk.izlozenost!$EX$31)/1000</f>
        <v>355.49099999999999</v>
      </c>
      <c r="P26" s="290">
        <f>([3]Sheet1!$FT$30+[3]Sheet1!$FT$31)/1000</f>
        <v>29.045000000000002</v>
      </c>
      <c r="Q26" s="291">
        <f>([4]vk.izlozenost!$FH$30+[4]vk.izlozenost!$FH$31)/1000</f>
        <v>29.219000000000001</v>
      </c>
      <c r="R26" s="291">
        <f>([5]Sheet1!$FB$30+[5]Sheet1!$FB$31)/1000</f>
        <v>1.623</v>
      </c>
      <c r="S26" s="291">
        <f>([6]vkupno!$EL$30+[6]vkupno!$EL$31)/1000</f>
        <v>1.958</v>
      </c>
      <c r="T26" s="291">
        <f>([3]Sheet1!$FU$30+[3]Sheet1!$FU$31)/1000</f>
        <v>1.633</v>
      </c>
      <c r="U26" s="292">
        <f>([4]vk.izlozenost!$FI$30+[4]vk.izlozenost!$FI$31)/1000</f>
        <v>1.4930000000000001</v>
      </c>
    </row>
    <row r="27" spans="2:21">
      <c r="B27" s="229"/>
      <c r="C27" s="253" t="s">
        <v>163</v>
      </c>
      <c r="D27" s="300">
        <f>([3]Sheet1!FD32)/1000</f>
        <v>15790.25</v>
      </c>
      <c r="E27" s="298">
        <f>([4]vk.izlozenost!EL32)/1000</f>
        <v>17195.099999999999</v>
      </c>
      <c r="F27" s="298">
        <f>([5]Sheet1!EL32)/1000</f>
        <v>1256.9259999999999</v>
      </c>
      <c r="G27" s="301">
        <f>([6]vkupno!DT32)/1000</f>
        <v>1455.463</v>
      </c>
      <c r="H27" s="298">
        <f>([3]Sheet1!FE32)/1000</f>
        <v>1335.884</v>
      </c>
      <c r="I27" s="299">
        <f>([4]vk.izlozenost!EM32)/1000</f>
        <v>1682.9010000000001</v>
      </c>
      <c r="J27" s="297">
        <f>([3]Sheet1!FL32)/1000</f>
        <v>8058.1809999999996</v>
      </c>
      <c r="K27" s="298">
        <f>([4]vk.izlozenost!EW32)/1000</f>
        <v>8225.3420000000006</v>
      </c>
      <c r="L27" s="298">
        <f>([5]Sheet1!ET32)/1000</f>
        <v>793.01900000000001</v>
      </c>
      <c r="M27" s="301">
        <f>([6]vkupno!EC32)/1000</f>
        <v>1031.155</v>
      </c>
      <c r="N27" s="298">
        <f>([3]Sheet1!FM32)/1000</f>
        <v>1386.2860000000001</v>
      </c>
      <c r="O27" s="299">
        <f>([4]vk.izlozenost!EX32)/1000</f>
        <v>1621.9580000000001</v>
      </c>
      <c r="P27" s="297">
        <f>([3]Sheet1!FT32)/1000</f>
        <v>1278.883</v>
      </c>
      <c r="Q27" s="298">
        <f>([4]vk.izlozenost!FH32)/1000</f>
        <v>1236.893</v>
      </c>
      <c r="R27" s="298">
        <f>([5]Sheet1!FB32)/1000</f>
        <v>86.463999999999999</v>
      </c>
      <c r="S27" s="298">
        <f>([6]vkupno!EL32)/1000</f>
        <v>81.816000000000003</v>
      </c>
      <c r="T27" s="298">
        <f>([3]Sheet1!FU32)/1000</f>
        <v>105.30800000000001</v>
      </c>
      <c r="U27" s="299">
        <f>([4]vk.izlozenost!FI32)/1000</f>
        <v>98.51</v>
      </c>
    </row>
    <row r="28" spans="2:21">
      <c r="B28" s="229"/>
      <c r="C28" s="253" t="s">
        <v>164</v>
      </c>
      <c r="D28" s="300">
        <f>([3]Sheet1!FD33)/1000</f>
        <v>7160.3490000000002</v>
      </c>
      <c r="E28" s="298">
        <f>([4]vk.izlozenost!EL33)/1000</f>
        <v>7339.268</v>
      </c>
      <c r="F28" s="298">
        <f>([5]Sheet1!EL33)/1000</f>
        <v>420.82400000000001</v>
      </c>
      <c r="G28" s="301">
        <f>([6]vkupno!DT33)/1000</f>
        <v>450.87099999999998</v>
      </c>
      <c r="H28" s="298">
        <f>([3]Sheet1!FE33)/1000</f>
        <v>252.54400000000001</v>
      </c>
      <c r="I28" s="299">
        <f>([4]vk.izlozenost!EM33)/1000</f>
        <v>272.79399999999998</v>
      </c>
      <c r="J28" s="297">
        <f>([3]Sheet1!FL33)/1000</f>
        <v>933.91800000000001</v>
      </c>
      <c r="K28" s="298">
        <f>([4]vk.izlozenost!EW33)/1000</f>
        <v>1009.157</v>
      </c>
      <c r="L28" s="298">
        <f>([5]Sheet1!ET33)/1000</f>
        <v>63.795999999999999</v>
      </c>
      <c r="M28" s="301">
        <f>([6]vkupno!EC33)/1000</f>
        <v>45.283999999999999</v>
      </c>
      <c r="N28" s="298">
        <f>([3]Sheet1!FM33)/1000</f>
        <v>42.402999999999999</v>
      </c>
      <c r="O28" s="299">
        <f>([4]vk.izlozenost!EX33)/1000</f>
        <v>53.6</v>
      </c>
      <c r="P28" s="297">
        <f>([3]Sheet1!FT33)/1000</f>
        <v>359.67</v>
      </c>
      <c r="Q28" s="298">
        <f>([4]vk.izlozenost!FH33)/1000</f>
        <v>363.52499999999998</v>
      </c>
      <c r="R28" s="298">
        <f>([5]Sheet1!FB33)/1000</f>
        <v>36.962000000000003</v>
      </c>
      <c r="S28" s="298">
        <f>([6]vkupno!EL33)/1000</f>
        <v>38.767000000000003</v>
      </c>
      <c r="T28" s="298">
        <f>([3]Sheet1!FU33)/1000</f>
        <v>40.188000000000002</v>
      </c>
      <c r="U28" s="299">
        <f>([4]vk.izlozenost!FI33)/1000</f>
        <v>43.33</v>
      </c>
    </row>
    <row r="29" spans="2:21">
      <c r="B29" s="229"/>
      <c r="C29" s="253" t="s">
        <v>165</v>
      </c>
      <c r="D29" s="300">
        <f>([3]Sheet1!FD34)/1000</f>
        <v>20757.101999999999</v>
      </c>
      <c r="E29" s="298">
        <f>([4]vk.izlozenost!EL34)/1000</f>
        <v>20855.174999999999</v>
      </c>
      <c r="F29" s="298">
        <f>([5]Sheet1!EL34)/1000</f>
        <v>1223.3530000000001</v>
      </c>
      <c r="G29" s="301">
        <f>([6]vkupno!DT34)/1000</f>
        <v>1453.133</v>
      </c>
      <c r="H29" s="298">
        <f>([3]Sheet1!FE34)/1000</f>
        <v>1220.501</v>
      </c>
      <c r="I29" s="299">
        <f>([4]vk.izlozenost!EM34)/1000</f>
        <v>1461.819</v>
      </c>
      <c r="J29" s="297">
        <f>([3]Sheet1!FL34)/1000</f>
        <v>2448.681</v>
      </c>
      <c r="K29" s="298">
        <f>([4]vk.izlozenost!EW34)/1000</f>
        <v>2492.1880000000001</v>
      </c>
      <c r="L29" s="298">
        <f>([5]Sheet1!ET34)/1000</f>
        <v>240.102</v>
      </c>
      <c r="M29" s="301">
        <f>([6]vkupno!EC34)/1000</f>
        <v>253.07900000000001</v>
      </c>
      <c r="N29" s="298">
        <f>([3]Sheet1!FM34)/1000</f>
        <v>314.35899999999998</v>
      </c>
      <c r="O29" s="299">
        <f>([4]vk.izlozenost!EX34)/1000</f>
        <v>327.65499999999997</v>
      </c>
      <c r="P29" s="297">
        <f>([3]Sheet1!FT34)/1000</f>
        <v>242.982</v>
      </c>
      <c r="Q29" s="298">
        <f>([4]vk.izlozenost!FH34)/1000</f>
        <v>253.55099999999999</v>
      </c>
      <c r="R29" s="298">
        <f>([5]Sheet1!FB34)/1000</f>
        <v>40.436</v>
      </c>
      <c r="S29" s="298">
        <f>([6]vkupno!EL34)/1000</f>
        <v>38.046999999999997</v>
      </c>
      <c r="T29" s="298">
        <f>([3]Sheet1!FU34)/1000</f>
        <v>36.031999999999996</v>
      </c>
      <c r="U29" s="299">
        <f>([4]vk.izlozenost!FI34)/1000</f>
        <v>46.158000000000001</v>
      </c>
    </row>
    <row r="30" spans="2:21">
      <c r="B30" s="229"/>
      <c r="C30" s="253" t="s">
        <v>166</v>
      </c>
      <c r="D30" s="300">
        <f>([3]Sheet1!FD35)/1000</f>
        <v>2985.8029999999999</v>
      </c>
      <c r="E30" s="298">
        <f>([4]vk.izlozenost!EL35)/1000</f>
        <v>2974.2939999999999</v>
      </c>
      <c r="F30" s="298">
        <f>([5]Sheet1!EL35)/1000</f>
        <v>123.625</v>
      </c>
      <c r="G30" s="301">
        <f>([6]vkupno!DT35)/1000</f>
        <v>122.264</v>
      </c>
      <c r="H30" s="298">
        <f>([3]Sheet1!FE35)/1000</f>
        <v>122.476</v>
      </c>
      <c r="I30" s="299">
        <f>([4]vk.izlozenost!EM35)/1000</f>
        <v>102.88200000000001</v>
      </c>
      <c r="J30" s="297">
        <f>([3]Sheet1!FL35)/1000</f>
        <v>1718.451</v>
      </c>
      <c r="K30" s="298">
        <f>([4]vk.izlozenost!EW35)/1000</f>
        <v>1556.807</v>
      </c>
      <c r="L30" s="298">
        <f>([5]Sheet1!ET35)/1000</f>
        <v>87.613</v>
      </c>
      <c r="M30" s="301">
        <f>([6]vkupno!EC35)/1000</f>
        <v>104.74</v>
      </c>
      <c r="N30" s="298">
        <f>([3]Sheet1!FM35)/1000</f>
        <v>146.68299999999999</v>
      </c>
      <c r="O30" s="299">
        <f>([4]vk.izlozenost!EX35)/1000</f>
        <v>176.577</v>
      </c>
      <c r="P30" s="297">
        <f>([3]Sheet1!FT35)/1000</f>
        <v>1.3009999999999999</v>
      </c>
      <c r="Q30" s="298">
        <f>([4]vk.izlozenost!FH35)/1000</f>
        <v>2.2850000000000001</v>
      </c>
      <c r="R30" s="298">
        <f>([5]Sheet1!FB35)/1000</f>
        <v>0.214</v>
      </c>
      <c r="S30" s="298">
        <f>([6]vkupno!EL35)/1000</f>
        <v>0.221</v>
      </c>
      <c r="T30" s="298">
        <f>([3]Sheet1!FU35)/1000</f>
        <v>0.191</v>
      </c>
      <c r="U30" s="299">
        <f>([4]vk.izlozenost!FI35)/1000</f>
        <v>0.191</v>
      </c>
    </row>
    <row r="31" spans="2:21" ht="13.5" thickBot="1">
      <c r="B31" s="229"/>
      <c r="C31" s="265" t="s">
        <v>167</v>
      </c>
      <c r="D31" s="300">
        <f>([3]Sheet1!FD36)/1000</f>
        <v>115.753</v>
      </c>
      <c r="E31" s="298">
        <f>([4]vk.izlozenost!EL36)/1000</f>
        <v>136.946</v>
      </c>
      <c r="F31" s="298">
        <f>([5]Sheet1!EL36)/1000</f>
        <v>66.897000000000006</v>
      </c>
      <c r="G31" s="301">
        <f>([6]vkupno!DT36)/1000</f>
        <v>69.841999999999999</v>
      </c>
      <c r="H31" s="298">
        <f>([3]Sheet1!FE36)/1000</f>
        <v>70.86</v>
      </c>
      <c r="I31" s="299">
        <f>([4]vk.izlozenost!EM36)/1000</f>
        <v>73.069000000000003</v>
      </c>
      <c r="J31" s="318">
        <f>([3]Sheet1!FL36)/1000</f>
        <v>1052.7159999999999</v>
      </c>
      <c r="K31" s="298">
        <f>([4]vk.izlozenost!EW36)/1000</f>
        <v>1008.76</v>
      </c>
      <c r="L31" s="298">
        <f>([5]Sheet1!ET36)/1000</f>
        <v>202.28100000000001</v>
      </c>
      <c r="M31" s="301">
        <f>([6]vkupno!EC36)/1000</f>
        <v>134.42699999999999</v>
      </c>
      <c r="N31" s="304">
        <f>([3]Sheet1!FM36)/1000</f>
        <v>307.76499999999999</v>
      </c>
      <c r="O31" s="330">
        <f>([4]vk.izlozenost!EX36)/1000</f>
        <v>184.70500000000001</v>
      </c>
      <c r="P31" s="297">
        <f>([3]Sheet1!FT36)/1000</f>
        <v>24.803000000000001</v>
      </c>
      <c r="Q31" s="298">
        <f>([4]vk.izlozenost!FH36)/1000</f>
        <v>57.381999999999998</v>
      </c>
      <c r="R31" s="298">
        <f>([5]Sheet1!FB36)/1000</f>
        <v>11.667999999999999</v>
      </c>
      <c r="S31" s="298">
        <f>([6]vkupno!EL36)/1000</f>
        <v>36.31</v>
      </c>
      <c r="T31" s="304">
        <f>([3]Sheet1!FU36)/1000</f>
        <v>14.073</v>
      </c>
      <c r="U31" s="299">
        <f>([4]vk.izlozenost!FI36)/1000</f>
        <v>45.576999999999998</v>
      </c>
    </row>
    <row r="32" spans="2:21" ht="13.5" thickBot="1">
      <c r="B32" s="229"/>
      <c r="C32" s="275" t="s">
        <v>168</v>
      </c>
      <c r="D32" s="276">
        <f>([3]Sheet1!$FD$40+[3]Sheet1!$FD$39+[3]Sheet1!$FD$38+[3]Sheet1!$FD$37)/1000</f>
        <v>584.70299999999997</v>
      </c>
      <c r="E32" s="277">
        <f>([4]vk.izlozenost!$EL$40+[4]vk.izlozenost!$EL$39+[4]vk.izlozenost!$EL$38+[4]vk.izlozenost!$EL$37)/1000</f>
        <v>473.18200000000002</v>
      </c>
      <c r="F32" s="277">
        <f>([5]Sheet1!$EL$40+[5]Sheet1!$EL$39+[5]Sheet1!$EL$38+[5]Sheet1!$EL$37)/1000</f>
        <v>90.188999999999993</v>
      </c>
      <c r="G32" s="278">
        <f>([6]vkupno!$DT$40+[6]vkupno!$DT$39+[6]vkupno!$DT$38+[6]vkupno!$DT$37)/1000</f>
        <v>89.355999999999995</v>
      </c>
      <c r="H32" s="277">
        <f>([3]Sheet1!$FE$40+[3]Sheet1!$FE$39+[3]Sheet1!$FE$38+[3]Sheet1!$FE$37)/1000</f>
        <v>95.174000000000007</v>
      </c>
      <c r="I32" s="280">
        <f>([4]vk.izlozenost!$EM$40+[4]vk.izlozenost!$EM$39+[4]vk.izlozenost!$EM$38+[4]vk.izlozenost!$EM$37)/1000</f>
        <v>98.457999999999998</v>
      </c>
      <c r="J32" s="279">
        <f>([3]Sheet1!$FL$40+[3]Sheet1!$FL$39+[3]Sheet1!$FL$38+[3]Sheet1!$FL$37)/1000</f>
        <v>3253.2069999999999</v>
      </c>
      <c r="K32" s="277">
        <f>([4]vk.izlozenost!$EW$40+[4]vk.izlozenost!$EW$39+[4]vk.izlozenost!$EW$38+[4]vk.izlozenost!$EW$37)/1000</f>
        <v>2941.5239999999999</v>
      </c>
      <c r="L32" s="277">
        <f>([5]Sheet1!$ET$40+[5]Sheet1!$ET$39+[5]Sheet1!$ET$38+[5]Sheet1!$ET$37)/1000</f>
        <v>164.517</v>
      </c>
      <c r="M32" s="278">
        <f>([6]vkupno!$EC$40+[6]vkupno!$EC$39+[6]vkupno!$EC$38+[6]vkupno!$EC$37)/1000</f>
        <v>187.24199999999999</v>
      </c>
      <c r="N32" s="277">
        <f>([3]Sheet1!$FM$40+[3]Sheet1!$FM$39+[3]Sheet1!$FM$38+[3]Sheet1!$FM$37)/1000</f>
        <v>268.935</v>
      </c>
      <c r="O32" s="280">
        <f>([4]vk.izlozenost!$EX$40+[4]vk.izlozenost!$EX$39+[4]vk.izlozenost!$EX$38+[4]vk.izlozenost!$EX$37)/1000</f>
        <v>286.82799999999997</v>
      </c>
      <c r="P32" s="279">
        <f>([3]Sheet1!$FT$40+[3]Sheet1!$FT$39+[3]Sheet1!$FT$38+[3]Sheet1!$FT$37)/1000</f>
        <v>24.992999999999999</v>
      </c>
      <c r="Q32" s="277">
        <f>([4]vk.izlozenost!$FH$40+[4]vk.izlozenost!$FH$39+[4]vk.izlozenost!$FH$38+[4]vk.izlozenost!$FH$37)/1000</f>
        <v>22.475999999999999</v>
      </c>
      <c r="R32" s="277">
        <f>([5]Sheet1!$FB$40+[5]Sheet1!$FB$39+[5]Sheet1!$FB$38+[5]Sheet1!$FB$37)/1000</f>
        <v>4.5250000000000004</v>
      </c>
      <c r="S32" s="277">
        <f>([6]vkupno!$EL$40+[6]vkupno!$EL$39+[6]vkupno!$EL$38+[6]vkupno!$EL$37)/1000</f>
        <v>3.3180000000000001</v>
      </c>
      <c r="T32" s="277">
        <f>([3]Sheet1!$FU$40+[3]Sheet1!$FU$39+[3]Sheet1!$FU$38+[3]Sheet1!$FU$37)/1000</f>
        <v>5.2549999999999999</v>
      </c>
      <c r="U32" s="280">
        <f>([4]vk.izlozenost!$FI$40+[4]vk.izlozenost!$FI$39+[4]vk.izlozenost!$FI$38+[4]vk.izlozenost!$FI$37)/1000</f>
        <v>3.7330000000000001</v>
      </c>
    </row>
    <row r="33" spans="2:21" ht="27" thickTop="1" thickBot="1">
      <c r="B33" s="229"/>
      <c r="C33" s="331" t="s">
        <v>183</v>
      </c>
      <c r="D33" s="332">
        <f>D9+D17+D19+D25+D32</f>
        <v>195422.25099999999</v>
      </c>
      <c r="E33" s="332">
        <f t="shared" ref="E33:U33" si="2">E9+E17+E19+E25+E32</f>
        <v>204219.02600000004</v>
      </c>
      <c r="F33" s="332">
        <f t="shared" si="2"/>
        <v>12974.645000000002</v>
      </c>
      <c r="G33" s="332">
        <f t="shared" si="2"/>
        <v>14726.282000000001</v>
      </c>
      <c r="H33" s="332">
        <f t="shared" si="2"/>
        <v>13832.747000000001</v>
      </c>
      <c r="I33" s="333">
        <f t="shared" si="2"/>
        <v>16580.566999999999</v>
      </c>
      <c r="J33" s="334">
        <f t="shared" si="2"/>
        <v>69238.27</v>
      </c>
      <c r="K33" s="332">
        <f t="shared" si="2"/>
        <v>75120.592000000004</v>
      </c>
      <c r="L33" s="332">
        <f t="shared" si="2"/>
        <v>3855.5740000000001</v>
      </c>
      <c r="M33" s="332">
        <f t="shared" si="2"/>
        <v>4363.027</v>
      </c>
      <c r="N33" s="332">
        <f t="shared" si="2"/>
        <v>6726.8690000000006</v>
      </c>
      <c r="O33" s="335">
        <f t="shared" si="2"/>
        <v>7509.2749999999996</v>
      </c>
      <c r="P33" s="332">
        <f t="shared" si="2"/>
        <v>11748.909000000001</v>
      </c>
      <c r="Q33" s="332">
        <f t="shared" si="2"/>
        <v>13494.514999999999</v>
      </c>
      <c r="R33" s="332">
        <f t="shared" si="2"/>
        <v>1166.106</v>
      </c>
      <c r="S33" s="332">
        <f t="shared" si="2"/>
        <v>842.13999999999987</v>
      </c>
      <c r="T33" s="332">
        <f t="shared" si="2"/>
        <v>1288.3680000000004</v>
      </c>
      <c r="U33" s="335">
        <f t="shared" si="2"/>
        <v>953.54399999999998</v>
      </c>
    </row>
    <row r="34" spans="2:21" ht="16.5" customHeight="1" thickTop="1" thickBot="1">
      <c r="B34" s="229"/>
      <c r="C34" s="336" t="s">
        <v>72</v>
      </c>
      <c r="D34" s="337">
        <f>('[3]agregiranje denarsko'!$FD$34)/1000</f>
        <v>86187.106</v>
      </c>
      <c r="E34" s="338">
        <f>('[4]agregiranje denarsko'!$FD$34)/1000</f>
        <v>93589.606</v>
      </c>
      <c r="F34" s="338">
        <f>('[5]agregiranje na denarski rezerva'!$DX$35)/1000</f>
        <v>6946.9089999999997</v>
      </c>
      <c r="G34" s="338">
        <f>('[6]agregiranje na denarski rezervi'!$DV$35)/1000</f>
        <v>7749.3289999999997</v>
      </c>
      <c r="H34" s="338">
        <f>('[3]agregiranje denarsko'!$FE$34)/1000</f>
        <v>6944.7950000000001</v>
      </c>
      <c r="I34" s="339">
        <f>('[4]agregiranje denarsko'!$FE$34)/1000</f>
        <v>8232.7659999999996</v>
      </c>
      <c r="J34" s="337">
        <f>('[3]agregiranje denarsko'!$FL$34)/1000</f>
        <v>27927.671999999999</v>
      </c>
      <c r="K34" s="340">
        <f>('[4]agregiranje denarsko'!$FL$34)/1000</f>
        <v>29602.289000000001</v>
      </c>
      <c r="L34" s="338">
        <f>('[5]agregiranje na denarski rezerva'!$EF$35)/1000</f>
        <v>2309.14</v>
      </c>
      <c r="M34" s="338">
        <f>('[6]agregiranje na denarski rezervi'!$EE$35)/1000</f>
        <v>2434.2150000000001</v>
      </c>
      <c r="N34" s="338">
        <f>('[3]agregiranje denarsko'!$FM$34)/1000</f>
        <v>4019.5459999999998</v>
      </c>
      <c r="O34" s="339">
        <f>('[4]agregiranje denarsko'!$FM$34)/1000</f>
        <v>4215.1379999999999</v>
      </c>
      <c r="P34" s="242">
        <f>('[3]agregiranje denarsko'!$FT$34)/1000</f>
        <v>5430.1639999999998</v>
      </c>
      <c r="Q34" s="240">
        <f>('[4]agregiranje denarsko'!$FT$34)/1000</f>
        <v>5926.7370000000001</v>
      </c>
      <c r="R34" s="240">
        <f>('[5]agregiranje na denarski rezerva'!$EN$35)/1000</f>
        <v>887.52700000000004</v>
      </c>
      <c r="S34" s="240">
        <f>('[6]agregiranje na denarski rezervi'!$EN$35)/1000</f>
        <v>551.39800000000002</v>
      </c>
      <c r="T34" s="240">
        <f>('[3]agregiranje denarsko'!$FU$34)/1000</f>
        <v>965.88199999999995</v>
      </c>
      <c r="U34" s="302">
        <f>('[4]agregiranje denarsko'!$FU$34)/1000</f>
        <v>621.33900000000006</v>
      </c>
    </row>
    <row r="35" spans="2:21" ht="13.5" thickBot="1">
      <c r="B35" s="229"/>
      <c r="C35" s="341" t="s">
        <v>73</v>
      </c>
      <c r="D35" s="342">
        <f>('[3]agregiranje klauzula'!$FH$34)/1000</f>
        <v>50657.228999999999</v>
      </c>
      <c r="E35" s="343">
        <f>('[4]agregiranje klauzula'!$FH$34)/1000</f>
        <v>51848.881999999998</v>
      </c>
      <c r="F35" s="343">
        <f>('[5]agregiranje denarsko so klauzul'!$DW$35)/1000</f>
        <v>2779.9319999999998</v>
      </c>
      <c r="G35" s="343">
        <f>('[6]agregiranje denarsko so klauzul'!$DW$35)/1000</f>
        <v>2964.6439999999998</v>
      </c>
      <c r="H35" s="343">
        <f>('[3]agregiranje klauzula'!$FI$34)/1000</f>
        <v>3026.2849999999999</v>
      </c>
      <c r="I35" s="344">
        <f>('[4]agregiranje klauzula'!$FI$34)/1000</f>
        <v>3621.4760000000001</v>
      </c>
      <c r="J35" s="342">
        <f>('[3]agregiranje klauzula'!$FP$34)/1000</f>
        <v>24564.606</v>
      </c>
      <c r="K35" s="345">
        <f>('[4]agregiranje klauzula'!$FP$34)/1000</f>
        <v>25627.851999999999</v>
      </c>
      <c r="L35" s="343">
        <f>('[5]agregiranje denarsko so klauzul'!$EE$35)/1000</f>
        <v>946.93499999999995</v>
      </c>
      <c r="M35" s="343">
        <f>('[6]agregiranje denarsko so klauzul'!$EF$35)/1000</f>
        <v>1128</v>
      </c>
      <c r="N35" s="343">
        <f>('[3]agregiranje klauzula'!$FQ$34)/1000</f>
        <v>1617.402</v>
      </c>
      <c r="O35" s="344">
        <f>('[4]agregiranje klauzula'!$FQ$34)/1000</f>
        <v>1922.154</v>
      </c>
      <c r="P35" s="242">
        <f>('[3]agregiranje klauzula'!$FX$34)/1000</f>
        <v>2786.317</v>
      </c>
      <c r="Q35" s="240">
        <f>('[4]agregiranje klauzula'!$FX$34)/1000</f>
        <v>2978.93</v>
      </c>
      <c r="R35" s="240">
        <f>('[5]agregiranje denarsko so klauzul'!$EM$35)/1000</f>
        <v>159.46299999999999</v>
      </c>
      <c r="S35" s="240">
        <f>('[6]agregiranje denarsko so klauzul'!$EO$35)/1000</f>
        <v>213.703</v>
      </c>
      <c r="T35" s="240">
        <f>('[3]agregiranje klauzula'!$FY$34)/1000</f>
        <v>176.41800000000001</v>
      </c>
      <c r="U35" s="302">
        <f>('[4]agregiranje klauzula'!$FY$34)/1000</f>
        <v>260.37599999999998</v>
      </c>
    </row>
    <row r="36" spans="2:21" ht="13.5" thickBot="1">
      <c r="B36" s="229"/>
      <c r="C36" s="341" t="s">
        <v>173</v>
      </c>
      <c r="D36" s="342">
        <f>('[3]agregiranje devizno'!$FD$34)/1000</f>
        <v>58577.915999999997</v>
      </c>
      <c r="E36" s="343">
        <f>('[4]agregiranje devizno'!$FD$34)/1000</f>
        <v>58780.538</v>
      </c>
      <c r="F36" s="343">
        <f>('[5]agregiranje devizno'!$DV$35)/1000</f>
        <v>3247.806</v>
      </c>
      <c r="G36" s="343">
        <f>('[6]agregiranje devizno'!$DV$35)/1000</f>
        <v>4012.3049999999998</v>
      </c>
      <c r="H36" s="343">
        <f>('[3]agregiranje devizno'!$FE$34)/1000</f>
        <v>3861.6669999999999</v>
      </c>
      <c r="I36" s="344">
        <f>('[4]agregiranje devizno'!$FE$34)/1000</f>
        <v>4726.3249999999998</v>
      </c>
      <c r="J36" s="342">
        <f>('[3]agregiranje devizno'!$FL$34)/1000</f>
        <v>16745.991999999998</v>
      </c>
      <c r="K36" s="345">
        <f>('[4]agregiranje devizno'!$FL$34)/1000</f>
        <v>19890.451000000001</v>
      </c>
      <c r="L36" s="343">
        <f>('[5]agregiranje devizno'!$ED$35)/1000</f>
        <v>599.50800000000004</v>
      </c>
      <c r="M36" s="343">
        <f>('[6]agregiranje devizno'!$EE$35)/1000</f>
        <v>800.81100000000004</v>
      </c>
      <c r="N36" s="343">
        <f>('[3]agregiranje devizno'!$FM$34)/1000</f>
        <v>1089.921</v>
      </c>
      <c r="O36" s="344">
        <f>('[4]agregiranje devizno'!$FM$34)/1000</f>
        <v>1371.9829999999999</v>
      </c>
      <c r="P36" s="242">
        <f>('[3]agregiranje devizno'!$FT$34)/1000</f>
        <v>3532.4279999999999</v>
      </c>
      <c r="Q36" s="240">
        <f>('[4]agregiranje devizno'!$FT$34)/1000</f>
        <v>4588.848</v>
      </c>
      <c r="R36" s="240">
        <f>('[5]agregiranje devizno'!$EL$35)/1000</f>
        <v>119.11799999999999</v>
      </c>
      <c r="S36" s="240">
        <f>('[6]agregiranje devizno'!$EN$35)/1000</f>
        <v>77.031999999999996</v>
      </c>
      <c r="T36" s="240">
        <f>('[3]agregiranje devizno'!$FU$34)/1000</f>
        <v>146.06800000000001</v>
      </c>
      <c r="U36" s="302">
        <f>('[4]agregiranje devizno'!$FU$34)/1000</f>
        <v>71.828999999999994</v>
      </c>
    </row>
    <row r="37" spans="2:21">
      <c r="B37" s="229"/>
      <c r="C37" s="229"/>
      <c r="D37" s="229"/>
      <c r="E37" s="229"/>
      <c r="F37" s="229"/>
      <c r="G37" s="229"/>
      <c r="H37" s="229"/>
      <c r="I37" s="229"/>
      <c r="J37" s="229"/>
      <c r="K37" s="229"/>
      <c r="L37" s="229"/>
      <c r="M37" s="229"/>
      <c r="N37" s="229"/>
      <c r="O37" s="229"/>
      <c r="P37" s="229"/>
      <c r="Q37" s="229"/>
      <c r="R37" s="229"/>
      <c r="S37" s="229"/>
      <c r="T37" s="229"/>
      <c r="U37" s="229"/>
    </row>
  </sheetData>
  <mergeCells count="18">
    <mergeCell ref="T1:U1"/>
    <mergeCell ref="C3:U3"/>
    <mergeCell ref="F4:G4"/>
    <mergeCell ref="F5:G5"/>
    <mergeCell ref="S5:U5"/>
    <mergeCell ref="C6:C8"/>
    <mergeCell ref="D6:I6"/>
    <mergeCell ref="J6:O6"/>
    <mergeCell ref="P6:U6"/>
    <mergeCell ref="D7:E7"/>
    <mergeCell ref="R7:S7"/>
    <mergeCell ref="T7:U7"/>
    <mergeCell ref="F7:G7"/>
    <mergeCell ref="H7:I7"/>
    <mergeCell ref="J7:K7"/>
    <mergeCell ref="L7:M7"/>
    <mergeCell ref="N7:O7"/>
    <mergeCell ref="P7:Q7"/>
  </mergeCells>
  <pageMargins left="0.7" right="0.7" top="0.75" bottom="0.75" header="0.3" footer="0.3"/>
  <pageSetup paperSize="9" scale="73" orientation="landscape" verticalDpi="0" r:id="rId1"/>
</worksheet>
</file>

<file path=xl/worksheets/sheet12.xml><?xml version="1.0" encoding="utf-8"?>
<worksheet xmlns="http://schemas.openxmlformats.org/spreadsheetml/2006/main" xmlns:r="http://schemas.openxmlformats.org/officeDocument/2006/relationships">
  <sheetPr>
    <pageSetUpPr fitToPage="1"/>
  </sheetPr>
  <dimension ref="A1:N37"/>
  <sheetViews>
    <sheetView workbookViewId="0">
      <selection activeCell="A5" sqref="A5"/>
    </sheetView>
  </sheetViews>
  <sheetFormatPr defaultRowHeight="14.25"/>
  <cols>
    <col min="1" max="1" width="6" style="347" customWidth="1"/>
    <col min="2" max="2" width="30.28515625" style="347" customWidth="1"/>
    <col min="3" max="3" width="8.85546875" style="347" customWidth="1"/>
    <col min="4" max="4" width="9" style="347" customWidth="1"/>
    <col min="5" max="6" width="8.42578125" style="347" bestFit="1" customWidth="1"/>
    <col min="7" max="7" width="8.85546875" style="347" customWidth="1"/>
    <col min="8" max="9" width="8.42578125" style="347" bestFit="1" customWidth="1"/>
    <col min="10" max="10" width="9.140625" style="347"/>
    <col min="11" max="11" width="8.85546875" style="347" customWidth="1"/>
    <col min="12" max="12" width="8.42578125" style="347" bestFit="1" customWidth="1"/>
    <col min="13" max="13" width="7.28515625" style="347" customWidth="1"/>
    <col min="14" max="14" width="9.5703125" style="347" customWidth="1"/>
    <col min="15" max="244" width="9.140625" style="347"/>
    <col min="245" max="245" width="30.28515625" style="347" customWidth="1"/>
    <col min="246" max="246" width="8.85546875" style="347" customWidth="1"/>
    <col min="247" max="247" width="9" style="347" customWidth="1"/>
    <col min="248" max="249" width="8.42578125" style="347" bestFit="1" customWidth="1"/>
    <col min="250" max="250" width="8.85546875" style="347" customWidth="1"/>
    <col min="251" max="252" width="8.42578125" style="347" bestFit="1" customWidth="1"/>
    <col min="253" max="253" width="9.140625" style="347"/>
    <col min="254" max="254" width="8.85546875" style="347" customWidth="1"/>
    <col min="255" max="255" width="8.42578125" style="347" bestFit="1" customWidth="1"/>
    <col min="256" max="256" width="7.28515625" style="347" customWidth="1"/>
    <col min="257" max="257" width="9.5703125" style="347" customWidth="1"/>
    <col min="258" max="500" width="9.140625" style="347"/>
    <col min="501" max="501" width="30.28515625" style="347" customWidth="1"/>
    <col min="502" max="502" width="8.85546875" style="347" customWidth="1"/>
    <col min="503" max="503" width="9" style="347" customWidth="1"/>
    <col min="504" max="505" width="8.42578125" style="347" bestFit="1" customWidth="1"/>
    <col min="506" max="506" width="8.85546875" style="347" customWidth="1"/>
    <col min="507" max="508" width="8.42578125" style="347" bestFit="1" customWidth="1"/>
    <col min="509" max="509" width="9.140625" style="347"/>
    <col min="510" max="510" width="8.85546875" style="347" customWidth="1"/>
    <col min="511" max="511" width="8.42578125" style="347" bestFit="1" customWidth="1"/>
    <col min="512" max="512" width="7.28515625" style="347" customWidth="1"/>
    <col min="513" max="513" width="9.5703125" style="347" customWidth="1"/>
    <col min="514" max="756" width="9.140625" style="347"/>
    <col min="757" max="757" width="30.28515625" style="347" customWidth="1"/>
    <col min="758" max="758" width="8.85546875" style="347" customWidth="1"/>
    <col min="759" max="759" width="9" style="347" customWidth="1"/>
    <col min="760" max="761" width="8.42578125" style="347" bestFit="1" customWidth="1"/>
    <col min="762" max="762" width="8.85546875" style="347" customWidth="1"/>
    <col min="763" max="764" width="8.42578125" style="347" bestFit="1" customWidth="1"/>
    <col min="765" max="765" width="9.140625" style="347"/>
    <col min="766" max="766" width="8.85546875" style="347" customWidth="1"/>
    <col min="767" max="767" width="8.42578125" style="347" bestFit="1" customWidth="1"/>
    <col min="768" max="768" width="7.28515625" style="347" customWidth="1"/>
    <col min="769" max="769" width="9.5703125" style="347" customWidth="1"/>
    <col min="770" max="1012" width="9.140625" style="347"/>
    <col min="1013" max="1013" width="30.28515625" style="347" customWidth="1"/>
    <col min="1014" max="1014" width="8.85546875" style="347" customWidth="1"/>
    <col min="1015" max="1015" width="9" style="347" customWidth="1"/>
    <col min="1016" max="1017" width="8.42578125" style="347" bestFit="1" customWidth="1"/>
    <col min="1018" max="1018" width="8.85546875" style="347" customWidth="1"/>
    <col min="1019" max="1020" width="8.42578125" style="347" bestFit="1" customWidth="1"/>
    <col min="1021" max="1021" width="9.140625" style="347"/>
    <col min="1022" max="1022" width="8.85546875" style="347" customWidth="1"/>
    <col min="1023" max="1023" width="8.42578125" style="347" bestFit="1" customWidth="1"/>
    <col min="1024" max="1024" width="7.28515625" style="347" customWidth="1"/>
    <col min="1025" max="1025" width="9.5703125" style="347" customWidth="1"/>
    <col min="1026" max="1268" width="9.140625" style="347"/>
    <col min="1269" max="1269" width="30.28515625" style="347" customWidth="1"/>
    <col min="1270" max="1270" width="8.85546875" style="347" customWidth="1"/>
    <col min="1271" max="1271" width="9" style="347" customWidth="1"/>
    <col min="1272" max="1273" width="8.42578125" style="347" bestFit="1" customWidth="1"/>
    <col min="1274" max="1274" width="8.85546875" style="347" customWidth="1"/>
    <col min="1275" max="1276" width="8.42578125" style="347" bestFit="1" customWidth="1"/>
    <col min="1277" max="1277" width="9.140625" style="347"/>
    <col min="1278" max="1278" width="8.85546875" style="347" customWidth="1"/>
    <col min="1279" max="1279" width="8.42578125" style="347" bestFit="1" customWidth="1"/>
    <col min="1280" max="1280" width="7.28515625" style="347" customWidth="1"/>
    <col min="1281" max="1281" width="9.5703125" style="347" customWidth="1"/>
    <col min="1282" max="1524" width="9.140625" style="347"/>
    <col min="1525" max="1525" width="30.28515625" style="347" customWidth="1"/>
    <col min="1526" max="1526" width="8.85546875" style="347" customWidth="1"/>
    <col min="1527" max="1527" width="9" style="347" customWidth="1"/>
    <col min="1528" max="1529" width="8.42578125" style="347" bestFit="1" customWidth="1"/>
    <col min="1530" max="1530" width="8.85546875" style="347" customWidth="1"/>
    <col min="1531" max="1532" width="8.42578125" style="347" bestFit="1" customWidth="1"/>
    <col min="1533" max="1533" width="9.140625" style="347"/>
    <col min="1534" max="1534" width="8.85546875" style="347" customWidth="1"/>
    <col min="1535" max="1535" width="8.42578125" style="347" bestFit="1" customWidth="1"/>
    <col min="1536" max="1536" width="7.28515625" style="347" customWidth="1"/>
    <col min="1537" max="1537" width="9.5703125" style="347" customWidth="1"/>
    <col min="1538" max="1780" width="9.140625" style="347"/>
    <col min="1781" max="1781" width="30.28515625" style="347" customWidth="1"/>
    <col min="1782" max="1782" width="8.85546875" style="347" customWidth="1"/>
    <col min="1783" max="1783" width="9" style="347" customWidth="1"/>
    <col min="1784" max="1785" width="8.42578125" style="347" bestFit="1" customWidth="1"/>
    <col min="1786" max="1786" width="8.85546875" style="347" customWidth="1"/>
    <col min="1787" max="1788" width="8.42578125" style="347" bestFit="1" customWidth="1"/>
    <col min="1789" max="1789" width="9.140625" style="347"/>
    <col min="1790" max="1790" width="8.85546875" style="347" customWidth="1"/>
    <col min="1791" max="1791" width="8.42578125" style="347" bestFit="1" customWidth="1"/>
    <col min="1792" max="1792" width="7.28515625" style="347" customWidth="1"/>
    <col min="1793" max="1793" width="9.5703125" style="347" customWidth="1"/>
    <col min="1794" max="2036" width="9.140625" style="347"/>
    <col min="2037" max="2037" width="30.28515625" style="347" customWidth="1"/>
    <col min="2038" max="2038" width="8.85546875" style="347" customWidth="1"/>
    <col min="2039" max="2039" width="9" style="347" customWidth="1"/>
    <col min="2040" max="2041" width="8.42578125" style="347" bestFit="1" customWidth="1"/>
    <col min="2042" max="2042" width="8.85546875" style="347" customWidth="1"/>
    <col min="2043" max="2044" width="8.42578125" style="347" bestFit="1" customWidth="1"/>
    <col min="2045" max="2045" width="9.140625" style="347"/>
    <col min="2046" max="2046" width="8.85546875" style="347" customWidth="1"/>
    <col min="2047" max="2047" width="8.42578125" style="347" bestFit="1" customWidth="1"/>
    <col min="2048" max="2048" width="7.28515625" style="347" customWidth="1"/>
    <col min="2049" max="2049" width="9.5703125" style="347" customWidth="1"/>
    <col min="2050" max="2292" width="9.140625" style="347"/>
    <col min="2293" max="2293" width="30.28515625" style="347" customWidth="1"/>
    <col min="2294" max="2294" width="8.85546875" style="347" customWidth="1"/>
    <col min="2295" max="2295" width="9" style="347" customWidth="1"/>
    <col min="2296" max="2297" width="8.42578125" style="347" bestFit="1" customWidth="1"/>
    <col min="2298" max="2298" width="8.85546875" style="347" customWidth="1"/>
    <col min="2299" max="2300" width="8.42578125" style="347" bestFit="1" customWidth="1"/>
    <col min="2301" max="2301" width="9.140625" style="347"/>
    <col min="2302" max="2302" width="8.85546875" style="347" customWidth="1"/>
    <col min="2303" max="2303" width="8.42578125" style="347" bestFit="1" customWidth="1"/>
    <col min="2304" max="2304" width="7.28515625" style="347" customWidth="1"/>
    <col min="2305" max="2305" width="9.5703125" style="347" customWidth="1"/>
    <col min="2306" max="2548" width="9.140625" style="347"/>
    <col min="2549" max="2549" width="30.28515625" style="347" customWidth="1"/>
    <col min="2550" max="2550" width="8.85546875" style="347" customWidth="1"/>
    <col min="2551" max="2551" width="9" style="347" customWidth="1"/>
    <col min="2552" max="2553" width="8.42578125" style="347" bestFit="1" customWidth="1"/>
    <col min="2554" max="2554" width="8.85546875" style="347" customWidth="1"/>
    <col min="2555" max="2556" width="8.42578125" style="347" bestFit="1" customWidth="1"/>
    <col min="2557" max="2557" width="9.140625" style="347"/>
    <col min="2558" max="2558" width="8.85546875" style="347" customWidth="1"/>
    <col min="2559" max="2559" width="8.42578125" style="347" bestFit="1" customWidth="1"/>
    <col min="2560" max="2560" width="7.28515625" style="347" customWidth="1"/>
    <col min="2561" max="2561" width="9.5703125" style="347" customWidth="1"/>
    <col min="2562" max="2804" width="9.140625" style="347"/>
    <col min="2805" max="2805" width="30.28515625" style="347" customWidth="1"/>
    <col min="2806" max="2806" width="8.85546875" style="347" customWidth="1"/>
    <col min="2807" max="2807" width="9" style="347" customWidth="1"/>
    <col min="2808" max="2809" width="8.42578125" style="347" bestFit="1" customWidth="1"/>
    <col min="2810" max="2810" width="8.85546875" style="347" customWidth="1"/>
    <col min="2811" max="2812" width="8.42578125" style="347" bestFit="1" customWidth="1"/>
    <col min="2813" max="2813" width="9.140625" style="347"/>
    <col min="2814" max="2814" width="8.85546875" style="347" customWidth="1"/>
    <col min="2815" max="2815" width="8.42578125" style="347" bestFit="1" customWidth="1"/>
    <col min="2816" max="2816" width="7.28515625" style="347" customWidth="1"/>
    <col min="2817" max="2817" width="9.5703125" style="347" customWidth="1"/>
    <col min="2818" max="3060" width="9.140625" style="347"/>
    <col min="3061" max="3061" width="30.28515625" style="347" customWidth="1"/>
    <col min="3062" max="3062" width="8.85546875" style="347" customWidth="1"/>
    <col min="3063" max="3063" width="9" style="347" customWidth="1"/>
    <col min="3064" max="3065" width="8.42578125" style="347" bestFit="1" customWidth="1"/>
    <col min="3066" max="3066" width="8.85546875" style="347" customWidth="1"/>
    <col min="3067" max="3068" width="8.42578125" style="347" bestFit="1" customWidth="1"/>
    <col min="3069" max="3069" width="9.140625" style="347"/>
    <col min="3070" max="3070" width="8.85546875" style="347" customWidth="1"/>
    <col min="3071" max="3071" width="8.42578125" style="347" bestFit="1" customWidth="1"/>
    <col min="3072" max="3072" width="7.28515625" style="347" customWidth="1"/>
    <col min="3073" max="3073" width="9.5703125" style="347" customWidth="1"/>
    <col min="3074" max="3316" width="9.140625" style="347"/>
    <col min="3317" max="3317" width="30.28515625" style="347" customWidth="1"/>
    <col min="3318" max="3318" width="8.85546875" style="347" customWidth="1"/>
    <col min="3319" max="3319" width="9" style="347" customWidth="1"/>
    <col min="3320" max="3321" width="8.42578125" style="347" bestFit="1" customWidth="1"/>
    <col min="3322" max="3322" width="8.85546875" style="347" customWidth="1"/>
    <col min="3323" max="3324" width="8.42578125" style="347" bestFit="1" customWidth="1"/>
    <col min="3325" max="3325" width="9.140625" style="347"/>
    <col min="3326" max="3326" width="8.85546875" style="347" customWidth="1"/>
    <col min="3327" max="3327" width="8.42578125" style="347" bestFit="1" customWidth="1"/>
    <col min="3328" max="3328" width="7.28515625" style="347" customWidth="1"/>
    <col min="3329" max="3329" width="9.5703125" style="347" customWidth="1"/>
    <col min="3330" max="3572" width="9.140625" style="347"/>
    <col min="3573" max="3573" width="30.28515625" style="347" customWidth="1"/>
    <col min="3574" max="3574" width="8.85546875" style="347" customWidth="1"/>
    <col min="3575" max="3575" width="9" style="347" customWidth="1"/>
    <col min="3576" max="3577" width="8.42578125" style="347" bestFit="1" customWidth="1"/>
    <col min="3578" max="3578" width="8.85546875" style="347" customWidth="1"/>
    <col min="3579" max="3580" width="8.42578125" style="347" bestFit="1" customWidth="1"/>
    <col min="3581" max="3581" width="9.140625" style="347"/>
    <col min="3582" max="3582" width="8.85546875" style="347" customWidth="1"/>
    <col min="3583" max="3583" width="8.42578125" style="347" bestFit="1" customWidth="1"/>
    <col min="3584" max="3584" width="7.28515625" style="347" customWidth="1"/>
    <col min="3585" max="3585" width="9.5703125" style="347" customWidth="1"/>
    <col min="3586" max="3828" width="9.140625" style="347"/>
    <col min="3829" max="3829" width="30.28515625" style="347" customWidth="1"/>
    <col min="3830" max="3830" width="8.85546875" style="347" customWidth="1"/>
    <col min="3831" max="3831" width="9" style="347" customWidth="1"/>
    <col min="3832" max="3833" width="8.42578125" style="347" bestFit="1" customWidth="1"/>
    <col min="3834" max="3834" width="8.85546875" style="347" customWidth="1"/>
    <col min="3835" max="3836" width="8.42578125" style="347" bestFit="1" customWidth="1"/>
    <col min="3837" max="3837" width="9.140625" style="347"/>
    <col min="3838" max="3838" width="8.85546875" style="347" customWidth="1"/>
    <col min="3839" max="3839" width="8.42578125" style="347" bestFit="1" customWidth="1"/>
    <col min="3840" max="3840" width="7.28515625" style="347" customWidth="1"/>
    <col min="3841" max="3841" width="9.5703125" style="347" customWidth="1"/>
    <col min="3842" max="4084" width="9.140625" style="347"/>
    <col min="4085" max="4085" width="30.28515625" style="347" customWidth="1"/>
    <col min="4086" max="4086" width="8.85546875" style="347" customWidth="1"/>
    <col min="4087" max="4087" width="9" style="347" customWidth="1"/>
    <col min="4088" max="4089" width="8.42578125" style="347" bestFit="1" customWidth="1"/>
    <col min="4090" max="4090" width="8.85546875" style="347" customWidth="1"/>
    <col min="4091" max="4092" width="8.42578125" style="347" bestFit="1" customWidth="1"/>
    <col min="4093" max="4093" width="9.140625" style="347"/>
    <col min="4094" max="4094" width="8.85546875" style="347" customWidth="1"/>
    <col min="4095" max="4095" width="8.42578125" style="347" bestFit="1" customWidth="1"/>
    <col min="4096" max="4096" width="7.28515625" style="347" customWidth="1"/>
    <col min="4097" max="4097" width="9.5703125" style="347" customWidth="1"/>
    <col min="4098" max="4340" width="9.140625" style="347"/>
    <col min="4341" max="4341" width="30.28515625" style="347" customWidth="1"/>
    <col min="4342" max="4342" width="8.85546875" style="347" customWidth="1"/>
    <col min="4343" max="4343" width="9" style="347" customWidth="1"/>
    <col min="4344" max="4345" width="8.42578125" style="347" bestFit="1" customWidth="1"/>
    <col min="4346" max="4346" width="8.85546875" style="347" customWidth="1"/>
    <col min="4347" max="4348" width="8.42578125" style="347" bestFit="1" customWidth="1"/>
    <col min="4349" max="4349" width="9.140625" style="347"/>
    <col min="4350" max="4350" width="8.85546875" style="347" customWidth="1"/>
    <col min="4351" max="4351" width="8.42578125" style="347" bestFit="1" customWidth="1"/>
    <col min="4352" max="4352" width="7.28515625" style="347" customWidth="1"/>
    <col min="4353" max="4353" width="9.5703125" style="347" customWidth="1"/>
    <col min="4354" max="4596" width="9.140625" style="347"/>
    <col min="4597" max="4597" width="30.28515625" style="347" customWidth="1"/>
    <col min="4598" max="4598" width="8.85546875" style="347" customWidth="1"/>
    <col min="4599" max="4599" width="9" style="347" customWidth="1"/>
    <col min="4600" max="4601" width="8.42578125" style="347" bestFit="1" customWidth="1"/>
    <col min="4602" max="4602" width="8.85546875" style="347" customWidth="1"/>
    <col min="4603" max="4604" width="8.42578125" style="347" bestFit="1" customWidth="1"/>
    <col min="4605" max="4605" width="9.140625" style="347"/>
    <col min="4606" max="4606" width="8.85546875" style="347" customWidth="1"/>
    <col min="4607" max="4607" width="8.42578125" style="347" bestFit="1" customWidth="1"/>
    <col min="4608" max="4608" width="7.28515625" style="347" customWidth="1"/>
    <col min="4609" max="4609" width="9.5703125" style="347" customWidth="1"/>
    <col min="4610" max="4852" width="9.140625" style="347"/>
    <col min="4853" max="4853" width="30.28515625" style="347" customWidth="1"/>
    <col min="4854" max="4854" width="8.85546875" style="347" customWidth="1"/>
    <col min="4855" max="4855" width="9" style="347" customWidth="1"/>
    <col min="4856" max="4857" width="8.42578125" style="347" bestFit="1" customWidth="1"/>
    <col min="4858" max="4858" width="8.85546875" style="347" customWidth="1"/>
    <col min="4859" max="4860" width="8.42578125" style="347" bestFit="1" customWidth="1"/>
    <col min="4861" max="4861" width="9.140625" style="347"/>
    <col min="4862" max="4862" width="8.85546875" style="347" customWidth="1"/>
    <col min="4863" max="4863" width="8.42578125" style="347" bestFit="1" customWidth="1"/>
    <col min="4864" max="4864" width="7.28515625" style="347" customWidth="1"/>
    <col min="4865" max="4865" width="9.5703125" style="347" customWidth="1"/>
    <col min="4866" max="5108" width="9.140625" style="347"/>
    <col min="5109" max="5109" width="30.28515625" style="347" customWidth="1"/>
    <col min="5110" max="5110" width="8.85546875" style="347" customWidth="1"/>
    <col min="5111" max="5111" width="9" style="347" customWidth="1"/>
    <col min="5112" max="5113" width="8.42578125" style="347" bestFit="1" customWidth="1"/>
    <col min="5114" max="5114" width="8.85546875" style="347" customWidth="1"/>
    <col min="5115" max="5116" width="8.42578125" style="347" bestFit="1" customWidth="1"/>
    <col min="5117" max="5117" width="9.140625" style="347"/>
    <col min="5118" max="5118" width="8.85546875" style="347" customWidth="1"/>
    <col min="5119" max="5119" width="8.42578125" style="347" bestFit="1" customWidth="1"/>
    <col min="5120" max="5120" width="7.28515625" style="347" customWidth="1"/>
    <col min="5121" max="5121" width="9.5703125" style="347" customWidth="1"/>
    <col min="5122" max="5364" width="9.140625" style="347"/>
    <col min="5365" max="5365" width="30.28515625" style="347" customWidth="1"/>
    <col min="5366" max="5366" width="8.85546875" style="347" customWidth="1"/>
    <col min="5367" max="5367" width="9" style="347" customWidth="1"/>
    <col min="5368" max="5369" width="8.42578125" style="347" bestFit="1" customWidth="1"/>
    <col min="5370" max="5370" width="8.85546875" style="347" customWidth="1"/>
    <col min="5371" max="5372" width="8.42578125" style="347" bestFit="1" customWidth="1"/>
    <col min="5373" max="5373" width="9.140625" style="347"/>
    <col min="5374" max="5374" width="8.85546875" style="347" customWidth="1"/>
    <col min="5375" max="5375" width="8.42578125" style="347" bestFit="1" customWidth="1"/>
    <col min="5376" max="5376" width="7.28515625" style="347" customWidth="1"/>
    <col min="5377" max="5377" width="9.5703125" style="347" customWidth="1"/>
    <col min="5378" max="5620" width="9.140625" style="347"/>
    <col min="5621" max="5621" width="30.28515625" style="347" customWidth="1"/>
    <col min="5622" max="5622" width="8.85546875" style="347" customWidth="1"/>
    <col min="5623" max="5623" width="9" style="347" customWidth="1"/>
    <col min="5624" max="5625" width="8.42578125" style="347" bestFit="1" customWidth="1"/>
    <col min="5626" max="5626" width="8.85546875" style="347" customWidth="1"/>
    <col min="5627" max="5628" width="8.42578125" style="347" bestFit="1" customWidth="1"/>
    <col min="5629" max="5629" width="9.140625" style="347"/>
    <col min="5630" max="5630" width="8.85546875" style="347" customWidth="1"/>
    <col min="5631" max="5631" width="8.42578125" style="347" bestFit="1" customWidth="1"/>
    <col min="5632" max="5632" width="7.28515625" style="347" customWidth="1"/>
    <col min="5633" max="5633" width="9.5703125" style="347" customWidth="1"/>
    <col min="5634" max="5876" width="9.140625" style="347"/>
    <col min="5877" max="5877" width="30.28515625" style="347" customWidth="1"/>
    <col min="5878" max="5878" width="8.85546875" style="347" customWidth="1"/>
    <col min="5879" max="5879" width="9" style="347" customWidth="1"/>
    <col min="5880" max="5881" width="8.42578125" style="347" bestFit="1" customWidth="1"/>
    <col min="5882" max="5882" width="8.85546875" style="347" customWidth="1"/>
    <col min="5883" max="5884" width="8.42578125" style="347" bestFit="1" customWidth="1"/>
    <col min="5885" max="5885" width="9.140625" style="347"/>
    <col min="5886" max="5886" width="8.85546875" style="347" customWidth="1"/>
    <col min="5887" max="5887" width="8.42578125" style="347" bestFit="1" customWidth="1"/>
    <col min="5888" max="5888" width="7.28515625" style="347" customWidth="1"/>
    <col min="5889" max="5889" width="9.5703125" style="347" customWidth="1"/>
    <col min="5890" max="6132" width="9.140625" style="347"/>
    <col min="6133" max="6133" width="30.28515625" style="347" customWidth="1"/>
    <col min="6134" max="6134" width="8.85546875" style="347" customWidth="1"/>
    <col min="6135" max="6135" width="9" style="347" customWidth="1"/>
    <col min="6136" max="6137" width="8.42578125" style="347" bestFit="1" customWidth="1"/>
    <col min="6138" max="6138" width="8.85546875" style="347" customWidth="1"/>
    <col min="6139" max="6140" width="8.42578125" style="347" bestFit="1" customWidth="1"/>
    <col min="6141" max="6141" width="9.140625" style="347"/>
    <col min="6142" max="6142" width="8.85546875" style="347" customWidth="1"/>
    <col min="6143" max="6143" width="8.42578125" style="347" bestFit="1" customWidth="1"/>
    <col min="6144" max="6144" width="7.28515625" style="347" customWidth="1"/>
    <col min="6145" max="6145" width="9.5703125" style="347" customWidth="1"/>
    <col min="6146" max="6388" width="9.140625" style="347"/>
    <col min="6389" max="6389" width="30.28515625" style="347" customWidth="1"/>
    <col min="6390" max="6390" width="8.85546875" style="347" customWidth="1"/>
    <col min="6391" max="6391" width="9" style="347" customWidth="1"/>
    <col min="6392" max="6393" width="8.42578125" style="347" bestFit="1" customWidth="1"/>
    <col min="6394" max="6394" width="8.85546875" style="347" customWidth="1"/>
    <col min="6395" max="6396" width="8.42578125" style="347" bestFit="1" customWidth="1"/>
    <col min="6397" max="6397" width="9.140625" style="347"/>
    <col min="6398" max="6398" width="8.85546875" style="347" customWidth="1"/>
    <col min="6399" max="6399" width="8.42578125" style="347" bestFit="1" customWidth="1"/>
    <col min="6400" max="6400" width="7.28515625" style="347" customWidth="1"/>
    <col min="6401" max="6401" width="9.5703125" style="347" customWidth="1"/>
    <col min="6402" max="6644" width="9.140625" style="347"/>
    <col min="6645" max="6645" width="30.28515625" style="347" customWidth="1"/>
    <col min="6646" max="6646" width="8.85546875" style="347" customWidth="1"/>
    <col min="6647" max="6647" width="9" style="347" customWidth="1"/>
    <col min="6648" max="6649" width="8.42578125" style="347" bestFit="1" customWidth="1"/>
    <col min="6650" max="6650" width="8.85546875" style="347" customWidth="1"/>
    <col min="6651" max="6652" width="8.42578125" style="347" bestFit="1" customWidth="1"/>
    <col min="6653" max="6653" width="9.140625" style="347"/>
    <col min="6654" max="6654" width="8.85546875" style="347" customWidth="1"/>
    <col min="6655" max="6655" width="8.42578125" style="347" bestFit="1" customWidth="1"/>
    <col min="6656" max="6656" width="7.28515625" style="347" customWidth="1"/>
    <col min="6657" max="6657" width="9.5703125" style="347" customWidth="1"/>
    <col min="6658" max="6900" width="9.140625" style="347"/>
    <col min="6901" max="6901" width="30.28515625" style="347" customWidth="1"/>
    <col min="6902" max="6902" width="8.85546875" style="347" customWidth="1"/>
    <col min="6903" max="6903" width="9" style="347" customWidth="1"/>
    <col min="6904" max="6905" width="8.42578125" style="347" bestFit="1" customWidth="1"/>
    <col min="6906" max="6906" width="8.85546875" style="347" customWidth="1"/>
    <col min="6907" max="6908" width="8.42578125" style="347" bestFit="1" customWidth="1"/>
    <col min="6909" max="6909" width="9.140625" style="347"/>
    <col min="6910" max="6910" width="8.85546875" style="347" customWidth="1"/>
    <col min="6911" max="6911" width="8.42578125" style="347" bestFit="1" customWidth="1"/>
    <col min="6912" max="6912" width="7.28515625" style="347" customWidth="1"/>
    <col min="6913" max="6913" width="9.5703125" style="347" customWidth="1"/>
    <col min="6914" max="7156" width="9.140625" style="347"/>
    <col min="7157" max="7157" width="30.28515625" style="347" customWidth="1"/>
    <col min="7158" max="7158" width="8.85546875" style="347" customWidth="1"/>
    <col min="7159" max="7159" width="9" style="347" customWidth="1"/>
    <col min="7160" max="7161" width="8.42578125" style="347" bestFit="1" customWidth="1"/>
    <col min="7162" max="7162" width="8.85546875" style="347" customWidth="1"/>
    <col min="7163" max="7164" width="8.42578125" style="347" bestFit="1" customWidth="1"/>
    <col min="7165" max="7165" width="9.140625" style="347"/>
    <col min="7166" max="7166" width="8.85546875" style="347" customWidth="1"/>
    <col min="7167" max="7167" width="8.42578125" style="347" bestFit="1" customWidth="1"/>
    <col min="7168" max="7168" width="7.28515625" style="347" customWidth="1"/>
    <col min="7169" max="7169" width="9.5703125" style="347" customWidth="1"/>
    <col min="7170" max="7412" width="9.140625" style="347"/>
    <col min="7413" max="7413" width="30.28515625" style="347" customWidth="1"/>
    <col min="7414" max="7414" width="8.85546875" style="347" customWidth="1"/>
    <col min="7415" max="7415" width="9" style="347" customWidth="1"/>
    <col min="7416" max="7417" width="8.42578125" style="347" bestFit="1" customWidth="1"/>
    <col min="7418" max="7418" width="8.85546875" style="347" customWidth="1"/>
    <col min="7419" max="7420" width="8.42578125" style="347" bestFit="1" customWidth="1"/>
    <col min="7421" max="7421" width="9.140625" style="347"/>
    <col min="7422" max="7422" width="8.85546875" style="347" customWidth="1"/>
    <col min="7423" max="7423" width="8.42578125" style="347" bestFit="1" customWidth="1"/>
    <col min="7424" max="7424" width="7.28515625" style="347" customWidth="1"/>
    <col min="7425" max="7425" width="9.5703125" style="347" customWidth="1"/>
    <col min="7426" max="7668" width="9.140625" style="347"/>
    <col min="7669" max="7669" width="30.28515625" style="347" customWidth="1"/>
    <col min="7670" max="7670" width="8.85546875" style="347" customWidth="1"/>
    <col min="7671" max="7671" width="9" style="347" customWidth="1"/>
    <col min="7672" max="7673" width="8.42578125" style="347" bestFit="1" customWidth="1"/>
    <col min="7674" max="7674" width="8.85546875" style="347" customWidth="1"/>
    <col min="7675" max="7676" width="8.42578125" style="347" bestFit="1" customWidth="1"/>
    <col min="7677" max="7677" width="9.140625" style="347"/>
    <col min="7678" max="7678" width="8.85546875" style="347" customWidth="1"/>
    <col min="7679" max="7679" width="8.42578125" style="347" bestFit="1" customWidth="1"/>
    <col min="7680" max="7680" width="7.28515625" style="347" customWidth="1"/>
    <col min="7681" max="7681" width="9.5703125" style="347" customWidth="1"/>
    <col min="7682" max="7924" width="9.140625" style="347"/>
    <col min="7925" max="7925" width="30.28515625" style="347" customWidth="1"/>
    <col min="7926" max="7926" width="8.85546875" style="347" customWidth="1"/>
    <col min="7927" max="7927" width="9" style="347" customWidth="1"/>
    <col min="7928" max="7929" width="8.42578125" style="347" bestFit="1" customWidth="1"/>
    <col min="7930" max="7930" width="8.85546875" style="347" customWidth="1"/>
    <col min="7931" max="7932" width="8.42578125" style="347" bestFit="1" customWidth="1"/>
    <col min="7933" max="7933" width="9.140625" style="347"/>
    <col min="7934" max="7934" width="8.85546875" style="347" customWidth="1"/>
    <col min="7935" max="7935" width="8.42578125" style="347" bestFit="1" customWidth="1"/>
    <col min="7936" max="7936" width="7.28515625" style="347" customWidth="1"/>
    <col min="7937" max="7937" width="9.5703125" style="347" customWidth="1"/>
    <col min="7938" max="8180" width="9.140625" style="347"/>
    <col min="8181" max="8181" width="30.28515625" style="347" customWidth="1"/>
    <col min="8182" max="8182" width="8.85546875" style="347" customWidth="1"/>
    <col min="8183" max="8183" width="9" style="347" customWidth="1"/>
    <col min="8184" max="8185" width="8.42578125" style="347" bestFit="1" customWidth="1"/>
    <col min="8186" max="8186" width="8.85546875" style="347" customWidth="1"/>
    <col min="8187" max="8188" width="8.42578125" style="347" bestFit="1" customWidth="1"/>
    <col min="8189" max="8189" width="9.140625" style="347"/>
    <col min="8190" max="8190" width="8.85546875" style="347" customWidth="1"/>
    <col min="8191" max="8191" width="8.42578125" style="347" bestFit="1" customWidth="1"/>
    <col min="8192" max="8192" width="7.28515625" style="347" customWidth="1"/>
    <col min="8193" max="8193" width="9.5703125" style="347" customWidth="1"/>
    <col min="8194" max="8436" width="9.140625" style="347"/>
    <col min="8437" max="8437" width="30.28515625" style="347" customWidth="1"/>
    <col min="8438" max="8438" width="8.85546875" style="347" customWidth="1"/>
    <col min="8439" max="8439" width="9" style="347" customWidth="1"/>
    <col min="8440" max="8441" width="8.42578125" style="347" bestFit="1" customWidth="1"/>
    <col min="8442" max="8442" width="8.85546875" style="347" customWidth="1"/>
    <col min="8443" max="8444" width="8.42578125" style="347" bestFit="1" customWidth="1"/>
    <col min="8445" max="8445" width="9.140625" style="347"/>
    <col min="8446" max="8446" width="8.85546875" style="347" customWidth="1"/>
    <col min="8447" max="8447" width="8.42578125" style="347" bestFit="1" customWidth="1"/>
    <col min="8448" max="8448" width="7.28515625" style="347" customWidth="1"/>
    <col min="8449" max="8449" width="9.5703125" style="347" customWidth="1"/>
    <col min="8450" max="8692" width="9.140625" style="347"/>
    <col min="8693" max="8693" width="30.28515625" style="347" customWidth="1"/>
    <col min="8694" max="8694" width="8.85546875" style="347" customWidth="1"/>
    <col min="8695" max="8695" width="9" style="347" customWidth="1"/>
    <col min="8696" max="8697" width="8.42578125" style="347" bestFit="1" customWidth="1"/>
    <col min="8698" max="8698" width="8.85546875" style="347" customWidth="1"/>
    <col min="8699" max="8700" width="8.42578125" style="347" bestFit="1" customWidth="1"/>
    <col min="8701" max="8701" width="9.140625" style="347"/>
    <col min="8702" max="8702" width="8.85546875" style="347" customWidth="1"/>
    <col min="8703" max="8703" width="8.42578125" style="347" bestFit="1" customWidth="1"/>
    <col min="8704" max="8704" width="7.28515625" style="347" customWidth="1"/>
    <col min="8705" max="8705" width="9.5703125" style="347" customWidth="1"/>
    <col min="8706" max="8948" width="9.140625" style="347"/>
    <col min="8949" max="8949" width="30.28515625" style="347" customWidth="1"/>
    <col min="8950" max="8950" width="8.85546875" style="347" customWidth="1"/>
    <col min="8951" max="8951" width="9" style="347" customWidth="1"/>
    <col min="8952" max="8953" width="8.42578125" style="347" bestFit="1" customWidth="1"/>
    <col min="8954" max="8954" width="8.85546875" style="347" customWidth="1"/>
    <col min="8955" max="8956" width="8.42578125" style="347" bestFit="1" customWidth="1"/>
    <col min="8957" max="8957" width="9.140625" style="347"/>
    <col min="8958" max="8958" width="8.85546875" style="347" customWidth="1"/>
    <col min="8959" max="8959" width="8.42578125" style="347" bestFit="1" customWidth="1"/>
    <col min="8960" max="8960" width="7.28515625" style="347" customWidth="1"/>
    <col min="8961" max="8961" width="9.5703125" style="347" customWidth="1"/>
    <col min="8962" max="9204" width="9.140625" style="347"/>
    <col min="9205" max="9205" width="30.28515625" style="347" customWidth="1"/>
    <col min="9206" max="9206" width="8.85546875" style="347" customWidth="1"/>
    <col min="9207" max="9207" width="9" style="347" customWidth="1"/>
    <col min="9208" max="9209" width="8.42578125" style="347" bestFit="1" customWidth="1"/>
    <col min="9210" max="9210" width="8.85546875" style="347" customWidth="1"/>
    <col min="9211" max="9212" width="8.42578125" style="347" bestFit="1" customWidth="1"/>
    <col min="9213" max="9213" width="9.140625" style="347"/>
    <col min="9214" max="9214" width="8.85546875" style="347" customWidth="1"/>
    <col min="9215" max="9215" width="8.42578125" style="347" bestFit="1" customWidth="1"/>
    <col min="9216" max="9216" width="7.28515625" style="347" customWidth="1"/>
    <col min="9217" max="9217" width="9.5703125" style="347" customWidth="1"/>
    <col min="9218" max="9460" width="9.140625" style="347"/>
    <col min="9461" max="9461" width="30.28515625" style="347" customWidth="1"/>
    <col min="9462" max="9462" width="8.85546875" style="347" customWidth="1"/>
    <col min="9463" max="9463" width="9" style="347" customWidth="1"/>
    <col min="9464" max="9465" width="8.42578125" style="347" bestFit="1" customWidth="1"/>
    <col min="9466" max="9466" width="8.85546875" style="347" customWidth="1"/>
    <col min="9467" max="9468" width="8.42578125" style="347" bestFit="1" customWidth="1"/>
    <col min="9469" max="9469" width="9.140625" style="347"/>
    <col min="9470" max="9470" width="8.85546875" style="347" customWidth="1"/>
    <col min="9471" max="9471" width="8.42578125" style="347" bestFit="1" customWidth="1"/>
    <col min="9472" max="9472" width="7.28515625" style="347" customWidth="1"/>
    <col min="9473" max="9473" width="9.5703125" style="347" customWidth="1"/>
    <col min="9474" max="9716" width="9.140625" style="347"/>
    <col min="9717" max="9717" width="30.28515625" style="347" customWidth="1"/>
    <col min="9718" max="9718" width="8.85546875" style="347" customWidth="1"/>
    <col min="9719" max="9719" width="9" style="347" customWidth="1"/>
    <col min="9720" max="9721" width="8.42578125" style="347" bestFit="1" customWidth="1"/>
    <col min="9722" max="9722" width="8.85546875" style="347" customWidth="1"/>
    <col min="9723" max="9724" width="8.42578125" style="347" bestFit="1" customWidth="1"/>
    <col min="9725" max="9725" width="9.140625" style="347"/>
    <col min="9726" max="9726" width="8.85546875" style="347" customWidth="1"/>
    <col min="9727" max="9727" width="8.42578125" style="347" bestFit="1" customWidth="1"/>
    <col min="9728" max="9728" width="7.28515625" style="347" customWidth="1"/>
    <col min="9729" max="9729" width="9.5703125" style="347" customWidth="1"/>
    <col min="9730" max="9972" width="9.140625" style="347"/>
    <col min="9973" max="9973" width="30.28515625" style="347" customWidth="1"/>
    <col min="9974" max="9974" width="8.85546875" style="347" customWidth="1"/>
    <col min="9975" max="9975" width="9" style="347" customWidth="1"/>
    <col min="9976" max="9977" width="8.42578125" style="347" bestFit="1" customWidth="1"/>
    <col min="9978" max="9978" width="8.85546875" style="347" customWidth="1"/>
    <col min="9979" max="9980" width="8.42578125" style="347" bestFit="1" customWidth="1"/>
    <col min="9981" max="9981" width="9.140625" style="347"/>
    <col min="9982" max="9982" width="8.85546875" style="347" customWidth="1"/>
    <col min="9983" max="9983" width="8.42578125" style="347" bestFit="1" customWidth="1"/>
    <col min="9984" max="9984" width="7.28515625" style="347" customWidth="1"/>
    <col min="9985" max="9985" width="9.5703125" style="347" customWidth="1"/>
    <col min="9986" max="10228" width="9.140625" style="347"/>
    <col min="10229" max="10229" width="30.28515625" style="347" customWidth="1"/>
    <col min="10230" max="10230" width="8.85546875" style="347" customWidth="1"/>
    <col min="10231" max="10231" width="9" style="347" customWidth="1"/>
    <col min="10232" max="10233" width="8.42578125" style="347" bestFit="1" customWidth="1"/>
    <col min="10234" max="10234" width="8.85546875" style="347" customWidth="1"/>
    <col min="10235" max="10236" width="8.42578125" style="347" bestFit="1" customWidth="1"/>
    <col min="10237" max="10237" width="9.140625" style="347"/>
    <col min="10238" max="10238" width="8.85546875" style="347" customWidth="1"/>
    <col min="10239" max="10239" width="8.42578125" style="347" bestFit="1" customWidth="1"/>
    <col min="10240" max="10240" width="7.28515625" style="347" customWidth="1"/>
    <col min="10241" max="10241" width="9.5703125" style="347" customWidth="1"/>
    <col min="10242" max="10484" width="9.140625" style="347"/>
    <col min="10485" max="10485" width="30.28515625" style="347" customWidth="1"/>
    <col min="10486" max="10486" width="8.85546875" style="347" customWidth="1"/>
    <col min="10487" max="10487" width="9" style="347" customWidth="1"/>
    <col min="10488" max="10489" width="8.42578125" style="347" bestFit="1" customWidth="1"/>
    <col min="10490" max="10490" width="8.85546875" style="347" customWidth="1"/>
    <col min="10491" max="10492" width="8.42578125" style="347" bestFit="1" customWidth="1"/>
    <col min="10493" max="10493" width="9.140625" style="347"/>
    <col min="10494" max="10494" width="8.85546875" style="347" customWidth="1"/>
    <col min="10495" max="10495" width="8.42578125" style="347" bestFit="1" customWidth="1"/>
    <col min="10496" max="10496" width="7.28515625" style="347" customWidth="1"/>
    <col min="10497" max="10497" width="9.5703125" style="347" customWidth="1"/>
    <col min="10498" max="10740" width="9.140625" style="347"/>
    <col min="10741" max="10741" width="30.28515625" style="347" customWidth="1"/>
    <col min="10742" max="10742" width="8.85546875" style="347" customWidth="1"/>
    <col min="10743" max="10743" width="9" style="347" customWidth="1"/>
    <col min="10744" max="10745" width="8.42578125" style="347" bestFit="1" customWidth="1"/>
    <col min="10746" max="10746" width="8.85546875" style="347" customWidth="1"/>
    <col min="10747" max="10748" width="8.42578125" style="347" bestFit="1" customWidth="1"/>
    <col min="10749" max="10749" width="9.140625" style="347"/>
    <col min="10750" max="10750" width="8.85546875" style="347" customWidth="1"/>
    <col min="10751" max="10751" width="8.42578125" style="347" bestFit="1" customWidth="1"/>
    <col min="10752" max="10752" width="7.28515625" style="347" customWidth="1"/>
    <col min="10753" max="10753" width="9.5703125" style="347" customWidth="1"/>
    <col min="10754" max="10996" width="9.140625" style="347"/>
    <col min="10997" max="10997" width="30.28515625" style="347" customWidth="1"/>
    <col min="10998" max="10998" width="8.85546875" style="347" customWidth="1"/>
    <col min="10999" max="10999" width="9" style="347" customWidth="1"/>
    <col min="11000" max="11001" width="8.42578125" style="347" bestFit="1" customWidth="1"/>
    <col min="11002" max="11002" width="8.85546875" style="347" customWidth="1"/>
    <col min="11003" max="11004" width="8.42578125" style="347" bestFit="1" customWidth="1"/>
    <col min="11005" max="11005" width="9.140625" style="347"/>
    <col min="11006" max="11006" width="8.85546875" style="347" customWidth="1"/>
    <col min="11007" max="11007" width="8.42578125" style="347" bestFit="1" customWidth="1"/>
    <col min="11008" max="11008" width="7.28515625" style="347" customWidth="1"/>
    <col min="11009" max="11009" width="9.5703125" style="347" customWidth="1"/>
    <col min="11010" max="11252" width="9.140625" style="347"/>
    <col min="11253" max="11253" width="30.28515625" style="347" customWidth="1"/>
    <col min="11254" max="11254" width="8.85546875" style="347" customWidth="1"/>
    <col min="11255" max="11255" width="9" style="347" customWidth="1"/>
    <col min="11256" max="11257" width="8.42578125" style="347" bestFit="1" customWidth="1"/>
    <col min="11258" max="11258" width="8.85546875" style="347" customWidth="1"/>
    <col min="11259" max="11260" width="8.42578125" style="347" bestFit="1" customWidth="1"/>
    <col min="11261" max="11261" width="9.140625" style="347"/>
    <col min="11262" max="11262" width="8.85546875" style="347" customWidth="1"/>
    <col min="11263" max="11263" width="8.42578125" style="347" bestFit="1" customWidth="1"/>
    <col min="11264" max="11264" width="7.28515625" style="347" customWidth="1"/>
    <col min="11265" max="11265" width="9.5703125" style="347" customWidth="1"/>
    <col min="11266" max="11508" width="9.140625" style="347"/>
    <col min="11509" max="11509" width="30.28515625" style="347" customWidth="1"/>
    <col min="11510" max="11510" width="8.85546875" style="347" customWidth="1"/>
    <col min="11511" max="11511" width="9" style="347" customWidth="1"/>
    <col min="11512" max="11513" width="8.42578125" style="347" bestFit="1" customWidth="1"/>
    <col min="11514" max="11514" width="8.85546875" style="347" customWidth="1"/>
    <col min="11515" max="11516" width="8.42578125" style="347" bestFit="1" customWidth="1"/>
    <col min="11517" max="11517" width="9.140625" style="347"/>
    <col min="11518" max="11518" width="8.85546875" style="347" customWidth="1"/>
    <col min="11519" max="11519" width="8.42578125" style="347" bestFit="1" customWidth="1"/>
    <col min="11520" max="11520" width="7.28515625" style="347" customWidth="1"/>
    <col min="11521" max="11521" width="9.5703125" style="347" customWidth="1"/>
    <col min="11522" max="11764" width="9.140625" style="347"/>
    <col min="11765" max="11765" width="30.28515625" style="347" customWidth="1"/>
    <col min="11766" max="11766" width="8.85546875" style="347" customWidth="1"/>
    <col min="11767" max="11767" width="9" style="347" customWidth="1"/>
    <col min="11768" max="11769" width="8.42578125" style="347" bestFit="1" customWidth="1"/>
    <col min="11770" max="11770" width="8.85546875" style="347" customWidth="1"/>
    <col min="11771" max="11772" width="8.42578125" style="347" bestFit="1" customWidth="1"/>
    <col min="11773" max="11773" width="9.140625" style="347"/>
    <col min="11774" max="11774" width="8.85546875" style="347" customWidth="1"/>
    <col min="11775" max="11775" width="8.42578125" style="347" bestFit="1" customWidth="1"/>
    <col min="11776" max="11776" width="7.28515625" style="347" customWidth="1"/>
    <col min="11777" max="11777" width="9.5703125" style="347" customWidth="1"/>
    <col min="11778" max="12020" width="9.140625" style="347"/>
    <col min="12021" max="12021" width="30.28515625" style="347" customWidth="1"/>
    <col min="12022" max="12022" width="8.85546875" style="347" customWidth="1"/>
    <col min="12023" max="12023" width="9" style="347" customWidth="1"/>
    <col min="12024" max="12025" width="8.42578125" style="347" bestFit="1" customWidth="1"/>
    <col min="12026" max="12026" width="8.85546875" style="347" customWidth="1"/>
    <col min="12027" max="12028" width="8.42578125" style="347" bestFit="1" customWidth="1"/>
    <col min="12029" max="12029" width="9.140625" style="347"/>
    <col min="12030" max="12030" width="8.85546875" style="347" customWidth="1"/>
    <col min="12031" max="12031" width="8.42578125" style="347" bestFit="1" customWidth="1"/>
    <col min="12032" max="12032" width="7.28515625" style="347" customWidth="1"/>
    <col min="12033" max="12033" width="9.5703125" style="347" customWidth="1"/>
    <col min="12034" max="12276" width="9.140625" style="347"/>
    <col min="12277" max="12277" width="30.28515625" style="347" customWidth="1"/>
    <col min="12278" max="12278" width="8.85546875" style="347" customWidth="1"/>
    <col min="12279" max="12279" width="9" style="347" customWidth="1"/>
    <col min="12280" max="12281" width="8.42578125" style="347" bestFit="1" customWidth="1"/>
    <col min="12282" max="12282" width="8.85546875" style="347" customWidth="1"/>
    <col min="12283" max="12284" width="8.42578125" style="347" bestFit="1" customWidth="1"/>
    <col min="12285" max="12285" width="9.140625" style="347"/>
    <col min="12286" max="12286" width="8.85546875" style="347" customWidth="1"/>
    <col min="12287" max="12287" width="8.42578125" style="347" bestFit="1" customWidth="1"/>
    <col min="12288" max="12288" width="7.28515625" style="347" customWidth="1"/>
    <col min="12289" max="12289" width="9.5703125" style="347" customWidth="1"/>
    <col min="12290" max="12532" width="9.140625" style="347"/>
    <col min="12533" max="12533" width="30.28515625" style="347" customWidth="1"/>
    <col min="12534" max="12534" width="8.85546875" style="347" customWidth="1"/>
    <col min="12535" max="12535" width="9" style="347" customWidth="1"/>
    <col min="12536" max="12537" width="8.42578125" style="347" bestFit="1" customWidth="1"/>
    <col min="12538" max="12538" width="8.85546875" style="347" customWidth="1"/>
    <col min="12539" max="12540" width="8.42578125" style="347" bestFit="1" customWidth="1"/>
    <col min="12541" max="12541" width="9.140625" style="347"/>
    <col min="12542" max="12542" width="8.85546875" style="347" customWidth="1"/>
    <col min="12543" max="12543" width="8.42578125" style="347" bestFit="1" customWidth="1"/>
    <col min="12544" max="12544" width="7.28515625" style="347" customWidth="1"/>
    <col min="12545" max="12545" width="9.5703125" style="347" customWidth="1"/>
    <col min="12546" max="12788" width="9.140625" style="347"/>
    <col min="12789" max="12789" width="30.28515625" style="347" customWidth="1"/>
    <col min="12790" max="12790" width="8.85546875" style="347" customWidth="1"/>
    <col min="12791" max="12791" width="9" style="347" customWidth="1"/>
    <col min="12792" max="12793" width="8.42578125" style="347" bestFit="1" customWidth="1"/>
    <col min="12794" max="12794" width="8.85546875" style="347" customWidth="1"/>
    <col min="12795" max="12796" width="8.42578125" style="347" bestFit="1" customWidth="1"/>
    <col min="12797" max="12797" width="9.140625" style="347"/>
    <col min="12798" max="12798" width="8.85546875" style="347" customWidth="1"/>
    <col min="12799" max="12799" width="8.42578125" style="347" bestFit="1" customWidth="1"/>
    <col min="12800" max="12800" width="7.28515625" style="347" customWidth="1"/>
    <col min="12801" max="12801" width="9.5703125" style="347" customWidth="1"/>
    <col min="12802" max="13044" width="9.140625" style="347"/>
    <col min="13045" max="13045" width="30.28515625" style="347" customWidth="1"/>
    <col min="13046" max="13046" width="8.85546875" style="347" customWidth="1"/>
    <col min="13047" max="13047" width="9" style="347" customWidth="1"/>
    <col min="13048" max="13049" width="8.42578125" style="347" bestFit="1" customWidth="1"/>
    <col min="13050" max="13050" width="8.85546875" style="347" customWidth="1"/>
    <col min="13051" max="13052" width="8.42578125" style="347" bestFit="1" customWidth="1"/>
    <col min="13053" max="13053" width="9.140625" style="347"/>
    <col min="13054" max="13054" width="8.85546875" style="347" customWidth="1"/>
    <col min="13055" max="13055" width="8.42578125" style="347" bestFit="1" customWidth="1"/>
    <col min="13056" max="13056" width="7.28515625" style="347" customWidth="1"/>
    <col min="13057" max="13057" width="9.5703125" style="347" customWidth="1"/>
    <col min="13058" max="13300" width="9.140625" style="347"/>
    <col min="13301" max="13301" width="30.28515625" style="347" customWidth="1"/>
    <col min="13302" max="13302" width="8.85546875" style="347" customWidth="1"/>
    <col min="13303" max="13303" width="9" style="347" customWidth="1"/>
    <col min="13304" max="13305" width="8.42578125" style="347" bestFit="1" customWidth="1"/>
    <col min="13306" max="13306" width="8.85546875" style="347" customWidth="1"/>
    <col min="13307" max="13308" width="8.42578125" style="347" bestFit="1" customWidth="1"/>
    <col min="13309" max="13309" width="9.140625" style="347"/>
    <col min="13310" max="13310" width="8.85546875" style="347" customWidth="1"/>
    <col min="13311" max="13311" width="8.42578125" style="347" bestFit="1" customWidth="1"/>
    <col min="13312" max="13312" width="7.28515625" style="347" customWidth="1"/>
    <col min="13313" max="13313" width="9.5703125" style="347" customWidth="1"/>
    <col min="13314" max="13556" width="9.140625" style="347"/>
    <col min="13557" max="13557" width="30.28515625" style="347" customWidth="1"/>
    <col min="13558" max="13558" width="8.85546875" style="347" customWidth="1"/>
    <col min="13559" max="13559" width="9" style="347" customWidth="1"/>
    <col min="13560" max="13561" width="8.42578125" style="347" bestFit="1" customWidth="1"/>
    <col min="13562" max="13562" width="8.85546875" style="347" customWidth="1"/>
    <col min="13563" max="13564" width="8.42578125" style="347" bestFit="1" customWidth="1"/>
    <col min="13565" max="13565" width="9.140625" style="347"/>
    <col min="13566" max="13566" width="8.85546875" style="347" customWidth="1"/>
    <col min="13567" max="13567" width="8.42578125" style="347" bestFit="1" customWidth="1"/>
    <col min="13568" max="13568" width="7.28515625" style="347" customWidth="1"/>
    <col min="13569" max="13569" width="9.5703125" style="347" customWidth="1"/>
    <col min="13570" max="13812" width="9.140625" style="347"/>
    <col min="13813" max="13813" width="30.28515625" style="347" customWidth="1"/>
    <col min="13814" max="13814" width="8.85546875" style="347" customWidth="1"/>
    <col min="13815" max="13815" width="9" style="347" customWidth="1"/>
    <col min="13816" max="13817" width="8.42578125" style="347" bestFit="1" customWidth="1"/>
    <col min="13818" max="13818" width="8.85546875" style="347" customWidth="1"/>
    <col min="13819" max="13820" width="8.42578125" style="347" bestFit="1" customWidth="1"/>
    <col min="13821" max="13821" width="9.140625" style="347"/>
    <col min="13822" max="13822" width="8.85546875" style="347" customWidth="1"/>
    <col min="13823" max="13823" width="8.42578125" style="347" bestFit="1" customWidth="1"/>
    <col min="13824" max="13824" width="7.28515625" style="347" customWidth="1"/>
    <col min="13825" max="13825" width="9.5703125" style="347" customWidth="1"/>
    <col min="13826" max="14068" width="9.140625" style="347"/>
    <col min="14069" max="14069" width="30.28515625" style="347" customWidth="1"/>
    <col min="14070" max="14070" width="8.85546875" style="347" customWidth="1"/>
    <col min="14071" max="14071" width="9" style="347" customWidth="1"/>
    <col min="14072" max="14073" width="8.42578125" style="347" bestFit="1" customWidth="1"/>
    <col min="14074" max="14074" width="8.85546875" style="347" customWidth="1"/>
    <col min="14075" max="14076" width="8.42578125" style="347" bestFit="1" customWidth="1"/>
    <col min="14077" max="14077" width="9.140625" style="347"/>
    <col min="14078" max="14078" width="8.85546875" style="347" customWidth="1"/>
    <col min="14079" max="14079" width="8.42578125" style="347" bestFit="1" customWidth="1"/>
    <col min="14080" max="14080" width="7.28515625" style="347" customWidth="1"/>
    <col min="14081" max="14081" width="9.5703125" style="347" customWidth="1"/>
    <col min="14082" max="14324" width="9.140625" style="347"/>
    <col min="14325" max="14325" width="30.28515625" style="347" customWidth="1"/>
    <col min="14326" max="14326" width="8.85546875" style="347" customWidth="1"/>
    <col min="14327" max="14327" width="9" style="347" customWidth="1"/>
    <col min="14328" max="14329" width="8.42578125" style="347" bestFit="1" customWidth="1"/>
    <col min="14330" max="14330" width="8.85546875" style="347" customWidth="1"/>
    <col min="14331" max="14332" width="8.42578125" style="347" bestFit="1" customWidth="1"/>
    <col min="14333" max="14333" width="9.140625" style="347"/>
    <col min="14334" max="14334" width="8.85546875" style="347" customWidth="1"/>
    <col min="14335" max="14335" width="8.42578125" style="347" bestFit="1" customWidth="1"/>
    <col min="14336" max="14336" width="7.28515625" style="347" customWidth="1"/>
    <col min="14337" max="14337" width="9.5703125" style="347" customWidth="1"/>
    <col min="14338" max="14580" width="9.140625" style="347"/>
    <col min="14581" max="14581" width="30.28515625" style="347" customWidth="1"/>
    <col min="14582" max="14582" width="8.85546875" style="347" customWidth="1"/>
    <col min="14583" max="14583" width="9" style="347" customWidth="1"/>
    <col min="14584" max="14585" width="8.42578125" style="347" bestFit="1" customWidth="1"/>
    <col min="14586" max="14586" width="8.85546875" style="347" customWidth="1"/>
    <col min="14587" max="14588" width="8.42578125" style="347" bestFit="1" customWidth="1"/>
    <col min="14589" max="14589" width="9.140625" style="347"/>
    <col min="14590" max="14590" width="8.85546875" style="347" customWidth="1"/>
    <col min="14591" max="14591" width="8.42578125" style="347" bestFit="1" customWidth="1"/>
    <col min="14592" max="14592" width="7.28515625" style="347" customWidth="1"/>
    <col min="14593" max="14593" width="9.5703125" style="347" customWidth="1"/>
    <col min="14594" max="14836" width="9.140625" style="347"/>
    <col min="14837" max="14837" width="30.28515625" style="347" customWidth="1"/>
    <col min="14838" max="14838" width="8.85546875" style="347" customWidth="1"/>
    <col min="14839" max="14839" width="9" style="347" customWidth="1"/>
    <col min="14840" max="14841" width="8.42578125" style="347" bestFit="1" customWidth="1"/>
    <col min="14842" max="14842" width="8.85546875" style="347" customWidth="1"/>
    <col min="14843" max="14844" width="8.42578125" style="347" bestFit="1" customWidth="1"/>
    <col min="14845" max="14845" width="9.140625" style="347"/>
    <col min="14846" max="14846" width="8.85546875" style="347" customWidth="1"/>
    <col min="14847" max="14847" width="8.42578125" style="347" bestFit="1" customWidth="1"/>
    <col min="14848" max="14848" width="7.28515625" style="347" customWidth="1"/>
    <col min="14849" max="14849" width="9.5703125" style="347" customWidth="1"/>
    <col min="14850" max="15092" width="9.140625" style="347"/>
    <col min="15093" max="15093" width="30.28515625" style="347" customWidth="1"/>
    <col min="15094" max="15094" width="8.85546875" style="347" customWidth="1"/>
    <col min="15095" max="15095" width="9" style="347" customWidth="1"/>
    <col min="15096" max="15097" width="8.42578125" style="347" bestFit="1" customWidth="1"/>
    <col min="15098" max="15098" width="8.85546875" style="347" customWidth="1"/>
    <col min="15099" max="15100" width="8.42578125" style="347" bestFit="1" customWidth="1"/>
    <col min="15101" max="15101" width="9.140625" style="347"/>
    <col min="15102" max="15102" width="8.85546875" style="347" customWidth="1"/>
    <col min="15103" max="15103" width="8.42578125" style="347" bestFit="1" customWidth="1"/>
    <col min="15104" max="15104" width="7.28515625" style="347" customWidth="1"/>
    <col min="15105" max="15105" width="9.5703125" style="347" customWidth="1"/>
    <col min="15106" max="15348" width="9.140625" style="347"/>
    <col min="15349" max="15349" width="30.28515625" style="347" customWidth="1"/>
    <col min="15350" max="15350" width="8.85546875" style="347" customWidth="1"/>
    <col min="15351" max="15351" width="9" style="347" customWidth="1"/>
    <col min="15352" max="15353" width="8.42578125" style="347" bestFit="1" customWidth="1"/>
    <col min="15354" max="15354" width="8.85546875" style="347" customWidth="1"/>
    <col min="15355" max="15356" width="8.42578125" style="347" bestFit="1" customWidth="1"/>
    <col min="15357" max="15357" width="9.140625" style="347"/>
    <col min="15358" max="15358" width="8.85546875" style="347" customWidth="1"/>
    <col min="15359" max="15359" width="8.42578125" style="347" bestFit="1" customWidth="1"/>
    <col min="15360" max="15360" width="7.28515625" style="347" customWidth="1"/>
    <col min="15361" max="15361" width="9.5703125" style="347" customWidth="1"/>
    <col min="15362" max="15604" width="9.140625" style="347"/>
    <col min="15605" max="15605" width="30.28515625" style="347" customWidth="1"/>
    <col min="15606" max="15606" width="8.85546875" style="347" customWidth="1"/>
    <col min="15607" max="15607" width="9" style="347" customWidth="1"/>
    <col min="15608" max="15609" width="8.42578125" style="347" bestFit="1" customWidth="1"/>
    <col min="15610" max="15610" width="8.85546875" style="347" customWidth="1"/>
    <col min="15611" max="15612" width="8.42578125" style="347" bestFit="1" customWidth="1"/>
    <col min="15613" max="15613" width="9.140625" style="347"/>
    <col min="15614" max="15614" width="8.85546875" style="347" customWidth="1"/>
    <col min="15615" max="15615" width="8.42578125" style="347" bestFit="1" customWidth="1"/>
    <col min="15616" max="15616" width="7.28515625" style="347" customWidth="1"/>
    <col min="15617" max="15617" width="9.5703125" style="347" customWidth="1"/>
    <col min="15618" max="15860" width="9.140625" style="347"/>
    <col min="15861" max="15861" width="30.28515625" style="347" customWidth="1"/>
    <col min="15862" max="15862" width="8.85546875" style="347" customWidth="1"/>
    <col min="15863" max="15863" width="9" style="347" customWidth="1"/>
    <col min="15864" max="15865" width="8.42578125" style="347" bestFit="1" customWidth="1"/>
    <col min="15866" max="15866" width="8.85546875" style="347" customWidth="1"/>
    <col min="15867" max="15868" width="8.42578125" style="347" bestFit="1" customWidth="1"/>
    <col min="15869" max="15869" width="9.140625" style="347"/>
    <col min="15870" max="15870" width="8.85546875" style="347" customWidth="1"/>
    <col min="15871" max="15871" width="8.42578125" style="347" bestFit="1" customWidth="1"/>
    <col min="15872" max="15872" width="7.28515625" style="347" customWidth="1"/>
    <col min="15873" max="15873" width="9.5703125" style="347" customWidth="1"/>
    <col min="15874" max="16116" width="9.140625" style="347"/>
    <col min="16117" max="16117" width="30.28515625" style="347" customWidth="1"/>
    <col min="16118" max="16118" width="8.85546875" style="347" customWidth="1"/>
    <col min="16119" max="16119" width="9" style="347" customWidth="1"/>
    <col min="16120" max="16121" width="8.42578125" style="347" bestFit="1" customWidth="1"/>
    <col min="16122" max="16122" width="8.85546875" style="347" customWidth="1"/>
    <col min="16123" max="16124" width="8.42578125" style="347" bestFit="1" customWidth="1"/>
    <col min="16125" max="16125" width="9.140625" style="347"/>
    <col min="16126" max="16126" width="8.85546875" style="347" customWidth="1"/>
    <col min="16127" max="16127" width="8.42578125" style="347" bestFit="1" customWidth="1"/>
    <col min="16128" max="16128" width="7.28515625" style="347" customWidth="1"/>
    <col min="16129" max="16129" width="9.5703125" style="347" customWidth="1"/>
    <col min="16130" max="16384" width="9.140625" style="347"/>
  </cols>
  <sheetData>
    <row r="1" spans="1:14" s="346" customFormat="1">
      <c r="M1" s="897" t="s">
        <v>184</v>
      </c>
      <c r="N1" s="897"/>
    </row>
    <row r="2" spans="1:14" s="346" customFormat="1"/>
    <row r="3" spans="1:14" ht="33" customHeight="1">
      <c r="B3" s="898" t="s">
        <v>185</v>
      </c>
      <c r="C3" s="898"/>
      <c r="D3" s="898"/>
      <c r="E3" s="898"/>
      <c r="F3" s="898"/>
      <c r="G3" s="898"/>
      <c r="H3" s="898"/>
      <c r="I3" s="898"/>
      <c r="J3" s="898"/>
      <c r="K3" s="898"/>
      <c r="L3" s="898"/>
      <c r="M3" s="898"/>
      <c r="N3" s="898"/>
    </row>
    <row r="4" spans="1:14" s="346" customFormat="1"/>
    <row r="5" spans="1:14" ht="15" customHeight="1" thickBot="1">
      <c r="A5" s="346"/>
      <c r="B5" s="346"/>
      <c r="C5" s="346"/>
      <c r="D5" s="346"/>
      <c r="E5" s="346"/>
      <c r="F5" s="346"/>
      <c r="G5" s="346"/>
      <c r="H5" s="346"/>
      <c r="I5" s="346"/>
      <c r="J5" s="346"/>
      <c r="K5" s="346"/>
      <c r="L5" s="997" t="s">
        <v>24</v>
      </c>
      <c r="M5" s="997"/>
      <c r="N5" s="997"/>
    </row>
    <row r="6" spans="1:14" ht="15" thickBot="1">
      <c r="A6" s="346"/>
      <c r="B6" s="873"/>
      <c r="C6" s="879" t="s">
        <v>2</v>
      </c>
      <c r="D6" s="880"/>
      <c r="E6" s="880"/>
      <c r="F6" s="880"/>
      <c r="G6" s="879" t="s">
        <v>180</v>
      </c>
      <c r="H6" s="880"/>
      <c r="I6" s="880"/>
      <c r="J6" s="881"/>
      <c r="K6" s="877" t="s">
        <v>181</v>
      </c>
      <c r="L6" s="875"/>
      <c r="M6" s="875"/>
      <c r="N6" s="878"/>
    </row>
    <row r="7" spans="1:14" ht="67.5" customHeight="1" thickBot="1">
      <c r="A7" s="346"/>
      <c r="B7" s="873"/>
      <c r="C7" s="874" t="s">
        <v>78</v>
      </c>
      <c r="D7" s="875"/>
      <c r="E7" s="875" t="s">
        <v>186</v>
      </c>
      <c r="F7" s="876"/>
      <c r="G7" s="877" t="s">
        <v>78</v>
      </c>
      <c r="H7" s="875"/>
      <c r="I7" s="875" t="s">
        <v>186</v>
      </c>
      <c r="J7" s="878"/>
      <c r="K7" s="877" t="s">
        <v>78</v>
      </c>
      <c r="L7" s="875"/>
      <c r="M7" s="875" t="s">
        <v>186</v>
      </c>
      <c r="N7" s="878"/>
    </row>
    <row r="8" spans="1:14" ht="26.25" thickBot="1">
      <c r="A8" s="346"/>
      <c r="B8" s="873"/>
      <c r="C8" s="232" t="s">
        <v>143</v>
      </c>
      <c r="D8" s="233" t="s">
        <v>144</v>
      </c>
      <c r="E8" s="233" t="s">
        <v>143</v>
      </c>
      <c r="F8" s="234" t="s">
        <v>144</v>
      </c>
      <c r="G8" s="235" t="s">
        <v>143</v>
      </c>
      <c r="H8" s="233" t="s">
        <v>144</v>
      </c>
      <c r="I8" s="233" t="s">
        <v>143</v>
      </c>
      <c r="J8" s="236" t="s">
        <v>144</v>
      </c>
      <c r="K8" s="235" t="s">
        <v>143</v>
      </c>
      <c r="L8" s="233" t="s">
        <v>144</v>
      </c>
      <c r="M8" s="233" t="s">
        <v>143</v>
      </c>
      <c r="N8" s="236" t="s">
        <v>144</v>
      </c>
    </row>
    <row r="9" spans="1:14" ht="26.25" thickBot="1">
      <c r="A9" s="346"/>
      <c r="B9" s="238" t="s">
        <v>145</v>
      </c>
      <c r="C9" s="239">
        <f t="shared" ref="C9:N9" si="0">C10+C11+C12+C13+C14+C15+C16+C18+C20+C21+C22+C23+C24</f>
        <v>7408.1899999999987</v>
      </c>
      <c r="D9" s="240">
        <f t="shared" si="0"/>
        <v>8405.0640000000003</v>
      </c>
      <c r="E9" s="240">
        <f t="shared" si="0"/>
        <v>5877.3939800000007</v>
      </c>
      <c r="F9" s="241">
        <f t="shared" si="0"/>
        <v>6701.8493099999996</v>
      </c>
      <c r="G9" s="239">
        <f t="shared" si="0"/>
        <v>2137.2049999999999</v>
      </c>
      <c r="H9" s="240">
        <f t="shared" si="0"/>
        <v>2838.422</v>
      </c>
      <c r="I9" s="240">
        <f t="shared" si="0"/>
        <v>1126.1937399999999</v>
      </c>
      <c r="J9" s="241">
        <f t="shared" si="0"/>
        <v>1325.8760300000001</v>
      </c>
      <c r="K9" s="239">
        <f t="shared" si="0"/>
        <v>685.70899999999995</v>
      </c>
      <c r="L9" s="240">
        <f t="shared" si="0"/>
        <v>568.82300000000009</v>
      </c>
      <c r="M9" s="240">
        <f t="shared" si="0"/>
        <v>607.75468999999987</v>
      </c>
      <c r="N9" s="243">
        <f t="shared" si="0"/>
        <v>486.47944999999999</v>
      </c>
    </row>
    <row r="10" spans="1:14">
      <c r="A10" s="346"/>
      <c r="B10" s="244" t="s">
        <v>146</v>
      </c>
      <c r="C10" s="293">
        <f>('[7]golemi banki'!CV8)/1000</f>
        <v>298.78199999999998</v>
      </c>
      <c r="D10" s="291">
        <f>('[8]golemi banki'!CV8)/1000</f>
        <v>270.06099999999998</v>
      </c>
      <c r="E10" s="291">
        <f>('[7]golemi banki'!CU8)/1000</f>
        <v>230.08418</v>
      </c>
      <c r="F10" s="294">
        <f>('[8]golemi banki'!CU8)/1000</f>
        <v>240.06341999999998</v>
      </c>
      <c r="G10" s="290">
        <f>('[7]sredni banki'!HK8)/1000</f>
        <v>102.73</v>
      </c>
      <c r="H10" s="291">
        <f>('[8]sredni banki'!HK8)/1000</f>
        <v>70.319999999999993</v>
      </c>
      <c r="I10" s="291">
        <f>('[7]sredni banki'!HJ8)/1000</f>
        <v>48.254839999999994</v>
      </c>
      <c r="J10" s="292">
        <f>('[8]sredni banki'!HJ8)/1000</f>
        <v>42.370690000000003</v>
      </c>
      <c r="K10" s="290">
        <f>('[7]mail banki'!GM8)/1000</f>
        <v>46.131999999999998</v>
      </c>
      <c r="L10" s="291">
        <f>('[8]mail banki'!GM8)/1000</f>
        <v>11.319000000000001</v>
      </c>
      <c r="M10" s="291">
        <f>('[7]mail banki'!GL8)/1000</f>
        <v>43.978819999999999</v>
      </c>
      <c r="N10" s="292">
        <f>('[8]mail banki'!GL8)/1000</f>
        <v>7.01722</v>
      </c>
    </row>
    <row r="11" spans="1:14">
      <c r="A11" s="346"/>
      <c r="B11" s="253" t="s">
        <v>147</v>
      </c>
      <c r="C11" s="293">
        <f>('[7]golemi banki'!CV9)/1000</f>
        <v>0.72499999999999998</v>
      </c>
      <c r="D11" s="291">
        <f>('[8]golemi banki'!CV9)/1000</f>
        <v>0.69599999999999995</v>
      </c>
      <c r="E11" s="291">
        <f>('[7]golemi banki'!CU9)/1000</f>
        <v>0.59433000000000002</v>
      </c>
      <c r="F11" s="294">
        <f>('[8]golemi banki'!CU9)/1000</f>
        <v>0.57268999999999992</v>
      </c>
      <c r="G11" s="290">
        <f>('[7]sredni banki'!HK9)/1000</f>
        <v>21.425999999999998</v>
      </c>
      <c r="H11" s="291">
        <f>('[8]sredni banki'!HK9)/1000</f>
        <v>21.021999999999998</v>
      </c>
      <c r="I11" s="291">
        <f>('[7]sredni banki'!HJ9)/1000</f>
        <v>5.3779300000000001</v>
      </c>
      <c r="J11" s="292">
        <f>('[8]sredni banki'!HJ9)/1000</f>
        <v>5.3676300000000001</v>
      </c>
      <c r="K11" s="290">
        <f>('[7]mail banki'!GM9)/1000</f>
        <v>0</v>
      </c>
      <c r="L11" s="291">
        <f>('[8]mail banki'!GM9)/1000</f>
        <v>0</v>
      </c>
      <c r="M11" s="291">
        <f>('[7]mail banki'!GL9)/1000</f>
        <v>0</v>
      </c>
      <c r="N11" s="292">
        <f>('[8]mail banki'!GL9)/1000</f>
        <v>0</v>
      </c>
    </row>
    <row r="12" spans="1:14">
      <c r="A12" s="346"/>
      <c r="B12" s="253" t="s">
        <v>148</v>
      </c>
      <c r="C12" s="300">
        <f>('[7]golemi banki'!$CV$10+'[7]golemi banki'!$CV$11+'[7]golemi banki'!$CV$12)/1000</f>
        <v>4348.5420000000004</v>
      </c>
      <c r="D12" s="298">
        <f>('[8]golemi banki'!$CV$10+'[8]golemi banki'!$CV$11+'[8]golemi banki'!$CV$12)/1000</f>
        <v>4982.8990000000003</v>
      </c>
      <c r="E12" s="298">
        <f>('[7]golemi banki'!$CU$10+'[7]golemi banki'!$CU$11+'[7]golemi banki'!$CU$12)/1000</f>
        <v>3424.2189500000004</v>
      </c>
      <c r="F12" s="301">
        <f>('[8]golemi banki'!$CU$10+'[8]golemi banki'!$CU$11+'[8]golemi banki'!$CU$12)/1000</f>
        <v>3924.9787500000002</v>
      </c>
      <c r="G12" s="297">
        <f>('[7]sredni banki'!$HK$10+'[7]sredni banki'!$HK$11+'[7]sredni banki'!$HK$12)/1000</f>
        <v>949.65099999999995</v>
      </c>
      <c r="H12" s="298">
        <f>('[8]sredni banki'!$HK$10+'[8]sredni banki'!$HK$11+'[8]sredni banki'!$HK$12)/1000</f>
        <v>984.88599999999997</v>
      </c>
      <c r="I12" s="298">
        <f>('[7]sredni banki'!$HJ$10+'[7]sredni banki'!$HJ$11+'[7]sredni banki'!$HJ$12)/1000</f>
        <v>458.38833</v>
      </c>
      <c r="J12" s="299">
        <f>('[8]sredni banki'!$HJ$10+'[8]sredni banki'!$HJ$11+'[8]sredni banki'!$HJ$12)/1000</f>
        <v>464.30939000000001</v>
      </c>
      <c r="K12" s="297">
        <f>('[7]mail banki'!$GM$10+'[7]mail banki'!$GM$11+'[7]mail banki'!$GM$12)/1000</f>
        <v>237.75899999999999</v>
      </c>
      <c r="L12" s="298">
        <f>('[8]mail banki'!$GM$10+'[8]mail banki'!$GM$11+'[8]mail banki'!$GM$12)/1000</f>
        <v>177.58799999999999</v>
      </c>
      <c r="M12" s="298">
        <f>('[7]mail banki'!$GL$10+'[7]mail banki'!$GL$11+'[7]mail banki'!$GL$12)/1000</f>
        <v>202.57333000000003</v>
      </c>
      <c r="N12" s="299">
        <f>('[8]mail banki'!$GL$10+'[8]mail banki'!$GL$11+'[8]mail banki'!$GL$12)/1000</f>
        <v>149.80950000000001</v>
      </c>
    </row>
    <row r="13" spans="1:14">
      <c r="A13" s="346"/>
      <c r="B13" s="253" t="s">
        <v>149</v>
      </c>
      <c r="C13" s="300">
        <f>('[7]golemi banki'!CV13)/1000</f>
        <v>440.20499999999998</v>
      </c>
      <c r="D13" s="298">
        <f>('[8]golemi banki'!CV13)/1000</f>
        <v>484.87400000000002</v>
      </c>
      <c r="E13" s="298">
        <f>('[7]golemi banki'!CU13)/1000</f>
        <v>359.47104999999999</v>
      </c>
      <c r="F13" s="301">
        <f>('[8]golemi banki'!CU13)/1000</f>
        <v>410.46940999999998</v>
      </c>
      <c r="G13" s="297">
        <f>('[7]sredni banki'!HK13)/1000</f>
        <v>150.268</v>
      </c>
      <c r="H13" s="298">
        <f>('[8]sredni banki'!HK13)/1000</f>
        <v>226.49100000000001</v>
      </c>
      <c r="I13" s="298">
        <f>('[7]sredni banki'!HJ13)/1000</f>
        <v>98.773859999999971</v>
      </c>
      <c r="J13" s="299">
        <f>('[8]sredni banki'!HJ13)/1000</f>
        <v>130.62676999999999</v>
      </c>
      <c r="K13" s="297">
        <f>('[7]mail banki'!GM13)/1000</f>
        <v>52.845999999999997</v>
      </c>
      <c r="L13" s="298">
        <f>('[8]mail banki'!GM13)/1000</f>
        <v>48.622999999999998</v>
      </c>
      <c r="M13" s="298">
        <f>('[7]mail banki'!GL13)/1000</f>
        <v>48.905540000000002</v>
      </c>
      <c r="N13" s="299">
        <f>('[8]mail banki'!GL13)/1000</f>
        <v>48.016919999999999</v>
      </c>
    </row>
    <row r="14" spans="1:14">
      <c r="A14" s="346"/>
      <c r="B14" s="253" t="s">
        <v>150</v>
      </c>
      <c r="C14" s="300">
        <f>('[7]golemi banki'!CV14)/1000</f>
        <v>1688.816</v>
      </c>
      <c r="D14" s="298">
        <f>('[8]golemi banki'!CV14)/1000</f>
        <v>1593.2429999999999</v>
      </c>
      <c r="E14" s="298">
        <f>('[7]golemi banki'!CU14)/1000</f>
        <v>1349.13329</v>
      </c>
      <c r="F14" s="301">
        <f>('[8]golemi banki'!CU14)/1000</f>
        <v>1396.7660299999998</v>
      </c>
      <c r="G14" s="297">
        <f>('[7]sredni banki'!HK14)/1000</f>
        <v>530.97199999999998</v>
      </c>
      <c r="H14" s="298">
        <f>('[8]sredni banki'!HK14)/1000</f>
        <v>639.75800000000004</v>
      </c>
      <c r="I14" s="298">
        <f>('[7]sredni banki'!HJ14)/1000</f>
        <v>331.25880000000001</v>
      </c>
      <c r="J14" s="299">
        <f>('[8]sredni banki'!HJ14)/1000</f>
        <v>361.78331999999995</v>
      </c>
      <c r="K14" s="297">
        <f>('[7]mail banki'!GM14)/1000</f>
        <v>309.00599999999997</v>
      </c>
      <c r="L14" s="298">
        <f>('[8]mail banki'!GM14)/1000</f>
        <v>288.63400000000001</v>
      </c>
      <c r="M14" s="298">
        <f>('[7]mail banki'!GL14)/1000</f>
        <v>277.38045</v>
      </c>
      <c r="N14" s="299">
        <f>('[8]mail banki'!GL14)/1000</f>
        <v>249.43337999999997</v>
      </c>
    </row>
    <row r="15" spans="1:14">
      <c r="A15" s="346"/>
      <c r="B15" s="253" t="s">
        <v>151</v>
      </c>
      <c r="C15" s="300">
        <f>('[7]golemi banki'!CV15)/1000</f>
        <v>93.412999999999997</v>
      </c>
      <c r="D15" s="298">
        <f>('[8]golemi banki'!CV15)/1000</f>
        <v>544.05499999999995</v>
      </c>
      <c r="E15" s="298">
        <f>('[7]golemi banki'!CU15)/1000</f>
        <v>71.282219999999995</v>
      </c>
      <c r="F15" s="301">
        <f>('[8]golemi banki'!CU15)/1000</f>
        <v>278.43689000000001</v>
      </c>
      <c r="G15" s="297">
        <f>('[7]sredni banki'!HK15)/1000</f>
        <v>103.18</v>
      </c>
      <c r="H15" s="298">
        <f>('[8]sredni banki'!HK15)/1000</f>
        <v>247.982</v>
      </c>
      <c r="I15" s="298">
        <f>('[7]sredni banki'!HJ15)/1000</f>
        <v>55.827109999999998</v>
      </c>
      <c r="J15" s="299">
        <f>('[8]sredni banki'!HJ15)/1000</f>
        <v>73.766919999999999</v>
      </c>
      <c r="K15" s="297">
        <f>('[7]mail banki'!GM15)/1000</f>
        <v>6.7140000000000004</v>
      </c>
      <c r="L15" s="298">
        <f>('[8]mail banki'!GM15)/1000</f>
        <v>6.2</v>
      </c>
      <c r="M15" s="298">
        <f>('[7]mail banki'!GL15)/1000</f>
        <v>5.1235499999999998</v>
      </c>
      <c r="N15" s="299">
        <f>('[8]mail banki'!GL15)/1000</f>
        <v>5.4319899999999999</v>
      </c>
    </row>
    <row r="16" spans="1:14" ht="25.5">
      <c r="A16" s="346"/>
      <c r="B16" s="253" t="s">
        <v>152</v>
      </c>
      <c r="C16" s="300">
        <f>('[7]golemi banki'!CV16)/1000</f>
        <v>342.62299999999999</v>
      </c>
      <c r="D16" s="298">
        <f>('[8]golemi banki'!CV16)/1000</f>
        <v>300.77600000000001</v>
      </c>
      <c r="E16" s="298">
        <f>('[7]golemi banki'!CU16)/1000</f>
        <v>272.55214000000001</v>
      </c>
      <c r="F16" s="301">
        <f>('[8]golemi banki'!CU16)/1000</f>
        <v>236.32377000000002</v>
      </c>
      <c r="G16" s="297">
        <f>('[7]sredni banki'!HK16)/1000</f>
        <v>166.39</v>
      </c>
      <c r="H16" s="298">
        <f>('[8]sredni banki'!HK16)/1000</f>
        <v>339.25200000000001</v>
      </c>
      <c r="I16" s="298">
        <f>('[7]sredni banki'!HJ16)/1000</f>
        <v>86.518350000000012</v>
      </c>
      <c r="J16" s="299">
        <f>('[8]sredni banki'!HJ16)/1000</f>
        <v>153.23469</v>
      </c>
      <c r="K16" s="297">
        <f>('[7]mail banki'!GM16)/1000</f>
        <v>17.376000000000001</v>
      </c>
      <c r="L16" s="298">
        <f>('[8]mail banki'!GM16)/1000</f>
        <v>17.378</v>
      </c>
      <c r="M16" s="298">
        <f>('[7]mail banki'!GL16)/1000</f>
        <v>14.19909</v>
      </c>
      <c r="N16" s="299">
        <f>('[8]mail banki'!GL16)/1000</f>
        <v>14.745340000000001</v>
      </c>
    </row>
    <row r="17" spans="1:14">
      <c r="A17" s="346"/>
      <c r="B17" s="253" t="s">
        <v>153</v>
      </c>
      <c r="C17" s="300">
        <f>('[7]golemi banki'!CV17)/1000</f>
        <v>6.8689999999999998</v>
      </c>
      <c r="D17" s="298">
        <f>('[8]golemi banki'!CV17)/1000</f>
        <v>6.7430000000000003</v>
      </c>
      <c r="E17" s="298">
        <f>('[7]golemi banki'!CU17)/1000</f>
        <v>6.29481</v>
      </c>
      <c r="F17" s="301">
        <f>('[8]golemi banki'!CU17)/1000</f>
        <v>6.2381899999999995</v>
      </c>
      <c r="G17" s="297">
        <f>('[7]sredni banki'!HK17)/1000</f>
        <v>20.96</v>
      </c>
      <c r="H17" s="298">
        <f>('[8]sredni banki'!HK17)/1000</f>
        <v>59.143000000000001</v>
      </c>
      <c r="I17" s="298">
        <f>('[7]sredni banki'!HJ17)/1000</f>
        <v>20.540610000000001</v>
      </c>
      <c r="J17" s="299">
        <f>('[8]sredni banki'!HJ17)/1000</f>
        <v>33.626959999999997</v>
      </c>
      <c r="K17" s="297">
        <f>('[7]mail banki'!GM17)/1000</f>
        <v>116.893</v>
      </c>
      <c r="L17" s="298">
        <f>('[8]mail banki'!GM17)/1000</f>
        <v>85.367000000000004</v>
      </c>
      <c r="M17" s="298">
        <f>('[7]mail banki'!GL17)/1000</f>
        <v>104.15934</v>
      </c>
      <c r="N17" s="299">
        <f>('[8]mail banki'!GL17)/1000</f>
        <v>85.367070000000012</v>
      </c>
    </row>
    <row r="18" spans="1:14" ht="25.5">
      <c r="A18" s="346"/>
      <c r="B18" s="253" t="s">
        <v>154</v>
      </c>
      <c r="C18" s="300">
        <f>('[7]golemi banki'!CV18)/1000</f>
        <v>89.873999999999995</v>
      </c>
      <c r="D18" s="298">
        <f>('[8]golemi banki'!CV18)/1000</f>
        <v>121.41500000000001</v>
      </c>
      <c r="E18" s="298">
        <f>('[7]golemi banki'!CU18)/1000</f>
        <v>73.022689999999997</v>
      </c>
      <c r="F18" s="301">
        <f>('[8]golemi banki'!CU18)/1000</f>
        <v>117.79595999999999</v>
      </c>
      <c r="G18" s="297">
        <f>('[7]sredni banki'!HK18)/1000</f>
        <v>89.504000000000005</v>
      </c>
      <c r="H18" s="298">
        <f>('[8]sredni banki'!HK18)/1000</f>
        <v>256.65499999999997</v>
      </c>
      <c r="I18" s="298">
        <f>('[7]sredni banki'!HJ18)/1000</f>
        <v>28.316350000000003</v>
      </c>
      <c r="J18" s="299">
        <f>('[8]sredni banki'!HJ18)/1000</f>
        <v>72.428040000000024</v>
      </c>
      <c r="K18" s="297">
        <f>('[7]mail banki'!GM18)/1000</f>
        <v>9.1210000000000004</v>
      </c>
      <c r="L18" s="298">
        <f>('[8]mail banki'!GM18)/1000</f>
        <v>3.8460000000000001</v>
      </c>
      <c r="M18" s="298">
        <f>('[7]mail banki'!GL18)/1000</f>
        <v>8.93689</v>
      </c>
      <c r="N18" s="299">
        <f>('[8]mail banki'!GL18)/1000</f>
        <v>3.0726599999999999</v>
      </c>
    </row>
    <row r="19" spans="1:14" ht="25.5">
      <c r="A19" s="346"/>
      <c r="B19" s="253" t="s">
        <v>155</v>
      </c>
      <c r="C19" s="300">
        <f>('[7]golemi banki'!CV19)/1000</f>
        <v>0.23200000000000001</v>
      </c>
      <c r="D19" s="298">
        <f>('[8]golemi banki'!CV19)/1000</f>
        <v>1.1659999999999999</v>
      </c>
      <c r="E19" s="298">
        <f>('[7]golemi banki'!CU19)/1000</f>
        <v>0.12415000000000001</v>
      </c>
      <c r="F19" s="301">
        <f>('[8]golemi banki'!CU19)/1000</f>
        <v>0.38802999999999999</v>
      </c>
      <c r="G19" s="297">
        <f>('[7]sredni banki'!HK19)/1000</f>
        <v>0</v>
      </c>
      <c r="H19" s="298">
        <f>('[8]sredni banki'!HK19)/1000</f>
        <v>0</v>
      </c>
      <c r="I19" s="298">
        <f>('[7]sredni banki'!HJ19)/1000</f>
        <v>0</v>
      </c>
      <c r="J19" s="299">
        <f>('[8]sredni banki'!HJ19)/1000</f>
        <v>0</v>
      </c>
      <c r="K19" s="297">
        <f>('[7]mail banki'!GM19)/1000</f>
        <v>0</v>
      </c>
      <c r="L19" s="298">
        <f>('[8]mail banki'!GM19)/1000</f>
        <v>0</v>
      </c>
      <c r="M19" s="298">
        <f>('[7]mail banki'!GL19)/1000</f>
        <v>0</v>
      </c>
      <c r="N19" s="299">
        <f>('[8]mail banki'!GL19)/1000</f>
        <v>0</v>
      </c>
    </row>
    <row r="20" spans="1:14">
      <c r="A20" s="346"/>
      <c r="B20" s="253" t="s">
        <v>156</v>
      </c>
      <c r="C20" s="300">
        <f>('[7]golemi banki'!CV20)/1000</f>
        <v>0.53100000000000003</v>
      </c>
      <c r="D20" s="298">
        <f>('[8]golemi banki'!CV20)/1000</f>
        <v>1.68</v>
      </c>
      <c r="E20" s="298">
        <f>('[7]golemi banki'!CU20)/1000</f>
        <v>0.45209999999999995</v>
      </c>
      <c r="F20" s="301">
        <f>('[8]golemi banki'!CU20)/1000</f>
        <v>0.80991999999999997</v>
      </c>
      <c r="G20" s="297">
        <f>('[7]sredni banki'!HK20)/1000</f>
        <v>1.0169999999999999</v>
      </c>
      <c r="H20" s="298">
        <f>('[8]sredni banki'!HK20)/1000</f>
        <v>1.369</v>
      </c>
      <c r="I20" s="298">
        <f>('[7]sredni banki'!HJ20)/1000</f>
        <v>0.35381000000000001</v>
      </c>
      <c r="J20" s="299">
        <f>('[8]sredni banki'!HJ20)/1000</f>
        <v>0.55065999999999993</v>
      </c>
      <c r="K20" s="297">
        <f>('[7]mail banki'!GM20)/1000</f>
        <v>0.113</v>
      </c>
      <c r="L20" s="298">
        <f>('[8]mail banki'!GM20)/1000</f>
        <v>6.6000000000000003E-2</v>
      </c>
      <c r="M20" s="298">
        <f>('[7]mail banki'!GL20)/1000</f>
        <v>5.7790000000000001E-2</v>
      </c>
      <c r="N20" s="299">
        <f>('[8]mail banki'!GL20)/1000</f>
        <v>1.7139999999999999E-2</v>
      </c>
    </row>
    <row r="21" spans="1:14">
      <c r="A21" s="346"/>
      <c r="B21" s="253" t="s">
        <v>157</v>
      </c>
      <c r="C21" s="300">
        <f>('[7]golemi banki'!CV21)/1000</f>
        <v>15.058</v>
      </c>
      <c r="D21" s="298">
        <f>('[8]golemi banki'!CV21)/1000</f>
        <v>8.2479999999999993</v>
      </c>
      <c r="E21" s="298">
        <f>('[7]golemi banki'!CU21)/1000</f>
        <v>12.843530000000001</v>
      </c>
      <c r="F21" s="301">
        <f>('[8]golemi banki'!CU21)/1000</f>
        <v>5.6447800000000008</v>
      </c>
      <c r="G21" s="297">
        <f>('[7]sredni banki'!HK21)/1000</f>
        <v>8.7210000000000001</v>
      </c>
      <c r="H21" s="298">
        <f>('[8]sredni banki'!HK21)/1000</f>
        <v>18.027000000000001</v>
      </c>
      <c r="I21" s="298">
        <f>('[7]sredni banki'!HJ21)/1000</f>
        <v>6.3435199999999998</v>
      </c>
      <c r="J21" s="299">
        <f>('[8]sredni banki'!HJ21)/1000</f>
        <v>8.5388999999999999</v>
      </c>
      <c r="K21" s="297">
        <f>('[7]mail banki'!GM21)/1000</f>
        <v>0.26</v>
      </c>
      <c r="L21" s="298">
        <f>('[8]mail banki'!GM21)/1000</f>
        <v>8.0879999999999992</v>
      </c>
      <c r="M21" s="298">
        <f>('[7]mail banki'!GL21)/1000</f>
        <v>0.21722999999999998</v>
      </c>
      <c r="N21" s="299">
        <f>('[8]mail banki'!GL21)/1000</f>
        <v>2.2197300000000002</v>
      </c>
    </row>
    <row r="22" spans="1:14" ht="25.5">
      <c r="A22" s="346"/>
      <c r="B22" s="253" t="s">
        <v>158</v>
      </c>
      <c r="C22" s="300">
        <f>('[7]golemi banki'!CV22)/1000</f>
        <v>64.912000000000006</v>
      </c>
      <c r="D22" s="298">
        <f>('[8]golemi banki'!CV22)/1000</f>
        <v>71.283000000000001</v>
      </c>
      <c r="E22" s="298">
        <f>('[7]golemi banki'!CU22)/1000</f>
        <v>59.030500000000004</v>
      </c>
      <c r="F22" s="301">
        <f>('[8]golemi banki'!CU22)/1000</f>
        <v>64.153689999999997</v>
      </c>
      <c r="G22" s="297">
        <f>('[7]sredni banki'!HK22)/1000</f>
        <v>13.346</v>
      </c>
      <c r="H22" s="298">
        <f>('[8]sredni banki'!HK22)/1000</f>
        <v>32.659999999999997</v>
      </c>
      <c r="I22" s="298">
        <f>('[7]sredni banki'!HJ22)/1000</f>
        <v>6.7808400000000004</v>
      </c>
      <c r="J22" s="299">
        <f>('[8]sredni banki'!HJ22)/1000</f>
        <v>12.899020000000002</v>
      </c>
      <c r="K22" s="297">
        <f>('[7]mail banki'!GM22)/1000</f>
        <v>6.3819999999999997</v>
      </c>
      <c r="L22" s="298">
        <f>('[8]mail banki'!GM22)/1000</f>
        <v>7.0810000000000004</v>
      </c>
      <c r="M22" s="298">
        <f>('[7]mail banki'!GL22)/1000</f>
        <v>6.3819999999999997</v>
      </c>
      <c r="N22" s="299">
        <f>('[8]mail banki'!GL22)/1000</f>
        <v>6.7155699999999996</v>
      </c>
    </row>
    <row r="23" spans="1:14">
      <c r="A23" s="346"/>
      <c r="B23" s="253" t="s">
        <v>159</v>
      </c>
      <c r="C23" s="300">
        <f>('[7]golemi banki'!CV23)/1000</f>
        <v>0</v>
      </c>
      <c r="D23" s="298">
        <f>('[8]golemi banki'!CV23)/1000</f>
        <v>0</v>
      </c>
      <c r="E23" s="298">
        <f>('[7]golemi banki'!CU23)/1000</f>
        <v>0</v>
      </c>
      <c r="F23" s="301">
        <f>('[8]golemi banki'!CU23)/1000</f>
        <v>0</v>
      </c>
      <c r="G23" s="297">
        <f>('[7]sredni banki'!HK23)/1000</f>
        <v>0</v>
      </c>
      <c r="H23" s="298">
        <f>('[8]sredni banki'!HK23)/1000</f>
        <v>0</v>
      </c>
      <c r="I23" s="298">
        <f>('[7]sredni banki'!HJ23)/1000</f>
        <v>0</v>
      </c>
      <c r="J23" s="299">
        <f>('[8]sredni banki'!HJ23)/1000</f>
        <v>0</v>
      </c>
      <c r="K23" s="297">
        <f>('[7]mail banki'!GM23)/1000</f>
        <v>0</v>
      </c>
      <c r="L23" s="298">
        <f>('[8]mail banki'!GM23)/1000</f>
        <v>0</v>
      </c>
      <c r="M23" s="298">
        <f>('[7]mail banki'!GL23)/1000</f>
        <v>0</v>
      </c>
      <c r="N23" s="299">
        <f>('[8]mail banki'!GL23)/1000</f>
        <v>0</v>
      </c>
    </row>
    <row r="24" spans="1:14" ht="26.25" thickBot="1">
      <c r="A24" s="346"/>
      <c r="B24" s="265" t="s">
        <v>160</v>
      </c>
      <c r="C24" s="300">
        <f>('[7]golemi banki'!CV24)/1000</f>
        <v>24.709</v>
      </c>
      <c r="D24" s="298">
        <f>('[8]golemi banki'!CV24)/1000</f>
        <v>25.834</v>
      </c>
      <c r="E24" s="298">
        <f>('[7]golemi banki'!CU24)/1000</f>
        <v>24.709</v>
      </c>
      <c r="F24" s="301">
        <f>('[8]golemi banki'!CU24)/1000</f>
        <v>25.834</v>
      </c>
      <c r="G24" s="297">
        <f>('[7]sredni banki'!HK24)/1000</f>
        <v>0</v>
      </c>
      <c r="H24" s="298">
        <f>('[8]sredni banki'!HK24)/1000</f>
        <v>0</v>
      </c>
      <c r="I24" s="298">
        <f>('[7]sredni banki'!HJ24)/1000</f>
        <v>0</v>
      </c>
      <c r="J24" s="299">
        <f>('[8]sredni banki'!HJ24)/1000</f>
        <v>0</v>
      </c>
      <c r="K24" s="297">
        <f>('[7]mail banki'!GM24)/1000</f>
        <v>0</v>
      </c>
      <c r="L24" s="298">
        <f>('[8]mail banki'!GM24)/1000</f>
        <v>0</v>
      </c>
      <c r="M24" s="298">
        <f>('[7]mail banki'!GL24)/1000</f>
        <v>0</v>
      </c>
      <c r="N24" s="299">
        <f>('[8]mail banki'!GL24)/1000</f>
        <v>0</v>
      </c>
    </row>
    <row r="25" spans="1:14" ht="15" thickBot="1">
      <c r="A25" s="346"/>
      <c r="B25" s="238" t="s">
        <v>161</v>
      </c>
      <c r="C25" s="241">
        <f>C26+C27+C28+C29+C30+C31</f>
        <v>2991.1590000000001</v>
      </c>
      <c r="D25" s="241">
        <f t="shared" ref="D25:N25" si="1">D26+D27+D28+D29+D30+D31</f>
        <v>3496.4409999999998</v>
      </c>
      <c r="E25" s="241">
        <f t="shared" si="1"/>
        <v>2061.9173500000002</v>
      </c>
      <c r="F25" s="274">
        <f t="shared" si="1"/>
        <v>2446.14759</v>
      </c>
      <c r="G25" s="242">
        <f t="shared" si="1"/>
        <v>2161.8820000000001</v>
      </c>
      <c r="H25" s="241">
        <f t="shared" si="1"/>
        <v>2480.09</v>
      </c>
      <c r="I25" s="241">
        <f t="shared" si="1"/>
        <v>1215.36095</v>
      </c>
      <c r="J25" s="243">
        <f t="shared" si="1"/>
        <v>1464.4554200000002</v>
      </c>
      <c r="K25" s="242">
        <f t="shared" si="1"/>
        <v>172.291</v>
      </c>
      <c r="L25" s="240">
        <f t="shared" si="1"/>
        <v>191.23000000000002</v>
      </c>
      <c r="M25" s="240">
        <f t="shared" si="1"/>
        <v>134.95764000000003</v>
      </c>
      <c r="N25" s="302">
        <f t="shared" si="1"/>
        <v>156.66424999999998</v>
      </c>
    </row>
    <row r="26" spans="1:14" ht="25.5">
      <c r="A26" s="346"/>
      <c r="B26" s="244" t="s">
        <v>162</v>
      </c>
      <c r="C26" s="293">
        <f>('[7]golemi banki'!$CV$25+'[7]golemi banki'!$CV$26)/1000</f>
        <v>338.53500000000003</v>
      </c>
      <c r="D26" s="291">
        <f>('[8]golemi banki'!$CV$25+'[8]golemi banki'!$CV$26)/1000</f>
        <v>359.89800000000002</v>
      </c>
      <c r="E26" s="291">
        <f>('[7]golemi banki'!$CU$25+'[7]golemi banki'!$CU$26)/1000</f>
        <v>182.63474000000002</v>
      </c>
      <c r="F26" s="294">
        <f>('[8]golemi banki'!$CU$25+'[8]golemi banki'!$CU$26)/1000</f>
        <v>185.63072</v>
      </c>
      <c r="G26" s="290">
        <f>('[7]sredni banki'!$HK$25+'[7]sredni banki'!$HK$26)/1000</f>
        <v>190.786</v>
      </c>
      <c r="H26" s="291">
        <f>('[8]sredni banki'!$HK$25+'[8]sredni banki'!$HK$26)/1000</f>
        <v>316.50299999999999</v>
      </c>
      <c r="I26" s="291">
        <f>('[7]sredni banki'!$HJ$25+'[7]sredni banki'!$HJ$26)/1000</f>
        <v>95.887669999999986</v>
      </c>
      <c r="J26" s="292">
        <f>('[8]sredni banki'!$HJ$25+'[8]sredni banki'!$HJ$26)/1000</f>
        <v>155.80226000000002</v>
      </c>
      <c r="K26" s="290">
        <f>('[7]mail banki'!$GM$25+'[7]mail banki'!$GM$26)/1000</f>
        <v>1.6319999999999999</v>
      </c>
      <c r="L26" s="291">
        <f>('[8]mail banki'!$GM$25+'[8]mail banki'!$GM$26)/1000</f>
        <v>1.4930000000000001</v>
      </c>
      <c r="M26" s="291">
        <f>('[7]mail banki'!$GL$25+'[7]mail banki'!$GL$26)/1000</f>
        <v>1.1317200000000001</v>
      </c>
      <c r="N26" s="292">
        <f>('[8]mail banki'!$GL$25+'[8]mail banki'!$GL$26)/1000</f>
        <v>1.18577</v>
      </c>
    </row>
    <row r="27" spans="1:14">
      <c r="A27" s="346"/>
      <c r="B27" s="253" t="s">
        <v>163</v>
      </c>
      <c r="C27" s="300">
        <f>('[7]golemi banki'!CV27)/1000</f>
        <v>1289.6189999999999</v>
      </c>
      <c r="D27" s="298">
        <f>('[8]golemi banki'!CV27)/1000</f>
        <v>1475.84</v>
      </c>
      <c r="E27" s="298">
        <f>('[7]golemi banki'!CU27)/1000</f>
        <v>807.19620999999995</v>
      </c>
      <c r="F27" s="301">
        <f>('[8]golemi banki'!CU27)/1000</f>
        <v>958.72025999999994</v>
      </c>
      <c r="G27" s="297">
        <f>('[7]sredni banki'!HK27)/1000</f>
        <v>1242.9459999999999</v>
      </c>
      <c r="H27" s="298">
        <f>('[8]sredni banki'!HK27)/1000</f>
        <v>1563.0029999999999</v>
      </c>
      <c r="I27" s="298">
        <f>('[7]sredni banki'!HJ27)/1000</f>
        <v>662.80838000000006</v>
      </c>
      <c r="J27" s="299">
        <f>('[8]sredni banki'!HJ27)/1000</f>
        <v>913.28012000000012</v>
      </c>
      <c r="K27" s="297">
        <f>('[7]mail banki'!GM27)/1000</f>
        <v>88.503</v>
      </c>
      <c r="L27" s="298">
        <f>('[8]mail banki'!GM27)/1000</f>
        <v>77.209000000000003</v>
      </c>
      <c r="M27" s="298">
        <f>('[7]mail banki'!GL27)/1000</f>
        <v>62.221550000000001</v>
      </c>
      <c r="N27" s="299">
        <f>('[8]mail banki'!GL27)/1000</f>
        <v>57.500749999999996</v>
      </c>
    </row>
    <row r="28" spans="1:14">
      <c r="A28" s="346"/>
      <c r="B28" s="253" t="s">
        <v>164</v>
      </c>
      <c r="C28" s="300">
        <f>('[7]golemi banki'!CV28)/1000</f>
        <v>244.673</v>
      </c>
      <c r="D28" s="298">
        <f>('[8]golemi banki'!CV28)/1000</f>
        <v>263.41500000000002</v>
      </c>
      <c r="E28" s="298">
        <f>('[7]golemi banki'!CU28)/1000</f>
        <v>221.47901000000002</v>
      </c>
      <c r="F28" s="301">
        <f>('[8]golemi banki'!CU28)/1000</f>
        <v>244.53538</v>
      </c>
      <c r="G28" s="297">
        <f>('[7]sredni banki'!HK28)/1000</f>
        <v>39.972999999999999</v>
      </c>
      <c r="H28" s="298">
        <f>('[8]sredni banki'!HK28)/1000</f>
        <v>50.447000000000003</v>
      </c>
      <c r="I28" s="298">
        <f>('[7]sredni banki'!HJ28)/1000</f>
        <v>26.436550000000004</v>
      </c>
      <c r="J28" s="299">
        <f>('[8]sredni banki'!HJ28)/1000</f>
        <v>32.739249999999998</v>
      </c>
      <c r="K28" s="297">
        <f>('[7]mail banki'!GM28)/1000</f>
        <v>37.899000000000001</v>
      </c>
      <c r="L28" s="298">
        <f>('[8]mail banki'!GM28)/1000</f>
        <v>39.914999999999999</v>
      </c>
      <c r="M28" s="298">
        <f>('[7]mail banki'!GL28)/1000</f>
        <v>32.043509999999998</v>
      </c>
      <c r="N28" s="299">
        <f>('[8]mail banki'!GL28)/1000</f>
        <v>36.382729999999995</v>
      </c>
    </row>
    <row r="29" spans="1:14">
      <c r="A29" s="346"/>
      <c r="B29" s="253" t="s">
        <v>165</v>
      </c>
      <c r="C29" s="300">
        <f>('[7]golemi banki'!CV29)/1000</f>
        <v>991.702</v>
      </c>
      <c r="D29" s="298">
        <f>('[8]golemi banki'!CV29)/1000</f>
        <v>1266.5409999999999</v>
      </c>
      <c r="E29" s="298">
        <f>('[7]golemi banki'!CU29)/1000</f>
        <v>751.03449000000001</v>
      </c>
      <c r="F29" s="301">
        <f>('[8]golemi banki'!CU29)/1000</f>
        <v>959.16942999999992</v>
      </c>
      <c r="G29" s="297">
        <f>('[7]sredni banki'!HK29)/1000</f>
        <v>274.39499999999998</v>
      </c>
      <c r="H29" s="298">
        <f>('[8]sredni banki'!HK29)/1000</f>
        <v>278.767</v>
      </c>
      <c r="I29" s="298">
        <f>('[7]sredni banki'!HJ29)/1000</f>
        <v>187.11188999999999</v>
      </c>
      <c r="J29" s="299">
        <f>('[8]sredni banki'!HJ29)/1000</f>
        <v>210.15357999999998</v>
      </c>
      <c r="K29" s="297">
        <f>('[7]mail banki'!GM29)/1000</f>
        <v>30.702000000000002</v>
      </c>
      <c r="L29" s="298">
        <f>('[8]mail banki'!GM29)/1000</f>
        <v>28.603000000000002</v>
      </c>
      <c r="M29" s="298">
        <f>('[7]mail banki'!GL29)/1000</f>
        <v>28.4971</v>
      </c>
      <c r="N29" s="299">
        <f>('[8]mail banki'!GL29)/1000</f>
        <v>26.38963</v>
      </c>
    </row>
    <row r="30" spans="1:14">
      <c r="A30" s="346"/>
      <c r="B30" s="253" t="s">
        <v>166</v>
      </c>
      <c r="C30" s="300">
        <f>('[7]golemi banki'!CV30)/1000</f>
        <v>95.308999999999997</v>
      </c>
      <c r="D30" s="298">
        <f>('[8]golemi banki'!CV30)/1000</f>
        <v>99.545000000000002</v>
      </c>
      <c r="E30" s="298">
        <f>('[7]golemi banki'!CU30)/1000</f>
        <v>68.905770000000004</v>
      </c>
      <c r="F30" s="301">
        <f>('[8]golemi banki'!CU30)/1000</f>
        <v>67.531360000000006</v>
      </c>
      <c r="G30" s="297">
        <f>('[7]sredni banki'!HK30)/1000</f>
        <v>131.654</v>
      </c>
      <c r="H30" s="298">
        <f>('[8]sredni banki'!HK30)/1000</f>
        <v>150.67500000000001</v>
      </c>
      <c r="I30" s="298">
        <f>('[7]sredni banki'!HJ30)/1000</f>
        <v>69.595009999999988</v>
      </c>
      <c r="J30" s="299">
        <f>('[8]sredni banki'!HJ30)/1000</f>
        <v>80.504929999999987</v>
      </c>
      <c r="K30" s="297">
        <f>('[7]mail banki'!GM30)/1000</f>
        <v>0.191</v>
      </c>
      <c r="L30" s="298">
        <f>('[8]mail banki'!GM30)/1000</f>
        <v>0.191</v>
      </c>
      <c r="M30" s="298">
        <f>('[7]mail banki'!GL30)/1000</f>
        <v>0.19091999999999998</v>
      </c>
      <c r="N30" s="299">
        <f>('[8]mail banki'!GL30)/1000</f>
        <v>0.19091999999999998</v>
      </c>
    </row>
    <row r="31" spans="1:14" ht="15" thickBot="1">
      <c r="A31" s="346"/>
      <c r="B31" s="265" t="s">
        <v>167</v>
      </c>
      <c r="C31" s="300">
        <f>('[7]golemi banki'!CV31)/1000</f>
        <v>31.321000000000002</v>
      </c>
      <c r="D31" s="298">
        <f>('[8]golemi banki'!CV31)/1000</f>
        <v>31.202000000000002</v>
      </c>
      <c r="E31" s="298">
        <f>('[7]golemi banki'!CU31)/1000</f>
        <v>30.66713</v>
      </c>
      <c r="F31" s="301">
        <f>('[8]golemi banki'!CU31)/1000</f>
        <v>30.56044</v>
      </c>
      <c r="G31" s="297">
        <f>('[7]sredni banki'!HK31)/1000</f>
        <v>282.12799999999999</v>
      </c>
      <c r="H31" s="298">
        <f>('[8]sredni banki'!HK31)/1000</f>
        <v>120.69499999999999</v>
      </c>
      <c r="I31" s="298">
        <f>('[7]sredni banki'!HJ31)/1000</f>
        <v>173.52145000000002</v>
      </c>
      <c r="J31" s="299">
        <f>('[8]sredni banki'!HJ31)/1000</f>
        <v>71.975279999999998</v>
      </c>
      <c r="K31" s="297">
        <f>('[7]mail banki'!GM31)/1000</f>
        <v>13.364000000000001</v>
      </c>
      <c r="L31" s="298">
        <f>('[8]mail banki'!GM31)/1000</f>
        <v>43.819000000000003</v>
      </c>
      <c r="M31" s="298">
        <f>('[7]mail banki'!GL31)/1000</f>
        <v>10.87284</v>
      </c>
      <c r="N31" s="299">
        <f>('[8]mail banki'!GL31)/1000</f>
        <v>35.014450000000004</v>
      </c>
    </row>
    <row r="32" spans="1:14" ht="15" thickBot="1">
      <c r="A32" s="346"/>
      <c r="B32" s="275" t="s">
        <v>168</v>
      </c>
      <c r="C32" s="276">
        <f>('[7]golemi banki'!$CV$35+'[7]golemi banki'!$CV$34+'[7]golemi banki'!$CV$33+'[7]golemi banki'!$CV$32)/1000</f>
        <v>91.528000000000006</v>
      </c>
      <c r="D32" s="277">
        <f>('[8]golemi banki'!$CV$35+'[8]golemi banki'!$CV$34+'[8]golemi banki'!$CV$33+'[8]golemi banki'!$CV$32)/1000</f>
        <v>96.01</v>
      </c>
      <c r="E32" s="277">
        <f>('[7]golemi banki'!$CU$35+'[7]golemi banki'!$CU$34+'[7]golemi banki'!$CU$33+'[7]golemi banki'!$CU$32)/1000</f>
        <v>60.513980000000004</v>
      </c>
      <c r="F32" s="278">
        <f>('[8]golemi banki'!$CU$35+'[8]golemi banki'!$CU$34+'[8]golemi banki'!$CU$33+'[8]golemi banki'!$CU$32)/1000</f>
        <v>66.324649999999991</v>
      </c>
      <c r="G32" s="279">
        <f>('[7]sredni banki'!$HK$35+'[7]sredni banki'!$HK$34+'[7]sredni banki'!$HK$33+'[7]sredni banki'!$HK$32)/1000</f>
        <v>179.334</v>
      </c>
      <c r="H32" s="277">
        <f>('[8]sredni banki'!$HK$35+'[8]sredni banki'!$HK$34+'[8]sredni banki'!$HK$33+'[8]sredni banki'!$HK$32)/1000</f>
        <v>196.92400000000001</v>
      </c>
      <c r="I32" s="277">
        <f>('[7]sredni banki'!$HJ$35+'[7]sredni banki'!$HJ$34+'[7]sredni banki'!$HJ$33+'[7]sredni banki'!$HJ$32)/1000</f>
        <v>113.72907000000001</v>
      </c>
      <c r="J32" s="280">
        <f>('[8]sredni banki'!$HJ$35+'[8]sredni banki'!$HJ$34+'[8]sredni banki'!$HJ$33+'[8]sredni banki'!$HJ$32)/1000</f>
        <v>126.96341000000001</v>
      </c>
      <c r="K32" s="279">
        <f>('[7]mail banki'!$GM$35+'[7]mail banki'!$GM$34+'[7]mail banki'!$GM$33+'[7]mail banki'!$GM$32)/1000</f>
        <v>4.944</v>
      </c>
      <c r="L32" s="277">
        <f>('[8]mail banki'!$GM$35+'[8]mail banki'!$GM$34+'[8]mail banki'!$GM$33+'[8]mail banki'!$GM$32)/1000</f>
        <v>3.411</v>
      </c>
      <c r="M32" s="277">
        <f>('[7]mail banki'!$GL$35+'[7]mail banki'!$GL$34+'[7]mail banki'!$GL$33+'[7]mail banki'!$GL$32)/1000</f>
        <v>3.8595499999999996</v>
      </c>
      <c r="N32" s="280">
        <f>('[8]mail banki'!$GL$35+'[8]mail banki'!$GL$34+'[8]mail banki'!$GL$33+'[8]mail banki'!$GL$32)/1000</f>
        <v>2.5718400000000003</v>
      </c>
    </row>
    <row r="33" spans="1:14" ht="15.75" thickTop="1" thickBot="1">
      <c r="A33" s="346"/>
      <c r="B33" s="331" t="s">
        <v>183</v>
      </c>
      <c r="C33" s="332">
        <f>C9+C17+C19+C25+C32</f>
        <v>10497.977999999999</v>
      </c>
      <c r="D33" s="332">
        <f t="shared" ref="D33:M33" si="2">D9+D17+D19+D25+D32</f>
        <v>12005.424000000001</v>
      </c>
      <c r="E33" s="332">
        <f t="shared" si="2"/>
        <v>8006.2442700000011</v>
      </c>
      <c r="F33" s="333">
        <f t="shared" si="2"/>
        <v>9220.9477700000007</v>
      </c>
      <c r="G33" s="334">
        <f t="shared" si="2"/>
        <v>4499.3810000000003</v>
      </c>
      <c r="H33" s="348">
        <f t="shared" si="2"/>
        <v>5574.5790000000006</v>
      </c>
      <c r="I33" s="332">
        <f t="shared" si="2"/>
        <v>2475.8243699999998</v>
      </c>
      <c r="J33" s="349">
        <f t="shared" si="2"/>
        <v>2950.92182</v>
      </c>
      <c r="K33" s="332">
        <f t="shared" si="2"/>
        <v>979.83699999999999</v>
      </c>
      <c r="L33" s="332">
        <f t="shared" si="2"/>
        <v>848.83100000000002</v>
      </c>
      <c r="M33" s="332">
        <f t="shared" si="2"/>
        <v>850.73122000000001</v>
      </c>
      <c r="N33" s="335">
        <f>N9+N17+N19+N25+N32</f>
        <v>731.08261000000005</v>
      </c>
    </row>
    <row r="34" spans="1:14" ht="15.75" thickTop="1" thickBot="1">
      <c r="A34" s="346"/>
      <c r="B34" s="336" t="s">
        <v>72</v>
      </c>
      <c r="C34" s="337">
        <f>('[7]golemi banki'!$BX$36+'[7]golemi banki'!$BY$36+'[7]golemi banki'!$BZ$36+'[7]golemi banki'!$CA$36+'[7]golemi banki'!$CB$36)/1000</f>
        <v>5636.7520000000004</v>
      </c>
      <c r="D34" s="338">
        <f>('[8]golemi banki'!$BZ$36+'[8]golemi banki'!$CA$36+'[8]golemi banki'!$CB$36)/1000</f>
        <v>6301.6360000000004</v>
      </c>
      <c r="E34" s="338">
        <f>('[7]golemi banki'!$CC$36)/1000</f>
        <v>4487.2803899999999</v>
      </c>
      <c r="F34" s="340">
        <f>('[8]golemi banki'!$CC$36)/1000</f>
        <v>4968.1426000000001</v>
      </c>
      <c r="G34" s="350">
        <f>('[7]sredni banki'!$GN$36+'[7]sredni banki'!$GO$36+'[7]sredni banki'!$GP$36+'[7]sredni banki'!$GQ$36)/1000</f>
        <v>2389.7750000000001</v>
      </c>
      <c r="H34" s="338">
        <f>('[8]sredni banki'!$GO$36+'[8]sredni banki'!$GP$36+'[8]sredni banki'!$GQ$36)/1000</f>
        <v>2957.453</v>
      </c>
      <c r="I34" s="338">
        <f>('[7]sredni banki'!$GR$36)/1000</f>
        <v>1389.75323</v>
      </c>
      <c r="J34" s="351">
        <f>('[8]sredni banki'!$GR$36)/1000</f>
        <v>1576.7943199999995</v>
      </c>
      <c r="K34" s="337">
        <f>('[7]mail banki'!$FQ$36+'[7]mail banki'!$FR$36+'[7]mail banki'!$FS$36)/1000</f>
        <v>743.84500000000003</v>
      </c>
      <c r="L34" s="337">
        <f>('[8]mail banki'!$FQ$36+'[8]mail banki'!$FR$36+'[8]mail banki'!$FS$36)/1000</f>
        <v>562.50400000000002</v>
      </c>
      <c r="M34" s="338">
        <f>('[7]mail banki'!$FT$36)/1000</f>
        <v>645.42644999999993</v>
      </c>
      <c r="N34" s="339">
        <f>('[8]mail banki'!$FT$36)/1000</f>
        <v>489.36093000000005</v>
      </c>
    </row>
    <row r="35" spans="1:14" ht="15" thickBot="1">
      <c r="A35" s="346"/>
      <c r="B35" s="341" t="s">
        <v>73</v>
      </c>
      <c r="C35" s="342">
        <f>('[7]golemi banki'!$CF$36+'[7]golemi banki'!$CG$36+'[7]golemi banki'!$CH$36)/1000</f>
        <v>2342.1190000000001</v>
      </c>
      <c r="D35" s="343">
        <f>('[8]golemi banki'!$CF$36+'[8]golemi banki'!$CG$36+'[8]golemi banki'!$CH$36)/1000</f>
        <v>2543.3069999999998</v>
      </c>
      <c r="E35" s="343">
        <f>('[7]golemi banki'!$CI$36)/1000</f>
        <v>1754.1470099999999</v>
      </c>
      <c r="F35" s="345">
        <f>('[8]golemi banki'!$CI$36)/1000</f>
        <v>1918.4824599999999</v>
      </c>
      <c r="G35" s="352">
        <f>('[7]sredni banki'!$GU$36+'[7]sredni banki'!$GV$36+'[7]sredni banki'!$GW$36)/1000</f>
        <v>1238.3440000000001</v>
      </c>
      <c r="H35" s="343">
        <f>('[8]sredni banki'!$GU$36+'[8]sredni banki'!$GV$36+'[8]sredni banki'!$GW$36)/1000</f>
        <v>1410.337</v>
      </c>
      <c r="I35" s="343">
        <f>('[7]sredni banki'!$GX$36)/1000</f>
        <v>673.42823999999996</v>
      </c>
      <c r="J35" s="344">
        <f>('[8]sredni banki'!$GX$36)/1000</f>
        <v>777.55221999999992</v>
      </c>
      <c r="K35" s="342">
        <f>('[7]mail banki'!$FW$36+'[7]mail banki'!$FX$36+'[7]mail banki'!$FY$36)/1000</f>
        <v>144.70500000000001</v>
      </c>
      <c r="L35" s="342">
        <f>('[8]mail banki'!$FW$36+'[8]mail banki'!$FX$36+'[8]mail banki'!$FY$36)/1000</f>
        <v>221.90799999999999</v>
      </c>
      <c r="M35" s="343">
        <f>('[7]mail banki'!$FZ$36)/1000</f>
        <v>126.94148999999999</v>
      </c>
      <c r="N35" s="344">
        <f>('[8]mail banki'!$FZ$36)/1000</f>
        <v>177.57228000000001</v>
      </c>
    </row>
    <row r="36" spans="1:14" ht="15" thickBot="1">
      <c r="A36" s="346"/>
      <c r="B36" s="341" t="s">
        <v>173</v>
      </c>
      <c r="C36" s="342">
        <f>('[7]golemi banki'!$CK$36+'[7]golemi banki'!$CL$36+'[7]golemi banki'!$CM$36+'[7]golemi banki'!$CN$36)/1000</f>
        <v>2519.107</v>
      </c>
      <c r="D36" s="343">
        <f>('[8]golemi banki'!$CL$36+'[8]golemi banki'!$CM$36+'[8]golemi banki'!$CN$36)/1000</f>
        <v>3160.4810000000002</v>
      </c>
      <c r="E36" s="343">
        <f>('[7]golemi banki'!$CO$36)/1000</f>
        <v>1764.8168700000001</v>
      </c>
      <c r="F36" s="345">
        <f>('[8]golemi banki'!$CO$36)/1000</f>
        <v>2334.3227099999995</v>
      </c>
      <c r="G36" s="352">
        <f>('[7]sredni banki'!$GZ$36+'[7]sredni banki'!$HA$36+'[7]sredni banki'!$HB$36+'[7]sredni banki'!$HC$36)/1000</f>
        <v>871.26199999999994</v>
      </c>
      <c r="H36" s="343">
        <f>('[8]sredni banki'!$HA$36+'[8]sredni banki'!$HB$36+'[8]sredni banki'!$HC$36)/1000</f>
        <v>1206.789</v>
      </c>
      <c r="I36" s="343">
        <f>('[7]sredni banki'!$HD$36)/1000</f>
        <v>412.6429</v>
      </c>
      <c r="J36" s="344">
        <f>('[8]sredni banki'!$HD$36)/1000</f>
        <v>596.57528000000013</v>
      </c>
      <c r="K36" s="342">
        <f>('[7]mail banki'!$GD$36+'[7]mail banki'!$GE$36)/1000</f>
        <v>91.287000000000006</v>
      </c>
      <c r="L36" s="342">
        <f>('[8]mail banki'!$GC$36+'[8]mail banki'!$GE$36)/1000</f>
        <v>64.418999999999997</v>
      </c>
      <c r="M36" s="343">
        <f>('[7]mail banki'!$GF$36)/1000</f>
        <v>78.363280000000003</v>
      </c>
      <c r="N36" s="344">
        <f>('[8]mail banki'!$GF$36)/1000</f>
        <v>64.1494</v>
      </c>
    </row>
    <row r="37" spans="1:14">
      <c r="A37" s="346"/>
      <c r="B37" s="346"/>
      <c r="C37" s="346"/>
      <c r="D37" s="346"/>
      <c r="E37" s="346"/>
      <c r="F37" s="346"/>
      <c r="G37" s="346"/>
      <c r="H37" s="346"/>
      <c r="I37" s="346"/>
      <c r="J37" s="346"/>
      <c r="K37" s="346"/>
      <c r="L37" s="346"/>
      <c r="M37" s="346"/>
      <c r="N37" s="346"/>
    </row>
  </sheetData>
  <mergeCells count="13">
    <mergeCell ref="I7:J7"/>
    <mergeCell ref="K7:L7"/>
    <mergeCell ref="M7:N7"/>
    <mergeCell ref="M1:N1"/>
    <mergeCell ref="B3:N3"/>
    <mergeCell ref="L5:N5"/>
    <mergeCell ref="B6:B8"/>
    <mergeCell ref="C6:F6"/>
    <mergeCell ref="G6:J6"/>
    <mergeCell ref="K6:N6"/>
    <mergeCell ref="C7:D7"/>
    <mergeCell ref="E7:F7"/>
    <mergeCell ref="G7:H7"/>
  </mergeCells>
  <pageMargins left="0.7" right="0.7" top="0.75" bottom="0.75" header="0.3" footer="0.3"/>
  <pageSetup paperSize="9" scale="65" orientation="portrait" verticalDpi="0" r:id="rId1"/>
</worksheet>
</file>

<file path=xl/worksheets/sheet13.xml><?xml version="1.0" encoding="utf-8"?>
<worksheet xmlns="http://schemas.openxmlformats.org/spreadsheetml/2006/main" xmlns:r="http://schemas.openxmlformats.org/officeDocument/2006/relationships">
  <dimension ref="A2:I63"/>
  <sheetViews>
    <sheetView showGridLines="0" workbookViewId="0">
      <selection activeCell="A4" sqref="A4"/>
    </sheetView>
  </sheetViews>
  <sheetFormatPr defaultRowHeight="12.75"/>
  <cols>
    <col min="1" max="1" width="8.140625" style="353" bestFit="1" customWidth="1"/>
    <col min="2" max="2" width="26.85546875" style="353" customWidth="1"/>
    <col min="3" max="3" width="25.5703125" style="353" bestFit="1" customWidth="1"/>
    <col min="4" max="7" width="10.7109375" style="353" bestFit="1" customWidth="1"/>
    <col min="8" max="8" width="11" style="353" bestFit="1" customWidth="1"/>
    <col min="9" max="9" width="11.140625" style="353" bestFit="1" customWidth="1"/>
    <col min="10" max="251" width="9.140625" style="353"/>
    <col min="252" max="252" width="8.140625" style="353" bestFit="1" customWidth="1"/>
    <col min="253" max="253" width="26.85546875" style="353" customWidth="1"/>
    <col min="254" max="254" width="25.5703125" style="353" bestFit="1" customWidth="1"/>
    <col min="255" max="258" width="10.7109375" style="353" bestFit="1" customWidth="1"/>
    <col min="259" max="259" width="11" style="353" bestFit="1" customWidth="1"/>
    <col min="260" max="260" width="11.140625" style="353" bestFit="1" customWidth="1"/>
    <col min="261" max="261" width="9.140625" style="353"/>
    <col min="262" max="262" width="12" style="353" bestFit="1" customWidth="1"/>
    <col min="263" max="507" width="9.140625" style="353"/>
    <col min="508" max="508" width="8.140625" style="353" bestFit="1" customWidth="1"/>
    <col min="509" max="509" width="26.85546875" style="353" customWidth="1"/>
    <col min="510" max="510" width="25.5703125" style="353" bestFit="1" customWidth="1"/>
    <col min="511" max="514" width="10.7109375" style="353" bestFit="1" customWidth="1"/>
    <col min="515" max="515" width="11" style="353" bestFit="1" customWidth="1"/>
    <col min="516" max="516" width="11.140625" style="353" bestFit="1" customWidth="1"/>
    <col min="517" max="517" width="9.140625" style="353"/>
    <col min="518" max="518" width="12" style="353" bestFit="1" customWidth="1"/>
    <col min="519" max="763" width="9.140625" style="353"/>
    <col min="764" max="764" width="8.140625" style="353" bestFit="1" customWidth="1"/>
    <col min="765" max="765" width="26.85546875" style="353" customWidth="1"/>
    <col min="766" max="766" width="25.5703125" style="353" bestFit="1" customWidth="1"/>
    <col min="767" max="770" width="10.7109375" style="353" bestFit="1" customWidth="1"/>
    <col min="771" max="771" width="11" style="353" bestFit="1" customWidth="1"/>
    <col min="772" max="772" width="11.140625" style="353" bestFit="1" customWidth="1"/>
    <col min="773" max="773" width="9.140625" style="353"/>
    <col min="774" max="774" width="12" style="353" bestFit="1" customWidth="1"/>
    <col min="775" max="1019" width="9.140625" style="353"/>
    <col min="1020" max="1020" width="8.140625" style="353" bestFit="1" customWidth="1"/>
    <col min="1021" max="1021" width="26.85546875" style="353" customWidth="1"/>
    <col min="1022" max="1022" width="25.5703125" style="353" bestFit="1" customWidth="1"/>
    <col min="1023" max="1026" width="10.7109375" style="353" bestFit="1" customWidth="1"/>
    <col min="1027" max="1027" width="11" style="353" bestFit="1" customWidth="1"/>
    <col min="1028" max="1028" width="11.140625" style="353" bestFit="1" customWidth="1"/>
    <col min="1029" max="1029" width="9.140625" style="353"/>
    <col min="1030" max="1030" width="12" style="353" bestFit="1" customWidth="1"/>
    <col min="1031" max="1275" width="9.140625" style="353"/>
    <col min="1276" max="1276" width="8.140625" style="353" bestFit="1" customWidth="1"/>
    <col min="1277" max="1277" width="26.85546875" style="353" customWidth="1"/>
    <col min="1278" max="1278" width="25.5703125" style="353" bestFit="1" customWidth="1"/>
    <col min="1279" max="1282" width="10.7109375" style="353" bestFit="1" customWidth="1"/>
    <col min="1283" max="1283" width="11" style="353" bestFit="1" customWidth="1"/>
    <col min="1284" max="1284" width="11.140625" style="353" bestFit="1" customWidth="1"/>
    <col min="1285" max="1285" width="9.140625" style="353"/>
    <col min="1286" max="1286" width="12" style="353" bestFit="1" customWidth="1"/>
    <col min="1287" max="1531" width="9.140625" style="353"/>
    <col min="1532" max="1532" width="8.140625" style="353" bestFit="1" customWidth="1"/>
    <col min="1533" max="1533" width="26.85546875" style="353" customWidth="1"/>
    <col min="1534" max="1534" width="25.5703125" style="353" bestFit="1" customWidth="1"/>
    <col min="1535" max="1538" width="10.7109375" style="353" bestFit="1" customWidth="1"/>
    <col min="1539" max="1539" width="11" style="353" bestFit="1" customWidth="1"/>
    <col min="1540" max="1540" width="11.140625" style="353" bestFit="1" customWidth="1"/>
    <col min="1541" max="1541" width="9.140625" style="353"/>
    <col min="1542" max="1542" width="12" style="353" bestFit="1" customWidth="1"/>
    <col min="1543" max="1787" width="9.140625" style="353"/>
    <col min="1788" max="1788" width="8.140625" style="353" bestFit="1" customWidth="1"/>
    <col min="1789" max="1789" width="26.85546875" style="353" customWidth="1"/>
    <col min="1790" max="1790" width="25.5703125" style="353" bestFit="1" customWidth="1"/>
    <col min="1791" max="1794" width="10.7109375" style="353" bestFit="1" customWidth="1"/>
    <col min="1795" max="1795" width="11" style="353" bestFit="1" customWidth="1"/>
    <col min="1796" max="1796" width="11.140625" style="353" bestFit="1" customWidth="1"/>
    <col min="1797" max="1797" width="9.140625" style="353"/>
    <col min="1798" max="1798" width="12" style="353" bestFit="1" customWidth="1"/>
    <col min="1799" max="2043" width="9.140625" style="353"/>
    <col min="2044" max="2044" width="8.140625" style="353" bestFit="1" customWidth="1"/>
    <col min="2045" max="2045" width="26.85546875" style="353" customWidth="1"/>
    <col min="2046" max="2046" width="25.5703125" style="353" bestFit="1" customWidth="1"/>
    <col min="2047" max="2050" width="10.7109375" style="353" bestFit="1" customWidth="1"/>
    <col min="2051" max="2051" width="11" style="353" bestFit="1" customWidth="1"/>
    <col min="2052" max="2052" width="11.140625" style="353" bestFit="1" customWidth="1"/>
    <col min="2053" max="2053" width="9.140625" style="353"/>
    <col min="2054" max="2054" width="12" style="353" bestFit="1" customWidth="1"/>
    <col min="2055" max="2299" width="9.140625" style="353"/>
    <col min="2300" max="2300" width="8.140625" style="353" bestFit="1" customWidth="1"/>
    <col min="2301" max="2301" width="26.85546875" style="353" customWidth="1"/>
    <col min="2302" max="2302" width="25.5703125" style="353" bestFit="1" customWidth="1"/>
    <col min="2303" max="2306" width="10.7109375" style="353" bestFit="1" customWidth="1"/>
    <col min="2307" max="2307" width="11" style="353" bestFit="1" customWidth="1"/>
    <col min="2308" max="2308" width="11.140625" style="353" bestFit="1" customWidth="1"/>
    <col min="2309" max="2309" width="9.140625" style="353"/>
    <col min="2310" max="2310" width="12" style="353" bestFit="1" customWidth="1"/>
    <col min="2311" max="2555" width="9.140625" style="353"/>
    <col min="2556" max="2556" width="8.140625" style="353" bestFit="1" customWidth="1"/>
    <col min="2557" max="2557" width="26.85546875" style="353" customWidth="1"/>
    <col min="2558" max="2558" width="25.5703125" style="353" bestFit="1" customWidth="1"/>
    <col min="2559" max="2562" width="10.7109375" style="353" bestFit="1" customWidth="1"/>
    <col min="2563" max="2563" width="11" style="353" bestFit="1" customWidth="1"/>
    <col min="2564" max="2564" width="11.140625" style="353" bestFit="1" customWidth="1"/>
    <col min="2565" max="2565" width="9.140625" style="353"/>
    <col min="2566" max="2566" width="12" style="353" bestFit="1" customWidth="1"/>
    <col min="2567" max="2811" width="9.140625" style="353"/>
    <col min="2812" max="2812" width="8.140625" style="353" bestFit="1" customWidth="1"/>
    <col min="2813" max="2813" width="26.85546875" style="353" customWidth="1"/>
    <col min="2814" max="2814" width="25.5703125" style="353" bestFit="1" customWidth="1"/>
    <col min="2815" max="2818" width="10.7109375" style="353" bestFit="1" customWidth="1"/>
    <col min="2819" max="2819" width="11" style="353" bestFit="1" customWidth="1"/>
    <col min="2820" max="2820" width="11.140625" style="353" bestFit="1" customWidth="1"/>
    <col min="2821" max="2821" width="9.140625" style="353"/>
    <col min="2822" max="2822" width="12" style="353" bestFit="1" customWidth="1"/>
    <col min="2823" max="3067" width="9.140625" style="353"/>
    <col min="3068" max="3068" width="8.140625" style="353" bestFit="1" customWidth="1"/>
    <col min="3069" max="3069" width="26.85546875" style="353" customWidth="1"/>
    <col min="3070" max="3070" width="25.5703125" style="353" bestFit="1" customWidth="1"/>
    <col min="3071" max="3074" width="10.7109375" style="353" bestFit="1" customWidth="1"/>
    <col min="3075" max="3075" width="11" style="353" bestFit="1" customWidth="1"/>
    <col min="3076" max="3076" width="11.140625" style="353" bestFit="1" customWidth="1"/>
    <col min="3077" max="3077" width="9.140625" style="353"/>
    <col min="3078" max="3078" width="12" style="353" bestFit="1" customWidth="1"/>
    <col min="3079" max="3323" width="9.140625" style="353"/>
    <col min="3324" max="3324" width="8.140625" style="353" bestFit="1" customWidth="1"/>
    <col min="3325" max="3325" width="26.85546875" style="353" customWidth="1"/>
    <col min="3326" max="3326" width="25.5703125" style="353" bestFit="1" customWidth="1"/>
    <col min="3327" max="3330" width="10.7109375" style="353" bestFit="1" customWidth="1"/>
    <col min="3331" max="3331" width="11" style="353" bestFit="1" customWidth="1"/>
    <col min="3332" max="3332" width="11.140625" style="353" bestFit="1" customWidth="1"/>
    <col min="3333" max="3333" width="9.140625" style="353"/>
    <col min="3334" max="3334" width="12" style="353" bestFit="1" customWidth="1"/>
    <col min="3335" max="3579" width="9.140625" style="353"/>
    <col min="3580" max="3580" width="8.140625" style="353" bestFit="1" customWidth="1"/>
    <col min="3581" max="3581" width="26.85546875" style="353" customWidth="1"/>
    <col min="3582" max="3582" width="25.5703125" style="353" bestFit="1" customWidth="1"/>
    <col min="3583" max="3586" width="10.7109375" style="353" bestFit="1" customWidth="1"/>
    <col min="3587" max="3587" width="11" style="353" bestFit="1" customWidth="1"/>
    <col min="3588" max="3588" width="11.140625" style="353" bestFit="1" customWidth="1"/>
    <col min="3589" max="3589" width="9.140625" style="353"/>
    <col min="3590" max="3590" width="12" style="353" bestFit="1" customWidth="1"/>
    <col min="3591" max="3835" width="9.140625" style="353"/>
    <col min="3836" max="3836" width="8.140625" style="353" bestFit="1" customWidth="1"/>
    <col min="3837" max="3837" width="26.85546875" style="353" customWidth="1"/>
    <col min="3838" max="3838" width="25.5703125" style="353" bestFit="1" customWidth="1"/>
    <col min="3839" max="3842" width="10.7109375" style="353" bestFit="1" customWidth="1"/>
    <col min="3843" max="3843" width="11" style="353" bestFit="1" customWidth="1"/>
    <col min="3844" max="3844" width="11.140625" style="353" bestFit="1" customWidth="1"/>
    <col min="3845" max="3845" width="9.140625" style="353"/>
    <col min="3846" max="3846" width="12" style="353" bestFit="1" customWidth="1"/>
    <col min="3847" max="4091" width="9.140625" style="353"/>
    <col min="4092" max="4092" width="8.140625" style="353" bestFit="1" customWidth="1"/>
    <col min="4093" max="4093" width="26.85546875" style="353" customWidth="1"/>
    <col min="4094" max="4094" width="25.5703125" style="353" bestFit="1" customWidth="1"/>
    <col min="4095" max="4098" width="10.7109375" style="353" bestFit="1" customWidth="1"/>
    <col min="4099" max="4099" width="11" style="353" bestFit="1" customWidth="1"/>
    <col min="4100" max="4100" width="11.140625" style="353" bestFit="1" customWidth="1"/>
    <col min="4101" max="4101" width="9.140625" style="353"/>
    <col min="4102" max="4102" width="12" style="353" bestFit="1" customWidth="1"/>
    <col min="4103" max="4347" width="9.140625" style="353"/>
    <col min="4348" max="4348" width="8.140625" style="353" bestFit="1" customWidth="1"/>
    <col min="4349" max="4349" width="26.85546875" style="353" customWidth="1"/>
    <col min="4350" max="4350" width="25.5703125" style="353" bestFit="1" customWidth="1"/>
    <col min="4351" max="4354" width="10.7109375" style="353" bestFit="1" customWidth="1"/>
    <col min="4355" max="4355" width="11" style="353" bestFit="1" customWidth="1"/>
    <col min="4356" max="4356" width="11.140625" style="353" bestFit="1" customWidth="1"/>
    <col min="4357" max="4357" width="9.140625" style="353"/>
    <col min="4358" max="4358" width="12" style="353" bestFit="1" customWidth="1"/>
    <col min="4359" max="4603" width="9.140625" style="353"/>
    <col min="4604" max="4604" width="8.140625" style="353" bestFit="1" customWidth="1"/>
    <col min="4605" max="4605" width="26.85546875" style="353" customWidth="1"/>
    <col min="4606" max="4606" width="25.5703125" style="353" bestFit="1" customWidth="1"/>
    <col min="4607" max="4610" width="10.7109375" style="353" bestFit="1" customWidth="1"/>
    <col min="4611" max="4611" width="11" style="353" bestFit="1" customWidth="1"/>
    <col min="4612" max="4612" width="11.140625" style="353" bestFit="1" customWidth="1"/>
    <col min="4613" max="4613" width="9.140625" style="353"/>
    <col min="4614" max="4614" width="12" style="353" bestFit="1" customWidth="1"/>
    <col min="4615" max="4859" width="9.140625" style="353"/>
    <col min="4860" max="4860" width="8.140625" style="353" bestFit="1" customWidth="1"/>
    <col min="4861" max="4861" width="26.85546875" style="353" customWidth="1"/>
    <col min="4862" max="4862" width="25.5703125" style="353" bestFit="1" customWidth="1"/>
    <col min="4863" max="4866" width="10.7109375" style="353" bestFit="1" customWidth="1"/>
    <col min="4867" max="4867" width="11" style="353" bestFit="1" customWidth="1"/>
    <col min="4868" max="4868" width="11.140625" style="353" bestFit="1" customWidth="1"/>
    <col min="4869" max="4869" width="9.140625" style="353"/>
    <col min="4870" max="4870" width="12" style="353" bestFit="1" customWidth="1"/>
    <col min="4871" max="5115" width="9.140625" style="353"/>
    <col min="5116" max="5116" width="8.140625" style="353" bestFit="1" customWidth="1"/>
    <col min="5117" max="5117" width="26.85546875" style="353" customWidth="1"/>
    <col min="5118" max="5118" width="25.5703125" style="353" bestFit="1" customWidth="1"/>
    <col min="5119" max="5122" width="10.7109375" style="353" bestFit="1" customWidth="1"/>
    <col min="5123" max="5123" width="11" style="353" bestFit="1" customWidth="1"/>
    <col min="5124" max="5124" width="11.140625" style="353" bestFit="1" customWidth="1"/>
    <col min="5125" max="5125" width="9.140625" style="353"/>
    <col min="5126" max="5126" width="12" style="353" bestFit="1" customWidth="1"/>
    <col min="5127" max="5371" width="9.140625" style="353"/>
    <col min="5372" max="5372" width="8.140625" style="353" bestFit="1" customWidth="1"/>
    <col min="5373" max="5373" width="26.85546875" style="353" customWidth="1"/>
    <col min="5374" max="5374" width="25.5703125" style="353" bestFit="1" customWidth="1"/>
    <col min="5375" max="5378" width="10.7109375" style="353" bestFit="1" customWidth="1"/>
    <col min="5379" max="5379" width="11" style="353" bestFit="1" customWidth="1"/>
    <col min="5380" max="5380" width="11.140625" style="353" bestFit="1" customWidth="1"/>
    <col min="5381" max="5381" width="9.140625" style="353"/>
    <col min="5382" max="5382" width="12" style="353" bestFit="1" customWidth="1"/>
    <col min="5383" max="5627" width="9.140625" style="353"/>
    <col min="5628" max="5628" width="8.140625" style="353" bestFit="1" customWidth="1"/>
    <col min="5629" max="5629" width="26.85546875" style="353" customWidth="1"/>
    <col min="5630" max="5630" width="25.5703125" style="353" bestFit="1" customWidth="1"/>
    <col min="5631" max="5634" width="10.7109375" style="353" bestFit="1" customWidth="1"/>
    <col min="5635" max="5635" width="11" style="353" bestFit="1" customWidth="1"/>
    <col min="5636" max="5636" width="11.140625" style="353" bestFit="1" customWidth="1"/>
    <col min="5637" max="5637" width="9.140625" style="353"/>
    <col min="5638" max="5638" width="12" style="353" bestFit="1" customWidth="1"/>
    <col min="5639" max="5883" width="9.140625" style="353"/>
    <col min="5884" max="5884" width="8.140625" style="353" bestFit="1" customWidth="1"/>
    <col min="5885" max="5885" width="26.85546875" style="353" customWidth="1"/>
    <col min="5886" max="5886" width="25.5703125" style="353" bestFit="1" customWidth="1"/>
    <col min="5887" max="5890" width="10.7109375" style="353" bestFit="1" customWidth="1"/>
    <col min="5891" max="5891" width="11" style="353" bestFit="1" customWidth="1"/>
    <col min="5892" max="5892" width="11.140625" style="353" bestFit="1" customWidth="1"/>
    <col min="5893" max="5893" width="9.140625" style="353"/>
    <col min="5894" max="5894" width="12" style="353" bestFit="1" customWidth="1"/>
    <col min="5895" max="6139" width="9.140625" style="353"/>
    <col min="6140" max="6140" width="8.140625" style="353" bestFit="1" customWidth="1"/>
    <col min="6141" max="6141" width="26.85546875" style="353" customWidth="1"/>
    <col min="6142" max="6142" width="25.5703125" style="353" bestFit="1" customWidth="1"/>
    <col min="6143" max="6146" width="10.7109375" style="353" bestFit="1" customWidth="1"/>
    <col min="6147" max="6147" width="11" style="353" bestFit="1" customWidth="1"/>
    <col min="6148" max="6148" width="11.140625" style="353" bestFit="1" customWidth="1"/>
    <col min="6149" max="6149" width="9.140625" style="353"/>
    <col min="6150" max="6150" width="12" style="353" bestFit="1" customWidth="1"/>
    <col min="6151" max="6395" width="9.140625" style="353"/>
    <col min="6396" max="6396" width="8.140625" style="353" bestFit="1" customWidth="1"/>
    <col min="6397" max="6397" width="26.85546875" style="353" customWidth="1"/>
    <col min="6398" max="6398" width="25.5703125" style="353" bestFit="1" customWidth="1"/>
    <col min="6399" max="6402" width="10.7109375" style="353" bestFit="1" customWidth="1"/>
    <col min="6403" max="6403" width="11" style="353" bestFit="1" customWidth="1"/>
    <col min="6404" max="6404" width="11.140625" style="353" bestFit="1" customWidth="1"/>
    <col min="6405" max="6405" width="9.140625" style="353"/>
    <col min="6406" max="6406" width="12" style="353" bestFit="1" customWidth="1"/>
    <col min="6407" max="6651" width="9.140625" style="353"/>
    <col min="6652" max="6652" width="8.140625" style="353" bestFit="1" customWidth="1"/>
    <col min="6653" max="6653" width="26.85546875" style="353" customWidth="1"/>
    <col min="6654" max="6654" width="25.5703125" style="353" bestFit="1" customWidth="1"/>
    <col min="6655" max="6658" width="10.7109375" style="353" bestFit="1" customWidth="1"/>
    <col min="6659" max="6659" width="11" style="353" bestFit="1" customWidth="1"/>
    <col min="6660" max="6660" width="11.140625" style="353" bestFit="1" customWidth="1"/>
    <col min="6661" max="6661" width="9.140625" style="353"/>
    <col min="6662" max="6662" width="12" style="353" bestFit="1" customWidth="1"/>
    <col min="6663" max="6907" width="9.140625" style="353"/>
    <col min="6908" max="6908" width="8.140625" style="353" bestFit="1" customWidth="1"/>
    <col min="6909" max="6909" width="26.85546875" style="353" customWidth="1"/>
    <col min="6910" max="6910" width="25.5703125" style="353" bestFit="1" customWidth="1"/>
    <col min="6911" max="6914" width="10.7109375" style="353" bestFit="1" customWidth="1"/>
    <col min="6915" max="6915" width="11" style="353" bestFit="1" customWidth="1"/>
    <col min="6916" max="6916" width="11.140625" style="353" bestFit="1" customWidth="1"/>
    <col min="6917" max="6917" width="9.140625" style="353"/>
    <col min="6918" max="6918" width="12" style="353" bestFit="1" customWidth="1"/>
    <col min="6919" max="7163" width="9.140625" style="353"/>
    <col min="7164" max="7164" width="8.140625" style="353" bestFit="1" customWidth="1"/>
    <col min="7165" max="7165" width="26.85546875" style="353" customWidth="1"/>
    <col min="7166" max="7166" width="25.5703125" style="353" bestFit="1" customWidth="1"/>
    <col min="7167" max="7170" width="10.7109375" style="353" bestFit="1" customWidth="1"/>
    <col min="7171" max="7171" width="11" style="353" bestFit="1" customWidth="1"/>
    <col min="7172" max="7172" width="11.140625" style="353" bestFit="1" customWidth="1"/>
    <col min="7173" max="7173" width="9.140625" style="353"/>
    <col min="7174" max="7174" width="12" style="353" bestFit="1" customWidth="1"/>
    <col min="7175" max="7419" width="9.140625" style="353"/>
    <col min="7420" max="7420" width="8.140625" style="353" bestFit="1" customWidth="1"/>
    <col min="7421" max="7421" width="26.85546875" style="353" customWidth="1"/>
    <col min="7422" max="7422" width="25.5703125" style="353" bestFit="1" customWidth="1"/>
    <col min="7423" max="7426" width="10.7109375" style="353" bestFit="1" customWidth="1"/>
    <col min="7427" max="7427" width="11" style="353" bestFit="1" customWidth="1"/>
    <col min="7428" max="7428" width="11.140625" style="353" bestFit="1" customWidth="1"/>
    <col min="7429" max="7429" width="9.140625" style="353"/>
    <col min="7430" max="7430" width="12" style="353" bestFit="1" customWidth="1"/>
    <col min="7431" max="7675" width="9.140625" style="353"/>
    <col min="7676" max="7676" width="8.140625" style="353" bestFit="1" customWidth="1"/>
    <col min="7677" max="7677" width="26.85546875" style="353" customWidth="1"/>
    <col min="7678" max="7678" width="25.5703125" style="353" bestFit="1" customWidth="1"/>
    <col min="7679" max="7682" width="10.7109375" style="353" bestFit="1" customWidth="1"/>
    <col min="7683" max="7683" width="11" style="353" bestFit="1" customWidth="1"/>
    <col min="7684" max="7684" width="11.140625" style="353" bestFit="1" customWidth="1"/>
    <col min="7685" max="7685" width="9.140625" style="353"/>
    <col min="7686" max="7686" width="12" style="353" bestFit="1" customWidth="1"/>
    <col min="7687" max="7931" width="9.140625" style="353"/>
    <col min="7932" max="7932" width="8.140625" style="353" bestFit="1" customWidth="1"/>
    <col min="7933" max="7933" width="26.85546875" style="353" customWidth="1"/>
    <col min="7934" max="7934" width="25.5703125" style="353" bestFit="1" customWidth="1"/>
    <col min="7935" max="7938" width="10.7109375" style="353" bestFit="1" customWidth="1"/>
    <col min="7939" max="7939" width="11" style="353" bestFit="1" customWidth="1"/>
    <col min="7940" max="7940" width="11.140625" style="353" bestFit="1" customWidth="1"/>
    <col min="7941" max="7941" width="9.140625" style="353"/>
    <col min="7942" max="7942" width="12" style="353" bestFit="1" customWidth="1"/>
    <col min="7943" max="8187" width="9.140625" style="353"/>
    <col min="8188" max="8188" width="8.140625" style="353" bestFit="1" customWidth="1"/>
    <col min="8189" max="8189" width="26.85546875" style="353" customWidth="1"/>
    <col min="8190" max="8190" width="25.5703125" style="353" bestFit="1" customWidth="1"/>
    <col min="8191" max="8194" width="10.7109375" style="353" bestFit="1" customWidth="1"/>
    <col min="8195" max="8195" width="11" style="353" bestFit="1" customWidth="1"/>
    <col min="8196" max="8196" width="11.140625" style="353" bestFit="1" customWidth="1"/>
    <col min="8197" max="8197" width="9.140625" style="353"/>
    <col min="8198" max="8198" width="12" style="353" bestFit="1" customWidth="1"/>
    <col min="8199" max="8443" width="9.140625" style="353"/>
    <col min="8444" max="8444" width="8.140625" style="353" bestFit="1" customWidth="1"/>
    <col min="8445" max="8445" width="26.85546875" style="353" customWidth="1"/>
    <col min="8446" max="8446" width="25.5703125" style="353" bestFit="1" customWidth="1"/>
    <col min="8447" max="8450" width="10.7109375" style="353" bestFit="1" customWidth="1"/>
    <col min="8451" max="8451" width="11" style="353" bestFit="1" customWidth="1"/>
    <col min="8452" max="8452" width="11.140625" style="353" bestFit="1" customWidth="1"/>
    <col min="8453" max="8453" width="9.140625" style="353"/>
    <col min="8454" max="8454" width="12" style="353" bestFit="1" customWidth="1"/>
    <col min="8455" max="8699" width="9.140625" style="353"/>
    <col min="8700" max="8700" width="8.140625" style="353" bestFit="1" customWidth="1"/>
    <col min="8701" max="8701" width="26.85546875" style="353" customWidth="1"/>
    <col min="8702" max="8702" width="25.5703125" style="353" bestFit="1" customWidth="1"/>
    <col min="8703" max="8706" width="10.7109375" style="353" bestFit="1" customWidth="1"/>
    <col min="8707" max="8707" width="11" style="353" bestFit="1" customWidth="1"/>
    <col min="8708" max="8708" width="11.140625" style="353" bestFit="1" customWidth="1"/>
    <col min="8709" max="8709" width="9.140625" style="353"/>
    <col min="8710" max="8710" width="12" style="353" bestFit="1" customWidth="1"/>
    <col min="8711" max="8955" width="9.140625" style="353"/>
    <col min="8956" max="8956" width="8.140625" style="353" bestFit="1" customWidth="1"/>
    <col min="8957" max="8957" width="26.85546875" style="353" customWidth="1"/>
    <col min="8958" max="8958" width="25.5703125" style="353" bestFit="1" customWidth="1"/>
    <col min="8959" max="8962" width="10.7109375" style="353" bestFit="1" customWidth="1"/>
    <col min="8963" max="8963" width="11" style="353" bestFit="1" customWidth="1"/>
    <col min="8964" max="8964" width="11.140625" style="353" bestFit="1" customWidth="1"/>
    <col min="8965" max="8965" width="9.140625" style="353"/>
    <col min="8966" max="8966" width="12" style="353" bestFit="1" customWidth="1"/>
    <col min="8967" max="9211" width="9.140625" style="353"/>
    <col min="9212" max="9212" width="8.140625" style="353" bestFit="1" customWidth="1"/>
    <col min="9213" max="9213" width="26.85546875" style="353" customWidth="1"/>
    <col min="9214" max="9214" width="25.5703125" style="353" bestFit="1" customWidth="1"/>
    <col min="9215" max="9218" width="10.7109375" style="353" bestFit="1" customWidth="1"/>
    <col min="9219" max="9219" width="11" style="353" bestFit="1" customWidth="1"/>
    <col min="9220" max="9220" width="11.140625" style="353" bestFit="1" customWidth="1"/>
    <col min="9221" max="9221" width="9.140625" style="353"/>
    <col min="9222" max="9222" width="12" style="353" bestFit="1" customWidth="1"/>
    <col min="9223" max="9467" width="9.140625" style="353"/>
    <col min="9468" max="9468" width="8.140625" style="353" bestFit="1" customWidth="1"/>
    <col min="9469" max="9469" width="26.85546875" style="353" customWidth="1"/>
    <col min="9470" max="9470" width="25.5703125" style="353" bestFit="1" customWidth="1"/>
    <col min="9471" max="9474" width="10.7109375" style="353" bestFit="1" customWidth="1"/>
    <col min="9475" max="9475" width="11" style="353" bestFit="1" customWidth="1"/>
    <col min="9476" max="9476" width="11.140625" style="353" bestFit="1" customWidth="1"/>
    <col min="9477" max="9477" width="9.140625" style="353"/>
    <col min="9478" max="9478" width="12" style="353" bestFit="1" customWidth="1"/>
    <col min="9479" max="9723" width="9.140625" style="353"/>
    <col min="9724" max="9724" width="8.140625" style="353" bestFit="1" customWidth="1"/>
    <col min="9725" max="9725" width="26.85546875" style="353" customWidth="1"/>
    <col min="9726" max="9726" width="25.5703125" style="353" bestFit="1" customWidth="1"/>
    <col min="9727" max="9730" width="10.7109375" style="353" bestFit="1" customWidth="1"/>
    <col min="9731" max="9731" width="11" style="353" bestFit="1" customWidth="1"/>
    <col min="9732" max="9732" width="11.140625" style="353" bestFit="1" customWidth="1"/>
    <col min="9733" max="9733" width="9.140625" style="353"/>
    <col min="9734" max="9734" width="12" style="353" bestFit="1" customWidth="1"/>
    <col min="9735" max="9979" width="9.140625" style="353"/>
    <col min="9980" max="9980" width="8.140625" style="353" bestFit="1" customWidth="1"/>
    <col min="9981" max="9981" width="26.85546875" style="353" customWidth="1"/>
    <col min="9982" max="9982" width="25.5703125" style="353" bestFit="1" customWidth="1"/>
    <col min="9983" max="9986" width="10.7109375" style="353" bestFit="1" customWidth="1"/>
    <col min="9987" max="9987" width="11" style="353" bestFit="1" customWidth="1"/>
    <col min="9988" max="9988" width="11.140625" style="353" bestFit="1" customWidth="1"/>
    <col min="9989" max="9989" width="9.140625" style="353"/>
    <col min="9990" max="9990" width="12" style="353" bestFit="1" customWidth="1"/>
    <col min="9991" max="10235" width="9.140625" style="353"/>
    <col min="10236" max="10236" width="8.140625" style="353" bestFit="1" customWidth="1"/>
    <col min="10237" max="10237" width="26.85546875" style="353" customWidth="1"/>
    <col min="10238" max="10238" width="25.5703125" style="353" bestFit="1" customWidth="1"/>
    <col min="10239" max="10242" width="10.7109375" style="353" bestFit="1" customWidth="1"/>
    <col min="10243" max="10243" width="11" style="353" bestFit="1" customWidth="1"/>
    <col min="10244" max="10244" width="11.140625" style="353" bestFit="1" customWidth="1"/>
    <col min="10245" max="10245" width="9.140625" style="353"/>
    <col min="10246" max="10246" width="12" style="353" bestFit="1" customWidth="1"/>
    <col min="10247" max="10491" width="9.140625" style="353"/>
    <col min="10492" max="10492" width="8.140625" style="353" bestFit="1" customWidth="1"/>
    <col min="10493" max="10493" width="26.85546875" style="353" customWidth="1"/>
    <col min="10494" max="10494" width="25.5703125" style="353" bestFit="1" customWidth="1"/>
    <col min="10495" max="10498" width="10.7109375" style="353" bestFit="1" customWidth="1"/>
    <col min="10499" max="10499" width="11" style="353" bestFit="1" customWidth="1"/>
    <col min="10500" max="10500" width="11.140625" style="353" bestFit="1" customWidth="1"/>
    <col min="10501" max="10501" width="9.140625" style="353"/>
    <col min="10502" max="10502" width="12" style="353" bestFit="1" customWidth="1"/>
    <col min="10503" max="10747" width="9.140625" style="353"/>
    <col min="10748" max="10748" width="8.140625" style="353" bestFit="1" customWidth="1"/>
    <col min="10749" max="10749" width="26.85546875" style="353" customWidth="1"/>
    <col min="10750" max="10750" width="25.5703125" style="353" bestFit="1" customWidth="1"/>
    <col min="10751" max="10754" width="10.7109375" style="353" bestFit="1" customWidth="1"/>
    <col min="10755" max="10755" width="11" style="353" bestFit="1" customWidth="1"/>
    <col min="10756" max="10756" width="11.140625" style="353" bestFit="1" customWidth="1"/>
    <col min="10757" max="10757" width="9.140625" style="353"/>
    <col min="10758" max="10758" width="12" style="353" bestFit="1" customWidth="1"/>
    <col min="10759" max="11003" width="9.140625" style="353"/>
    <col min="11004" max="11004" width="8.140625" style="353" bestFit="1" customWidth="1"/>
    <col min="11005" max="11005" width="26.85546875" style="353" customWidth="1"/>
    <col min="11006" max="11006" width="25.5703125" style="353" bestFit="1" customWidth="1"/>
    <col min="11007" max="11010" width="10.7109375" style="353" bestFit="1" customWidth="1"/>
    <col min="11011" max="11011" width="11" style="353" bestFit="1" customWidth="1"/>
    <col min="11012" max="11012" width="11.140625" style="353" bestFit="1" customWidth="1"/>
    <col min="11013" max="11013" width="9.140625" style="353"/>
    <col min="11014" max="11014" width="12" style="353" bestFit="1" customWidth="1"/>
    <col min="11015" max="11259" width="9.140625" style="353"/>
    <col min="11260" max="11260" width="8.140625" style="353" bestFit="1" customWidth="1"/>
    <col min="11261" max="11261" width="26.85546875" style="353" customWidth="1"/>
    <col min="11262" max="11262" width="25.5703125" style="353" bestFit="1" customWidth="1"/>
    <col min="11263" max="11266" width="10.7109375" style="353" bestFit="1" customWidth="1"/>
    <col min="11267" max="11267" width="11" style="353" bestFit="1" customWidth="1"/>
    <col min="11268" max="11268" width="11.140625" style="353" bestFit="1" customWidth="1"/>
    <col min="11269" max="11269" width="9.140625" style="353"/>
    <col min="11270" max="11270" width="12" style="353" bestFit="1" customWidth="1"/>
    <col min="11271" max="11515" width="9.140625" style="353"/>
    <col min="11516" max="11516" width="8.140625" style="353" bestFit="1" customWidth="1"/>
    <col min="11517" max="11517" width="26.85546875" style="353" customWidth="1"/>
    <col min="11518" max="11518" width="25.5703125" style="353" bestFit="1" customWidth="1"/>
    <col min="11519" max="11522" width="10.7109375" style="353" bestFit="1" customWidth="1"/>
    <col min="11523" max="11523" width="11" style="353" bestFit="1" customWidth="1"/>
    <col min="11524" max="11524" width="11.140625" style="353" bestFit="1" customWidth="1"/>
    <col min="11525" max="11525" width="9.140625" style="353"/>
    <col min="11526" max="11526" width="12" style="353" bestFit="1" customWidth="1"/>
    <col min="11527" max="11771" width="9.140625" style="353"/>
    <col min="11772" max="11772" width="8.140625" style="353" bestFit="1" customWidth="1"/>
    <col min="11773" max="11773" width="26.85546875" style="353" customWidth="1"/>
    <col min="11774" max="11774" width="25.5703125" style="353" bestFit="1" customWidth="1"/>
    <col min="11775" max="11778" width="10.7109375" style="353" bestFit="1" customWidth="1"/>
    <col min="11779" max="11779" width="11" style="353" bestFit="1" customWidth="1"/>
    <col min="11780" max="11780" width="11.140625" style="353" bestFit="1" customWidth="1"/>
    <col min="11781" max="11781" width="9.140625" style="353"/>
    <col min="11782" max="11782" width="12" style="353" bestFit="1" customWidth="1"/>
    <col min="11783" max="12027" width="9.140625" style="353"/>
    <col min="12028" max="12028" width="8.140625" style="353" bestFit="1" customWidth="1"/>
    <col min="12029" max="12029" width="26.85546875" style="353" customWidth="1"/>
    <col min="12030" max="12030" width="25.5703125" style="353" bestFit="1" customWidth="1"/>
    <col min="12031" max="12034" width="10.7109375" style="353" bestFit="1" customWidth="1"/>
    <col min="12035" max="12035" width="11" style="353" bestFit="1" customWidth="1"/>
    <col min="12036" max="12036" width="11.140625" style="353" bestFit="1" customWidth="1"/>
    <col min="12037" max="12037" width="9.140625" style="353"/>
    <col min="12038" max="12038" width="12" style="353" bestFit="1" customWidth="1"/>
    <col min="12039" max="12283" width="9.140625" style="353"/>
    <col min="12284" max="12284" width="8.140625" style="353" bestFit="1" customWidth="1"/>
    <col min="12285" max="12285" width="26.85546875" style="353" customWidth="1"/>
    <col min="12286" max="12286" width="25.5703125" style="353" bestFit="1" customWidth="1"/>
    <col min="12287" max="12290" width="10.7109375" style="353" bestFit="1" customWidth="1"/>
    <col min="12291" max="12291" width="11" style="353" bestFit="1" customWidth="1"/>
    <col min="12292" max="12292" width="11.140625" style="353" bestFit="1" customWidth="1"/>
    <col min="12293" max="12293" width="9.140625" style="353"/>
    <col min="12294" max="12294" width="12" style="353" bestFit="1" customWidth="1"/>
    <col min="12295" max="12539" width="9.140625" style="353"/>
    <col min="12540" max="12540" width="8.140625" style="353" bestFit="1" customWidth="1"/>
    <col min="12541" max="12541" width="26.85546875" style="353" customWidth="1"/>
    <col min="12542" max="12542" width="25.5703125" style="353" bestFit="1" customWidth="1"/>
    <col min="12543" max="12546" width="10.7109375" style="353" bestFit="1" customWidth="1"/>
    <col min="12547" max="12547" width="11" style="353" bestFit="1" customWidth="1"/>
    <col min="12548" max="12548" width="11.140625" style="353" bestFit="1" customWidth="1"/>
    <col min="12549" max="12549" width="9.140625" style="353"/>
    <col min="12550" max="12550" width="12" style="353" bestFit="1" customWidth="1"/>
    <col min="12551" max="12795" width="9.140625" style="353"/>
    <col min="12796" max="12796" width="8.140625" style="353" bestFit="1" customWidth="1"/>
    <col min="12797" max="12797" width="26.85546875" style="353" customWidth="1"/>
    <col min="12798" max="12798" width="25.5703125" style="353" bestFit="1" customWidth="1"/>
    <col min="12799" max="12802" width="10.7109375" style="353" bestFit="1" customWidth="1"/>
    <col min="12803" max="12803" width="11" style="353" bestFit="1" customWidth="1"/>
    <col min="12804" max="12804" width="11.140625" style="353" bestFit="1" customWidth="1"/>
    <col min="12805" max="12805" width="9.140625" style="353"/>
    <col min="12806" max="12806" width="12" style="353" bestFit="1" customWidth="1"/>
    <col min="12807" max="13051" width="9.140625" style="353"/>
    <col min="13052" max="13052" width="8.140625" style="353" bestFit="1" customWidth="1"/>
    <col min="13053" max="13053" width="26.85546875" style="353" customWidth="1"/>
    <col min="13054" max="13054" width="25.5703125" style="353" bestFit="1" customWidth="1"/>
    <col min="13055" max="13058" width="10.7109375" style="353" bestFit="1" customWidth="1"/>
    <col min="13059" max="13059" width="11" style="353" bestFit="1" customWidth="1"/>
    <col min="13060" max="13060" width="11.140625" style="353" bestFit="1" customWidth="1"/>
    <col min="13061" max="13061" width="9.140625" style="353"/>
    <col min="13062" max="13062" width="12" style="353" bestFit="1" customWidth="1"/>
    <col min="13063" max="13307" width="9.140625" style="353"/>
    <col min="13308" max="13308" width="8.140625" style="353" bestFit="1" customWidth="1"/>
    <col min="13309" max="13309" width="26.85546875" style="353" customWidth="1"/>
    <col min="13310" max="13310" width="25.5703125" style="353" bestFit="1" customWidth="1"/>
    <col min="13311" max="13314" width="10.7109375" style="353" bestFit="1" customWidth="1"/>
    <col min="13315" max="13315" width="11" style="353" bestFit="1" customWidth="1"/>
    <col min="13316" max="13316" width="11.140625" style="353" bestFit="1" customWidth="1"/>
    <col min="13317" max="13317" width="9.140625" style="353"/>
    <col min="13318" max="13318" width="12" style="353" bestFit="1" customWidth="1"/>
    <col min="13319" max="13563" width="9.140625" style="353"/>
    <col min="13564" max="13564" width="8.140625" style="353" bestFit="1" customWidth="1"/>
    <col min="13565" max="13565" width="26.85546875" style="353" customWidth="1"/>
    <col min="13566" max="13566" width="25.5703125" style="353" bestFit="1" customWidth="1"/>
    <col min="13567" max="13570" width="10.7109375" style="353" bestFit="1" customWidth="1"/>
    <col min="13571" max="13571" width="11" style="353" bestFit="1" customWidth="1"/>
    <col min="13572" max="13572" width="11.140625" style="353" bestFit="1" customWidth="1"/>
    <col min="13573" max="13573" width="9.140625" style="353"/>
    <col min="13574" max="13574" width="12" style="353" bestFit="1" customWidth="1"/>
    <col min="13575" max="13819" width="9.140625" style="353"/>
    <col min="13820" max="13820" width="8.140625" style="353" bestFit="1" customWidth="1"/>
    <col min="13821" max="13821" width="26.85546875" style="353" customWidth="1"/>
    <col min="13822" max="13822" width="25.5703125" style="353" bestFit="1" customWidth="1"/>
    <col min="13823" max="13826" width="10.7109375" style="353" bestFit="1" customWidth="1"/>
    <col min="13827" max="13827" width="11" style="353" bestFit="1" customWidth="1"/>
    <col min="13828" max="13828" width="11.140625" style="353" bestFit="1" customWidth="1"/>
    <col min="13829" max="13829" width="9.140625" style="353"/>
    <col min="13830" max="13830" width="12" style="353" bestFit="1" customWidth="1"/>
    <col min="13831" max="14075" width="9.140625" style="353"/>
    <col min="14076" max="14076" width="8.140625" style="353" bestFit="1" customWidth="1"/>
    <col min="14077" max="14077" width="26.85546875" style="353" customWidth="1"/>
    <col min="14078" max="14078" width="25.5703125" style="353" bestFit="1" customWidth="1"/>
    <col min="14079" max="14082" width="10.7109375" style="353" bestFit="1" customWidth="1"/>
    <col min="14083" max="14083" width="11" style="353" bestFit="1" customWidth="1"/>
    <col min="14084" max="14084" width="11.140625" style="353" bestFit="1" customWidth="1"/>
    <col min="14085" max="14085" width="9.140625" style="353"/>
    <col min="14086" max="14086" width="12" style="353" bestFit="1" customWidth="1"/>
    <col min="14087" max="14331" width="9.140625" style="353"/>
    <col min="14332" max="14332" width="8.140625" style="353" bestFit="1" customWidth="1"/>
    <col min="14333" max="14333" width="26.85546875" style="353" customWidth="1"/>
    <col min="14334" max="14334" width="25.5703125" style="353" bestFit="1" customWidth="1"/>
    <col min="14335" max="14338" width="10.7109375" style="353" bestFit="1" customWidth="1"/>
    <col min="14339" max="14339" width="11" style="353" bestFit="1" customWidth="1"/>
    <col min="14340" max="14340" width="11.140625" style="353" bestFit="1" customWidth="1"/>
    <col min="14341" max="14341" width="9.140625" style="353"/>
    <col min="14342" max="14342" width="12" style="353" bestFit="1" customWidth="1"/>
    <col min="14343" max="14587" width="9.140625" style="353"/>
    <col min="14588" max="14588" width="8.140625" style="353" bestFit="1" customWidth="1"/>
    <col min="14589" max="14589" width="26.85546875" style="353" customWidth="1"/>
    <col min="14590" max="14590" width="25.5703125" style="353" bestFit="1" customWidth="1"/>
    <col min="14591" max="14594" width="10.7109375" style="353" bestFit="1" customWidth="1"/>
    <col min="14595" max="14595" width="11" style="353" bestFit="1" customWidth="1"/>
    <col min="14596" max="14596" width="11.140625" style="353" bestFit="1" customWidth="1"/>
    <col min="14597" max="14597" width="9.140625" style="353"/>
    <col min="14598" max="14598" width="12" style="353" bestFit="1" customWidth="1"/>
    <col min="14599" max="14843" width="9.140625" style="353"/>
    <col min="14844" max="14844" width="8.140625" style="353" bestFit="1" customWidth="1"/>
    <col min="14845" max="14845" width="26.85546875" style="353" customWidth="1"/>
    <col min="14846" max="14846" width="25.5703125" style="353" bestFit="1" customWidth="1"/>
    <col min="14847" max="14850" width="10.7109375" style="353" bestFit="1" customWidth="1"/>
    <col min="14851" max="14851" width="11" style="353" bestFit="1" customWidth="1"/>
    <col min="14852" max="14852" width="11.140625" style="353" bestFit="1" customWidth="1"/>
    <col min="14853" max="14853" width="9.140625" style="353"/>
    <col min="14854" max="14854" width="12" style="353" bestFit="1" customWidth="1"/>
    <col min="14855" max="15099" width="9.140625" style="353"/>
    <col min="15100" max="15100" width="8.140625" style="353" bestFit="1" customWidth="1"/>
    <col min="15101" max="15101" width="26.85546875" style="353" customWidth="1"/>
    <col min="15102" max="15102" width="25.5703125" style="353" bestFit="1" customWidth="1"/>
    <col min="15103" max="15106" width="10.7109375" style="353" bestFit="1" customWidth="1"/>
    <col min="15107" max="15107" width="11" style="353" bestFit="1" customWidth="1"/>
    <col min="15108" max="15108" width="11.140625" style="353" bestFit="1" customWidth="1"/>
    <col min="15109" max="15109" width="9.140625" style="353"/>
    <col min="15110" max="15110" width="12" style="353" bestFit="1" customWidth="1"/>
    <col min="15111" max="15355" width="9.140625" style="353"/>
    <col min="15356" max="15356" width="8.140625" style="353" bestFit="1" customWidth="1"/>
    <col min="15357" max="15357" width="26.85546875" style="353" customWidth="1"/>
    <col min="15358" max="15358" width="25.5703125" style="353" bestFit="1" customWidth="1"/>
    <col min="15359" max="15362" width="10.7109375" style="353" bestFit="1" customWidth="1"/>
    <col min="15363" max="15363" width="11" style="353" bestFit="1" customWidth="1"/>
    <col min="15364" max="15364" width="11.140625" style="353" bestFit="1" customWidth="1"/>
    <col min="15365" max="15365" width="9.140625" style="353"/>
    <col min="15366" max="15366" width="12" style="353" bestFit="1" customWidth="1"/>
    <col min="15367" max="15611" width="9.140625" style="353"/>
    <col min="15612" max="15612" width="8.140625" style="353" bestFit="1" customWidth="1"/>
    <col min="15613" max="15613" width="26.85546875" style="353" customWidth="1"/>
    <col min="15614" max="15614" width="25.5703125" style="353" bestFit="1" customWidth="1"/>
    <col min="15615" max="15618" width="10.7109375" style="353" bestFit="1" customWidth="1"/>
    <col min="15619" max="15619" width="11" style="353" bestFit="1" customWidth="1"/>
    <col min="15620" max="15620" width="11.140625" style="353" bestFit="1" customWidth="1"/>
    <col min="15621" max="15621" width="9.140625" style="353"/>
    <col min="15622" max="15622" width="12" style="353" bestFit="1" customWidth="1"/>
    <col min="15623" max="15867" width="9.140625" style="353"/>
    <col min="15868" max="15868" width="8.140625" style="353" bestFit="1" customWidth="1"/>
    <col min="15869" max="15869" width="26.85546875" style="353" customWidth="1"/>
    <col min="15870" max="15870" width="25.5703125" style="353" bestFit="1" customWidth="1"/>
    <col min="15871" max="15874" width="10.7109375" style="353" bestFit="1" customWidth="1"/>
    <col min="15875" max="15875" width="11" style="353" bestFit="1" customWidth="1"/>
    <col min="15876" max="15876" width="11.140625" style="353" bestFit="1" customWidth="1"/>
    <col min="15877" max="15877" width="9.140625" style="353"/>
    <col min="15878" max="15878" width="12" style="353" bestFit="1" customWidth="1"/>
    <col min="15879" max="16123" width="9.140625" style="353"/>
    <col min="16124" max="16124" width="8.140625" style="353" bestFit="1" customWidth="1"/>
    <col min="16125" max="16125" width="26.85546875" style="353" customWidth="1"/>
    <col min="16126" max="16126" width="25.5703125" style="353" bestFit="1" customWidth="1"/>
    <col min="16127" max="16130" width="10.7109375" style="353" bestFit="1" customWidth="1"/>
    <col min="16131" max="16131" width="11" style="353" bestFit="1" customWidth="1"/>
    <col min="16132" max="16132" width="11.140625" style="353" bestFit="1" customWidth="1"/>
    <col min="16133" max="16133" width="9.140625" style="353"/>
    <col min="16134" max="16134" width="12" style="353" bestFit="1" customWidth="1"/>
    <col min="16135" max="16384" width="9.140625" style="353"/>
  </cols>
  <sheetData>
    <row r="2" spans="1:9">
      <c r="H2" s="901" t="s">
        <v>187</v>
      </c>
      <c r="I2" s="901"/>
    </row>
    <row r="3" spans="1:9">
      <c r="A3" s="902" t="s">
        <v>188</v>
      </c>
      <c r="B3" s="902"/>
      <c r="C3" s="902"/>
      <c r="D3" s="902"/>
      <c r="E3" s="902"/>
      <c r="F3" s="902"/>
      <c r="G3" s="902"/>
      <c r="H3" s="902"/>
      <c r="I3" s="902"/>
    </row>
    <row r="4" spans="1:9" ht="13.5" thickBot="1">
      <c r="H4" s="996" t="s">
        <v>24</v>
      </c>
      <c r="I4" s="996"/>
    </row>
    <row r="5" spans="1:9" ht="39" thickBot="1">
      <c r="A5" s="354" t="s">
        <v>189</v>
      </c>
      <c r="B5" s="903" t="s">
        <v>67</v>
      </c>
      <c r="C5" s="904"/>
      <c r="D5" s="355" t="s">
        <v>190</v>
      </c>
      <c r="E5" s="356" t="s">
        <v>191</v>
      </c>
      <c r="F5" s="356" t="s">
        <v>192</v>
      </c>
      <c r="G5" s="356" t="s">
        <v>193</v>
      </c>
      <c r="H5" s="357" t="s">
        <v>194</v>
      </c>
      <c r="I5" s="358" t="s">
        <v>68</v>
      </c>
    </row>
    <row r="6" spans="1:9" ht="12.75" customHeight="1">
      <c r="A6" s="905" t="s">
        <v>195</v>
      </c>
      <c r="B6" s="906"/>
      <c r="C6" s="907"/>
      <c r="D6" s="359"/>
      <c r="E6" s="360"/>
      <c r="F6" s="360"/>
      <c r="G6" s="360"/>
      <c r="H6" s="361"/>
      <c r="I6" s="362"/>
    </row>
    <row r="7" spans="1:9" ht="12.75" customHeight="1">
      <c r="A7" s="363">
        <v>1</v>
      </c>
      <c r="B7" s="899" t="s">
        <v>196</v>
      </c>
      <c r="C7" s="900"/>
      <c r="D7" s="364">
        <v>26598.45016</v>
      </c>
      <c r="E7" s="365">
        <v>0.73233999999999999</v>
      </c>
      <c r="F7" s="365">
        <v>7.2859999999999996</v>
      </c>
      <c r="G7" s="365">
        <v>0</v>
      </c>
      <c r="H7" s="366">
        <v>0</v>
      </c>
      <c r="I7" s="367">
        <v>26606.468499999999</v>
      </c>
    </row>
    <row r="8" spans="1:9" ht="12.75" customHeight="1">
      <c r="A8" s="363">
        <v>2</v>
      </c>
      <c r="B8" s="899" t="s">
        <v>197</v>
      </c>
      <c r="C8" s="900"/>
      <c r="D8" s="364">
        <v>9.36</v>
      </c>
      <c r="E8" s="365">
        <v>430.31200000000001</v>
      </c>
      <c r="F8" s="365">
        <v>37.445999999999998</v>
      </c>
      <c r="G8" s="365">
        <v>0.72299999999999998</v>
      </c>
      <c r="H8" s="366">
        <v>9.1609999999999996</v>
      </c>
      <c r="I8" s="367">
        <v>487.00200000000001</v>
      </c>
    </row>
    <row r="9" spans="1:9">
      <c r="A9" s="363"/>
      <c r="B9" s="368"/>
      <c r="C9" s="369" t="s">
        <v>198</v>
      </c>
      <c r="D9" s="364">
        <v>0</v>
      </c>
      <c r="E9" s="365">
        <v>99.613</v>
      </c>
      <c r="F9" s="365">
        <v>0</v>
      </c>
      <c r="G9" s="365">
        <v>0</v>
      </c>
      <c r="H9" s="366">
        <v>0</v>
      </c>
      <c r="I9" s="367">
        <v>99.613</v>
      </c>
    </row>
    <row r="10" spans="1:9">
      <c r="A10" s="363"/>
      <c r="B10" s="368"/>
      <c r="C10" s="370" t="s">
        <v>199</v>
      </c>
      <c r="D10" s="364">
        <v>0</v>
      </c>
      <c r="E10" s="365">
        <v>330.69900000000001</v>
      </c>
      <c r="F10" s="365">
        <v>30</v>
      </c>
      <c r="G10" s="365">
        <v>0.72299999999999998</v>
      </c>
      <c r="H10" s="366">
        <v>9.1609999999999996</v>
      </c>
      <c r="I10" s="367">
        <v>370.58300000000003</v>
      </c>
    </row>
    <row r="11" spans="1:9">
      <c r="A11" s="363"/>
      <c r="B11" s="368"/>
      <c r="C11" s="370" t="s">
        <v>200</v>
      </c>
      <c r="D11" s="364">
        <v>9.36</v>
      </c>
      <c r="E11" s="365">
        <v>0</v>
      </c>
      <c r="F11" s="365">
        <v>7.4459999999999997</v>
      </c>
      <c r="G11" s="365">
        <v>0</v>
      </c>
      <c r="H11" s="366">
        <v>0</v>
      </c>
      <c r="I11" s="367">
        <v>16.806000000000001</v>
      </c>
    </row>
    <row r="12" spans="1:9">
      <c r="A12" s="363">
        <v>3</v>
      </c>
      <c r="B12" s="899" t="s">
        <v>201</v>
      </c>
      <c r="C12" s="900"/>
      <c r="D12" s="364">
        <v>0</v>
      </c>
      <c r="E12" s="365">
        <v>0</v>
      </c>
      <c r="F12" s="365">
        <v>20.384</v>
      </c>
      <c r="G12" s="365">
        <v>0</v>
      </c>
      <c r="H12" s="366">
        <v>0</v>
      </c>
      <c r="I12" s="367">
        <v>20.384</v>
      </c>
    </row>
    <row r="13" spans="1:9" ht="12.75" customHeight="1">
      <c r="A13" s="363">
        <v>4</v>
      </c>
      <c r="B13" s="908" t="s">
        <v>202</v>
      </c>
      <c r="C13" s="900"/>
      <c r="D13" s="364">
        <v>0</v>
      </c>
      <c r="E13" s="365">
        <v>0</v>
      </c>
      <c r="F13" s="365">
        <v>0</v>
      </c>
      <c r="G13" s="365">
        <v>0</v>
      </c>
      <c r="H13" s="366">
        <v>0</v>
      </c>
      <c r="I13" s="367">
        <v>0</v>
      </c>
    </row>
    <row r="14" spans="1:9" ht="25.5" customHeight="1">
      <c r="A14" s="363">
        <v>5</v>
      </c>
      <c r="B14" s="908" t="s">
        <v>203</v>
      </c>
      <c r="C14" s="900"/>
      <c r="D14" s="364">
        <v>0</v>
      </c>
      <c r="E14" s="365">
        <v>0</v>
      </c>
      <c r="F14" s="365">
        <v>0</v>
      </c>
      <c r="G14" s="365">
        <v>0</v>
      </c>
      <c r="H14" s="366">
        <v>0</v>
      </c>
      <c r="I14" s="367">
        <v>0</v>
      </c>
    </row>
    <row r="15" spans="1:9">
      <c r="A15" s="363"/>
      <c r="B15" s="368"/>
      <c r="C15" s="369" t="s">
        <v>198</v>
      </c>
      <c r="D15" s="364">
        <v>0</v>
      </c>
      <c r="E15" s="365">
        <v>0</v>
      </c>
      <c r="F15" s="365">
        <v>0</v>
      </c>
      <c r="G15" s="365">
        <v>0</v>
      </c>
      <c r="H15" s="366">
        <v>0</v>
      </c>
      <c r="I15" s="367">
        <v>0</v>
      </c>
    </row>
    <row r="16" spans="1:9">
      <c r="A16" s="363"/>
      <c r="B16" s="368"/>
      <c r="C16" s="370" t="s">
        <v>199</v>
      </c>
      <c r="D16" s="364">
        <v>0</v>
      </c>
      <c r="E16" s="365">
        <v>0</v>
      </c>
      <c r="F16" s="365">
        <v>0</v>
      </c>
      <c r="G16" s="365">
        <v>0</v>
      </c>
      <c r="H16" s="366">
        <v>0</v>
      </c>
      <c r="I16" s="367">
        <v>0</v>
      </c>
    </row>
    <row r="17" spans="1:9">
      <c r="A17" s="363"/>
      <c r="B17" s="368"/>
      <c r="C17" s="370" t="s">
        <v>200</v>
      </c>
      <c r="D17" s="364">
        <v>0</v>
      </c>
      <c r="E17" s="365">
        <v>0</v>
      </c>
      <c r="F17" s="365">
        <v>0</v>
      </c>
      <c r="G17" s="365">
        <v>0</v>
      </c>
      <c r="H17" s="366">
        <v>0</v>
      </c>
      <c r="I17" s="367">
        <v>0</v>
      </c>
    </row>
    <row r="18" spans="1:9">
      <c r="A18" s="363"/>
      <c r="B18" s="368"/>
      <c r="C18" s="369" t="s">
        <v>204</v>
      </c>
      <c r="D18" s="364">
        <v>0</v>
      </c>
      <c r="E18" s="365">
        <v>0</v>
      </c>
      <c r="F18" s="365">
        <v>0</v>
      </c>
      <c r="G18" s="365">
        <v>0</v>
      </c>
      <c r="H18" s="366">
        <v>0</v>
      </c>
      <c r="I18" s="367">
        <v>0</v>
      </c>
    </row>
    <row r="19" spans="1:9" ht="12.75" customHeight="1">
      <c r="A19" s="363">
        <v>6</v>
      </c>
      <c r="B19" s="899" t="s">
        <v>205</v>
      </c>
      <c r="C19" s="900"/>
      <c r="D19" s="364">
        <v>1429.0440000000001</v>
      </c>
      <c r="E19" s="365">
        <v>4020.779</v>
      </c>
      <c r="F19" s="365">
        <v>156.42599999999999</v>
      </c>
      <c r="G19" s="365">
        <v>336.17858000000001</v>
      </c>
      <c r="H19" s="366">
        <v>394.53199999999998</v>
      </c>
      <c r="I19" s="367">
        <v>6336.9595799999997</v>
      </c>
    </row>
    <row r="20" spans="1:9">
      <c r="A20" s="363"/>
      <c r="B20" s="368"/>
      <c r="C20" s="369" t="s">
        <v>198</v>
      </c>
      <c r="D20" s="364">
        <v>1296.989</v>
      </c>
      <c r="E20" s="365">
        <v>4020.779</v>
      </c>
      <c r="F20" s="365">
        <v>24.370999999999999</v>
      </c>
      <c r="G20" s="365">
        <v>50.033999999999999</v>
      </c>
      <c r="H20" s="366">
        <v>0</v>
      </c>
      <c r="I20" s="367">
        <v>5392.1729999999998</v>
      </c>
    </row>
    <row r="21" spans="1:9">
      <c r="A21" s="363"/>
      <c r="B21" s="368"/>
      <c r="C21" s="370" t="s">
        <v>199</v>
      </c>
      <c r="D21" s="364">
        <v>132.05500000000001</v>
      </c>
      <c r="E21" s="365">
        <v>0</v>
      </c>
      <c r="F21" s="365">
        <v>132.05500000000001</v>
      </c>
      <c r="G21" s="365">
        <v>286.14458000000002</v>
      </c>
      <c r="H21" s="366">
        <v>394.53199999999998</v>
      </c>
      <c r="I21" s="367">
        <v>944.78657999999996</v>
      </c>
    </row>
    <row r="22" spans="1:9" ht="12.75" customHeight="1">
      <c r="A22" s="363">
        <v>7</v>
      </c>
      <c r="B22" s="899" t="s">
        <v>206</v>
      </c>
      <c r="C22" s="900"/>
      <c r="D22" s="364">
        <v>6844.9479299999994</v>
      </c>
      <c r="E22" s="365">
        <v>13053.189</v>
      </c>
      <c r="F22" s="365">
        <v>2287.3069999999998</v>
      </c>
      <c r="G22" s="365">
        <v>5845.0339999999997</v>
      </c>
      <c r="H22" s="366">
        <v>169.239</v>
      </c>
      <c r="I22" s="367">
        <v>28199.716929999999</v>
      </c>
    </row>
    <row r="23" spans="1:9">
      <c r="A23" s="363"/>
      <c r="B23" s="368"/>
      <c r="C23" s="369" t="s">
        <v>198</v>
      </c>
      <c r="D23" s="364">
        <v>6790.0749999999998</v>
      </c>
      <c r="E23" s="365">
        <v>13053.189</v>
      </c>
      <c r="F23" s="365">
        <v>2287.3069999999998</v>
      </c>
      <c r="G23" s="365">
        <v>5819.4870000000001</v>
      </c>
      <c r="H23" s="366">
        <v>0</v>
      </c>
      <c r="I23" s="367">
        <v>27950.058000000001</v>
      </c>
    </row>
    <row r="24" spans="1:9">
      <c r="A24" s="363"/>
      <c r="B24" s="368"/>
      <c r="C24" s="370" t="s">
        <v>199</v>
      </c>
      <c r="D24" s="364">
        <v>6.0000000000000001E-3</v>
      </c>
      <c r="E24" s="365">
        <v>0</v>
      </c>
      <c r="F24" s="365">
        <v>0</v>
      </c>
      <c r="G24" s="365">
        <v>25.547000000000001</v>
      </c>
      <c r="H24" s="366">
        <v>159.90299999999999</v>
      </c>
      <c r="I24" s="367">
        <v>185.45599999999999</v>
      </c>
    </row>
    <row r="25" spans="1:9">
      <c r="A25" s="363"/>
      <c r="B25" s="368"/>
      <c r="C25" s="370" t="s">
        <v>200</v>
      </c>
      <c r="D25" s="364">
        <v>54.866930000000004</v>
      </c>
      <c r="E25" s="365">
        <v>0</v>
      </c>
      <c r="F25" s="365">
        <v>0</v>
      </c>
      <c r="G25" s="365">
        <v>0</v>
      </c>
      <c r="H25" s="366">
        <v>9.3360000000000003</v>
      </c>
      <c r="I25" s="367">
        <v>64.202929999999995</v>
      </c>
    </row>
    <row r="26" spans="1:9">
      <c r="A26" s="363"/>
      <c r="B26" s="368"/>
      <c r="C26" s="370" t="s">
        <v>207</v>
      </c>
      <c r="D26" s="364">
        <v>0</v>
      </c>
      <c r="E26" s="365">
        <v>0</v>
      </c>
      <c r="F26" s="365">
        <v>0</v>
      </c>
      <c r="G26" s="365">
        <v>0</v>
      </c>
      <c r="H26" s="366">
        <v>0</v>
      </c>
      <c r="I26" s="367">
        <v>0</v>
      </c>
    </row>
    <row r="27" spans="1:9">
      <c r="A27" s="363">
        <v>8</v>
      </c>
      <c r="B27" s="908" t="s">
        <v>208</v>
      </c>
      <c r="C27" s="900"/>
      <c r="D27" s="364">
        <v>18969.908869999999</v>
      </c>
      <c r="E27" s="365">
        <v>10212.129270000001</v>
      </c>
      <c r="F27" s="365">
        <v>12799.992319999998</v>
      </c>
      <c r="G27" s="365">
        <v>22331.728300000002</v>
      </c>
      <c r="H27" s="366">
        <v>34731.384519999992</v>
      </c>
      <c r="I27" s="367">
        <v>99045.143279999989</v>
      </c>
    </row>
    <row r="28" spans="1:9">
      <c r="A28" s="363"/>
      <c r="B28" s="368"/>
      <c r="C28" s="369" t="s">
        <v>209</v>
      </c>
      <c r="D28" s="364">
        <v>14552.460999999999</v>
      </c>
      <c r="E28" s="365">
        <v>3608.5079999999998</v>
      </c>
      <c r="F28" s="365">
        <v>50.508000000000003</v>
      </c>
      <c r="G28" s="365">
        <v>159.70500000000001</v>
      </c>
      <c r="H28" s="366">
        <v>92.32</v>
      </c>
      <c r="I28" s="367">
        <v>18463.502</v>
      </c>
    </row>
    <row r="29" spans="1:9">
      <c r="A29" s="363"/>
      <c r="B29" s="368"/>
      <c r="C29" s="370" t="s">
        <v>210</v>
      </c>
      <c r="D29" s="364">
        <v>5.1970000000000001</v>
      </c>
      <c r="E29" s="365">
        <v>0</v>
      </c>
      <c r="F29" s="365">
        <v>0</v>
      </c>
      <c r="G29" s="365">
        <v>0</v>
      </c>
      <c r="H29" s="366">
        <v>0</v>
      </c>
      <c r="I29" s="367">
        <v>5.1970000000000001</v>
      </c>
    </row>
    <row r="30" spans="1:9">
      <c r="A30" s="363"/>
      <c r="B30" s="368"/>
      <c r="C30" s="369" t="s">
        <v>211</v>
      </c>
      <c r="D30" s="364">
        <v>0</v>
      </c>
      <c r="E30" s="365">
        <v>0</v>
      </c>
      <c r="F30" s="365">
        <v>0</v>
      </c>
      <c r="G30" s="365">
        <v>0</v>
      </c>
      <c r="H30" s="366">
        <v>0</v>
      </c>
      <c r="I30" s="367">
        <v>0</v>
      </c>
    </row>
    <row r="31" spans="1:9">
      <c r="A31" s="363"/>
      <c r="B31" s="368"/>
      <c r="C31" s="369" t="s">
        <v>204</v>
      </c>
      <c r="D31" s="364">
        <v>4331.7278699999988</v>
      </c>
      <c r="E31" s="365">
        <v>6580.5692700000009</v>
      </c>
      <c r="F31" s="365">
        <v>12721.305319999998</v>
      </c>
      <c r="G31" s="365">
        <v>22140.4313</v>
      </c>
      <c r="H31" s="366">
        <v>34633.054519999998</v>
      </c>
      <c r="I31" s="367">
        <v>80407.088279999982</v>
      </c>
    </row>
    <row r="32" spans="1:9">
      <c r="A32" s="363"/>
      <c r="B32" s="368"/>
      <c r="C32" s="370" t="s">
        <v>212</v>
      </c>
      <c r="D32" s="364">
        <v>80.522999999999996</v>
      </c>
      <c r="E32" s="365">
        <v>23.052</v>
      </c>
      <c r="F32" s="365">
        <v>28.178999999999998</v>
      </c>
      <c r="G32" s="365">
        <v>31.591999999999999</v>
      </c>
      <c r="H32" s="366">
        <v>6.01</v>
      </c>
      <c r="I32" s="367">
        <v>169.35599999999999</v>
      </c>
    </row>
    <row r="33" spans="1:9">
      <c r="A33" s="363">
        <v>9</v>
      </c>
      <c r="B33" s="899" t="s">
        <v>213</v>
      </c>
      <c r="C33" s="900"/>
      <c r="D33" s="364">
        <v>848.72378000000003</v>
      </c>
      <c r="E33" s="365">
        <v>402.19582999999994</v>
      </c>
      <c r="F33" s="365">
        <v>51.776949999999999</v>
      </c>
      <c r="G33" s="365">
        <v>26.17305</v>
      </c>
      <c r="H33" s="366">
        <v>386.36099000000002</v>
      </c>
      <c r="I33" s="367">
        <v>1715.2305999999999</v>
      </c>
    </row>
    <row r="34" spans="1:9" ht="12.75" customHeight="1">
      <c r="A34" s="363">
        <v>10</v>
      </c>
      <c r="B34" s="908" t="s">
        <v>214</v>
      </c>
      <c r="C34" s="900"/>
      <c r="D34" s="364">
        <v>99.287899999999993</v>
      </c>
      <c r="E34" s="365">
        <v>32.240499999999997</v>
      </c>
      <c r="F34" s="365">
        <v>0</v>
      </c>
      <c r="G34" s="365">
        <v>0</v>
      </c>
      <c r="H34" s="366">
        <v>0</v>
      </c>
      <c r="I34" s="367">
        <v>131.52840000000003</v>
      </c>
    </row>
    <row r="35" spans="1:9" ht="12.75" customHeight="1">
      <c r="A35" s="363">
        <v>11</v>
      </c>
      <c r="B35" s="899" t="s">
        <v>215</v>
      </c>
      <c r="C35" s="900"/>
      <c r="D35" s="364">
        <v>1021.49862</v>
      </c>
      <c r="E35" s="365">
        <v>180.25992000000002</v>
      </c>
      <c r="F35" s="365">
        <v>83.653320000000008</v>
      </c>
      <c r="G35" s="365">
        <v>18.391119999999997</v>
      </c>
      <c r="H35" s="366">
        <v>22.92971</v>
      </c>
      <c r="I35" s="367">
        <v>1326.73269</v>
      </c>
    </row>
    <row r="36" spans="1:9" ht="13.5" customHeight="1" thickBot="1">
      <c r="A36" s="371">
        <v>12</v>
      </c>
      <c r="B36" s="909" t="s">
        <v>216</v>
      </c>
      <c r="C36" s="910"/>
      <c r="D36" s="372">
        <v>55821.221260000006</v>
      </c>
      <c r="E36" s="373">
        <v>28331.83786</v>
      </c>
      <c r="F36" s="373">
        <v>15444.271589999998</v>
      </c>
      <c r="G36" s="373">
        <v>28558.228050000005</v>
      </c>
      <c r="H36" s="374">
        <v>35713.607219999998</v>
      </c>
      <c r="I36" s="375">
        <v>163869.16597999999</v>
      </c>
    </row>
    <row r="37" spans="1:9" ht="12.75" customHeight="1">
      <c r="A37" s="905" t="s">
        <v>217</v>
      </c>
      <c r="B37" s="906"/>
      <c r="C37" s="907"/>
      <c r="D37" s="376"/>
      <c r="E37" s="377"/>
      <c r="F37" s="377"/>
      <c r="G37" s="377"/>
      <c r="H37" s="378"/>
      <c r="I37" s="379"/>
    </row>
    <row r="38" spans="1:9">
      <c r="A38" s="363">
        <v>13</v>
      </c>
      <c r="B38" s="899" t="s">
        <v>218</v>
      </c>
      <c r="C38" s="900"/>
      <c r="D38" s="364">
        <v>59349.666380000002</v>
      </c>
      <c r="E38" s="365">
        <v>0</v>
      </c>
      <c r="F38" s="365">
        <v>0</v>
      </c>
      <c r="G38" s="365">
        <v>0</v>
      </c>
      <c r="H38" s="366">
        <v>0</v>
      </c>
      <c r="I38" s="367">
        <v>59349.666380000002</v>
      </c>
    </row>
    <row r="39" spans="1:9" ht="25.5" customHeight="1">
      <c r="A39" s="363">
        <v>14</v>
      </c>
      <c r="B39" s="908" t="s">
        <v>219</v>
      </c>
      <c r="C39" s="900"/>
      <c r="D39" s="364">
        <v>0</v>
      </c>
      <c r="E39" s="365">
        <v>0</v>
      </c>
      <c r="F39" s="365">
        <v>0</v>
      </c>
      <c r="G39" s="365">
        <v>0</v>
      </c>
      <c r="H39" s="366">
        <v>0</v>
      </c>
      <c r="I39" s="367">
        <v>0</v>
      </c>
    </row>
    <row r="40" spans="1:9">
      <c r="A40" s="363"/>
      <c r="B40" s="368"/>
      <c r="C40" s="369" t="s">
        <v>198</v>
      </c>
      <c r="D40" s="364">
        <v>0</v>
      </c>
      <c r="E40" s="365">
        <v>0</v>
      </c>
      <c r="F40" s="365">
        <v>0</v>
      </c>
      <c r="G40" s="365">
        <v>0</v>
      </c>
      <c r="H40" s="366">
        <v>0</v>
      </c>
      <c r="I40" s="367">
        <v>0</v>
      </c>
    </row>
    <row r="41" spans="1:9">
      <c r="A41" s="363"/>
      <c r="B41" s="368"/>
      <c r="C41" s="370" t="s">
        <v>199</v>
      </c>
      <c r="D41" s="364">
        <v>0</v>
      </c>
      <c r="E41" s="365">
        <v>0</v>
      </c>
      <c r="F41" s="365">
        <v>0</v>
      </c>
      <c r="G41" s="365">
        <v>0</v>
      </c>
      <c r="H41" s="366">
        <v>0</v>
      </c>
      <c r="I41" s="367">
        <v>0</v>
      </c>
    </row>
    <row r="42" spans="1:9">
      <c r="A42" s="363"/>
      <c r="B42" s="368"/>
      <c r="C42" s="370" t="s">
        <v>200</v>
      </c>
      <c r="D42" s="364">
        <v>0</v>
      </c>
      <c r="E42" s="365">
        <v>0</v>
      </c>
      <c r="F42" s="365">
        <v>0</v>
      </c>
      <c r="G42" s="365">
        <v>0</v>
      </c>
      <c r="H42" s="366">
        <v>0</v>
      </c>
      <c r="I42" s="367">
        <v>0</v>
      </c>
    </row>
    <row r="43" spans="1:9">
      <c r="A43" s="363"/>
      <c r="B43" s="368"/>
      <c r="C43" s="370" t="s">
        <v>210</v>
      </c>
      <c r="D43" s="364">
        <v>0</v>
      </c>
      <c r="E43" s="365">
        <v>0</v>
      </c>
      <c r="F43" s="365">
        <v>0</v>
      </c>
      <c r="G43" s="365">
        <v>0</v>
      </c>
      <c r="H43" s="366">
        <v>0</v>
      </c>
      <c r="I43" s="367">
        <v>0</v>
      </c>
    </row>
    <row r="44" spans="1:9">
      <c r="A44" s="363"/>
      <c r="B44" s="368"/>
      <c r="C44" s="369" t="s">
        <v>220</v>
      </c>
      <c r="D44" s="364">
        <v>0</v>
      </c>
      <c r="E44" s="365">
        <v>0</v>
      </c>
      <c r="F44" s="365">
        <v>0</v>
      </c>
      <c r="G44" s="365">
        <v>0</v>
      </c>
      <c r="H44" s="366">
        <v>0</v>
      </c>
      <c r="I44" s="367">
        <v>0</v>
      </c>
    </row>
    <row r="45" spans="1:9">
      <c r="A45" s="363"/>
      <c r="B45" s="368"/>
      <c r="C45" s="370" t="s">
        <v>221</v>
      </c>
      <c r="D45" s="364">
        <v>0</v>
      </c>
      <c r="E45" s="365">
        <v>0</v>
      </c>
      <c r="F45" s="365">
        <v>0</v>
      </c>
      <c r="G45" s="365">
        <v>0</v>
      </c>
      <c r="H45" s="366">
        <v>0</v>
      </c>
      <c r="I45" s="367">
        <v>0</v>
      </c>
    </row>
    <row r="46" spans="1:9">
      <c r="A46" s="363">
        <v>15</v>
      </c>
      <c r="B46" s="899" t="s">
        <v>201</v>
      </c>
      <c r="C46" s="900"/>
      <c r="D46" s="364">
        <v>0</v>
      </c>
      <c r="E46" s="365">
        <v>0</v>
      </c>
      <c r="F46" s="365">
        <v>1.8779999999999999</v>
      </c>
      <c r="G46" s="365">
        <v>0</v>
      </c>
      <c r="H46" s="366">
        <v>0</v>
      </c>
      <c r="I46" s="367">
        <v>1.8779999999999999</v>
      </c>
    </row>
    <row r="47" spans="1:9" ht="12.75" customHeight="1">
      <c r="A47" s="363">
        <v>16</v>
      </c>
      <c r="B47" s="908" t="s">
        <v>222</v>
      </c>
      <c r="C47" s="900"/>
      <c r="D47" s="364">
        <v>0</v>
      </c>
      <c r="E47" s="365">
        <v>0</v>
      </c>
      <c r="F47" s="365">
        <v>0</v>
      </c>
      <c r="G47" s="365">
        <v>0</v>
      </c>
      <c r="H47" s="366">
        <v>0</v>
      </c>
      <c r="I47" s="367">
        <v>0</v>
      </c>
    </row>
    <row r="48" spans="1:9">
      <c r="A48" s="363">
        <v>17</v>
      </c>
      <c r="B48" s="899" t="s">
        <v>223</v>
      </c>
      <c r="C48" s="900"/>
      <c r="D48" s="364">
        <v>19990.243959999996</v>
      </c>
      <c r="E48" s="365">
        <v>19452.761419999999</v>
      </c>
      <c r="F48" s="365">
        <v>29890.049440000003</v>
      </c>
      <c r="G48" s="365">
        <v>33609.263920000005</v>
      </c>
      <c r="H48" s="366">
        <v>35712.663129999994</v>
      </c>
      <c r="I48" s="367">
        <v>138654.98187000002</v>
      </c>
    </row>
    <row r="49" spans="1:9">
      <c r="A49" s="363"/>
      <c r="B49" s="368"/>
      <c r="C49" s="369" t="s">
        <v>224</v>
      </c>
      <c r="D49" s="364">
        <v>12318.56833</v>
      </c>
      <c r="E49" s="365">
        <v>0</v>
      </c>
      <c r="F49" s="365">
        <v>3.15E-2</v>
      </c>
      <c r="G49" s="365">
        <v>0</v>
      </c>
      <c r="H49" s="366">
        <v>0.45650000000000002</v>
      </c>
      <c r="I49" s="367">
        <v>12319.056329999999</v>
      </c>
    </row>
    <row r="50" spans="1:9">
      <c r="A50" s="363"/>
      <c r="B50" s="368"/>
      <c r="C50" s="370" t="s">
        <v>225</v>
      </c>
      <c r="D50" s="364">
        <v>7671.6756299999997</v>
      </c>
      <c r="E50" s="365">
        <v>19452.761419999999</v>
      </c>
      <c r="F50" s="365">
        <v>29890.017940000002</v>
      </c>
      <c r="G50" s="365">
        <v>33609.263920000005</v>
      </c>
      <c r="H50" s="366">
        <v>35712.206629999993</v>
      </c>
      <c r="I50" s="367">
        <v>126335.92554</v>
      </c>
    </row>
    <row r="51" spans="1:9">
      <c r="A51" s="363">
        <v>18</v>
      </c>
      <c r="B51" s="908" t="s">
        <v>226</v>
      </c>
      <c r="C51" s="900"/>
      <c r="D51" s="364">
        <v>351.90100000000001</v>
      </c>
      <c r="E51" s="365">
        <v>529.548</v>
      </c>
      <c r="F51" s="365">
        <v>415.05442999999997</v>
      </c>
      <c r="G51" s="365">
        <v>2054.9386199999999</v>
      </c>
      <c r="H51" s="366">
        <v>2187.3782500000002</v>
      </c>
      <c r="I51" s="367">
        <v>5538.8202999999994</v>
      </c>
    </row>
    <row r="52" spans="1:9">
      <c r="A52" s="363">
        <v>19</v>
      </c>
      <c r="B52" s="899" t="s">
        <v>227</v>
      </c>
      <c r="C52" s="900"/>
      <c r="D52" s="364">
        <v>0</v>
      </c>
      <c r="E52" s="365">
        <v>0</v>
      </c>
      <c r="F52" s="365">
        <v>0</v>
      </c>
      <c r="G52" s="365">
        <v>300</v>
      </c>
      <c r="H52" s="366">
        <v>0</v>
      </c>
      <c r="I52" s="367">
        <v>300</v>
      </c>
    </row>
    <row r="53" spans="1:9">
      <c r="A53" s="363">
        <v>20</v>
      </c>
      <c r="B53" s="899" t="s">
        <v>228</v>
      </c>
      <c r="C53" s="900"/>
      <c r="D53" s="364">
        <v>601.09123999999997</v>
      </c>
      <c r="E53" s="365">
        <v>299.45699999999999</v>
      </c>
      <c r="F53" s="365">
        <v>257.12234000000001</v>
      </c>
      <c r="G53" s="365">
        <v>196.04028</v>
      </c>
      <c r="H53" s="366">
        <v>171.45192</v>
      </c>
      <c r="I53" s="367">
        <v>1525.1627799999999</v>
      </c>
    </row>
    <row r="54" spans="1:9">
      <c r="A54" s="363">
        <v>21</v>
      </c>
      <c r="B54" s="908" t="s">
        <v>229</v>
      </c>
      <c r="C54" s="900"/>
      <c r="D54" s="364">
        <v>4.2411499999999993</v>
      </c>
      <c r="E54" s="365">
        <v>1.153</v>
      </c>
      <c r="F54" s="365">
        <v>0</v>
      </c>
      <c r="G54" s="365">
        <v>2.8279999999999998</v>
      </c>
      <c r="H54" s="366">
        <v>0</v>
      </c>
      <c r="I54" s="367">
        <v>8.2221499999999992</v>
      </c>
    </row>
    <row r="55" spans="1:9">
      <c r="A55" s="363">
        <v>22</v>
      </c>
      <c r="B55" s="908" t="s">
        <v>230</v>
      </c>
      <c r="C55" s="900"/>
      <c r="D55" s="364">
        <v>4.55</v>
      </c>
      <c r="E55" s="365">
        <v>0.10006</v>
      </c>
      <c r="F55" s="365">
        <v>0.31539999999999996</v>
      </c>
      <c r="G55" s="365">
        <v>0.32403999999999999</v>
      </c>
      <c r="H55" s="366">
        <v>0.67476000000000003</v>
      </c>
      <c r="I55" s="367">
        <v>5.9642600000000003</v>
      </c>
    </row>
    <row r="56" spans="1:9" ht="12.75" customHeight="1">
      <c r="A56" s="363">
        <v>23</v>
      </c>
      <c r="B56" s="899" t="s">
        <v>231</v>
      </c>
      <c r="C56" s="900"/>
      <c r="D56" s="364">
        <v>1831.9710000000002</v>
      </c>
      <c r="E56" s="365">
        <v>905.25923999999998</v>
      </c>
      <c r="F56" s="365">
        <v>12.670860000000001</v>
      </c>
      <c r="G56" s="365">
        <v>4.0339999999999998</v>
      </c>
      <c r="H56" s="366">
        <v>4.0730000000000004</v>
      </c>
      <c r="I56" s="367">
        <v>2758.0080999999996</v>
      </c>
    </row>
    <row r="57" spans="1:9" ht="27.75" customHeight="1" thickBot="1">
      <c r="A57" s="380">
        <v>24</v>
      </c>
      <c r="B57" s="911" t="s">
        <v>232</v>
      </c>
      <c r="C57" s="912"/>
      <c r="D57" s="381">
        <v>82133.664730000004</v>
      </c>
      <c r="E57" s="382">
        <v>21188.278719999998</v>
      </c>
      <c r="F57" s="382">
        <v>30577.090470000003</v>
      </c>
      <c r="G57" s="382">
        <v>36167.42886</v>
      </c>
      <c r="H57" s="383">
        <v>38076.241059999993</v>
      </c>
      <c r="I57" s="384">
        <v>208142.70384</v>
      </c>
    </row>
    <row r="58" spans="1:9" ht="12.75" customHeight="1">
      <c r="A58" s="913" t="s">
        <v>233</v>
      </c>
      <c r="B58" s="914"/>
      <c r="C58" s="915"/>
      <c r="D58" s="385"/>
      <c r="E58" s="386"/>
      <c r="F58" s="386"/>
      <c r="G58" s="386"/>
      <c r="H58" s="387"/>
      <c r="I58" s="388"/>
    </row>
    <row r="59" spans="1:9">
      <c r="A59" s="363">
        <v>25</v>
      </c>
      <c r="B59" s="899" t="s">
        <v>234</v>
      </c>
      <c r="C59" s="900"/>
      <c r="D59" s="364">
        <v>156.512</v>
      </c>
      <c r="E59" s="365">
        <v>14.13139</v>
      </c>
      <c r="F59" s="365">
        <v>7.0148700000000002</v>
      </c>
      <c r="G59" s="365">
        <v>153.64332000000002</v>
      </c>
      <c r="H59" s="366">
        <v>479.59208999999998</v>
      </c>
      <c r="I59" s="367">
        <v>810.89367000000004</v>
      </c>
    </row>
    <row r="60" spans="1:9">
      <c r="A60" s="363">
        <v>26</v>
      </c>
      <c r="B60" s="899" t="s">
        <v>235</v>
      </c>
      <c r="C60" s="900"/>
      <c r="D60" s="364">
        <v>5861.4119799999999</v>
      </c>
      <c r="E60" s="365">
        <v>1105.7298800000001</v>
      </c>
      <c r="F60" s="365">
        <v>3102.1134999999999</v>
      </c>
      <c r="G60" s="365">
        <v>3896.0888500000005</v>
      </c>
      <c r="H60" s="366">
        <v>5831.7707299999993</v>
      </c>
      <c r="I60" s="367">
        <v>19797.114940000003</v>
      </c>
    </row>
    <row r="61" spans="1:9" ht="13.5" customHeight="1" thickBot="1">
      <c r="A61" s="371">
        <v>27</v>
      </c>
      <c r="B61" s="909" t="s">
        <v>236</v>
      </c>
      <c r="C61" s="910"/>
      <c r="D61" s="372">
        <v>-5704.8999799999992</v>
      </c>
      <c r="E61" s="373">
        <v>-1091.5984900000003</v>
      </c>
      <c r="F61" s="373">
        <v>-3095.09863</v>
      </c>
      <c r="G61" s="373">
        <v>-3742.4455300000009</v>
      </c>
      <c r="H61" s="374">
        <v>-5352.1786400000001</v>
      </c>
      <c r="I61" s="375">
        <v>-18986.221269999998</v>
      </c>
    </row>
    <row r="62" spans="1:9">
      <c r="A62" s="389">
        <v>28</v>
      </c>
      <c r="B62" s="916" t="s">
        <v>237</v>
      </c>
      <c r="C62" s="917"/>
      <c r="D62" s="390">
        <v>-32017.34345</v>
      </c>
      <c r="E62" s="391">
        <v>6051.96065</v>
      </c>
      <c r="F62" s="391">
        <v>-18227.917510000007</v>
      </c>
      <c r="G62" s="391">
        <v>-11351.646339999996</v>
      </c>
      <c r="H62" s="392">
        <v>-7714.812479999996</v>
      </c>
      <c r="I62" s="393">
        <v>-63259.759130000013</v>
      </c>
    </row>
    <row r="63" spans="1:9" ht="13.5" thickBot="1">
      <c r="A63" s="394">
        <v>29</v>
      </c>
      <c r="B63" s="909" t="s">
        <v>238</v>
      </c>
      <c r="C63" s="910"/>
      <c r="D63" s="372">
        <v>-32017.34345</v>
      </c>
      <c r="E63" s="373">
        <v>-25965.382799999996</v>
      </c>
      <c r="F63" s="373">
        <v>-44193.300310000006</v>
      </c>
      <c r="G63" s="373">
        <v>-55544.946649999998</v>
      </c>
      <c r="H63" s="374">
        <v>-63259.759129999999</v>
      </c>
      <c r="I63" s="375"/>
    </row>
  </sheetData>
  <mergeCells count="36">
    <mergeCell ref="B63:C63"/>
    <mergeCell ref="B52:C52"/>
    <mergeCell ref="B53:C53"/>
    <mergeCell ref="B54:C54"/>
    <mergeCell ref="B55:C55"/>
    <mergeCell ref="B56:C56"/>
    <mergeCell ref="B57:C57"/>
    <mergeCell ref="A58:C58"/>
    <mergeCell ref="B59:C59"/>
    <mergeCell ref="B60:C60"/>
    <mergeCell ref="B61:C61"/>
    <mergeCell ref="B62:C62"/>
    <mergeCell ref="B51:C51"/>
    <mergeCell ref="B27:C27"/>
    <mergeCell ref="B33:C33"/>
    <mergeCell ref="B34:C34"/>
    <mergeCell ref="B35:C35"/>
    <mergeCell ref="B36:C36"/>
    <mergeCell ref="A37:C37"/>
    <mergeCell ref="B38:C38"/>
    <mergeCell ref="B39:C39"/>
    <mergeCell ref="B46:C46"/>
    <mergeCell ref="B47:C47"/>
    <mergeCell ref="B48:C48"/>
    <mergeCell ref="B22:C22"/>
    <mergeCell ref="H2:I2"/>
    <mergeCell ref="A3:I3"/>
    <mergeCell ref="H4:I4"/>
    <mergeCell ref="B5:C5"/>
    <mergeCell ref="A6:C6"/>
    <mergeCell ref="B7:C7"/>
    <mergeCell ref="B8:C8"/>
    <mergeCell ref="B12:C12"/>
    <mergeCell ref="B13:C13"/>
    <mergeCell ref="B14:C14"/>
    <mergeCell ref="B19:C19"/>
  </mergeCells>
  <pageMargins left="0.42" right="0.15748031496062992" top="0.74803149606299213" bottom="0.74803149606299213" header="0.31496062992125984" footer="0.31496062992125984"/>
  <pageSetup paperSize="9" scale="75" orientation="portrait" verticalDpi="0" r:id="rId1"/>
</worksheet>
</file>

<file path=xl/worksheets/sheet14.xml><?xml version="1.0" encoding="utf-8"?>
<worksheet xmlns="http://schemas.openxmlformats.org/spreadsheetml/2006/main" xmlns:r="http://schemas.openxmlformats.org/officeDocument/2006/relationships">
  <dimension ref="A1:L64"/>
  <sheetViews>
    <sheetView showGridLines="0" workbookViewId="0">
      <selection activeCell="A4" sqref="A4"/>
    </sheetView>
  </sheetViews>
  <sheetFormatPr defaultRowHeight="12.75"/>
  <cols>
    <col min="1" max="1" width="8.140625" style="395" customWidth="1"/>
    <col min="2" max="2" width="26.85546875" style="395" customWidth="1"/>
    <col min="3" max="3" width="25.5703125" style="395" customWidth="1"/>
    <col min="4" max="4" width="11.5703125" style="395" customWidth="1"/>
    <col min="5" max="5" width="10.85546875" style="395" customWidth="1"/>
    <col min="6" max="6" width="11.7109375" style="395" customWidth="1"/>
    <col min="7" max="7" width="11.85546875" style="395" customWidth="1"/>
    <col min="8" max="8" width="13.140625" style="395" customWidth="1"/>
    <col min="9" max="9" width="11" style="395" customWidth="1"/>
    <col min="10" max="10" width="9.140625" style="395"/>
    <col min="11" max="11" width="10.140625" style="395" bestFit="1" customWidth="1"/>
    <col min="12" max="12" width="11.140625" style="395" bestFit="1" customWidth="1"/>
    <col min="13" max="256" width="9.140625" style="395"/>
    <col min="257" max="257" width="8.140625" style="395" customWidth="1"/>
    <col min="258" max="258" width="26.85546875" style="395" customWidth="1"/>
    <col min="259" max="259" width="25.5703125" style="395" customWidth="1"/>
    <col min="260" max="260" width="11.5703125" style="395" customWidth="1"/>
    <col min="261" max="261" width="10.85546875" style="395" customWidth="1"/>
    <col min="262" max="262" width="11.7109375" style="395" customWidth="1"/>
    <col min="263" max="263" width="11.85546875" style="395" customWidth="1"/>
    <col min="264" max="264" width="13.140625" style="395" customWidth="1"/>
    <col min="265" max="265" width="11" style="395" customWidth="1"/>
    <col min="266" max="266" width="9.140625" style="395"/>
    <col min="267" max="267" width="10.140625" style="395" bestFit="1" customWidth="1"/>
    <col min="268" max="268" width="11.140625" style="395" bestFit="1" customWidth="1"/>
    <col min="269" max="512" width="9.140625" style="395"/>
    <col min="513" max="513" width="8.140625" style="395" customWidth="1"/>
    <col min="514" max="514" width="26.85546875" style="395" customWidth="1"/>
    <col min="515" max="515" width="25.5703125" style="395" customWidth="1"/>
    <col min="516" max="516" width="11.5703125" style="395" customWidth="1"/>
    <col min="517" max="517" width="10.85546875" style="395" customWidth="1"/>
    <col min="518" max="518" width="11.7109375" style="395" customWidth="1"/>
    <col min="519" max="519" width="11.85546875" style="395" customWidth="1"/>
    <col min="520" max="520" width="13.140625" style="395" customWidth="1"/>
    <col min="521" max="521" width="11" style="395" customWidth="1"/>
    <col min="522" max="522" width="9.140625" style="395"/>
    <col min="523" max="523" width="10.140625" style="395" bestFit="1" customWidth="1"/>
    <col min="524" max="524" width="11.140625" style="395" bestFit="1" customWidth="1"/>
    <col min="525" max="768" width="9.140625" style="395"/>
    <col min="769" max="769" width="8.140625" style="395" customWidth="1"/>
    <col min="770" max="770" width="26.85546875" style="395" customWidth="1"/>
    <col min="771" max="771" width="25.5703125" style="395" customWidth="1"/>
    <col min="772" max="772" width="11.5703125" style="395" customWidth="1"/>
    <col min="773" max="773" width="10.85546875" style="395" customWidth="1"/>
    <col min="774" max="774" width="11.7109375" style="395" customWidth="1"/>
    <col min="775" max="775" width="11.85546875" style="395" customWidth="1"/>
    <col min="776" max="776" width="13.140625" style="395" customWidth="1"/>
    <col min="777" max="777" width="11" style="395" customWidth="1"/>
    <col min="778" max="778" width="9.140625" style="395"/>
    <col min="779" max="779" width="10.140625" style="395" bestFit="1" customWidth="1"/>
    <col min="780" max="780" width="11.140625" style="395" bestFit="1" customWidth="1"/>
    <col min="781" max="1024" width="9.140625" style="395"/>
    <col min="1025" max="1025" width="8.140625" style="395" customWidth="1"/>
    <col min="1026" max="1026" width="26.85546875" style="395" customWidth="1"/>
    <col min="1027" max="1027" width="25.5703125" style="395" customWidth="1"/>
    <col min="1028" max="1028" width="11.5703125" style="395" customWidth="1"/>
    <col min="1029" max="1029" width="10.85546875" style="395" customWidth="1"/>
    <col min="1030" max="1030" width="11.7109375" style="395" customWidth="1"/>
    <col min="1031" max="1031" width="11.85546875" style="395" customWidth="1"/>
    <col min="1032" max="1032" width="13.140625" style="395" customWidth="1"/>
    <col min="1033" max="1033" width="11" style="395" customWidth="1"/>
    <col min="1034" max="1034" width="9.140625" style="395"/>
    <col min="1035" max="1035" width="10.140625" style="395" bestFit="1" customWidth="1"/>
    <col min="1036" max="1036" width="11.140625" style="395" bestFit="1" customWidth="1"/>
    <col min="1037" max="1280" width="9.140625" style="395"/>
    <col min="1281" max="1281" width="8.140625" style="395" customWidth="1"/>
    <col min="1282" max="1282" width="26.85546875" style="395" customWidth="1"/>
    <col min="1283" max="1283" width="25.5703125" style="395" customWidth="1"/>
    <col min="1284" max="1284" width="11.5703125" style="395" customWidth="1"/>
    <col min="1285" max="1285" width="10.85546875" style="395" customWidth="1"/>
    <col min="1286" max="1286" width="11.7109375" style="395" customWidth="1"/>
    <col min="1287" max="1287" width="11.85546875" style="395" customWidth="1"/>
    <col min="1288" max="1288" width="13.140625" style="395" customWidth="1"/>
    <col min="1289" max="1289" width="11" style="395" customWidth="1"/>
    <col min="1290" max="1290" width="9.140625" style="395"/>
    <col min="1291" max="1291" width="10.140625" style="395" bestFit="1" customWidth="1"/>
    <col min="1292" max="1292" width="11.140625" style="395" bestFit="1" customWidth="1"/>
    <col min="1293" max="1536" width="9.140625" style="395"/>
    <col min="1537" max="1537" width="8.140625" style="395" customWidth="1"/>
    <col min="1538" max="1538" width="26.85546875" style="395" customWidth="1"/>
    <col min="1539" max="1539" width="25.5703125" style="395" customWidth="1"/>
    <col min="1540" max="1540" width="11.5703125" style="395" customWidth="1"/>
    <col min="1541" max="1541" width="10.85546875" style="395" customWidth="1"/>
    <col min="1542" max="1542" width="11.7109375" style="395" customWidth="1"/>
    <col min="1543" max="1543" width="11.85546875" style="395" customWidth="1"/>
    <col min="1544" max="1544" width="13.140625" style="395" customWidth="1"/>
    <col min="1545" max="1545" width="11" style="395" customWidth="1"/>
    <col min="1546" max="1546" width="9.140625" style="395"/>
    <col min="1547" max="1547" width="10.140625" style="395" bestFit="1" customWidth="1"/>
    <col min="1548" max="1548" width="11.140625" style="395" bestFit="1" customWidth="1"/>
    <col min="1549" max="1792" width="9.140625" style="395"/>
    <col min="1793" max="1793" width="8.140625" style="395" customWidth="1"/>
    <col min="1794" max="1794" width="26.85546875" style="395" customWidth="1"/>
    <col min="1795" max="1795" width="25.5703125" style="395" customWidth="1"/>
    <col min="1796" max="1796" width="11.5703125" style="395" customWidth="1"/>
    <col min="1797" max="1797" width="10.85546875" style="395" customWidth="1"/>
    <col min="1798" max="1798" width="11.7109375" style="395" customWidth="1"/>
    <col min="1799" max="1799" width="11.85546875" style="395" customWidth="1"/>
    <col min="1800" max="1800" width="13.140625" style="395" customWidth="1"/>
    <col min="1801" max="1801" width="11" style="395" customWidth="1"/>
    <col min="1802" max="1802" width="9.140625" style="395"/>
    <col min="1803" max="1803" width="10.140625" style="395" bestFit="1" customWidth="1"/>
    <col min="1804" max="1804" width="11.140625" style="395" bestFit="1" customWidth="1"/>
    <col min="1805" max="2048" width="9.140625" style="395"/>
    <col min="2049" max="2049" width="8.140625" style="395" customWidth="1"/>
    <col min="2050" max="2050" width="26.85546875" style="395" customWidth="1"/>
    <col min="2051" max="2051" width="25.5703125" style="395" customWidth="1"/>
    <col min="2052" max="2052" width="11.5703125" style="395" customWidth="1"/>
    <col min="2053" max="2053" width="10.85546875" style="395" customWidth="1"/>
    <col min="2054" max="2054" width="11.7109375" style="395" customWidth="1"/>
    <col min="2055" max="2055" width="11.85546875" style="395" customWidth="1"/>
    <col min="2056" max="2056" width="13.140625" style="395" customWidth="1"/>
    <col min="2057" max="2057" width="11" style="395" customWidth="1"/>
    <col min="2058" max="2058" width="9.140625" style="395"/>
    <col min="2059" max="2059" width="10.140625" style="395" bestFit="1" customWidth="1"/>
    <col min="2060" max="2060" width="11.140625" style="395" bestFit="1" customWidth="1"/>
    <col min="2061" max="2304" width="9.140625" style="395"/>
    <col min="2305" max="2305" width="8.140625" style="395" customWidth="1"/>
    <col min="2306" max="2306" width="26.85546875" style="395" customWidth="1"/>
    <col min="2307" max="2307" width="25.5703125" style="395" customWidth="1"/>
    <col min="2308" max="2308" width="11.5703125" style="395" customWidth="1"/>
    <col min="2309" max="2309" width="10.85546875" style="395" customWidth="1"/>
    <col min="2310" max="2310" width="11.7109375" style="395" customWidth="1"/>
    <col min="2311" max="2311" width="11.85546875" style="395" customWidth="1"/>
    <col min="2312" max="2312" width="13.140625" style="395" customWidth="1"/>
    <col min="2313" max="2313" width="11" style="395" customWidth="1"/>
    <col min="2314" max="2314" width="9.140625" style="395"/>
    <col min="2315" max="2315" width="10.140625" style="395" bestFit="1" customWidth="1"/>
    <col min="2316" max="2316" width="11.140625" style="395" bestFit="1" customWidth="1"/>
    <col min="2317" max="2560" width="9.140625" style="395"/>
    <col min="2561" max="2561" width="8.140625" style="395" customWidth="1"/>
    <col min="2562" max="2562" width="26.85546875" style="395" customWidth="1"/>
    <col min="2563" max="2563" width="25.5703125" style="395" customWidth="1"/>
    <col min="2564" max="2564" width="11.5703125" style="395" customWidth="1"/>
    <col min="2565" max="2565" width="10.85546875" style="395" customWidth="1"/>
    <col min="2566" max="2566" width="11.7109375" style="395" customWidth="1"/>
    <col min="2567" max="2567" width="11.85546875" style="395" customWidth="1"/>
    <col min="2568" max="2568" width="13.140625" style="395" customWidth="1"/>
    <col min="2569" max="2569" width="11" style="395" customWidth="1"/>
    <col min="2570" max="2570" width="9.140625" style="395"/>
    <col min="2571" max="2571" width="10.140625" style="395" bestFit="1" customWidth="1"/>
    <col min="2572" max="2572" width="11.140625" style="395" bestFit="1" customWidth="1"/>
    <col min="2573" max="2816" width="9.140625" style="395"/>
    <col min="2817" max="2817" width="8.140625" style="395" customWidth="1"/>
    <col min="2818" max="2818" width="26.85546875" style="395" customWidth="1"/>
    <col min="2819" max="2819" width="25.5703125" style="395" customWidth="1"/>
    <col min="2820" max="2820" width="11.5703125" style="395" customWidth="1"/>
    <col min="2821" max="2821" width="10.85546875" style="395" customWidth="1"/>
    <col min="2822" max="2822" width="11.7109375" style="395" customWidth="1"/>
    <col min="2823" max="2823" width="11.85546875" style="395" customWidth="1"/>
    <col min="2824" max="2824" width="13.140625" style="395" customWidth="1"/>
    <col min="2825" max="2825" width="11" style="395" customWidth="1"/>
    <col min="2826" max="2826" width="9.140625" style="395"/>
    <col min="2827" max="2827" width="10.140625" style="395" bestFit="1" customWidth="1"/>
    <col min="2828" max="2828" width="11.140625" style="395" bestFit="1" customWidth="1"/>
    <col min="2829" max="3072" width="9.140625" style="395"/>
    <col min="3073" max="3073" width="8.140625" style="395" customWidth="1"/>
    <col min="3074" max="3074" width="26.85546875" style="395" customWidth="1"/>
    <col min="3075" max="3075" width="25.5703125" style="395" customWidth="1"/>
    <col min="3076" max="3076" width="11.5703125" style="395" customWidth="1"/>
    <col min="3077" max="3077" width="10.85546875" style="395" customWidth="1"/>
    <col min="3078" max="3078" width="11.7109375" style="395" customWidth="1"/>
    <col min="3079" max="3079" width="11.85546875" style="395" customWidth="1"/>
    <col min="3080" max="3080" width="13.140625" style="395" customWidth="1"/>
    <col min="3081" max="3081" width="11" style="395" customWidth="1"/>
    <col min="3082" max="3082" width="9.140625" style="395"/>
    <col min="3083" max="3083" width="10.140625" style="395" bestFit="1" customWidth="1"/>
    <col min="3084" max="3084" width="11.140625" style="395" bestFit="1" customWidth="1"/>
    <col min="3085" max="3328" width="9.140625" style="395"/>
    <col min="3329" max="3329" width="8.140625" style="395" customWidth="1"/>
    <col min="3330" max="3330" width="26.85546875" style="395" customWidth="1"/>
    <col min="3331" max="3331" width="25.5703125" style="395" customWidth="1"/>
    <col min="3332" max="3332" width="11.5703125" style="395" customWidth="1"/>
    <col min="3333" max="3333" width="10.85546875" style="395" customWidth="1"/>
    <col min="3334" max="3334" width="11.7109375" style="395" customWidth="1"/>
    <col min="3335" max="3335" width="11.85546875" style="395" customWidth="1"/>
    <col min="3336" max="3336" width="13.140625" style="395" customWidth="1"/>
    <col min="3337" max="3337" width="11" style="395" customWidth="1"/>
    <col min="3338" max="3338" width="9.140625" style="395"/>
    <col min="3339" max="3339" width="10.140625" style="395" bestFit="1" customWidth="1"/>
    <col min="3340" max="3340" width="11.140625" style="395" bestFit="1" customWidth="1"/>
    <col min="3341" max="3584" width="9.140625" style="395"/>
    <col min="3585" max="3585" width="8.140625" style="395" customWidth="1"/>
    <col min="3586" max="3586" width="26.85546875" style="395" customWidth="1"/>
    <col min="3587" max="3587" width="25.5703125" style="395" customWidth="1"/>
    <col min="3588" max="3588" width="11.5703125" style="395" customWidth="1"/>
    <col min="3589" max="3589" width="10.85546875" style="395" customWidth="1"/>
    <col min="3590" max="3590" width="11.7109375" style="395" customWidth="1"/>
    <col min="3591" max="3591" width="11.85546875" style="395" customWidth="1"/>
    <col min="3592" max="3592" width="13.140625" style="395" customWidth="1"/>
    <col min="3593" max="3593" width="11" style="395" customWidth="1"/>
    <col min="3594" max="3594" width="9.140625" style="395"/>
    <col min="3595" max="3595" width="10.140625" style="395" bestFit="1" customWidth="1"/>
    <col min="3596" max="3596" width="11.140625" style="395" bestFit="1" customWidth="1"/>
    <col min="3597" max="3840" width="9.140625" style="395"/>
    <col min="3841" max="3841" width="8.140625" style="395" customWidth="1"/>
    <col min="3842" max="3842" width="26.85546875" style="395" customWidth="1"/>
    <col min="3843" max="3843" width="25.5703125" style="395" customWidth="1"/>
    <col min="3844" max="3844" width="11.5703125" style="395" customWidth="1"/>
    <col min="3845" max="3845" width="10.85546875" style="395" customWidth="1"/>
    <col min="3846" max="3846" width="11.7109375" style="395" customWidth="1"/>
    <col min="3847" max="3847" width="11.85546875" style="395" customWidth="1"/>
    <col min="3848" max="3848" width="13.140625" style="395" customWidth="1"/>
    <col min="3849" max="3849" width="11" style="395" customWidth="1"/>
    <col min="3850" max="3850" width="9.140625" style="395"/>
    <col min="3851" max="3851" width="10.140625" style="395" bestFit="1" customWidth="1"/>
    <col min="3852" max="3852" width="11.140625" style="395" bestFit="1" customWidth="1"/>
    <col min="3853" max="4096" width="9.140625" style="395"/>
    <col min="4097" max="4097" width="8.140625" style="395" customWidth="1"/>
    <col min="4098" max="4098" width="26.85546875" style="395" customWidth="1"/>
    <col min="4099" max="4099" width="25.5703125" style="395" customWidth="1"/>
    <col min="4100" max="4100" width="11.5703125" style="395" customWidth="1"/>
    <col min="4101" max="4101" width="10.85546875" style="395" customWidth="1"/>
    <col min="4102" max="4102" width="11.7109375" style="395" customWidth="1"/>
    <col min="4103" max="4103" width="11.85546875" style="395" customWidth="1"/>
    <col min="4104" max="4104" width="13.140625" style="395" customWidth="1"/>
    <col min="4105" max="4105" width="11" style="395" customWidth="1"/>
    <col min="4106" max="4106" width="9.140625" style="395"/>
    <col min="4107" max="4107" width="10.140625" style="395" bestFit="1" customWidth="1"/>
    <col min="4108" max="4108" width="11.140625" style="395" bestFit="1" customWidth="1"/>
    <col min="4109" max="4352" width="9.140625" style="395"/>
    <col min="4353" max="4353" width="8.140625" style="395" customWidth="1"/>
    <col min="4354" max="4354" width="26.85546875" style="395" customWidth="1"/>
    <col min="4355" max="4355" width="25.5703125" style="395" customWidth="1"/>
    <col min="4356" max="4356" width="11.5703125" style="395" customWidth="1"/>
    <col min="4357" max="4357" width="10.85546875" style="395" customWidth="1"/>
    <col min="4358" max="4358" width="11.7109375" style="395" customWidth="1"/>
    <col min="4359" max="4359" width="11.85546875" style="395" customWidth="1"/>
    <col min="4360" max="4360" width="13.140625" style="395" customWidth="1"/>
    <col min="4361" max="4361" width="11" style="395" customWidth="1"/>
    <col min="4362" max="4362" width="9.140625" style="395"/>
    <col min="4363" max="4363" width="10.140625" style="395" bestFit="1" customWidth="1"/>
    <col min="4364" max="4364" width="11.140625" style="395" bestFit="1" customWidth="1"/>
    <col min="4365" max="4608" width="9.140625" style="395"/>
    <col min="4609" max="4609" width="8.140625" style="395" customWidth="1"/>
    <col min="4610" max="4610" width="26.85546875" style="395" customWidth="1"/>
    <col min="4611" max="4611" width="25.5703125" style="395" customWidth="1"/>
    <col min="4612" max="4612" width="11.5703125" style="395" customWidth="1"/>
    <col min="4613" max="4613" width="10.85546875" style="395" customWidth="1"/>
    <col min="4614" max="4614" width="11.7109375" style="395" customWidth="1"/>
    <col min="4615" max="4615" width="11.85546875" style="395" customWidth="1"/>
    <col min="4616" max="4616" width="13.140625" style="395" customWidth="1"/>
    <col min="4617" max="4617" width="11" style="395" customWidth="1"/>
    <col min="4618" max="4618" width="9.140625" style="395"/>
    <col min="4619" max="4619" width="10.140625" style="395" bestFit="1" customWidth="1"/>
    <col min="4620" max="4620" width="11.140625" style="395" bestFit="1" customWidth="1"/>
    <col min="4621" max="4864" width="9.140625" style="395"/>
    <col min="4865" max="4865" width="8.140625" style="395" customWidth="1"/>
    <col min="4866" max="4866" width="26.85546875" style="395" customWidth="1"/>
    <col min="4867" max="4867" width="25.5703125" style="395" customWidth="1"/>
    <col min="4868" max="4868" width="11.5703125" style="395" customWidth="1"/>
    <col min="4869" max="4869" width="10.85546875" style="395" customWidth="1"/>
    <col min="4870" max="4870" width="11.7109375" style="395" customWidth="1"/>
    <col min="4871" max="4871" width="11.85546875" style="395" customWidth="1"/>
    <col min="4872" max="4872" width="13.140625" style="395" customWidth="1"/>
    <col min="4873" max="4873" width="11" style="395" customWidth="1"/>
    <col min="4874" max="4874" width="9.140625" style="395"/>
    <col min="4875" max="4875" width="10.140625" style="395" bestFit="1" customWidth="1"/>
    <col min="4876" max="4876" width="11.140625" style="395" bestFit="1" customWidth="1"/>
    <col min="4877" max="5120" width="9.140625" style="395"/>
    <col min="5121" max="5121" width="8.140625" style="395" customWidth="1"/>
    <col min="5122" max="5122" width="26.85546875" style="395" customWidth="1"/>
    <col min="5123" max="5123" width="25.5703125" style="395" customWidth="1"/>
    <col min="5124" max="5124" width="11.5703125" style="395" customWidth="1"/>
    <col min="5125" max="5125" width="10.85546875" style="395" customWidth="1"/>
    <col min="5126" max="5126" width="11.7109375" style="395" customWidth="1"/>
    <col min="5127" max="5127" width="11.85546875" style="395" customWidth="1"/>
    <col min="5128" max="5128" width="13.140625" style="395" customWidth="1"/>
    <col min="5129" max="5129" width="11" style="395" customWidth="1"/>
    <col min="5130" max="5130" width="9.140625" style="395"/>
    <col min="5131" max="5131" width="10.140625" style="395" bestFit="1" customWidth="1"/>
    <col min="5132" max="5132" width="11.140625" style="395" bestFit="1" customWidth="1"/>
    <col min="5133" max="5376" width="9.140625" style="395"/>
    <col min="5377" max="5377" width="8.140625" style="395" customWidth="1"/>
    <col min="5378" max="5378" width="26.85546875" style="395" customWidth="1"/>
    <col min="5379" max="5379" width="25.5703125" style="395" customWidth="1"/>
    <col min="5380" max="5380" width="11.5703125" style="395" customWidth="1"/>
    <col min="5381" max="5381" width="10.85546875" style="395" customWidth="1"/>
    <col min="5382" max="5382" width="11.7109375" style="395" customWidth="1"/>
    <col min="5383" max="5383" width="11.85546875" style="395" customWidth="1"/>
    <col min="5384" max="5384" width="13.140625" style="395" customWidth="1"/>
    <col min="5385" max="5385" width="11" style="395" customWidth="1"/>
    <col min="5386" max="5386" width="9.140625" style="395"/>
    <col min="5387" max="5387" width="10.140625" style="395" bestFit="1" customWidth="1"/>
    <col min="5388" max="5388" width="11.140625" style="395" bestFit="1" customWidth="1"/>
    <col min="5389" max="5632" width="9.140625" style="395"/>
    <col min="5633" max="5633" width="8.140625" style="395" customWidth="1"/>
    <col min="5634" max="5634" width="26.85546875" style="395" customWidth="1"/>
    <col min="5635" max="5635" width="25.5703125" style="395" customWidth="1"/>
    <col min="5636" max="5636" width="11.5703125" style="395" customWidth="1"/>
    <col min="5637" max="5637" width="10.85546875" style="395" customWidth="1"/>
    <col min="5638" max="5638" width="11.7109375" style="395" customWidth="1"/>
    <col min="5639" max="5639" width="11.85546875" style="395" customWidth="1"/>
    <col min="5640" max="5640" width="13.140625" style="395" customWidth="1"/>
    <col min="5641" max="5641" width="11" style="395" customWidth="1"/>
    <col min="5642" max="5642" width="9.140625" style="395"/>
    <col min="5643" max="5643" width="10.140625" style="395" bestFit="1" customWidth="1"/>
    <col min="5644" max="5644" width="11.140625" style="395" bestFit="1" customWidth="1"/>
    <col min="5645" max="5888" width="9.140625" style="395"/>
    <col min="5889" max="5889" width="8.140625" style="395" customWidth="1"/>
    <col min="5890" max="5890" width="26.85546875" style="395" customWidth="1"/>
    <col min="5891" max="5891" width="25.5703125" style="395" customWidth="1"/>
    <col min="5892" max="5892" width="11.5703125" style="395" customWidth="1"/>
    <col min="5893" max="5893" width="10.85546875" style="395" customWidth="1"/>
    <col min="5894" max="5894" width="11.7109375" style="395" customWidth="1"/>
    <col min="5895" max="5895" width="11.85546875" style="395" customWidth="1"/>
    <col min="5896" max="5896" width="13.140625" style="395" customWidth="1"/>
    <col min="5897" max="5897" width="11" style="395" customWidth="1"/>
    <col min="5898" max="5898" width="9.140625" style="395"/>
    <col min="5899" max="5899" width="10.140625" style="395" bestFit="1" customWidth="1"/>
    <col min="5900" max="5900" width="11.140625" style="395" bestFit="1" customWidth="1"/>
    <col min="5901" max="6144" width="9.140625" style="395"/>
    <col min="6145" max="6145" width="8.140625" style="395" customWidth="1"/>
    <col min="6146" max="6146" width="26.85546875" style="395" customWidth="1"/>
    <col min="6147" max="6147" width="25.5703125" style="395" customWidth="1"/>
    <col min="6148" max="6148" width="11.5703125" style="395" customWidth="1"/>
    <col min="6149" max="6149" width="10.85546875" style="395" customWidth="1"/>
    <col min="6150" max="6150" width="11.7109375" style="395" customWidth="1"/>
    <col min="6151" max="6151" width="11.85546875" style="395" customWidth="1"/>
    <col min="6152" max="6152" width="13.140625" style="395" customWidth="1"/>
    <col min="6153" max="6153" width="11" style="395" customWidth="1"/>
    <col min="6154" max="6154" width="9.140625" style="395"/>
    <col min="6155" max="6155" width="10.140625" style="395" bestFit="1" customWidth="1"/>
    <col min="6156" max="6156" width="11.140625" style="395" bestFit="1" customWidth="1"/>
    <col min="6157" max="6400" width="9.140625" style="395"/>
    <col min="6401" max="6401" width="8.140625" style="395" customWidth="1"/>
    <col min="6402" max="6402" width="26.85546875" style="395" customWidth="1"/>
    <col min="6403" max="6403" width="25.5703125" style="395" customWidth="1"/>
    <col min="6404" max="6404" width="11.5703125" style="395" customWidth="1"/>
    <col min="6405" max="6405" width="10.85546875" style="395" customWidth="1"/>
    <col min="6406" max="6406" width="11.7109375" style="395" customWidth="1"/>
    <col min="6407" max="6407" width="11.85546875" style="395" customWidth="1"/>
    <col min="6408" max="6408" width="13.140625" style="395" customWidth="1"/>
    <col min="6409" max="6409" width="11" style="395" customWidth="1"/>
    <col min="6410" max="6410" width="9.140625" style="395"/>
    <col min="6411" max="6411" width="10.140625" style="395" bestFit="1" customWidth="1"/>
    <col min="6412" max="6412" width="11.140625" style="395" bestFit="1" customWidth="1"/>
    <col min="6413" max="6656" width="9.140625" style="395"/>
    <col min="6657" max="6657" width="8.140625" style="395" customWidth="1"/>
    <col min="6658" max="6658" width="26.85546875" style="395" customWidth="1"/>
    <col min="6659" max="6659" width="25.5703125" style="395" customWidth="1"/>
    <col min="6660" max="6660" width="11.5703125" style="395" customWidth="1"/>
    <col min="6661" max="6661" width="10.85546875" style="395" customWidth="1"/>
    <col min="6662" max="6662" width="11.7109375" style="395" customWidth="1"/>
    <col min="6663" max="6663" width="11.85546875" style="395" customWidth="1"/>
    <col min="6664" max="6664" width="13.140625" style="395" customWidth="1"/>
    <col min="6665" max="6665" width="11" style="395" customWidth="1"/>
    <col min="6666" max="6666" width="9.140625" style="395"/>
    <col min="6667" max="6667" width="10.140625" style="395" bestFit="1" customWidth="1"/>
    <col min="6668" max="6668" width="11.140625" style="395" bestFit="1" customWidth="1"/>
    <col min="6669" max="6912" width="9.140625" style="395"/>
    <col min="6913" max="6913" width="8.140625" style="395" customWidth="1"/>
    <col min="6914" max="6914" width="26.85546875" style="395" customWidth="1"/>
    <col min="6915" max="6915" width="25.5703125" style="395" customWidth="1"/>
    <col min="6916" max="6916" width="11.5703125" style="395" customWidth="1"/>
    <col min="6917" max="6917" width="10.85546875" style="395" customWidth="1"/>
    <col min="6918" max="6918" width="11.7109375" style="395" customWidth="1"/>
    <col min="6919" max="6919" width="11.85546875" style="395" customWidth="1"/>
    <col min="6920" max="6920" width="13.140625" style="395" customWidth="1"/>
    <col min="6921" max="6921" width="11" style="395" customWidth="1"/>
    <col min="6922" max="6922" width="9.140625" style="395"/>
    <col min="6923" max="6923" width="10.140625" style="395" bestFit="1" customWidth="1"/>
    <col min="6924" max="6924" width="11.140625" style="395" bestFit="1" customWidth="1"/>
    <col min="6925" max="7168" width="9.140625" style="395"/>
    <col min="7169" max="7169" width="8.140625" style="395" customWidth="1"/>
    <col min="7170" max="7170" width="26.85546875" style="395" customWidth="1"/>
    <col min="7171" max="7171" width="25.5703125" style="395" customWidth="1"/>
    <col min="7172" max="7172" width="11.5703125" style="395" customWidth="1"/>
    <col min="7173" max="7173" width="10.85546875" style="395" customWidth="1"/>
    <col min="7174" max="7174" width="11.7109375" style="395" customWidth="1"/>
    <col min="7175" max="7175" width="11.85546875" style="395" customWidth="1"/>
    <col min="7176" max="7176" width="13.140625" style="395" customWidth="1"/>
    <col min="7177" max="7177" width="11" style="395" customWidth="1"/>
    <col min="7178" max="7178" width="9.140625" style="395"/>
    <col min="7179" max="7179" width="10.140625" style="395" bestFit="1" customWidth="1"/>
    <col min="7180" max="7180" width="11.140625" style="395" bestFit="1" customWidth="1"/>
    <col min="7181" max="7424" width="9.140625" style="395"/>
    <col min="7425" max="7425" width="8.140625" style="395" customWidth="1"/>
    <col min="7426" max="7426" width="26.85546875" style="395" customWidth="1"/>
    <col min="7427" max="7427" width="25.5703125" style="395" customWidth="1"/>
    <col min="7428" max="7428" width="11.5703125" style="395" customWidth="1"/>
    <col min="7429" max="7429" width="10.85546875" style="395" customWidth="1"/>
    <col min="7430" max="7430" width="11.7109375" style="395" customWidth="1"/>
    <col min="7431" max="7431" width="11.85546875" style="395" customWidth="1"/>
    <col min="7432" max="7432" width="13.140625" style="395" customWidth="1"/>
    <col min="7433" max="7433" width="11" style="395" customWidth="1"/>
    <col min="7434" max="7434" width="9.140625" style="395"/>
    <col min="7435" max="7435" width="10.140625" style="395" bestFit="1" customWidth="1"/>
    <col min="7436" max="7436" width="11.140625" style="395" bestFit="1" customWidth="1"/>
    <col min="7437" max="7680" width="9.140625" style="395"/>
    <col min="7681" max="7681" width="8.140625" style="395" customWidth="1"/>
    <col min="7682" max="7682" width="26.85546875" style="395" customWidth="1"/>
    <col min="7683" max="7683" width="25.5703125" style="395" customWidth="1"/>
    <col min="7684" max="7684" width="11.5703125" style="395" customWidth="1"/>
    <col min="7685" max="7685" width="10.85546875" style="395" customWidth="1"/>
    <col min="7686" max="7686" width="11.7109375" style="395" customWidth="1"/>
    <col min="7687" max="7687" width="11.85546875" style="395" customWidth="1"/>
    <col min="7688" max="7688" width="13.140625" style="395" customWidth="1"/>
    <col min="7689" max="7689" width="11" style="395" customWidth="1"/>
    <col min="7690" max="7690" width="9.140625" style="395"/>
    <col min="7691" max="7691" width="10.140625" style="395" bestFit="1" customWidth="1"/>
    <col min="7692" max="7692" width="11.140625" style="395" bestFit="1" customWidth="1"/>
    <col min="7693" max="7936" width="9.140625" style="395"/>
    <col min="7937" max="7937" width="8.140625" style="395" customWidth="1"/>
    <col min="7938" max="7938" width="26.85546875" style="395" customWidth="1"/>
    <col min="7939" max="7939" width="25.5703125" style="395" customWidth="1"/>
    <col min="7940" max="7940" width="11.5703125" style="395" customWidth="1"/>
    <col min="7941" max="7941" width="10.85546875" style="395" customWidth="1"/>
    <col min="7942" max="7942" width="11.7109375" style="395" customWidth="1"/>
    <col min="7943" max="7943" width="11.85546875" style="395" customWidth="1"/>
    <col min="7944" max="7944" width="13.140625" style="395" customWidth="1"/>
    <col min="7945" max="7945" width="11" style="395" customWidth="1"/>
    <col min="7946" max="7946" width="9.140625" style="395"/>
    <col min="7947" max="7947" width="10.140625" style="395" bestFit="1" customWidth="1"/>
    <col min="7948" max="7948" width="11.140625" style="395" bestFit="1" customWidth="1"/>
    <col min="7949" max="8192" width="9.140625" style="395"/>
    <col min="8193" max="8193" width="8.140625" style="395" customWidth="1"/>
    <col min="8194" max="8194" width="26.85546875" style="395" customWidth="1"/>
    <col min="8195" max="8195" width="25.5703125" style="395" customWidth="1"/>
    <col min="8196" max="8196" width="11.5703125" style="395" customWidth="1"/>
    <col min="8197" max="8197" width="10.85546875" style="395" customWidth="1"/>
    <col min="8198" max="8198" width="11.7109375" style="395" customWidth="1"/>
    <col min="8199" max="8199" width="11.85546875" style="395" customWidth="1"/>
    <col min="8200" max="8200" width="13.140625" style="395" customWidth="1"/>
    <col min="8201" max="8201" width="11" style="395" customWidth="1"/>
    <col min="8202" max="8202" width="9.140625" style="395"/>
    <col min="8203" max="8203" width="10.140625" style="395" bestFit="1" customWidth="1"/>
    <col min="8204" max="8204" width="11.140625" style="395" bestFit="1" customWidth="1"/>
    <col min="8205" max="8448" width="9.140625" style="395"/>
    <col min="8449" max="8449" width="8.140625" style="395" customWidth="1"/>
    <col min="8450" max="8450" width="26.85546875" style="395" customWidth="1"/>
    <col min="8451" max="8451" width="25.5703125" style="395" customWidth="1"/>
    <col min="8452" max="8452" width="11.5703125" style="395" customWidth="1"/>
    <col min="8453" max="8453" width="10.85546875" style="395" customWidth="1"/>
    <col min="8454" max="8454" width="11.7109375" style="395" customWidth="1"/>
    <col min="8455" max="8455" width="11.85546875" style="395" customWidth="1"/>
    <col min="8456" max="8456" width="13.140625" style="395" customWidth="1"/>
    <col min="8457" max="8457" width="11" style="395" customWidth="1"/>
    <col min="8458" max="8458" width="9.140625" style="395"/>
    <col min="8459" max="8459" width="10.140625" style="395" bestFit="1" customWidth="1"/>
    <col min="8460" max="8460" width="11.140625" style="395" bestFit="1" customWidth="1"/>
    <col min="8461" max="8704" width="9.140625" style="395"/>
    <col min="8705" max="8705" width="8.140625" style="395" customWidth="1"/>
    <col min="8706" max="8706" width="26.85546875" style="395" customWidth="1"/>
    <col min="8707" max="8707" width="25.5703125" style="395" customWidth="1"/>
    <col min="8708" max="8708" width="11.5703125" style="395" customWidth="1"/>
    <col min="8709" max="8709" width="10.85546875" style="395" customWidth="1"/>
    <col min="8710" max="8710" width="11.7109375" style="395" customWidth="1"/>
    <col min="8711" max="8711" width="11.85546875" style="395" customWidth="1"/>
    <col min="8712" max="8712" width="13.140625" style="395" customWidth="1"/>
    <col min="8713" max="8713" width="11" style="395" customWidth="1"/>
    <col min="8714" max="8714" width="9.140625" style="395"/>
    <col min="8715" max="8715" width="10.140625" style="395" bestFit="1" customWidth="1"/>
    <col min="8716" max="8716" width="11.140625" style="395" bestFit="1" customWidth="1"/>
    <col min="8717" max="8960" width="9.140625" style="395"/>
    <col min="8961" max="8961" width="8.140625" style="395" customWidth="1"/>
    <col min="8962" max="8962" width="26.85546875" style="395" customWidth="1"/>
    <col min="8963" max="8963" width="25.5703125" style="395" customWidth="1"/>
    <col min="8964" max="8964" width="11.5703125" style="395" customWidth="1"/>
    <col min="8965" max="8965" width="10.85546875" style="395" customWidth="1"/>
    <col min="8966" max="8966" width="11.7109375" style="395" customWidth="1"/>
    <col min="8967" max="8967" width="11.85546875" style="395" customWidth="1"/>
    <col min="8968" max="8968" width="13.140625" style="395" customWidth="1"/>
    <col min="8969" max="8969" width="11" style="395" customWidth="1"/>
    <col min="8970" max="8970" width="9.140625" style="395"/>
    <col min="8971" max="8971" width="10.140625" style="395" bestFit="1" customWidth="1"/>
    <col min="8972" max="8972" width="11.140625" style="395" bestFit="1" customWidth="1"/>
    <col min="8973" max="9216" width="9.140625" style="395"/>
    <col min="9217" max="9217" width="8.140625" style="395" customWidth="1"/>
    <col min="9218" max="9218" width="26.85546875" style="395" customWidth="1"/>
    <col min="9219" max="9219" width="25.5703125" style="395" customWidth="1"/>
    <col min="9220" max="9220" width="11.5703125" style="395" customWidth="1"/>
    <col min="9221" max="9221" width="10.85546875" style="395" customWidth="1"/>
    <col min="9222" max="9222" width="11.7109375" style="395" customWidth="1"/>
    <col min="9223" max="9223" width="11.85546875" style="395" customWidth="1"/>
    <col min="9224" max="9224" width="13.140625" style="395" customWidth="1"/>
    <col min="9225" max="9225" width="11" style="395" customWidth="1"/>
    <col min="9226" max="9226" width="9.140625" style="395"/>
    <col min="9227" max="9227" width="10.140625" style="395" bestFit="1" customWidth="1"/>
    <col min="9228" max="9228" width="11.140625" style="395" bestFit="1" customWidth="1"/>
    <col min="9229" max="9472" width="9.140625" style="395"/>
    <col min="9473" max="9473" width="8.140625" style="395" customWidth="1"/>
    <col min="9474" max="9474" width="26.85546875" style="395" customWidth="1"/>
    <col min="9475" max="9475" width="25.5703125" style="395" customWidth="1"/>
    <col min="9476" max="9476" width="11.5703125" style="395" customWidth="1"/>
    <col min="9477" max="9477" width="10.85546875" style="395" customWidth="1"/>
    <col min="9478" max="9478" width="11.7109375" style="395" customWidth="1"/>
    <col min="9479" max="9479" width="11.85546875" style="395" customWidth="1"/>
    <col min="9480" max="9480" width="13.140625" style="395" customWidth="1"/>
    <col min="9481" max="9481" width="11" style="395" customWidth="1"/>
    <col min="9482" max="9482" width="9.140625" style="395"/>
    <col min="9483" max="9483" width="10.140625" style="395" bestFit="1" customWidth="1"/>
    <col min="9484" max="9484" width="11.140625" style="395" bestFit="1" customWidth="1"/>
    <col min="9485" max="9728" width="9.140625" style="395"/>
    <col min="9729" max="9729" width="8.140625" style="395" customWidth="1"/>
    <col min="9730" max="9730" width="26.85546875" style="395" customWidth="1"/>
    <col min="9731" max="9731" width="25.5703125" style="395" customWidth="1"/>
    <col min="9732" max="9732" width="11.5703125" style="395" customWidth="1"/>
    <col min="9733" max="9733" width="10.85546875" style="395" customWidth="1"/>
    <col min="9734" max="9734" width="11.7109375" style="395" customWidth="1"/>
    <col min="9735" max="9735" width="11.85546875" style="395" customWidth="1"/>
    <col min="9736" max="9736" width="13.140625" style="395" customWidth="1"/>
    <col min="9737" max="9737" width="11" style="395" customWidth="1"/>
    <col min="9738" max="9738" width="9.140625" style="395"/>
    <col min="9739" max="9739" width="10.140625" style="395" bestFit="1" customWidth="1"/>
    <col min="9740" max="9740" width="11.140625" style="395" bestFit="1" customWidth="1"/>
    <col min="9741" max="9984" width="9.140625" style="395"/>
    <col min="9985" max="9985" width="8.140625" style="395" customWidth="1"/>
    <col min="9986" max="9986" width="26.85546875" style="395" customWidth="1"/>
    <col min="9987" max="9987" width="25.5703125" style="395" customWidth="1"/>
    <col min="9988" max="9988" width="11.5703125" style="395" customWidth="1"/>
    <col min="9989" max="9989" width="10.85546875" style="395" customWidth="1"/>
    <col min="9990" max="9990" width="11.7109375" style="395" customWidth="1"/>
    <col min="9991" max="9991" width="11.85546875" style="395" customWidth="1"/>
    <col min="9992" max="9992" width="13.140625" style="395" customWidth="1"/>
    <col min="9993" max="9993" width="11" style="395" customWidth="1"/>
    <col min="9994" max="9994" width="9.140625" style="395"/>
    <col min="9995" max="9995" width="10.140625" style="395" bestFit="1" customWidth="1"/>
    <col min="9996" max="9996" width="11.140625" style="395" bestFit="1" customWidth="1"/>
    <col min="9997" max="10240" width="9.140625" style="395"/>
    <col min="10241" max="10241" width="8.140625" style="395" customWidth="1"/>
    <col min="10242" max="10242" width="26.85546875" style="395" customWidth="1"/>
    <col min="10243" max="10243" width="25.5703125" style="395" customWidth="1"/>
    <col min="10244" max="10244" width="11.5703125" style="395" customWidth="1"/>
    <col min="10245" max="10245" width="10.85546875" style="395" customWidth="1"/>
    <col min="10246" max="10246" width="11.7109375" style="395" customWidth="1"/>
    <col min="10247" max="10247" width="11.85546875" style="395" customWidth="1"/>
    <col min="10248" max="10248" width="13.140625" style="395" customWidth="1"/>
    <col min="10249" max="10249" width="11" style="395" customWidth="1"/>
    <col min="10250" max="10250" width="9.140625" style="395"/>
    <col min="10251" max="10251" width="10.140625" style="395" bestFit="1" customWidth="1"/>
    <col min="10252" max="10252" width="11.140625" style="395" bestFit="1" customWidth="1"/>
    <col min="10253" max="10496" width="9.140625" style="395"/>
    <col min="10497" max="10497" width="8.140625" style="395" customWidth="1"/>
    <col min="10498" max="10498" width="26.85546875" style="395" customWidth="1"/>
    <col min="10499" max="10499" width="25.5703125" style="395" customWidth="1"/>
    <col min="10500" max="10500" width="11.5703125" style="395" customWidth="1"/>
    <col min="10501" max="10501" width="10.85546875" style="395" customWidth="1"/>
    <col min="10502" max="10502" width="11.7109375" style="395" customWidth="1"/>
    <col min="10503" max="10503" width="11.85546875" style="395" customWidth="1"/>
    <col min="10504" max="10504" width="13.140625" style="395" customWidth="1"/>
    <col min="10505" max="10505" width="11" style="395" customWidth="1"/>
    <col min="10506" max="10506" width="9.140625" style="395"/>
    <col min="10507" max="10507" width="10.140625" style="395" bestFit="1" customWidth="1"/>
    <col min="10508" max="10508" width="11.140625" style="395" bestFit="1" customWidth="1"/>
    <col min="10509" max="10752" width="9.140625" style="395"/>
    <col min="10753" max="10753" width="8.140625" style="395" customWidth="1"/>
    <col min="10754" max="10754" width="26.85546875" style="395" customWidth="1"/>
    <col min="10755" max="10755" width="25.5703125" style="395" customWidth="1"/>
    <col min="10756" max="10756" width="11.5703125" style="395" customWidth="1"/>
    <col min="10757" max="10757" width="10.85546875" style="395" customWidth="1"/>
    <col min="10758" max="10758" width="11.7109375" style="395" customWidth="1"/>
    <col min="10759" max="10759" width="11.85546875" style="395" customWidth="1"/>
    <col min="10760" max="10760" width="13.140625" style="395" customWidth="1"/>
    <col min="10761" max="10761" width="11" style="395" customWidth="1"/>
    <col min="10762" max="10762" width="9.140625" style="395"/>
    <col min="10763" max="10763" width="10.140625" style="395" bestFit="1" customWidth="1"/>
    <col min="10764" max="10764" width="11.140625" style="395" bestFit="1" customWidth="1"/>
    <col min="10765" max="11008" width="9.140625" style="395"/>
    <col min="11009" max="11009" width="8.140625" style="395" customWidth="1"/>
    <col min="11010" max="11010" width="26.85546875" style="395" customWidth="1"/>
    <col min="11011" max="11011" width="25.5703125" style="395" customWidth="1"/>
    <col min="11012" max="11012" width="11.5703125" style="395" customWidth="1"/>
    <col min="11013" max="11013" width="10.85546875" style="395" customWidth="1"/>
    <col min="11014" max="11014" width="11.7109375" style="395" customWidth="1"/>
    <col min="11015" max="11015" width="11.85546875" style="395" customWidth="1"/>
    <col min="11016" max="11016" width="13.140625" style="395" customWidth="1"/>
    <col min="11017" max="11017" width="11" style="395" customWidth="1"/>
    <col min="11018" max="11018" width="9.140625" style="395"/>
    <col min="11019" max="11019" width="10.140625" style="395" bestFit="1" customWidth="1"/>
    <col min="11020" max="11020" width="11.140625" style="395" bestFit="1" customWidth="1"/>
    <col min="11021" max="11264" width="9.140625" style="395"/>
    <col min="11265" max="11265" width="8.140625" style="395" customWidth="1"/>
    <col min="11266" max="11266" width="26.85546875" style="395" customWidth="1"/>
    <col min="11267" max="11267" width="25.5703125" style="395" customWidth="1"/>
    <col min="11268" max="11268" width="11.5703125" style="395" customWidth="1"/>
    <col min="11269" max="11269" width="10.85546875" style="395" customWidth="1"/>
    <col min="11270" max="11270" width="11.7109375" style="395" customWidth="1"/>
    <col min="11271" max="11271" width="11.85546875" style="395" customWidth="1"/>
    <col min="11272" max="11272" width="13.140625" style="395" customWidth="1"/>
    <col min="11273" max="11273" width="11" style="395" customWidth="1"/>
    <col min="11274" max="11274" width="9.140625" style="395"/>
    <col min="11275" max="11275" width="10.140625" style="395" bestFit="1" customWidth="1"/>
    <col min="11276" max="11276" width="11.140625" style="395" bestFit="1" customWidth="1"/>
    <col min="11277" max="11520" width="9.140625" style="395"/>
    <col min="11521" max="11521" width="8.140625" style="395" customWidth="1"/>
    <col min="11522" max="11522" width="26.85546875" style="395" customWidth="1"/>
    <col min="11523" max="11523" width="25.5703125" style="395" customWidth="1"/>
    <col min="11524" max="11524" width="11.5703125" style="395" customWidth="1"/>
    <col min="11525" max="11525" width="10.85546875" style="395" customWidth="1"/>
    <col min="11526" max="11526" width="11.7109375" style="395" customWidth="1"/>
    <col min="11527" max="11527" width="11.85546875" style="395" customWidth="1"/>
    <col min="11528" max="11528" width="13.140625" style="395" customWidth="1"/>
    <col min="11529" max="11529" width="11" style="395" customWidth="1"/>
    <col min="11530" max="11530" width="9.140625" style="395"/>
    <col min="11531" max="11531" width="10.140625" style="395" bestFit="1" customWidth="1"/>
    <col min="11532" max="11532" width="11.140625" style="395" bestFit="1" customWidth="1"/>
    <col min="11533" max="11776" width="9.140625" style="395"/>
    <col min="11777" max="11777" width="8.140625" style="395" customWidth="1"/>
    <col min="11778" max="11778" width="26.85546875" style="395" customWidth="1"/>
    <col min="11779" max="11779" width="25.5703125" style="395" customWidth="1"/>
    <col min="11780" max="11780" width="11.5703125" style="395" customWidth="1"/>
    <col min="11781" max="11781" width="10.85546875" style="395" customWidth="1"/>
    <col min="11782" max="11782" width="11.7109375" style="395" customWidth="1"/>
    <col min="11783" max="11783" width="11.85546875" style="395" customWidth="1"/>
    <col min="11784" max="11784" width="13.140625" style="395" customWidth="1"/>
    <col min="11785" max="11785" width="11" style="395" customWidth="1"/>
    <col min="11786" max="11786" width="9.140625" style="395"/>
    <col min="11787" max="11787" width="10.140625" style="395" bestFit="1" customWidth="1"/>
    <col min="11788" max="11788" width="11.140625" style="395" bestFit="1" customWidth="1"/>
    <col min="11789" max="12032" width="9.140625" style="395"/>
    <col min="12033" max="12033" width="8.140625" style="395" customWidth="1"/>
    <col min="12034" max="12034" width="26.85546875" style="395" customWidth="1"/>
    <col min="12035" max="12035" width="25.5703125" style="395" customWidth="1"/>
    <col min="12036" max="12036" width="11.5703125" style="395" customWidth="1"/>
    <col min="12037" max="12037" width="10.85546875" style="395" customWidth="1"/>
    <col min="12038" max="12038" width="11.7109375" style="395" customWidth="1"/>
    <col min="12039" max="12039" width="11.85546875" style="395" customWidth="1"/>
    <col min="12040" max="12040" width="13.140625" style="395" customWidth="1"/>
    <col min="12041" max="12041" width="11" style="395" customWidth="1"/>
    <col min="12042" max="12042" width="9.140625" style="395"/>
    <col min="12043" max="12043" width="10.140625" style="395" bestFit="1" customWidth="1"/>
    <col min="12044" max="12044" width="11.140625" style="395" bestFit="1" customWidth="1"/>
    <col min="12045" max="12288" width="9.140625" style="395"/>
    <col min="12289" max="12289" width="8.140625" style="395" customWidth="1"/>
    <col min="12290" max="12290" width="26.85546875" style="395" customWidth="1"/>
    <col min="12291" max="12291" width="25.5703125" style="395" customWidth="1"/>
    <col min="12292" max="12292" width="11.5703125" style="395" customWidth="1"/>
    <col min="12293" max="12293" width="10.85546875" style="395" customWidth="1"/>
    <col min="12294" max="12294" width="11.7109375" style="395" customWidth="1"/>
    <col min="12295" max="12295" width="11.85546875" style="395" customWidth="1"/>
    <col min="12296" max="12296" width="13.140625" style="395" customWidth="1"/>
    <col min="12297" max="12297" width="11" style="395" customWidth="1"/>
    <col min="12298" max="12298" width="9.140625" style="395"/>
    <col min="12299" max="12299" width="10.140625" style="395" bestFit="1" customWidth="1"/>
    <col min="12300" max="12300" width="11.140625" style="395" bestFit="1" customWidth="1"/>
    <col min="12301" max="12544" width="9.140625" style="395"/>
    <col min="12545" max="12545" width="8.140625" style="395" customWidth="1"/>
    <col min="12546" max="12546" width="26.85546875" style="395" customWidth="1"/>
    <col min="12547" max="12547" width="25.5703125" style="395" customWidth="1"/>
    <col min="12548" max="12548" width="11.5703125" style="395" customWidth="1"/>
    <col min="12549" max="12549" width="10.85546875" style="395" customWidth="1"/>
    <col min="12550" max="12550" width="11.7109375" style="395" customWidth="1"/>
    <col min="12551" max="12551" width="11.85546875" style="395" customWidth="1"/>
    <col min="12552" max="12552" width="13.140625" style="395" customWidth="1"/>
    <col min="12553" max="12553" width="11" style="395" customWidth="1"/>
    <col min="12554" max="12554" width="9.140625" style="395"/>
    <col min="12555" max="12555" width="10.140625" style="395" bestFit="1" customWidth="1"/>
    <col min="12556" max="12556" width="11.140625" style="395" bestFit="1" customWidth="1"/>
    <col min="12557" max="12800" width="9.140625" style="395"/>
    <col min="12801" max="12801" width="8.140625" style="395" customWidth="1"/>
    <col min="12802" max="12802" width="26.85546875" style="395" customWidth="1"/>
    <col min="12803" max="12803" width="25.5703125" style="395" customWidth="1"/>
    <col min="12804" max="12804" width="11.5703125" style="395" customWidth="1"/>
    <col min="12805" max="12805" width="10.85546875" style="395" customWidth="1"/>
    <col min="12806" max="12806" width="11.7109375" style="395" customWidth="1"/>
    <col min="12807" max="12807" width="11.85546875" style="395" customWidth="1"/>
    <col min="12808" max="12808" width="13.140625" style="395" customWidth="1"/>
    <col min="12809" max="12809" width="11" style="395" customWidth="1"/>
    <col min="12810" max="12810" width="9.140625" style="395"/>
    <col min="12811" max="12811" width="10.140625" style="395" bestFit="1" customWidth="1"/>
    <col min="12812" max="12812" width="11.140625" style="395" bestFit="1" customWidth="1"/>
    <col min="12813" max="13056" width="9.140625" style="395"/>
    <col min="13057" max="13057" width="8.140625" style="395" customWidth="1"/>
    <col min="13058" max="13058" width="26.85546875" style="395" customWidth="1"/>
    <col min="13059" max="13059" width="25.5703125" style="395" customWidth="1"/>
    <col min="13060" max="13060" width="11.5703125" style="395" customWidth="1"/>
    <col min="13061" max="13061" width="10.85546875" style="395" customWidth="1"/>
    <col min="13062" max="13062" width="11.7109375" style="395" customWidth="1"/>
    <col min="13063" max="13063" width="11.85546875" style="395" customWidth="1"/>
    <col min="13064" max="13064" width="13.140625" style="395" customWidth="1"/>
    <col min="13065" max="13065" width="11" style="395" customWidth="1"/>
    <col min="13066" max="13066" width="9.140625" style="395"/>
    <col min="13067" max="13067" width="10.140625" style="395" bestFit="1" customWidth="1"/>
    <col min="13068" max="13068" width="11.140625" style="395" bestFit="1" customWidth="1"/>
    <col min="13069" max="13312" width="9.140625" style="395"/>
    <col min="13313" max="13313" width="8.140625" style="395" customWidth="1"/>
    <col min="13314" max="13314" width="26.85546875" style="395" customWidth="1"/>
    <col min="13315" max="13315" width="25.5703125" style="395" customWidth="1"/>
    <col min="13316" max="13316" width="11.5703125" style="395" customWidth="1"/>
    <col min="13317" max="13317" width="10.85546875" style="395" customWidth="1"/>
    <col min="13318" max="13318" width="11.7109375" style="395" customWidth="1"/>
    <col min="13319" max="13319" width="11.85546875" style="395" customWidth="1"/>
    <col min="13320" max="13320" width="13.140625" style="395" customWidth="1"/>
    <col min="13321" max="13321" width="11" style="395" customWidth="1"/>
    <col min="13322" max="13322" width="9.140625" style="395"/>
    <col min="13323" max="13323" width="10.140625" style="395" bestFit="1" customWidth="1"/>
    <col min="13324" max="13324" width="11.140625" style="395" bestFit="1" customWidth="1"/>
    <col min="13325" max="13568" width="9.140625" style="395"/>
    <col min="13569" max="13569" width="8.140625" style="395" customWidth="1"/>
    <col min="13570" max="13570" width="26.85546875" style="395" customWidth="1"/>
    <col min="13571" max="13571" width="25.5703125" style="395" customWidth="1"/>
    <col min="13572" max="13572" width="11.5703125" style="395" customWidth="1"/>
    <col min="13573" max="13573" width="10.85546875" style="395" customWidth="1"/>
    <col min="13574" max="13574" width="11.7109375" style="395" customWidth="1"/>
    <col min="13575" max="13575" width="11.85546875" style="395" customWidth="1"/>
    <col min="13576" max="13576" width="13.140625" style="395" customWidth="1"/>
    <col min="13577" max="13577" width="11" style="395" customWidth="1"/>
    <col min="13578" max="13578" width="9.140625" style="395"/>
    <col min="13579" max="13579" width="10.140625" style="395" bestFit="1" customWidth="1"/>
    <col min="13580" max="13580" width="11.140625" style="395" bestFit="1" customWidth="1"/>
    <col min="13581" max="13824" width="9.140625" style="395"/>
    <col min="13825" max="13825" width="8.140625" style="395" customWidth="1"/>
    <col min="13826" max="13826" width="26.85546875" style="395" customWidth="1"/>
    <col min="13827" max="13827" width="25.5703125" style="395" customWidth="1"/>
    <col min="13828" max="13828" width="11.5703125" style="395" customWidth="1"/>
    <col min="13829" max="13829" width="10.85546875" style="395" customWidth="1"/>
    <col min="13830" max="13830" width="11.7109375" style="395" customWidth="1"/>
    <col min="13831" max="13831" width="11.85546875" style="395" customWidth="1"/>
    <col min="13832" max="13832" width="13.140625" style="395" customWidth="1"/>
    <col min="13833" max="13833" width="11" style="395" customWidth="1"/>
    <col min="13834" max="13834" width="9.140625" style="395"/>
    <col min="13835" max="13835" width="10.140625" style="395" bestFit="1" customWidth="1"/>
    <col min="13836" max="13836" width="11.140625" style="395" bestFit="1" customWidth="1"/>
    <col min="13837" max="14080" width="9.140625" style="395"/>
    <col min="14081" max="14081" width="8.140625" style="395" customWidth="1"/>
    <col min="14082" max="14082" width="26.85546875" style="395" customWidth="1"/>
    <col min="14083" max="14083" width="25.5703125" style="395" customWidth="1"/>
    <col min="14084" max="14084" width="11.5703125" style="395" customWidth="1"/>
    <col min="14085" max="14085" width="10.85546875" style="395" customWidth="1"/>
    <col min="14086" max="14086" width="11.7109375" style="395" customWidth="1"/>
    <col min="14087" max="14087" width="11.85546875" style="395" customWidth="1"/>
    <col min="14088" max="14088" width="13.140625" style="395" customWidth="1"/>
    <col min="14089" max="14089" width="11" style="395" customWidth="1"/>
    <col min="14090" max="14090" width="9.140625" style="395"/>
    <col min="14091" max="14091" width="10.140625" style="395" bestFit="1" customWidth="1"/>
    <col min="14092" max="14092" width="11.140625" style="395" bestFit="1" customWidth="1"/>
    <col min="14093" max="14336" width="9.140625" style="395"/>
    <col min="14337" max="14337" width="8.140625" style="395" customWidth="1"/>
    <col min="14338" max="14338" width="26.85546875" style="395" customWidth="1"/>
    <col min="14339" max="14339" width="25.5703125" style="395" customWidth="1"/>
    <col min="14340" max="14340" width="11.5703125" style="395" customWidth="1"/>
    <col min="14341" max="14341" width="10.85546875" style="395" customWidth="1"/>
    <col min="14342" max="14342" width="11.7109375" style="395" customWidth="1"/>
    <col min="14343" max="14343" width="11.85546875" style="395" customWidth="1"/>
    <col min="14344" max="14344" width="13.140625" style="395" customWidth="1"/>
    <col min="14345" max="14345" width="11" style="395" customWidth="1"/>
    <col min="14346" max="14346" width="9.140625" style="395"/>
    <col min="14347" max="14347" width="10.140625" style="395" bestFit="1" customWidth="1"/>
    <col min="14348" max="14348" width="11.140625" style="395" bestFit="1" customWidth="1"/>
    <col min="14349" max="14592" width="9.140625" style="395"/>
    <col min="14593" max="14593" width="8.140625" style="395" customWidth="1"/>
    <col min="14594" max="14594" width="26.85546875" style="395" customWidth="1"/>
    <col min="14595" max="14595" width="25.5703125" style="395" customWidth="1"/>
    <col min="14596" max="14596" width="11.5703125" style="395" customWidth="1"/>
    <col min="14597" max="14597" width="10.85546875" style="395" customWidth="1"/>
    <col min="14598" max="14598" width="11.7109375" style="395" customWidth="1"/>
    <col min="14599" max="14599" width="11.85546875" style="395" customWidth="1"/>
    <col min="14600" max="14600" width="13.140625" style="395" customWidth="1"/>
    <col min="14601" max="14601" width="11" style="395" customWidth="1"/>
    <col min="14602" max="14602" width="9.140625" style="395"/>
    <col min="14603" max="14603" width="10.140625" style="395" bestFit="1" customWidth="1"/>
    <col min="14604" max="14604" width="11.140625" style="395" bestFit="1" customWidth="1"/>
    <col min="14605" max="14848" width="9.140625" style="395"/>
    <col min="14849" max="14849" width="8.140625" style="395" customWidth="1"/>
    <col min="14850" max="14850" width="26.85546875" style="395" customWidth="1"/>
    <col min="14851" max="14851" width="25.5703125" style="395" customWidth="1"/>
    <col min="14852" max="14852" width="11.5703125" style="395" customWidth="1"/>
    <col min="14853" max="14853" width="10.85546875" style="395" customWidth="1"/>
    <col min="14854" max="14854" width="11.7109375" style="395" customWidth="1"/>
    <col min="14855" max="14855" width="11.85546875" style="395" customWidth="1"/>
    <col min="14856" max="14856" width="13.140625" style="395" customWidth="1"/>
    <col min="14857" max="14857" width="11" style="395" customWidth="1"/>
    <col min="14858" max="14858" width="9.140625" style="395"/>
    <col min="14859" max="14859" width="10.140625" style="395" bestFit="1" customWidth="1"/>
    <col min="14860" max="14860" width="11.140625" style="395" bestFit="1" customWidth="1"/>
    <col min="14861" max="15104" width="9.140625" style="395"/>
    <col min="15105" max="15105" width="8.140625" style="395" customWidth="1"/>
    <col min="15106" max="15106" width="26.85546875" style="395" customWidth="1"/>
    <col min="15107" max="15107" width="25.5703125" style="395" customWidth="1"/>
    <col min="15108" max="15108" width="11.5703125" style="395" customWidth="1"/>
    <col min="15109" max="15109" width="10.85546875" style="395" customWidth="1"/>
    <col min="15110" max="15110" width="11.7109375" style="395" customWidth="1"/>
    <col min="15111" max="15111" width="11.85546875" style="395" customWidth="1"/>
    <col min="15112" max="15112" width="13.140625" style="395" customWidth="1"/>
    <col min="15113" max="15113" width="11" style="395" customWidth="1"/>
    <col min="15114" max="15114" width="9.140625" style="395"/>
    <col min="15115" max="15115" width="10.140625" style="395" bestFit="1" customWidth="1"/>
    <col min="15116" max="15116" width="11.140625" style="395" bestFit="1" customWidth="1"/>
    <col min="15117" max="15360" width="9.140625" style="395"/>
    <col min="15361" max="15361" width="8.140625" style="395" customWidth="1"/>
    <col min="15362" max="15362" width="26.85546875" style="395" customWidth="1"/>
    <col min="15363" max="15363" width="25.5703125" style="395" customWidth="1"/>
    <col min="15364" max="15364" width="11.5703125" style="395" customWidth="1"/>
    <col min="15365" max="15365" width="10.85546875" style="395" customWidth="1"/>
    <col min="15366" max="15366" width="11.7109375" style="395" customWidth="1"/>
    <col min="15367" max="15367" width="11.85546875" style="395" customWidth="1"/>
    <col min="15368" max="15368" width="13.140625" style="395" customWidth="1"/>
    <col min="15369" max="15369" width="11" style="395" customWidth="1"/>
    <col min="15370" max="15370" width="9.140625" style="395"/>
    <col min="15371" max="15371" width="10.140625" style="395" bestFit="1" customWidth="1"/>
    <col min="15372" max="15372" width="11.140625" style="395" bestFit="1" customWidth="1"/>
    <col min="15373" max="15616" width="9.140625" style="395"/>
    <col min="15617" max="15617" width="8.140625" style="395" customWidth="1"/>
    <col min="15618" max="15618" width="26.85546875" style="395" customWidth="1"/>
    <col min="15619" max="15619" width="25.5703125" style="395" customWidth="1"/>
    <col min="15620" max="15620" width="11.5703125" style="395" customWidth="1"/>
    <col min="15621" max="15621" width="10.85546875" style="395" customWidth="1"/>
    <col min="15622" max="15622" width="11.7109375" style="395" customWidth="1"/>
    <col min="15623" max="15623" width="11.85546875" style="395" customWidth="1"/>
    <col min="15624" max="15624" width="13.140625" style="395" customWidth="1"/>
    <col min="15625" max="15625" width="11" style="395" customWidth="1"/>
    <col min="15626" max="15626" width="9.140625" style="395"/>
    <col min="15627" max="15627" width="10.140625" style="395" bestFit="1" customWidth="1"/>
    <col min="15628" max="15628" width="11.140625" style="395" bestFit="1" customWidth="1"/>
    <col min="15629" max="15872" width="9.140625" style="395"/>
    <col min="15873" max="15873" width="8.140625" style="395" customWidth="1"/>
    <col min="15874" max="15874" width="26.85546875" style="395" customWidth="1"/>
    <col min="15875" max="15875" width="25.5703125" style="395" customWidth="1"/>
    <col min="15876" max="15876" width="11.5703125" style="395" customWidth="1"/>
    <col min="15877" max="15877" width="10.85546875" style="395" customWidth="1"/>
    <col min="15878" max="15878" width="11.7109375" style="395" customWidth="1"/>
    <col min="15879" max="15879" width="11.85546875" style="395" customWidth="1"/>
    <col min="15880" max="15880" width="13.140625" style="395" customWidth="1"/>
    <col min="15881" max="15881" width="11" style="395" customWidth="1"/>
    <col min="15882" max="15882" width="9.140625" style="395"/>
    <col min="15883" max="15883" width="10.140625" style="395" bestFit="1" customWidth="1"/>
    <col min="15884" max="15884" width="11.140625" style="395" bestFit="1" customWidth="1"/>
    <col min="15885" max="16128" width="9.140625" style="395"/>
    <col min="16129" max="16129" width="8.140625" style="395" customWidth="1"/>
    <col min="16130" max="16130" width="26.85546875" style="395" customWidth="1"/>
    <col min="16131" max="16131" width="25.5703125" style="395" customWidth="1"/>
    <col min="16132" max="16132" width="11.5703125" style="395" customWidth="1"/>
    <col min="16133" max="16133" width="10.85546875" style="395" customWidth="1"/>
    <col min="16134" max="16134" width="11.7109375" style="395" customWidth="1"/>
    <col min="16135" max="16135" width="11.85546875" style="395" customWidth="1"/>
    <col min="16136" max="16136" width="13.140625" style="395" customWidth="1"/>
    <col min="16137" max="16137" width="11" style="395" customWidth="1"/>
    <col min="16138" max="16138" width="9.140625" style="395"/>
    <col min="16139" max="16139" width="10.140625" style="395" bestFit="1" customWidth="1"/>
    <col min="16140" max="16140" width="11.140625" style="395" bestFit="1" customWidth="1"/>
    <col min="16141" max="16384" width="9.140625" style="395"/>
  </cols>
  <sheetData>
    <row r="1" spans="1:9">
      <c r="I1" s="396" t="s">
        <v>239</v>
      </c>
    </row>
    <row r="3" spans="1:9">
      <c r="A3" s="902" t="s">
        <v>240</v>
      </c>
      <c r="B3" s="902"/>
      <c r="C3" s="902"/>
      <c r="D3" s="902"/>
      <c r="E3" s="902"/>
      <c r="F3" s="902"/>
      <c r="G3" s="902"/>
      <c r="H3" s="902"/>
      <c r="I3" s="902"/>
    </row>
    <row r="4" spans="1:9" ht="13.5" thickBot="1">
      <c r="A4" s="397"/>
      <c r="B4" s="397"/>
      <c r="C4" s="397"/>
      <c r="D4" s="397"/>
      <c r="E4" s="397"/>
      <c r="F4" s="397"/>
      <c r="G4" s="397"/>
      <c r="H4" s="995" t="s">
        <v>24</v>
      </c>
      <c r="I4" s="995"/>
    </row>
    <row r="5" spans="1:9" ht="27.75" customHeight="1" thickBot="1">
      <c r="A5" s="918" t="s">
        <v>189</v>
      </c>
      <c r="B5" s="920" t="s">
        <v>67</v>
      </c>
      <c r="C5" s="921"/>
      <c r="D5" s="924" t="s">
        <v>241</v>
      </c>
      <c r="E5" s="924"/>
      <c r="F5" s="924"/>
      <c r="G5" s="925" t="s">
        <v>242</v>
      </c>
      <c r="H5" s="924"/>
      <c r="I5" s="926"/>
    </row>
    <row r="6" spans="1:9" ht="26.25" thickBot="1">
      <c r="A6" s="919"/>
      <c r="B6" s="922"/>
      <c r="C6" s="923"/>
      <c r="D6" s="355" t="s">
        <v>190</v>
      </c>
      <c r="E6" s="356" t="s">
        <v>191</v>
      </c>
      <c r="F6" s="398" t="s">
        <v>192</v>
      </c>
      <c r="G6" s="355" t="s">
        <v>190</v>
      </c>
      <c r="H6" s="356" t="s">
        <v>191</v>
      </c>
      <c r="I6" s="398" t="s">
        <v>192</v>
      </c>
    </row>
    <row r="7" spans="1:9" ht="12.75" customHeight="1">
      <c r="A7" s="905" t="s">
        <v>195</v>
      </c>
      <c r="B7" s="906"/>
      <c r="C7" s="907"/>
      <c r="D7" s="399"/>
      <c r="E7" s="400"/>
      <c r="F7" s="401"/>
      <c r="G7" s="402"/>
      <c r="H7" s="401"/>
      <c r="I7" s="403"/>
    </row>
    <row r="8" spans="1:9" ht="12.75" customHeight="1">
      <c r="A8" s="404">
        <v>1</v>
      </c>
      <c r="B8" s="908" t="s">
        <v>196</v>
      </c>
      <c r="C8" s="927"/>
      <c r="D8" s="405">
        <v>23927.712159999999</v>
      </c>
      <c r="E8" s="406">
        <v>0.73233999999999988</v>
      </c>
      <c r="F8" s="407">
        <v>7.2859999999999996</v>
      </c>
      <c r="G8" s="408">
        <v>0</v>
      </c>
      <c r="H8" s="407">
        <v>0</v>
      </c>
      <c r="I8" s="409">
        <v>0</v>
      </c>
    </row>
    <row r="9" spans="1:9" ht="12.75" customHeight="1">
      <c r="A9" s="404">
        <v>2</v>
      </c>
      <c r="B9" s="908" t="s">
        <v>197</v>
      </c>
      <c r="C9" s="927"/>
      <c r="D9" s="405">
        <v>9.36</v>
      </c>
      <c r="E9" s="406">
        <v>430.31200000000001</v>
      </c>
      <c r="F9" s="407">
        <v>37.445999999999998</v>
      </c>
      <c r="G9" s="408">
        <v>0</v>
      </c>
      <c r="H9" s="407">
        <v>0</v>
      </c>
      <c r="I9" s="409">
        <v>0</v>
      </c>
    </row>
    <row r="10" spans="1:9">
      <c r="A10" s="404"/>
      <c r="B10" s="410"/>
      <c r="C10" s="369" t="s">
        <v>198</v>
      </c>
      <c r="D10" s="405">
        <v>0</v>
      </c>
      <c r="E10" s="406">
        <v>99.613</v>
      </c>
      <c r="F10" s="407">
        <v>0</v>
      </c>
      <c r="G10" s="408">
        <v>0</v>
      </c>
      <c r="H10" s="407">
        <v>0</v>
      </c>
      <c r="I10" s="409">
        <v>0</v>
      </c>
    </row>
    <row r="11" spans="1:9">
      <c r="A11" s="404"/>
      <c r="B11" s="410"/>
      <c r="C11" s="369" t="s">
        <v>199</v>
      </c>
      <c r="D11" s="405">
        <v>0</v>
      </c>
      <c r="E11" s="406">
        <v>330.69900000000001</v>
      </c>
      <c r="F11" s="407">
        <v>30</v>
      </c>
      <c r="G11" s="408">
        <v>0</v>
      </c>
      <c r="H11" s="407">
        <v>0</v>
      </c>
      <c r="I11" s="409">
        <v>0</v>
      </c>
    </row>
    <row r="12" spans="1:9">
      <c r="A12" s="404"/>
      <c r="B12" s="410"/>
      <c r="C12" s="369" t="s">
        <v>200</v>
      </c>
      <c r="D12" s="405">
        <v>9.36</v>
      </c>
      <c r="E12" s="406">
        <v>0</v>
      </c>
      <c r="F12" s="407">
        <v>7.4459999999999997</v>
      </c>
      <c r="G12" s="408">
        <v>0</v>
      </c>
      <c r="H12" s="407">
        <v>0</v>
      </c>
      <c r="I12" s="409">
        <v>0</v>
      </c>
    </row>
    <row r="13" spans="1:9">
      <c r="A13" s="404">
        <v>3</v>
      </c>
      <c r="B13" s="908" t="s">
        <v>201</v>
      </c>
      <c r="C13" s="927"/>
      <c r="D13" s="405">
        <v>0</v>
      </c>
      <c r="E13" s="406">
        <v>0</v>
      </c>
      <c r="F13" s="407">
        <v>20.384</v>
      </c>
      <c r="G13" s="408">
        <v>0</v>
      </c>
      <c r="H13" s="407">
        <v>0</v>
      </c>
      <c r="I13" s="409">
        <v>0</v>
      </c>
    </row>
    <row r="14" spans="1:9" ht="12.75" customHeight="1">
      <c r="A14" s="404">
        <v>4</v>
      </c>
      <c r="B14" s="908" t="s">
        <v>202</v>
      </c>
      <c r="C14" s="927"/>
      <c r="D14" s="405">
        <v>0</v>
      </c>
      <c r="E14" s="406">
        <v>0</v>
      </c>
      <c r="F14" s="407">
        <v>0</v>
      </c>
      <c r="G14" s="408">
        <v>0</v>
      </c>
      <c r="H14" s="407">
        <v>0</v>
      </c>
      <c r="I14" s="409">
        <v>0</v>
      </c>
    </row>
    <row r="15" spans="1:9" ht="25.5" customHeight="1">
      <c r="A15" s="404">
        <v>5</v>
      </c>
      <c r="B15" s="908" t="s">
        <v>203</v>
      </c>
      <c r="C15" s="927"/>
      <c r="D15" s="405">
        <v>0</v>
      </c>
      <c r="E15" s="406">
        <v>0</v>
      </c>
      <c r="F15" s="407">
        <v>0</v>
      </c>
      <c r="G15" s="408">
        <v>0</v>
      </c>
      <c r="H15" s="407">
        <v>0</v>
      </c>
      <c r="I15" s="409">
        <v>0</v>
      </c>
    </row>
    <row r="16" spans="1:9">
      <c r="A16" s="404"/>
      <c r="B16" s="410"/>
      <c r="C16" s="369" t="s">
        <v>198</v>
      </c>
      <c r="D16" s="405">
        <v>0</v>
      </c>
      <c r="E16" s="406">
        <v>0</v>
      </c>
      <c r="F16" s="407">
        <v>0</v>
      </c>
      <c r="G16" s="408">
        <v>0</v>
      </c>
      <c r="H16" s="407">
        <v>0</v>
      </c>
      <c r="I16" s="409">
        <v>0</v>
      </c>
    </row>
    <row r="17" spans="1:9">
      <c r="A17" s="404"/>
      <c r="B17" s="410"/>
      <c r="C17" s="369" t="s">
        <v>199</v>
      </c>
      <c r="D17" s="405">
        <v>0</v>
      </c>
      <c r="E17" s="406">
        <v>0</v>
      </c>
      <c r="F17" s="407">
        <v>0</v>
      </c>
      <c r="G17" s="408">
        <v>0</v>
      </c>
      <c r="H17" s="407">
        <v>0</v>
      </c>
      <c r="I17" s="409">
        <v>0</v>
      </c>
    </row>
    <row r="18" spans="1:9">
      <c r="A18" s="404"/>
      <c r="B18" s="410"/>
      <c r="C18" s="369" t="s">
        <v>200</v>
      </c>
      <c r="D18" s="405">
        <v>0</v>
      </c>
      <c r="E18" s="406">
        <v>0</v>
      </c>
      <c r="F18" s="407">
        <v>0</v>
      </c>
      <c r="G18" s="408">
        <v>0</v>
      </c>
      <c r="H18" s="407">
        <v>0</v>
      </c>
      <c r="I18" s="409">
        <v>0</v>
      </c>
    </row>
    <row r="19" spans="1:9">
      <c r="A19" s="404"/>
      <c r="B19" s="410"/>
      <c r="C19" s="369" t="s">
        <v>204</v>
      </c>
      <c r="D19" s="405">
        <v>0</v>
      </c>
      <c r="E19" s="406">
        <v>0</v>
      </c>
      <c r="F19" s="407">
        <v>0</v>
      </c>
      <c r="G19" s="408">
        <v>0</v>
      </c>
      <c r="H19" s="407">
        <v>0</v>
      </c>
      <c r="I19" s="409">
        <v>0</v>
      </c>
    </row>
    <row r="20" spans="1:9" ht="12.75" customHeight="1">
      <c r="A20" s="404">
        <v>6</v>
      </c>
      <c r="B20" s="908" t="s">
        <v>205</v>
      </c>
      <c r="C20" s="927"/>
      <c r="D20" s="405">
        <v>1361.566</v>
      </c>
      <c r="E20" s="406">
        <v>3762.779</v>
      </c>
      <c r="F20" s="407">
        <v>198.42599999999999</v>
      </c>
      <c r="G20" s="408">
        <v>0</v>
      </c>
      <c r="H20" s="407">
        <v>-220</v>
      </c>
      <c r="I20" s="409">
        <v>0</v>
      </c>
    </row>
    <row r="21" spans="1:9">
      <c r="A21" s="404"/>
      <c r="B21" s="410"/>
      <c r="C21" s="369" t="s">
        <v>198</v>
      </c>
      <c r="D21" s="405">
        <v>1229.511</v>
      </c>
      <c r="E21" s="406">
        <v>3762.779</v>
      </c>
      <c r="F21" s="407">
        <v>66.370999999999995</v>
      </c>
      <c r="G21" s="408">
        <v>0</v>
      </c>
      <c r="H21" s="407">
        <v>-220</v>
      </c>
      <c r="I21" s="409">
        <v>0</v>
      </c>
    </row>
    <row r="22" spans="1:9">
      <c r="A22" s="404"/>
      <c r="B22" s="410"/>
      <c r="C22" s="369" t="s">
        <v>199</v>
      </c>
      <c r="D22" s="405">
        <v>132.05500000000001</v>
      </c>
      <c r="E22" s="406">
        <v>0</v>
      </c>
      <c r="F22" s="407">
        <v>132.05500000000001</v>
      </c>
      <c r="G22" s="408">
        <v>0</v>
      </c>
      <c r="H22" s="407">
        <v>0</v>
      </c>
      <c r="I22" s="409">
        <v>0</v>
      </c>
    </row>
    <row r="23" spans="1:9" ht="12.75" customHeight="1">
      <c r="A23" s="404">
        <v>7</v>
      </c>
      <c r="B23" s="908" t="s">
        <v>206</v>
      </c>
      <c r="C23" s="927"/>
      <c r="D23" s="405">
        <v>5964.8289299999997</v>
      </c>
      <c r="E23" s="406">
        <v>13218.093000000001</v>
      </c>
      <c r="F23" s="407">
        <v>2098.2370000000001</v>
      </c>
      <c r="G23" s="408">
        <v>515</v>
      </c>
      <c r="H23" s="407">
        <v>215</v>
      </c>
      <c r="I23" s="409">
        <v>-540.92999999999995</v>
      </c>
    </row>
    <row r="24" spans="1:9">
      <c r="A24" s="404"/>
      <c r="B24" s="410"/>
      <c r="C24" s="369" t="s">
        <v>198</v>
      </c>
      <c r="D24" s="405">
        <v>5924.1009999999997</v>
      </c>
      <c r="E24" s="406">
        <v>13218.093000000001</v>
      </c>
      <c r="F24" s="407">
        <v>2098.2370000000001</v>
      </c>
      <c r="G24" s="408">
        <v>515</v>
      </c>
      <c r="H24" s="407">
        <v>215</v>
      </c>
      <c r="I24" s="409">
        <v>-540.92999999999995</v>
      </c>
    </row>
    <row r="25" spans="1:9">
      <c r="A25" s="404"/>
      <c r="B25" s="410"/>
      <c r="C25" s="369" t="s">
        <v>199</v>
      </c>
      <c r="D25" s="405">
        <v>6.0000000000000001E-3</v>
      </c>
      <c r="E25" s="406">
        <v>0</v>
      </c>
      <c r="F25" s="407">
        <v>0</v>
      </c>
      <c r="G25" s="408">
        <v>0</v>
      </c>
      <c r="H25" s="407">
        <v>0</v>
      </c>
      <c r="I25" s="409">
        <v>0</v>
      </c>
    </row>
    <row r="26" spans="1:9">
      <c r="A26" s="404"/>
      <c r="B26" s="410"/>
      <c r="C26" s="369" t="s">
        <v>200</v>
      </c>
      <c r="D26" s="405">
        <v>40.72193</v>
      </c>
      <c r="E26" s="406">
        <v>0</v>
      </c>
      <c r="F26" s="407">
        <v>0</v>
      </c>
      <c r="G26" s="408">
        <v>0</v>
      </c>
      <c r="H26" s="407">
        <v>0</v>
      </c>
      <c r="I26" s="409">
        <v>0</v>
      </c>
    </row>
    <row r="27" spans="1:9">
      <c r="A27" s="404"/>
      <c r="B27" s="410"/>
      <c r="C27" s="369" t="s">
        <v>207</v>
      </c>
      <c r="D27" s="405">
        <v>0</v>
      </c>
      <c r="E27" s="406">
        <v>0</v>
      </c>
      <c r="F27" s="407">
        <v>0</v>
      </c>
      <c r="G27" s="408">
        <v>0</v>
      </c>
      <c r="H27" s="407">
        <v>0</v>
      </c>
      <c r="I27" s="409">
        <v>0</v>
      </c>
    </row>
    <row r="28" spans="1:9">
      <c r="A28" s="404">
        <v>8</v>
      </c>
      <c r="B28" s="908" t="s">
        <v>208</v>
      </c>
      <c r="C28" s="927"/>
      <c r="D28" s="405">
        <v>17467.111230000002</v>
      </c>
      <c r="E28" s="406">
        <v>9582.4616900000001</v>
      </c>
      <c r="F28" s="407">
        <v>10567.748150000001</v>
      </c>
      <c r="G28" s="408">
        <v>61.523399999999974</v>
      </c>
      <c r="H28" s="407">
        <v>-3993.3182000000002</v>
      </c>
      <c r="I28" s="409">
        <v>-2009.4840299999996</v>
      </c>
    </row>
    <row r="29" spans="1:9">
      <c r="A29" s="404"/>
      <c r="B29" s="410"/>
      <c r="C29" s="369" t="s">
        <v>209</v>
      </c>
      <c r="D29" s="405">
        <v>14338.51</v>
      </c>
      <c r="E29" s="406">
        <v>3278.3420000000001</v>
      </c>
      <c r="F29" s="407">
        <v>48.445800000000006</v>
      </c>
      <c r="G29" s="408">
        <v>0</v>
      </c>
      <c r="H29" s="407">
        <v>0</v>
      </c>
      <c r="I29" s="409">
        <v>0</v>
      </c>
    </row>
    <row r="30" spans="1:9">
      <c r="A30" s="404"/>
      <c r="B30" s="410"/>
      <c r="C30" s="369" t="s">
        <v>210</v>
      </c>
      <c r="D30" s="405">
        <v>0</v>
      </c>
      <c r="E30" s="406">
        <v>0</v>
      </c>
      <c r="F30" s="407">
        <v>0</v>
      </c>
      <c r="G30" s="408">
        <v>30</v>
      </c>
      <c r="H30" s="407">
        <v>38</v>
      </c>
      <c r="I30" s="409">
        <v>42</v>
      </c>
    </row>
    <row r="31" spans="1:9">
      <c r="A31" s="404"/>
      <c r="B31" s="410"/>
      <c r="C31" s="369" t="s">
        <v>211</v>
      </c>
      <c r="D31" s="405">
        <v>0</v>
      </c>
      <c r="E31" s="406">
        <v>0</v>
      </c>
      <c r="F31" s="407">
        <v>0</v>
      </c>
      <c r="G31" s="408">
        <v>0</v>
      </c>
      <c r="H31" s="407">
        <v>0</v>
      </c>
      <c r="I31" s="409">
        <v>0</v>
      </c>
    </row>
    <row r="32" spans="1:9">
      <c r="A32" s="404"/>
      <c r="B32" s="410"/>
      <c r="C32" s="369" t="s">
        <v>204</v>
      </c>
      <c r="D32" s="405">
        <v>3106.2472299999995</v>
      </c>
      <c r="E32" s="406">
        <v>6281.0676899999999</v>
      </c>
      <c r="F32" s="407">
        <v>10491.12335</v>
      </c>
      <c r="G32" s="408">
        <v>31.523399999999974</v>
      </c>
      <c r="H32" s="407">
        <v>-4031.3182000000002</v>
      </c>
      <c r="I32" s="409">
        <v>-2051.4840299999996</v>
      </c>
    </row>
    <row r="33" spans="1:9">
      <c r="A33" s="404"/>
      <c r="B33" s="410"/>
      <c r="C33" s="369" t="s">
        <v>212</v>
      </c>
      <c r="D33" s="405">
        <v>22.353999999999999</v>
      </c>
      <c r="E33" s="406">
        <v>23.052</v>
      </c>
      <c r="F33" s="407">
        <v>28.178999999999998</v>
      </c>
      <c r="G33" s="408">
        <v>0</v>
      </c>
      <c r="H33" s="407">
        <v>0</v>
      </c>
      <c r="I33" s="409">
        <v>0</v>
      </c>
    </row>
    <row r="34" spans="1:9">
      <c r="A34" s="404">
        <v>9</v>
      </c>
      <c r="B34" s="908" t="s">
        <v>213</v>
      </c>
      <c r="C34" s="927"/>
      <c r="D34" s="405">
        <v>587.06429000000003</v>
      </c>
      <c r="E34" s="406">
        <v>509.33481</v>
      </c>
      <c r="F34" s="407">
        <v>307.91957000000002</v>
      </c>
      <c r="G34" s="408">
        <v>55.802999999999997</v>
      </c>
      <c r="H34" s="407">
        <v>193.29599999999999</v>
      </c>
      <c r="I34" s="409">
        <v>449.19220000000001</v>
      </c>
    </row>
    <row r="35" spans="1:9" ht="12.75" customHeight="1">
      <c r="A35" s="404">
        <v>10</v>
      </c>
      <c r="B35" s="908" t="s">
        <v>214</v>
      </c>
      <c r="C35" s="927"/>
      <c r="D35" s="405">
        <v>95.311399999999992</v>
      </c>
      <c r="E35" s="406">
        <v>32.891500000000001</v>
      </c>
      <c r="F35" s="407">
        <v>3.31</v>
      </c>
      <c r="G35" s="408">
        <v>3.6429999999999998</v>
      </c>
      <c r="H35" s="407">
        <v>13.843999999999999</v>
      </c>
      <c r="I35" s="409">
        <v>40.774000000000001</v>
      </c>
    </row>
    <row r="36" spans="1:9" ht="12.75" customHeight="1">
      <c r="A36" s="404">
        <v>11</v>
      </c>
      <c r="B36" s="908" t="s">
        <v>215</v>
      </c>
      <c r="C36" s="927"/>
      <c r="D36" s="405">
        <v>763.44561999999996</v>
      </c>
      <c r="E36" s="406">
        <v>182.69492000000002</v>
      </c>
      <c r="F36" s="407">
        <v>83.653320000000008</v>
      </c>
      <c r="G36" s="408">
        <v>0.86599999999999999</v>
      </c>
      <c r="H36" s="407">
        <v>0</v>
      </c>
      <c r="I36" s="409">
        <v>0</v>
      </c>
    </row>
    <row r="37" spans="1:9" ht="13.5" customHeight="1" thickBot="1">
      <c r="A37" s="411">
        <v>12</v>
      </c>
      <c r="B37" s="909" t="s">
        <v>216</v>
      </c>
      <c r="C37" s="910"/>
      <c r="D37" s="412">
        <v>50176.399629999993</v>
      </c>
      <c r="E37" s="413">
        <v>27719.299260000003</v>
      </c>
      <c r="F37" s="414">
        <v>13324.410040000001</v>
      </c>
      <c r="G37" s="415">
        <v>636.83540000000005</v>
      </c>
      <c r="H37" s="414">
        <v>-3791.1782000000003</v>
      </c>
      <c r="I37" s="416">
        <v>-2060.4478299999992</v>
      </c>
    </row>
    <row r="38" spans="1:9" ht="12.75" customHeight="1">
      <c r="A38" s="905" t="s">
        <v>217</v>
      </c>
      <c r="B38" s="906"/>
      <c r="C38" s="907"/>
      <c r="D38" s="417"/>
      <c r="E38" s="418"/>
      <c r="F38" s="419"/>
      <c r="G38" s="420"/>
      <c r="H38" s="419"/>
      <c r="I38" s="421"/>
    </row>
    <row r="39" spans="1:9">
      <c r="A39" s="404">
        <v>13</v>
      </c>
      <c r="B39" s="908" t="s">
        <v>218</v>
      </c>
      <c r="C39" s="927"/>
      <c r="D39" s="405">
        <v>12183.23214</v>
      </c>
      <c r="E39" s="406">
        <v>5026.8140000000003</v>
      </c>
      <c r="F39" s="407">
        <v>694.64599999999996</v>
      </c>
      <c r="G39" s="408">
        <v>4664.9267799999998</v>
      </c>
      <c r="H39" s="407">
        <v>920.02843000000007</v>
      </c>
      <c r="I39" s="409">
        <v>822.65458000000001</v>
      </c>
    </row>
    <row r="40" spans="1:9" ht="25.5" customHeight="1">
      <c r="A40" s="404">
        <v>14</v>
      </c>
      <c r="B40" s="908" t="s">
        <v>219</v>
      </c>
      <c r="C40" s="927"/>
      <c r="D40" s="405">
        <v>0</v>
      </c>
      <c r="E40" s="406">
        <v>0</v>
      </c>
      <c r="F40" s="407">
        <v>0</v>
      </c>
      <c r="G40" s="408">
        <v>0</v>
      </c>
      <c r="H40" s="407">
        <v>0</v>
      </c>
      <c r="I40" s="409">
        <v>0</v>
      </c>
    </row>
    <row r="41" spans="1:9">
      <c r="A41" s="404"/>
      <c r="B41" s="410"/>
      <c r="C41" s="369" t="s">
        <v>198</v>
      </c>
      <c r="D41" s="405">
        <v>0</v>
      </c>
      <c r="E41" s="406">
        <v>0</v>
      </c>
      <c r="F41" s="407">
        <v>0</v>
      </c>
      <c r="G41" s="408">
        <v>0</v>
      </c>
      <c r="H41" s="407">
        <v>0</v>
      </c>
      <c r="I41" s="409">
        <v>0</v>
      </c>
    </row>
    <row r="42" spans="1:9">
      <c r="A42" s="404"/>
      <c r="B42" s="410"/>
      <c r="C42" s="369" t="s">
        <v>199</v>
      </c>
      <c r="D42" s="405">
        <v>0</v>
      </c>
      <c r="E42" s="406">
        <v>0</v>
      </c>
      <c r="F42" s="407">
        <v>0</v>
      </c>
      <c r="G42" s="408">
        <v>0</v>
      </c>
      <c r="H42" s="407">
        <v>0</v>
      </c>
      <c r="I42" s="409">
        <v>0</v>
      </c>
    </row>
    <row r="43" spans="1:9">
      <c r="A43" s="404"/>
      <c r="B43" s="410"/>
      <c r="C43" s="369" t="s">
        <v>200</v>
      </c>
      <c r="D43" s="405">
        <v>0</v>
      </c>
      <c r="E43" s="406">
        <v>0</v>
      </c>
      <c r="F43" s="407">
        <v>0</v>
      </c>
      <c r="G43" s="408">
        <v>0</v>
      </c>
      <c r="H43" s="407">
        <v>0</v>
      </c>
      <c r="I43" s="409">
        <v>0</v>
      </c>
    </row>
    <row r="44" spans="1:9">
      <c r="A44" s="404"/>
      <c r="B44" s="410"/>
      <c r="C44" s="369" t="s">
        <v>210</v>
      </c>
      <c r="D44" s="405">
        <v>0</v>
      </c>
      <c r="E44" s="406">
        <v>0</v>
      </c>
      <c r="F44" s="407">
        <v>0</v>
      </c>
      <c r="G44" s="408">
        <v>0</v>
      </c>
      <c r="H44" s="407">
        <v>0</v>
      </c>
      <c r="I44" s="409">
        <v>0</v>
      </c>
    </row>
    <row r="45" spans="1:9">
      <c r="A45" s="404"/>
      <c r="B45" s="410"/>
      <c r="C45" s="369" t="s">
        <v>220</v>
      </c>
      <c r="D45" s="405">
        <v>0</v>
      </c>
      <c r="E45" s="406">
        <v>0</v>
      </c>
      <c r="F45" s="407">
        <v>0</v>
      </c>
      <c r="G45" s="408">
        <v>0</v>
      </c>
      <c r="H45" s="407">
        <v>0</v>
      </c>
      <c r="I45" s="409">
        <v>0</v>
      </c>
    </row>
    <row r="46" spans="1:9">
      <c r="A46" s="404"/>
      <c r="B46" s="410"/>
      <c r="C46" s="369" t="s">
        <v>221</v>
      </c>
      <c r="D46" s="405">
        <v>0</v>
      </c>
      <c r="E46" s="406">
        <v>0</v>
      </c>
      <c r="F46" s="407">
        <v>0</v>
      </c>
      <c r="G46" s="408">
        <v>0</v>
      </c>
      <c r="H46" s="407">
        <v>0</v>
      </c>
      <c r="I46" s="409">
        <v>0</v>
      </c>
    </row>
    <row r="47" spans="1:9">
      <c r="A47" s="404">
        <v>15</v>
      </c>
      <c r="B47" s="908" t="s">
        <v>201</v>
      </c>
      <c r="C47" s="927"/>
      <c r="D47" s="405">
        <v>0</v>
      </c>
      <c r="E47" s="406">
        <v>0</v>
      </c>
      <c r="F47" s="407">
        <v>1.8779999999999999</v>
      </c>
      <c r="G47" s="408">
        <v>0</v>
      </c>
      <c r="H47" s="407">
        <v>0</v>
      </c>
      <c r="I47" s="409">
        <v>1.8779999999999999</v>
      </c>
    </row>
    <row r="48" spans="1:9" ht="12.75" customHeight="1">
      <c r="A48" s="404">
        <v>16</v>
      </c>
      <c r="B48" s="908" t="s">
        <v>222</v>
      </c>
      <c r="C48" s="927"/>
      <c r="D48" s="405">
        <v>0</v>
      </c>
      <c r="E48" s="406">
        <v>0</v>
      </c>
      <c r="F48" s="407">
        <v>0</v>
      </c>
      <c r="G48" s="408">
        <v>0</v>
      </c>
      <c r="H48" s="407">
        <v>0</v>
      </c>
      <c r="I48" s="409">
        <v>0</v>
      </c>
    </row>
    <row r="49" spans="1:12">
      <c r="A49" s="404">
        <v>17</v>
      </c>
      <c r="B49" s="908" t="s">
        <v>223</v>
      </c>
      <c r="C49" s="927"/>
      <c r="D49" s="405">
        <v>4119.67533</v>
      </c>
      <c r="E49" s="406">
        <v>7565.3383600000006</v>
      </c>
      <c r="F49" s="407">
        <v>9537.2798099999982</v>
      </c>
      <c r="G49" s="408">
        <v>1744.8602800000001</v>
      </c>
      <c r="H49" s="407">
        <v>3929.0573599999998</v>
      </c>
      <c r="I49" s="409">
        <v>4734.1166299999995</v>
      </c>
    </row>
    <row r="50" spans="1:12">
      <c r="A50" s="404"/>
      <c r="B50" s="410"/>
      <c r="C50" s="369" t="s">
        <v>224</v>
      </c>
      <c r="D50" s="405">
        <v>1123.2003300000001</v>
      </c>
      <c r="E50" s="406">
        <v>48.968000000000004</v>
      </c>
      <c r="F50" s="407">
        <v>44.597699999999996</v>
      </c>
      <c r="G50" s="408">
        <v>176.40705</v>
      </c>
      <c r="H50" s="407">
        <v>29.469160000000002</v>
      </c>
      <c r="I50" s="409">
        <v>54.151720000000005</v>
      </c>
      <c r="K50" s="422"/>
    </row>
    <row r="51" spans="1:12">
      <c r="A51" s="404"/>
      <c r="B51" s="410"/>
      <c r="C51" s="369" t="s">
        <v>225</v>
      </c>
      <c r="D51" s="405">
        <v>2996.4749999999999</v>
      </c>
      <c r="E51" s="406">
        <v>7516.3703599999999</v>
      </c>
      <c r="F51" s="407">
        <v>9492.6821099999997</v>
      </c>
      <c r="G51" s="408">
        <v>1568.4532300000003</v>
      </c>
      <c r="H51" s="407">
        <v>3899.5882000000001</v>
      </c>
      <c r="I51" s="409">
        <v>4679.9649100000006</v>
      </c>
    </row>
    <row r="52" spans="1:12">
      <c r="A52" s="404">
        <v>18</v>
      </c>
      <c r="B52" s="908" t="s">
        <v>226</v>
      </c>
      <c r="C52" s="927"/>
      <c r="D52" s="405">
        <v>329.48719</v>
      </c>
      <c r="E52" s="406">
        <v>528.97900000000004</v>
      </c>
      <c r="F52" s="407">
        <v>407.37900000000002</v>
      </c>
      <c r="G52" s="408">
        <v>20</v>
      </c>
      <c r="H52" s="407">
        <v>100.738</v>
      </c>
      <c r="I52" s="409">
        <v>209.94</v>
      </c>
    </row>
    <row r="53" spans="1:12">
      <c r="A53" s="404">
        <v>19</v>
      </c>
      <c r="B53" s="908" t="s">
        <v>227</v>
      </c>
      <c r="C53" s="927"/>
      <c r="D53" s="405">
        <v>0</v>
      </c>
      <c r="E53" s="406">
        <v>0</v>
      </c>
      <c r="F53" s="407">
        <v>0</v>
      </c>
      <c r="G53" s="408">
        <v>0</v>
      </c>
      <c r="H53" s="407">
        <v>0</v>
      </c>
      <c r="I53" s="409">
        <v>0</v>
      </c>
    </row>
    <row r="54" spans="1:12">
      <c r="A54" s="404">
        <v>20</v>
      </c>
      <c r="B54" s="908" t="s">
        <v>228</v>
      </c>
      <c r="C54" s="927"/>
      <c r="D54" s="405">
        <v>331.90863999999999</v>
      </c>
      <c r="E54" s="406">
        <v>299.95526000000001</v>
      </c>
      <c r="F54" s="407">
        <v>251.60535999999999</v>
      </c>
      <c r="G54" s="408">
        <v>0.72699999999999998</v>
      </c>
      <c r="H54" s="407">
        <v>3.9750000000000001</v>
      </c>
      <c r="I54" s="409">
        <v>13.654999999999999</v>
      </c>
    </row>
    <row r="55" spans="1:12">
      <c r="A55" s="404">
        <v>21</v>
      </c>
      <c r="B55" s="908" t="s">
        <v>229</v>
      </c>
      <c r="C55" s="927"/>
      <c r="D55" s="405">
        <v>3.9053499999999999</v>
      </c>
      <c r="E55" s="406">
        <v>1.153</v>
      </c>
      <c r="F55" s="407">
        <v>0</v>
      </c>
      <c r="G55" s="408">
        <v>0</v>
      </c>
      <c r="H55" s="407">
        <v>0</v>
      </c>
      <c r="I55" s="409">
        <v>0</v>
      </c>
    </row>
    <row r="56" spans="1:12">
      <c r="A56" s="404">
        <v>22</v>
      </c>
      <c r="B56" s="908" t="s">
        <v>230</v>
      </c>
      <c r="C56" s="927"/>
      <c r="D56" s="405">
        <v>4.55</v>
      </c>
      <c r="E56" s="406">
        <v>0.10006</v>
      </c>
      <c r="F56" s="407">
        <v>0.31539999999999996</v>
      </c>
      <c r="G56" s="408">
        <v>0</v>
      </c>
      <c r="H56" s="407">
        <v>0</v>
      </c>
      <c r="I56" s="409">
        <v>0</v>
      </c>
    </row>
    <row r="57" spans="1:12" ht="12.75" customHeight="1">
      <c r="A57" s="404">
        <v>23</v>
      </c>
      <c r="B57" s="908" t="s">
        <v>231</v>
      </c>
      <c r="C57" s="927"/>
      <c r="D57" s="405">
        <v>1502.5149900000001</v>
      </c>
      <c r="E57" s="406">
        <v>903.03724</v>
      </c>
      <c r="F57" s="407">
        <v>9.6188599999999997</v>
      </c>
      <c r="G57" s="408">
        <v>0.752</v>
      </c>
      <c r="H57" s="407">
        <v>0</v>
      </c>
      <c r="I57" s="409">
        <v>0</v>
      </c>
    </row>
    <row r="58" spans="1:12" ht="27.75" customHeight="1" thickBot="1">
      <c r="A58" s="380">
        <v>24</v>
      </c>
      <c r="B58" s="911" t="s">
        <v>232</v>
      </c>
      <c r="C58" s="912"/>
      <c r="D58" s="423">
        <v>18475.273639999999</v>
      </c>
      <c r="E58" s="424">
        <v>14325.376920000001</v>
      </c>
      <c r="F58" s="425">
        <v>10902.722429999998</v>
      </c>
      <c r="G58" s="426">
        <v>6431.2660599999999</v>
      </c>
      <c r="H58" s="425">
        <v>4953.7987899999998</v>
      </c>
      <c r="I58" s="427">
        <v>5782.2442099999998</v>
      </c>
      <c r="K58" s="422"/>
      <c r="L58" s="422"/>
    </row>
    <row r="59" spans="1:12" ht="12.75" customHeight="1">
      <c r="A59" s="913" t="s">
        <v>233</v>
      </c>
      <c r="B59" s="914"/>
      <c r="C59" s="915"/>
      <c r="D59" s="428"/>
      <c r="E59" s="429"/>
      <c r="F59" s="430"/>
      <c r="G59" s="431"/>
      <c r="H59" s="430"/>
      <c r="I59" s="432"/>
    </row>
    <row r="60" spans="1:12">
      <c r="A60" s="404">
        <v>25</v>
      </c>
      <c r="B60" s="908" t="s">
        <v>234</v>
      </c>
      <c r="C60" s="927"/>
      <c r="D60" s="405">
        <v>957.93299999999999</v>
      </c>
      <c r="E60" s="406">
        <v>8.5283800000000003</v>
      </c>
      <c r="F60" s="407">
        <v>5.80687</v>
      </c>
      <c r="G60" s="408">
        <v>0</v>
      </c>
      <c r="H60" s="407">
        <v>0.505</v>
      </c>
      <c r="I60" s="409">
        <v>35.6</v>
      </c>
    </row>
    <row r="61" spans="1:12">
      <c r="A61" s="404">
        <v>26</v>
      </c>
      <c r="B61" s="908" t="s">
        <v>235</v>
      </c>
      <c r="C61" s="927"/>
      <c r="D61" s="405">
        <v>1133.8166899999999</v>
      </c>
      <c r="E61" s="406">
        <v>680.07284000000004</v>
      </c>
      <c r="F61" s="407">
        <v>2088.3968500000001</v>
      </c>
      <c r="G61" s="408">
        <v>0.96699999999999997</v>
      </c>
      <c r="H61" s="407">
        <v>-20.896999999999998</v>
      </c>
      <c r="I61" s="409">
        <v>-50.726999999999997</v>
      </c>
    </row>
    <row r="62" spans="1:12" ht="13.5" customHeight="1" thickBot="1">
      <c r="A62" s="411">
        <v>27</v>
      </c>
      <c r="B62" s="909" t="s">
        <v>236</v>
      </c>
      <c r="C62" s="910"/>
      <c r="D62" s="412">
        <v>-175.88368999999994</v>
      </c>
      <c r="E62" s="413">
        <v>-671.54446000000007</v>
      </c>
      <c r="F62" s="414">
        <v>-2082.5899800000002</v>
      </c>
      <c r="G62" s="415">
        <v>-0.96699999999999997</v>
      </c>
      <c r="H62" s="414">
        <v>21.402000000000001</v>
      </c>
      <c r="I62" s="416">
        <v>86.326999999999998</v>
      </c>
    </row>
    <row r="63" spans="1:12">
      <c r="A63" s="389">
        <v>28</v>
      </c>
      <c r="B63" s="916" t="s">
        <v>237</v>
      </c>
      <c r="C63" s="917"/>
      <c r="D63" s="433">
        <v>31525.242299999994</v>
      </c>
      <c r="E63" s="434">
        <v>12722.37788</v>
      </c>
      <c r="F63" s="435">
        <v>339.09763000000316</v>
      </c>
      <c r="G63" s="436">
        <v>-5795.3976599999996</v>
      </c>
      <c r="H63" s="435">
        <v>-8723.574990000001</v>
      </c>
      <c r="I63" s="437">
        <v>-7756.3650399999988</v>
      </c>
    </row>
    <row r="64" spans="1:12" ht="13.5" thickBot="1">
      <c r="A64" s="394">
        <v>29</v>
      </c>
      <c r="B64" s="909" t="s">
        <v>238</v>
      </c>
      <c r="C64" s="910"/>
      <c r="D64" s="412">
        <v>31525.242299999994</v>
      </c>
      <c r="E64" s="413">
        <v>44247.620179999991</v>
      </c>
      <c r="F64" s="414">
        <v>44586.717809999995</v>
      </c>
      <c r="G64" s="415">
        <v>-5795.3976599999996</v>
      </c>
      <c r="H64" s="414">
        <v>-14518.972649999998</v>
      </c>
      <c r="I64" s="416">
        <v>-22275.337689999997</v>
      </c>
    </row>
  </sheetData>
  <mergeCells count="38">
    <mergeCell ref="B63:C63"/>
    <mergeCell ref="B64:C64"/>
    <mergeCell ref="B57:C57"/>
    <mergeCell ref="B58:C58"/>
    <mergeCell ref="A59:C59"/>
    <mergeCell ref="B60:C60"/>
    <mergeCell ref="B61:C61"/>
    <mergeCell ref="B62:C62"/>
    <mergeCell ref="B56:C56"/>
    <mergeCell ref="B37:C37"/>
    <mergeCell ref="A38:C38"/>
    <mergeCell ref="B39:C39"/>
    <mergeCell ref="B40:C40"/>
    <mergeCell ref="B47:C47"/>
    <mergeCell ref="B48:C48"/>
    <mergeCell ref="B49:C49"/>
    <mergeCell ref="B52:C52"/>
    <mergeCell ref="B53:C53"/>
    <mergeCell ref="B54:C54"/>
    <mergeCell ref="B55:C55"/>
    <mergeCell ref="B36:C36"/>
    <mergeCell ref="A7:C7"/>
    <mergeCell ref="B8:C8"/>
    <mergeCell ref="B9:C9"/>
    <mergeCell ref="B13:C13"/>
    <mergeCell ref="B14:C14"/>
    <mergeCell ref="B15:C15"/>
    <mergeCell ref="B20:C20"/>
    <mergeCell ref="B23:C23"/>
    <mergeCell ref="B28:C28"/>
    <mergeCell ref="B34:C34"/>
    <mergeCell ref="B35:C35"/>
    <mergeCell ref="A3:I3"/>
    <mergeCell ref="H4:I4"/>
    <mergeCell ref="A5:A6"/>
    <mergeCell ref="B5:C6"/>
    <mergeCell ref="D5:F5"/>
    <mergeCell ref="G5:I5"/>
  </mergeCells>
  <pageMargins left="0.21" right="0.31496062992125984" top="0.74803149606299213" bottom="0.74803149606299213" header="0.31496062992125984" footer="0.31496062992125984"/>
  <pageSetup paperSize="9" scale="75" orientation="portrait" verticalDpi="0" r:id="rId1"/>
</worksheet>
</file>

<file path=xl/worksheets/sheet15.xml><?xml version="1.0" encoding="utf-8"?>
<worksheet xmlns="http://schemas.openxmlformats.org/spreadsheetml/2006/main" xmlns:r="http://schemas.openxmlformats.org/officeDocument/2006/relationships">
  <dimension ref="B2:P20"/>
  <sheetViews>
    <sheetView showGridLines="0" workbookViewId="0">
      <selection activeCell="A6" sqref="A6"/>
    </sheetView>
  </sheetViews>
  <sheetFormatPr defaultRowHeight="14.25"/>
  <cols>
    <col min="1" max="1" width="1.42578125" style="438" customWidth="1"/>
    <col min="2" max="2" width="8.5703125" style="438" bestFit="1" customWidth="1"/>
    <col min="3" max="4" width="12.5703125" style="438" customWidth="1"/>
    <col min="5" max="5" width="15.85546875" style="438" bestFit="1" customWidth="1"/>
    <col min="6" max="6" width="19.28515625" style="438" customWidth="1"/>
    <col min="7" max="7" width="15.5703125" style="438" customWidth="1"/>
    <col min="8" max="8" width="13.5703125" style="438" customWidth="1"/>
    <col min="9" max="15" width="9.7109375" style="438" customWidth="1"/>
    <col min="16" max="257" width="9.140625" style="438"/>
    <col min="258" max="258" width="8.5703125" style="438" bestFit="1" customWidth="1"/>
    <col min="259" max="260" width="12.5703125" style="438" customWidth="1"/>
    <col min="261" max="261" width="15.85546875" style="438" bestFit="1" customWidth="1"/>
    <col min="262" max="262" width="19.28515625" style="438" customWidth="1"/>
    <col min="263" max="263" width="15.5703125" style="438" customWidth="1"/>
    <col min="264" max="264" width="13.5703125" style="438" customWidth="1"/>
    <col min="265" max="271" width="9.7109375" style="438" customWidth="1"/>
    <col min="272" max="513" width="9.140625" style="438"/>
    <col min="514" max="514" width="8.5703125" style="438" bestFit="1" customWidth="1"/>
    <col min="515" max="516" width="12.5703125" style="438" customWidth="1"/>
    <col min="517" max="517" width="15.85546875" style="438" bestFit="1" customWidth="1"/>
    <col min="518" max="518" width="19.28515625" style="438" customWidth="1"/>
    <col min="519" max="519" width="15.5703125" style="438" customWidth="1"/>
    <col min="520" max="520" width="13.5703125" style="438" customWidth="1"/>
    <col min="521" max="527" width="9.7109375" style="438" customWidth="1"/>
    <col min="528" max="769" width="9.140625" style="438"/>
    <col min="770" max="770" width="8.5703125" style="438" bestFit="1" customWidth="1"/>
    <col min="771" max="772" width="12.5703125" style="438" customWidth="1"/>
    <col min="773" max="773" width="15.85546875" style="438" bestFit="1" customWidth="1"/>
    <col min="774" max="774" width="19.28515625" style="438" customWidth="1"/>
    <col min="775" max="775" width="15.5703125" style="438" customWidth="1"/>
    <col min="776" max="776" width="13.5703125" style="438" customWidth="1"/>
    <col min="777" max="783" width="9.7109375" style="438" customWidth="1"/>
    <col min="784" max="1025" width="9.140625" style="438"/>
    <col min="1026" max="1026" width="8.5703125" style="438" bestFit="1" customWidth="1"/>
    <col min="1027" max="1028" width="12.5703125" style="438" customWidth="1"/>
    <col min="1029" max="1029" width="15.85546875" style="438" bestFit="1" customWidth="1"/>
    <col min="1030" max="1030" width="19.28515625" style="438" customWidth="1"/>
    <col min="1031" max="1031" width="15.5703125" style="438" customWidth="1"/>
    <col min="1032" max="1032" width="13.5703125" style="438" customWidth="1"/>
    <col min="1033" max="1039" width="9.7109375" style="438" customWidth="1"/>
    <col min="1040" max="1281" width="9.140625" style="438"/>
    <col min="1282" max="1282" width="8.5703125" style="438" bestFit="1" customWidth="1"/>
    <col min="1283" max="1284" width="12.5703125" style="438" customWidth="1"/>
    <col min="1285" max="1285" width="15.85546875" style="438" bestFit="1" customWidth="1"/>
    <col min="1286" max="1286" width="19.28515625" style="438" customWidth="1"/>
    <col min="1287" max="1287" width="15.5703125" style="438" customWidth="1"/>
    <col min="1288" max="1288" width="13.5703125" style="438" customWidth="1"/>
    <col min="1289" max="1295" width="9.7109375" style="438" customWidth="1"/>
    <col min="1296" max="1537" width="9.140625" style="438"/>
    <col min="1538" max="1538" width="8.5703125" style="438" bestFit="1" customWidth="1"/>
    <col min="1539" max="1540" width="12.5703125" style="438" customWidth="1"/>
    <col min="1541" max="1541" width="15.85546875" style="438" bestFit="1" customWidth="1"/>
    <col min="1542" max="1542" width="19.28515625" style="438" customWidth="1"/>
    <col min="1543" max="1543" width="15.5703125" style="438" customWidth="1"/>
    <col min="1544" max="1544" width="13.5703125" style="438" customWidth="1"/>
    <col min="1545" max="1551" width="9.7109375" style="438" customWidth="1"/>
    <col min="1552" max="1793" width="9.140625" style="438"/>
    <col min="1794" max="1794" width="8.5703125" style="438" bestFit="1" customWidth="1"/>
    <col min="1795" max="1796" width="12.5703125" style="438" customWidth="1"/>
    <col min="1797" max="1797" width="15.85546875" style="438" bestFit="1" customWidth="1"/>
    <col min="1798" max="1798" width="19.28515625" style="438" customWidth="1"/>
    <col min="1799" max="1799" width="15.5703125" style="438" customWidth="1"/>
    <col min="1800" max="1800" width="13.5703125" style="438" customWidth="1"/>
    <col min="1801" max="1807" width="9.7109375" style="438" customWidth="1"/>
    <col min="1808" max="2049" width="9.140625" style="438"/>
    <col min="2050" max="2050" width="8.5703125" style="438" bestFit="1" customWidth="1"/>
    <col min="2051" max="2052" width="12.5703125" style="438" customWidth="1"/>
    <col min="2053" max="2053" width="15.85546875" style="438" bestFit="1" customWidth="1"/>
    <col min="2054" max="2054" width="19.28515625" style="438" customWidth="1"/>
    <col min="2055" max="2055" width="15.5703125" style="438" customWidth="1"/>
    <col min="2056" max="2056" width="13.5703125" style="438" customWidth="1"/>
    <col min="2057" max="2063" width="9.7109375" style="438" customWidth="1"/>
    <col min="2064" max="2305" width="9.140625" style="438"/>
    <col min="2306" max="2306" width="8.5703125" style="438" bestFit="1" customWidth="1"/>
    <col min="2307" max="2308" width="12.5703125" style="438" customWidth="1"/>
    <col min="2309" max="2309" width="15.85546875" style="438" bestFit="1" customWidth="1"/>
    <col min="2310" max="2310" width="19.28515625" style="438" customWidth="1"/>
    <col min="2311" max="2311" width="15.5703125" style="438" customWidth="1"/>
    <col min="2312" max="2312" width="13.5703125" style="438" customWidth="1"/>
    <col min="2313" max="2319" width="9.7109375" style="438" customWidth="1"/>
    <col min="2320" max="2561" width="9.140625" style="438"/>
    <col min="2562" max="2562" width="8.5703125" style="438" bestFit="1" customWidth="1"/>
    <col min="2563" max="2564" width="12.5703125" style="438" customWidth="1"/>
    <col min="2565" max="2565" width="15.85546875" style="438" bestFit="1" customWidth="1"/>
    <col min="2566" max="2566" width="19.28515625" style="438" customWidth="1"/>
    <col min="2567" max="2567" width="15.5703125" style="438" customWidth="1"/>
    <col min="2568" max="2568" width="13.5703125" style="438" customWidth="1"/>
    <col min="2569" max="2575" width="9.7109375" style="438" customWidth="1"/>
    <col min="2576" max="2817" width="9.140625" style="438"/>
    <col min="2818" max="2818" width="8.5703125" style="438" bestFit="1" customWidth="1"/>
    <col min="2819" max="2820" width="12.5703125" style="438" customWidth="1"/>
    <col min="2821" max="2821" width="15.85546875" style="438" bestFit="1" customWidth="1"/>
    <col min="2822" max="2822" width="19.28515625" style="438" customWidth="1"/>
    <col min="2823" max="2823" width="15.5703125" style="438" customWidth="1"/>
    <col min="2824" max="2824" width="13.5703125" style="438" customWidth="1"/>
    <col min="2825" max="2831" width="9.7109375" style="438" customWidth="1"/>
    <col min="2832" max="3073" width="9.140625" style="438"/>
    <col min="3074" max="3074" width="8.5703125" style="438" bestFit="1" customWidth="1"/>
    <col min="3075" max="3076" width="12.5703125" style="438" customWidth="1"/>
    <col min="3077" max="3077" width="15.85546875" style="438" bestFit="1" customWidth="1"/>
    <col min="3078" max="3078" width="19.28515625" style="438" customWidth="1"/>
    <col min="3079" max="3079" width="15.5703125" style="438" customWidth="1"/>
    <col min="3080" max="3080" width="13.5703125" style="438" customWidth="1"/>
    <col min="3081" max="3087" width="9.7109375" style="438" customWidth="1"/>
    <col min="3088" max="3329" width="9.140625" style="438"/>
    <col min="3330" max="3330" width="8.5703125" style="438" bestFit="1" customWidth="1"/>
    <col min="3331" max="3332" width="12.5703125" style="438" customWidth="1"/>
    <col min="3333" max="3333" width="15.85546875" style="438" bestFit="1" customWidth="1"/>
    <col min="3334" max="3334" width="19.28515625" style="438" customWidth="1"/>
    <col min="3335" max="3335" width="15.5703125" style="438" customWidth="1"/>
    <col min="3336" max="3336" width="13.5703125" style="438" customWidth="1"/>
    <col min="3337" max="3343" width="9.7109375" style="438" customWidth="1"/>
    <col min="3344" max="3585" width="9.140625" style="438"/>
    <col min="3586" max="3586" width="8.5703125" style="438" bestFit="1" customWidth="1"/>
    <col min="3587" max="3588" width="12.5703125" style="438" customWidth="1"/>
    <col min="3589" max="3589" width="15.85546875" style="438" bestFit="1" customWidth="1"/>
    <col min="3590" max="3590" width="19.28515625" style="438" customWidth="1"/>
    <col min="3591" max="3591" width="15.5703125" style="438" customWidth="1"/>
    <col min="3592" max="3592" width="13.5703125" style="438" customWidth="1"/>
    <col min="3593" max="3599" width="9.7109375" style="438" customWidth="1"/>
    <col min="3600" max="3841" width="9.140625" style="438"/>
    <col min="3842" max="3842" width="8.5703125" style="438" bestFit="1" customWidth="1"/>
    <col min="3843" max="3844" width="12.5703125" style="438" customWidth="1"/>
    <col min="3845" max="3845" width="15.85546875" style="438" bestFit="1" customWidth="1"/>
    <col min="3846" max="3846" width="19.28515625" style="438" customWidth="1"/>
    <col min="3847" max="3847" width="15.5703125" style="438" customWidth="1"/>
    <col min="3848" max="3848" width="13.5703125" style="438" customWidth="1"/>
    <col min="3849" max="3855" width="9.7109375" style="438" customWidth="1"/>
    <col min="3856" max="4097" width="9.140625" style="438"/>
    <col min="4098" max="4098" width="8.5703125" style="438" bestFit="1" customWidth="1"/>
    <col min="4099" max="4100" width="12.5703125" style="438" customWidth="1"/>
    <col min="4101" max="4101" width="15.85546875" style="438" bestFit="1" customWidth="1"/>
    <col min="4102" max="4102" width="19.28515625" style="438" customWidth="1"/>
    <col min="4103" max="4103" width="15.5703125" style="438" customWidth="1"/>
    <col min="4104" max="4104" width="13.5703125" style="438" customWidth="1"/>
    <col min="4105" max="4111" width="9.7109375" style="438" customWidth="1"/>
    <col min="4112" max="4353" width="9.140625" style="438"/>
    <col min="4354" max="4354" width="8.5703125" style="438" bestFit="1" customWidth="1"/>
    <col min="4355" max="4356" width="12.5703125" style="438" customWidth="1"/>
    <col min="4357" max="4357" width="15.85546875" style="438" bestFit="1" customWidth="1"/>
    <col min="4358" max="4358" width="19.28515625" style="438" customWidth="1"/>
    <col min="4359" max="4359" width="15.5703125" style="438" customWidth="1"/>
    <col min="4360" max="4360" width="13.5703125" style="438" customWidth="1"/>
    <col min="4361" max="4367" width="9.7109375" style="438" customWidth="1"/>
    <col min="4368" max="4609" width="9.140625" style="438"/>
    <col min="4610" max="4610" width="8.5703125" style="438" bestFit="1" customWidth="1"/>
    <col min="4611" max="4612" width="12.5703125" style="438" customWidth="1"/>
    <col min="4613" max="4613" width="15.85546875" style="438" bestFit="1" customWidth="1"/>
    <col min="4614" max="4614" width="19.28515625" style="438" customWidth="1"/>
    <col min="4615" max="4615" width="15.5703125" style="438" customWidth="1"/>
    <col min="4616" max="4616" width="13.5703125" style="438" customWidth="1"/>
    <col min="4617" max="4623" width="9.7109375" style="438" customWidth="1"/>
    <col min="4624" max="4865" width="9.140625" style="438"/>
    <col min="4866" max="4866" width="8.5703125" style="438" bestFit="1" customWidth="1"/>
    <col min="4867" max="4868" width="12.5703125" style="438" customWidth="1"/>
    <col min="4869" max="4869" width="15.85546875" style="438" bestFit="1" customWidth="1"/>
    <col min="4870" max="4870" width="19.28515625" style="438" customWidth="1"/>
    <col min="4871" max="4871" width="15.5703125" style="438" customWidth="1"/>
    <col min="4872" max="4872" width="13.5703125" style="438" customWidth="1"/>
    <col min="4873" max="4879" width="9.7109375" style="438" customWidth="1"/>
    <col min="4880" max="5121" width="9.140625" style="438"/>
    <col min="5122" max="5122" width="8.5703125" style="438" bestFit="1" customWidth="1"/>
    <col min="5123" max="5124" width="12.5703125" style="438" customWidth="1"/>
    <col min="5125" max="5125" width="15.85546875" style="438" bestFit="1" customWidth="1"/>
    <col min="5126" max="5126" width="19.28515625" style="438" customWidth="1"/>
    <col min="5127" max="5127" width="15.5703125" style="438" customWidth="1"/>
    <col min="5128" max="5128" width="13.5703125" style="438" customWidth="1"/>
    <col min="5129" max="5135" width="9.7109375" style="438" customWidth="1"/>
    <col min="5136" max="5377" width="9.140625" style="438"/>
    <col min="5378" max="5378" width="8.5703125" style="438" bestFit="1" customWidth="1"/>
    <col min="5379" max="5380" width="12.5703125" style="438" customWidth="1"/>
    <col min="5381" max="5381" width="15.85546875" style="438" bestFit="1" customWidth="1"/>
    <col min="5382" max="5382" width="19.28515625" style="438" customWidth="1"/>
    <col min="5383" max="5383" width="15.5703125" style="438" customWidth="1"/>
    <col min="5384" max="5384" width="13.5703125" style="438" customWidth="1"/>
    <col min="5385" max="5391" width="9.7109375" style="438" customWidth="1"/>
    <col min="5392" max="5633" width="9.140625" style="438"/>
    <col min="5634" max="5634" width="8.5703125" style="438" bestFit="1" customWidth="1"/>
    <col min="5635" max="5636" width="12.5703125" style="438" customWidth="1"/>
    <col min="5637" max="5637" width="15.85546875" style="438" bestFit="1" customWidth="1"/>
    <col min="5638" max="5638" width="19.28515625" style="438" customWidth="1"/>
    <col min="5639" max="5639" width="15.5703125" style="438" customWidth="1"/>
    <col min="5640" max="5640" width="13.5703125" style="438" customWidth="1"/>
    <col min="5641" max="5647" width="9.7109375" style="438" customWidth="1"/>
    <col min="5648" max="5889" width="9.140625" style="438"/>
    <col min="5890" max="5890" width="8.5703125" style="438" bestFit="1" customWidth="1"/>
    <col min="5891" max="5892" width="12.5703125" style="438" customWidth="1"/>
    <col min="5893" max="5893" width="15.85546875" style="438" bestFit="1" customWidth="1"/>
    <col min="5894" max="5894" width="19.28515625" style="438" customWidth="1"/>
    <col min="5895" max="5895" width="15.5703125" style="438" customWidth="1"/>
    <col min="5896" max="5896" width="13.5703125" style="438" customWidth="1"/>
    <col min="5897" max="5903" width="9.7109375" style="438" customWidth="1"/>
    <col min="5904" max="6145" width="9.140625" style="438"/>
    <col min="6146" max="6146" width="8.5703125" style="438" bestFit="1" customWidth="1"/>
    <col min="6147" max="6148" width="12.5703125" style="438" customWidth="1"/>
    <col min="6149" max="6149" width="15.85546875" style="438" bestFit="1" customWidth="1"/>
    <col min="6150" max="6150" width="19.28515625" style="438" customWidth="1"/>
    <col min="6151" max="6151" width="15.5703125" style="438" customWidth="1"/>
    <col min="6152" max="6152" width="13.5703125" style="438" customWidth="1"/>
    <col min="6153" max="6159" width="9.7109375" style="438" customWidth="1"/>
    <col min="6160" max="6401" width="9.140625" style="438"/>
    <col min="6402" max="6402" width="8.5703125" style="438" bestFit="1" customWidth="1"/>
    <col min="6403" max="6404" width="12.5703125" style="438" customWidth="1"/>
    <col min="6405" max="6405" width="15.85546875" style="438" bestFit="1" customWidth="1"/>
    <col min="6406" max="6406" width="19.28515625" style="438" customWidth="1"/>
    <col min="6407" max="6407" width="15.5703125" style="438" customWidth="1"/>
    <col min="6408" max="6408" width="13.5703125" style="438" customWidth="1"/>
    <col min="6409" max="6415" width="9.7109375" style="438" customWidth="1"/>
    <col min="6416" max="6657" width="9.140625" style="438"/>
    <col min="6658" max="6658" width="8.5703125" style="438" bestFit="1" customWidth="1"/>
    <col min="6659" max="6660" width="12.5703125" style="438" customWidth="1"/>
    <col min="6661" max="6661" width="15.85546875" style="438" bestFit="1" customWidth="1"/>
    <col min="6662" max="6662" width="19.28515625" style="438" customWidth="1"/>
    <col min="6663" max="6663" width="15.5703125" style="438" customWidth="1"/>
    <col min="6664" max="6664" width="13.5703125" style="438" customWidth="1"/>
    <col min="6665" max="6671" width="9.7109375" style="438" customWidth="1"/>
    <col min="6672" max="6913" width="9.140625" style="438"/>
    <col min="6914" max="6914" width="8.5703125" style="438" bestFit="1" customWidth="1"/>
    <col min="6915" max="6916" width="12.5703125" style="438" customWidth="1"/>
    <col min="6917" max="6917" width="15.85546875" style="438" bestFit="1" customWidth="1"/>
    <col min="6918" max="6918" width="19.28515625" style="438" customWidth="1"/>
    <col min="6919" max="6919" width="15.5703125" style="438" customWidth="1"/>
    <col min="6920" max="6920" width="13.5703125" style="438" customWidth="1"/>
    <col min="6921" max="6927" width="9.7109375" style="438" customWidth="1"/>
    <col min="6928" max="7169" width="9.140625" style="438"/>
    <col min="7170" max="7170" width="8.5703125" style="438" bestFit="1" customWidth="1"/>
    <col min="7171" max="7172" width="12.5703125" style="438" customWidth="1"/>
    <col min="7173" max="7173" width="15.85546875" style="438" bestFit="1" customWidth="1"/>
    <col min="7174" max="7174" width="19.28515625" style="438" customWidth="1"/>
    <col min="7175" max="7175" width="15.5703125" style="438" customWidth="1"/>
    <col min="7176" max="7176" width="13.5703125" style="438" customWidth="1"/>
    <col min="7177" max="7183" width="9.7109375" style="438" customWidth="1"/>
    <col min="7184" max="7425" width="9.140625" style="438"/>
    <col min="7426" max="7426" width="8.5703125" style="438" bestFit="1" customWidth="1"/>
    <col min="7427" max="7428" width="12.5703125" style="438" customWidth="1"/>
    <col min="7429" max="7429" width="15.85546875" style="438" bestFit="1" customWidth="1"/>
    <col min="7430" max="7430" width="19.28515625" style="438" customWidth="1"/>
    <col min="7431" max="7431" width="15.5703125" style="438" customWidth="1"/>
    <col min="7432" max="7432" width="13.5703125" style="438" customWidth="1"/>
    <col min="7433" max="7439" width="9.7109375" style="438" customWidth="1"/>
    <col min="7440" max="7681" width="9.140625" style="438"/>
    <col min="7682" max="7682" width="8.5703125" style="438" bestFit="1" customWidth="1"/>
    <col min="7683" max="7684" width="12.5703125" style="438" customWidth="1"/>
    <col min="7685" max="7685" width="15.85546875" style="438" bestFit="1" customWidth="1"/>
    <col min="7686" max="7686" width="19.28515625" style="438" customWidth="1"/>
    <col min="7687" max="7687" width="15.5703125" style="438" customWidth="1"/>
    <col min="7688" max="7688" width="13.5703125" style="438" customWidth="1"/>
    <col min="7689" max="7695" width="9.7109375" style="438" customWidth="1"/>
    <col min="7696" max="7937" width="9.140625" style="438"/>
    <col min="7938" max="7938" width="8.5703125" style="438" bestFit="1" customWidth="1"/>
    <col min="7939" max="7940" width="12.5703125" style="438" customWidth="1"/>
    <col min="7941" max="7941" width="15.85546875" style="438" bestFit="1" customWidth="1"/>
    <col min="7942" max="7942" width="19.28515625" style="438" customWidth="1"/>
    <col min="7943" max="7943" width="15.5703125" style="438" customWidth="1"/>
    <col min="7944" max="7944" width="13.5703125" style="438" customWidth="1"/>
    <col min="7945" max="7951" width="9.7109375" style="438" customWidth="1"/>
    <col min="7952" max="8193" width="9.140625" style="438"/>
    <col min="8194" max="8194" width="8.5703125" style="438" bestFit="1" customWidth="1"/>
    <col min="8195" max="8196" width="12.5703125" style="438" customWidth="1"/>
    <col min="8197" max="8197" width="15.85546875" style="438" bestFit="1" customWidth="1"/>
    <col min="8198" max="8198" width="19.28515625" style="438" customWidth="1"/>
    <col min="8199" max="8199" width="15.5703125" style="438" customWidth="1"/>
    <col min="8200" max="8200" width="13.5703125" style="438" customWidth="1"/>
    <col min="8201" max="8207" width="9.7109375" style="438" customWidth="1"/>
    <col min="8208" max="8449" width="9.140625" style="438"/>
    <col min="8450" max="8450" width="8.5703125" style="438" bestFit="1" customWidth="1"/>
    <col min="8451" max="8452" width="12.5703125" style="438" customWidth="1"/>
    <col min="8453" max="8453" width="15.85546875" style="438" bestFit="1" customWidth="1"/>
    <col min="8454" max="8454" width="19.28515625" style="438" customWidth="1"/>
    <col min="8455" max="8455" width="15.5703125" style="438" customWidth="1"/>
    <col min="8456" max="8456" width="13.5703125" style="438" customWidth="1"/>
    <col min="8457" max="8463" width="9.7109375" style="438" customWidth="1"/>
    <col min="8464" max="8705" width="9.140625" style="438"/>
    <col min="8706" max="8706" width="8.5703125" style="438" bestFit="1" customWidth="1"/>
    <col min="8707" max="8708" width="12.5703125" style="438" customWidth="1"/>
    <col min="8709" max="8709" width="15.85546875" style="438" bestFit="1" customWidth="1"/>
    <col min="8710" max="8710" width="19.28515625" style="438" customWidth="1"/>
    <col min="8711" max="8711" width="15.5703125" style="438" customWidth="1"/>
    <col min="8712" max="8712" width="13.5703125" style="438" customWidth="1"/>
    <col min="8713" max="8719" width="9.7109375" style="438" customWidth="1"/>
    <col min="8720" max="8961" width="9.140625" style="438"/>
    <col min="8962" max="8962" width="8.5703125" style="438" bestFit="1" customWidth="1"/>
    <col min="8963" max="8964" width="12.5703125" style="438" customWidth="1"/>
    <col min="8965" max="8965" width="15.85546875" style="438" bestFit="1" customWidth="1"/>
    <col min="8966" max="8966" width="19.28515625" style="438" customWidth="1"/>
    <col min="8967" max="8967" width="15.5703125" style="438" customWidth="1"/>
    <col min="8968" max="8968" width="13.5703125" style="438" customWidth="1"/>
    <col min="8969" max="8975" width="9.7109375" style="438" customWidth="1"/>
    <col min="8976" max="9217" width="9.140625" style="438"/>
    <col min="9218" max="9218" width="8.5703125" style="438" bestFit="1" customWidth="1"/>
    <col min="9219" max="9220" width="12.5703125" style="438" customWidth="1"/>
    <col min="9221" max="9221" width="15.85546875" style="438" bestFit="1" customWidth="1"/>
    <col min="9222" max="9222" width="19.28515625" style="438" customWidth="1"/>
    <col min="9223" max="9223" width="15.5703125" style="438" customWidth="1"/>
    <col min="9224" max="9224" width="13.5703125" style="438" customWidth="1"/>
    <col min="9225" max="9231" width="9.7109375" style="438" customWidth="1"/>
    <col min="9232" max="9473" width="9.140625" style="438"/>
    <col min="9474" max="9474" width="8.5703125" style="438" bestFit="1" customWidth="1"/>
    <col min="9475" max="9476" width="12.5703125" style="438" customWidth="1"/>
    <col min="9477" max="9477" width="15.85546875" style="438" bestFit="1" customWidth="1"/>
    <col min="9478" max="9478" width="19.28515625" style="438" customWidth="1"/>
    <col min="9479" max="9479" width="15.5703125" style="438" customWidth="1"/>
    <col min="9480" max="9480" width="13.5703125" style="438" customWidth="1"/>
    <col min="9481" max="9487" width="9.7109375" style="438" customWidth="1"/>
    <col min="9488" max="9729" width="9.140625" style="438"/>
    <col min="9730" max="9730" width="8.5703125" style="438" bestFit="1" customWidth="1"/>
    <col min="9731" max="9732" width="12.5703125" style="438" customWidth="1"/>
    <col min="9733" max="9733" width="15.85546875" style="438" bestFit="1" customWidth="1"/>
    <col min="9734" max="9734" width="19.28515625" style="438" customWidth="1"/>
    <col min="9735" max="9735" width="15.5703125" style="438" customWidth="1"/>
    <col min="9736" max="9736" width="13.5703125" style="438" customWidth="1"/>
    <col min="9737" max="9743" width="9.7109375" style="438" customWidth="1"/>
    <col min="9744" max="9985" width="9.140625" style="438"/>
    <col min="9986" max="9986" width="8.5703125" style="438" bestFit="1" customWidth="1"/>
    <col min="9987" max="9988" width="12.5703125" style="438" customWidth="1"/>
    <col min="9989" max="9989" width="15.85546875" style="438" bestFit="1" customWidth="1"/>
    <col min="9990" max="9990" width="19.28515625" style="438" customWidth="1"/>
    <col min="9991" max="9991" width="15.5703125" style="438" customWidth="1"/>
    <col min="9992" max="9992" width="13.5703125" style="438" customWidth="1"/>
    <col min="9993" max="9999" width="9.7109375" style="438" customWidth="1"/>
    <col min="10000" max="10241" width="9.140625" style="438"/>
    <col min="10242" max="10242" width="8.5703125" style="438" bestFit="1" customWidth="1"/>
    <col min="10243" max="10244" width="12.5703125" style="438" customWidth="1"/>
    <col min="10245" max="10245" width="15.85546875" style="438" bestFit="1" customWidth="1"/>
    <col min="10246" max="10246" width="19.28515625" style="438" customWidth="1"/>
    <col min="10247" max="10247" width="15.5703125" style="438" customWidth="1"/>
    <col min="10248" max="10248" width="13.5703125" style="438" customWidth="1"/>
    <col min="10249" max="10255" width="9.7109375" style="438" customWidth="1"/>
    <col min="10256" max="10497" width="9.140625" style="438"/>
    <col min="10498" max="10498" width="8.5703125" style="438" bestFit="1" customWidth="1"/>
    <col min="10499" max="10500" width="12.5703125" style="438" customWidth="1"/>
    <col min="10501" max="10501" width="15.85546875" style="438" bestFit="1" customWidth="1"/>
    <col min="10502" max="10502" width="19.28515625" style="438" customWidth="1"/>
    <col min="10503" max="10503" width="15.5703125" style="438" customWidth="1"/>
    <col min="10504" max="10504" width="13.5703125" style="438" customWidth="1"/>
    <col min="10505" max="10511" width="9.7109375" style="438" customWidth="1"/>
    <col min="10512" max="10753" width="9.140625" style="438"/>
    <col min="10754" max="10754" width="8.5703125" style="438" bestFit="1" customWidth="1"/>
    <col min="10755" max="10756" width="12.5703125" style="438" customWidth="1"/>
    <col min="10757" max="10757" width="15.85546875" style="438" bestFit="1" customWidth="1"/>
    <col min="10758" max="10758" width="19.28515625" style="438" customWidth="1"/>
    <col min="10759" max="10759" width="15.5703125" style="438" customWidth="1"/>
    <col min="10760" max="10760" width="13.5703125" style="438" customWidth="1"/>
    <col min="10761" max="10767" width="9.7109375" style="438" customWidth="1"/>
    <col min="10768" max="11009" width="9.140625" style="438"/>
    <col min="11010" max="11010" width="8.5703125" style="438" bestFit="1" customWidth="1"/>
    <col min="11011" max="11012" width="12.5703125" style="438" customWidth="1"/>
    <col min="11013" max="11013" width="15.85546875" style="438" bestFit="1" customWidth="1"/>
    <col min="11014" max="11014" width="19.28515625" style="438" customWidth="1"/>
    <col min="11015" max="11015" width="15.5703125" style="438" customWidth="1"/>
    <col min="11016" max="11016" width="13.5703125" style="438" customWidth="1"/>
    <col min="11017" max="11023" width="9.7109375" style="438" customWidth="1"/>
    <col min="11024" max="11265" width="9.140625" style="438"/>
    <col min="11266" max="11266" width="8.5703125" style="438" bestFit="1" customWidth="1"/>
    <col min="11267" max="11268" width="12.5703125" style="438" customWidth="1"/>
    <col min="11269" max="11269" width="15.85546875" style="438" bestFit="1" customWidth="1"/>
    <col min="11270" max="11270" width="19.28515625" style="438" customWidth="1"/>
    <col min="11271" max="11271" width="15.5703125" style="438" customWidth="1"/>
    <col min="11272" max="11272" width="13.5703125" style="438" customWidth="1"/>
    <col min="11273" max="11279" width="9.7109375" style="438" customWidth="1"/>
    <col min="11280" max="11521" width="9.140625" style="438"/>
    <col min="11522" max="11522" width="8.5703125" style="438" bestFit="1" customWidth="1"/>
    <col min="11523" max="11524" width="12.5703125" style="438" customWidth="1"/>
    <col min="11525" max="11525" width="15.85546875" style="438" bestFit="1" customWidth="1"/>
    <col min="11526" max="11526" width="19.28515625" style="438" customWidth="1"/>
    <col min="11527" max="11527" width="15.5703125" style="438" customWidth="1"/>
    <col min="11528" max="11528" width="13.5703125" style="438" customWidth="1"/>
    <col min="11529" max="11535" width="9.7109375" style="438" customWidth="1"/>
    <col min="11536" max="11777" width="9.140625" style="438"/>
    <col min="11778" max="11778" width="8.5703125" style="438" bestFit="1" customWidth="1"/>
    <col min="11779" max="11780" width="12.5703125" style="438" customWidth="1"/>
    <col min="11781" max="11781" width="15.85546875" style="438" bestFit="1" customWidth="1"/>
    <col min="11782" max="11782" width="19.28515625" style="438" customWidth="1"/>
    <col min="11783" max="11783" width="15.5703125" style="438" customWidth="1"/>
    <col min="11784" max="11784" width="13.5703125" style="438" customWidth="1"/>
    <col min="11785" max="11791" width="9.7109375" style="438" customWidth="1"/>
    <col min="11792" max="12033" width="9.140625" style="438"/>
    <col min="12034" max="12034" width="8.5703125" style="438" bestFit="1" customWidth="1"/>
    <col min="12035" max="12036" width="12.5703125" style="438" customWidth="1"/>
    <col min="12037" max="12037" width="15.85546875" style="438" bestFit="1" customWidth="1"/>
    <col min="12038" max="12038" width="19.28515625" style="438" customWidth="1"/>
    <col min="12039" max="12039" width="15.5703125" style="438" customWidth="1"/>
    <col min="12040" max="12040" width="13.5703125" style="438" customWidth="1"/>
    <col min="12041" max="12047" width="9.7109375" style="438" customWidth="1"/>
    <col min="12048" max="12289" width="9.140625" style="438"/>
    <col min="12290" max="12290" width="8.5703125" style="438" bestFit="1" customWidth="1"/>
    <col min="12291" max="12292" width="12.5703125" style="438" customWidth="1"/>
    <col min="12293" max="12293" width="15.85546875" style="438" bestFit="1" customWidth="1"/>
    <col min="12294" max="12294" width="19.28515625" style="438" customWidth="1"/>
    <col min="12295" max="12295" width="15.5703125" style="438" customWidth="1"/>
    <col min="12296" max="12296" width="13.5703125" style="438" customWidth="1"/>
    <col min="12297" max="12303" width="9.7109375" style="438" customWidth="1"/>
    <col min="12304" max="12545" width="9.140625" style="438"/>
    <col min="12546" max="12546" width="8.5703125" style="438" bestFit="1" customWidth="1"/>
    <col min="12547" max="12548" width="12.5703125" style="438" customWidth="1"/>
    <col min="12549" max="12549" width="15.85546875" style="438" bestFit="1" customWidth="1"/>
    <col min="12550" max="12550" width="19.28515625" style="438" customWidth="1"/>
    <col min="12551" max="12551" width="15.5703125" style="438" customWidth="1"/>
    <col min="12552" max="12552" width="13.5703125" style="438" customWidth="1"/>
    <col min="12553" max="12559" width="9.7109375" style="438" customWidth="1"/>
    <col min="12560" max="12801" width="9.140625" style="438"/>
    <col min="12802" max="12802" width="8.5703125" style="438" bestFit="1" customWidth="1"/>
    <col min="12803" max="12804" width="12.5703125" style="438" customWidth="1"/>
    <col min="12805" max="12805" width="15.85546875" style="438" bestFit="1" customWidth="1"/>
    <col min="12806" max="12806" width="19.28515625" style="438" customWidth="1"/>
    <col min="12807" max="12807" width="15.5703125" style="438" customWidth="1"/>
    <col min="12808" max="12808" width="13.5703125" style="438" customWidth="1"/>
    <col min="12809" max="12815" width="9.7109375" style="438" customWidth="1"/>
    <col min="12816" max="13057" width="9.140625" style="438"/>
    <col min="13058" max="13058" width="8.5703125" style="438" bestFit="1" customWidth="1"/>
    <col min="13059" max="13060" width="12.5703125" style="438" customWidth="1"/>
    <col min="13061" max="13061" width="15.85546875" style="438" bestFit="1" customWidth="1"/>
    <col min="13062" max="13062" width="19.28515625" style="438" customWidth="1"/>
    <col min="13063" max="13063" width="15.5703125" style="438" customWidth="1"/>
    <col min="13064" max="13064" width="13.5703125" style="438" customWidth="1"/>
    <col min="13065" max="13071" width="9.7109375" style="438" customWidth="1"/>
    <col min="13072" max="13313" width="9.140625" style="438"/>
    <col min="13314" max="13314" width="8.5703125" style="438" bestFit="1" customWidth="1"/>
    <col min="13315" max="13316" width="12.5703125" style="438" customWidth="1"/>
    <col min="13317" max="13317" width="15.85546875" style="438" bestFit="1" customWidth="1"/>
    <col min="13318" max="13318" width="19.28515625" style="438" customWidth="1"/>
    <col min="13319" max="13319" width="15.5703125" style="438" customWidth="1"/>
    <col min="13320" max="13320" width="13.5703125" style="438" customWidth="1"/>
    <col min="13321" max="13327" width="9.7109375" style="438" customWidth="1"/>
    <col min="13328" max="13569" width="9.140625" style="438"/>
    <col min="13570" max="13570" width="8.5703125" style="438" bestFit="1" customWidth="1"/>
    <col min="13571" max="13572" width="12.5703125" style="438" customWidth="1"/>
    <col min="13573" max="13573" width="15.85546875" style="438" bestFit="1" customWidth="1"/>
    <col min="13574" max="13574" width="19.28515625" style="438" customWidth="1"/>
    <col min="13575" max="13575" width="15.5703125" style="438" customWidth="1"/>
    <col min="13576" max="13576" width="13.5703125" style="438" customWidth="1"/>
    <col min="13577" max="13583" width="9.7109375" style="438" customWidth="1"/>
    <col min="13584" max="13825" width="9.140625" style="438"/>
    <col min="13826" max="13826" width="8.5703125" style="438" bestFit="1" customWidth="1"/>
    <col min="13827" max="13828" width="12.5703125" style="438" customWidth="1"/>
    <col min="13829" max="13829" width="15.85546875" style="438" bestFit="1" customWidth="1"/>
    <col min="13830" max="13830" width="19.28515625" style="438" customWidth="1"/>
    <col min="13831" max="13831" width="15.5703125" style="438" customWidth="1"/>
    <col min="13832" max="13832" width="13.5703125" style="438" customWidth="1"/>
    <col min="13833" max="13839" width="9.7109375" style="438" customWidth="1"/>
    <col min="13840" max="14081" width="9.140625" style="438"/>
    <col min="14082" max="14082" width="8.5703125" style="438" bestFit="1" customWidth="1"/>
    <col min="14083" max="14084" width="12.5703125" style="438" customWidth="1"/>
    <col min="14085" max="14085" width="15.85546875" style="438" bestFit="1" customWidth="1"/>
    <col min="14086" max="14086" width="19.28515625" style="438" customWidth="1"/>
    <col min="14087" max="14087" width="15.5703125" style="438" customWidth="1"/>
    <col min="14088" max="14088" width="13.5703125" style="438" customWidth="1"/>
    <col min="14089" max="14095" width="9.7109375" style="438" customWidth="1"/>
    <col min="14096" max="14337" width="9.140625" style="438"/>
    <col min="14338" max="14338" width="8.5703125" style="438" bestFit="1" customWidth="1"/>
    <col min="14339" max="14340" width="12.5703125" style="438" customWidth="1"/>
    <col min="14341" max="14341" width="15.85546875" style="438" bestFit="1" customWidth="1"/>
    <col min="14342" max="14342" width="19.28515625" style="438" customWidth="1"/>
    <col min="14343" max="14343" width="15.5703125" style="438" customWidth="1"/>
    <col min="14344" max="14344" width="13.5703125" style="438" customWidth="1"/>
    <col min="14345" max="14351" width="9.7109375" style="438" customWidth="1"/>
    <col min="14352" max="14593" width="9.140625" style="438"/>
    <col min="14594" max="14594" width="8.5703125" style="438" bestFit="1" customWidth="1"/>
    <col min="14595" max="14596" width="12.5703125" style="438" customWidth="1"/>
    <col min="14597" max="14597" width="15.85546875" style="438" bestFit="1" customWidth="1"/>
    <col min="14598" max="14598" width="19.28515625" style="438" customWidth="1"/>
    <col min="14599" max="14599" width="15.5703125" style="438" customWidth="1"/>
    <col min="14600" max="14600" width="13.5703125" style="438" customWidth="1"/>
    <col min="14601" max="14607" width="9.7109375" style="438" customWidth="1"/>
    <col min="14608" max="14849" width="9.140625" style="438"/>
    <col min="14850" max="14850" width="8.5703125" style="438" bestFit="1" customWidth="1"/>
    <col min="14851" max="14852" width="12.5703125" style="438" customWidth="1"/>
    <col min="14853" max="14853" width="15.85546875" style="438" bestFit="1" customWidth="1"/>
    <col min="14854" max="14854" width="19.28515625" style="438" customWidth="1"/>
    <col min="14855" max="14855" width="15.5703125" style="438" customWidth="1"/>
    <col min="14856" max="14856" width="13.5703125" style="438" customWidth="1"/>
    <col min="14857" max="14863" width="9.7109375" style="438" customWidth="1"/>
    <col min="14864" max="15105" width="9.140625" style="438"/>
    <col min="15106" max="15106" width="8.5703125" style="438" bestFit="1" customWidth="1"/>
    <col min="15107" max="15108" width="12.5703125" style="438" customWidth="1"/>
    <col min="15109" max="15109" width="15.85546875" style="438" bestFit="1" customWidth="1"/>
    <col min="15110" max="15110" width="19.28515625" style="438" customWidth="1"/>
    <col min="15111" max="15111" width="15.5703125" style="438" customWidth="1"/>
    <col min="15112" max="15112" width="13.5703125" style="438" customWidth="1"/>
    <col min="15113" max="15119" width="9.7109375" style="438" customWidth="1"/>
    <col min="15120" max="15361" width="9.140625" style="438"/>
    <col min="15362" max="15362" width="8.5703125" style="438" bestFit="1" customWidth="1"/>
    <col min="15363" max="15364" width="12.5703125" style="438" customWidth="1"/>
    <col min="15365" max="15365" width="15.85546875" style="438" bestFit="1" customWidth="1"/>
    <col min="15366" max="15366" width="19.28515625" style="438" customWidth="1"/>
    <col min="15367" max="15367" width="15.5703125" style="438" customWidth="1"/>
    <col min="15368" max="15368" width="13.5703125" style="438" customWidth="1"/>
    <col min="15369" max="15375" width="9.7109375" style="438" customWidth="1"/>
    <col min="15376" max="15617" width="9.140625" style="438"/>
    <col min="15618" max="15618" width="8.5703125" style="438" bestFit="1" customWidth="1"/>
    <col min="15619" max="15620" width="12.5703125" style="438" customWidth="1"/>
    <col min="15621" max="15621" width="15.85546875" style="438" bestFit="1" customWidth="1"/>
    <col min="15622" max="15622" width="19.28515625" style="438" customWidth="1"/>
    <col min="15623" max="15623" width="15.5703125" style="438" customWidth="1"/>
    <col min="15624" max="15624" width="13.5703125" style="438" customWidth="1"/>
    <col min="15625" max="15631" width="9.7109375" style="438" customWidth="1"/>
    <col min="15632" max="15873" width="9.140625" style="438"/>
    <col min="15874" max="15874" width="8.5703125" style="438" bestFit="1" customWidth="1"/>
    <col min="15875" max="15876" width="12.5703125" style="438" customWidth="1"/>
    <col min="15877" max="15877" width="15.85546875" style="438" bestFit="1" customWidth="1"/>
    <col min="15878" max="15878" width="19.28515625" style="438" customWidth="1"/>
    <col min="15879" max="15879" width="15.5703125" style="438" customWidth="1"/>
    <col min="15880" max="15880" width="13.5703125" style="438" customWidth="1"/>
    <col min="15881" max="15887" width="9.7109375" style="438" customWidth="1"/>
    <col min="15888" max="16129" width="9.140625" style="438"/>
    <col min="16130" max="16130" width="8.5703125" style="438" bestFit="1" customWidth="1"/>
    <col min="16131" max="16132" width="12.5703125" style="438" customWidth="1"/>
    <col min="16133" max="16133" width="15.85546875" style="438" bestFit="1" customWidth="1"/>
    <col min="16134" max="16134" width="19.28515625" style="438" customWidth="1"/>
    <col min="16135" max="16135" width="15.5703125" style="438" customWidth="1"/>
    <col min="16136" max="16136" width="13.5703125" style="438" customWidth="1"/>
    <col min="16137" max="16143" width="9.7109375" style="438" customWidth="1"/>
    <col min="16144" max="16384" width="9.140625" style="438"/>
  </cols>
  <sheetData>
    <row r="2" spans="2:16">
      <c r="G2" s="928" t="s">
        <v>243</v>
      </c>
      <c r="H2" s="928"/>
    </row>
    <row r="3" spans="2:16">
      <c r="B3" s="439"/>
      <c r="C3" s="440"/>
      <c r="D3" s="440"/>
      <c r="E3" s="440"/>
      <c r="F3" s="440"/>
      <c r="G3" s="440"/>
      <c r="H3" s="440"/>
      <c r="I3" s="440"/>
      <c r="J3" s="440"/>
      <c r="K3" s="440"/>
      <c r="L3" s="440"/>
      <c r="M3" s="440"/>
      <c r="P3" s="440"/>
    </row>
    <row r="4" spans="2:16" ht="14.25" customHeight="1">
      <c r="B4" s="929" t="s">
        <v>244</v>
      </c>
      <c r="C4" s="929"/>
      <c r="D4" s="929"/>
      <c r="E4" s="929"/>
      <c r="F4" s="929"/>
      <c r="G4" s="929"/>
      <c r="H4" s="929"/>
      <c r="I4" s="441"/>
      <c r="J4" s="441"/>
      <c r="K4" s="441"/>
      <c r="L4" s="441"/>
      <c r="M4" s="441"/>
      <c r="N4" s="441"/>
      <c r="O4" s="441"/>
      <c r="P4" s="440"/>
    </row>
    <row r="5" spans="2:16">
      <c r="B5" s="439"/>
      <c r="C5" s="440"/>
      <c r="D5" s="440"/>
      <c r="E5" s="440"/>
      <c r="F5" s="440"/>
      <c r="G5" s="440"/>
      <c r="H5" s="440"/>
      <c r="I5" s="440"/>
      <c r="J5" s="440"/>
      <c r="K5" s="440"/>
      <c r="L5" s="440"/>
      <c r="M5" s="440"/>
      <c r="N5" s="440"/>
      <c r="O5" s="440"/>
      <c r="P5" s="440"/>
    </row>
    <row r="6" spans="2:16" ht="15" thickBot="1">
      <c r="B6" s="439"/>
      <c r="C6" s="440"/>
      <c r="D6" s="440"/>
      <c r="E6" s="440"/>
      <c r="F6" s="440"/>
      <c r="G6" s="440"/>
      <c r="H6" s="440"/>
      <c r="I6" s="440"/>
      <c r="J6" s="440"/>
      <c r="K6" s="440"/>
      <c r="L6" s="440"/>
      <c r="M6" s="440"/>
    </row>
    <row r="7" spans="2:16" ht="57.75" thickBot="1">
      <c r="B7" s="442" t="s">
        <v>66</v>
      </c>
      <c r="C7" s="443" t="s">
        <v>245</v>
      </c>
      <c r="D7" s="444" t="s">
        <v>246</v>
      </c>
      <c r="E7" s="444" t="s">
        <v>247</v>
      </c>
      <c r="F7" s="444" t="s">
        <v>248</v>
      </c>
      <c r="G7" s="444" t="s">
        <v>249</v>
      </c>
      <c r="H7" s="445" t="s">
        <v>250</v>
      </c>
      <c r="I7" s="440"/>
      <c r="J7" s="440"/>
      <c r="K7" s="440"/>
      <c r="L7" s="440"/>
      <c r="M7" s="440"/>
      <c r="N7" s="440"/>
      <c r="O7" s="440"/>
      <c r="P7" s="440"/>
    </row>
    <row r="8" spans="2:16">
      <c r="B8" s="446" t="s">
        <v>251</v>
      </c>
      <c r="C8" s="447">
        <v>0.20544978154073712</v>
      </c>
      <c r="D8" s="448">
        <v>0.23809489494852495</v>
      </c>
      <c r="E8" s="448">
        <v>0.29664208614622367</v>
      </c>
      <c r="F8" s="448">
        <v>0.28216927583078133</v>
      </c>
      <c r="G8" s="448">
        <v>0.44060100063425683</v>
      </c>
      <c r="H8" s="449">
        <v>0.96682361988247878</v>
      </c>
      <c r="I8" s="440"/>
      <c r="J8" s="440"/>
      <c r="K8" s="440"/>
      <c r="L8" s="440"/>
      <c r="M8" s="440"/>
      <c r="N8" s="440"/>
      <c r="O8" s="440"/>
      <c r="P8" s="440"/>
    </row>
    <row r="9" spans="2:16">
      <c r="B9" s="450" t="s">
        <v>252</v>
      </c>
      <c r="C9" s="451">
        <v>0.21285831079841885</v>
      </c>
      <c r="D9" s="452">
        <v>0.24650011717077563</v>
      </c>
      <c r="E9" s="452">
        <v>0.30616420072337069</v>
      </c>
      <c r="F9" s="452">
        <v>0.29173920099226436</v>
      </c>
      <c r="G9" s="452">
        <v>0.45485069302108511</v>
      </c>
      <c r="H9" s="453">
        <v>0.95414688884385535</v>
      </c>
      <c r="I9" s="440"/>
      <c r="J9" s="440"/>
      <c r="K9" s="440"/>
      <c r="L9" s="440"/>
      <c r="M9" s="440"/>
      <c r="N9" s="440"/>
      <c r="O9" s="440"/>
      <c r="P9" s="440"/>
    </row>
    <row r="10" spans="2:16">
      <c r="B10" s="450" t="s">
        <v>253</v>
      </c>
      <c r="C10" s="451">
        <v>0.23015591747632189</v>
      </c>
      <c r="D10" s="452">
        <v>0.26601623800256369</v>
      </c>
      <c r="E10" s="452">
        <v>0.33094079122682762</v>
      </c>
      <c r="F10" s="452">
        <v>0.31309230677129701</v>
      </c>
      <c r="G10" s="452">
        <v>0.49745932936568898</v>
      </c>
      <c r="H10" s="453">
        <v>0.92656814006673616</v>
      </c>
      <c r="I10" s="440"/>
      <c r="J10" s="440"/>
      <c r="K10" s="440"/>
      <c r="L10" s="440"/>
      <c r="M10" s="440"/>
      <c r="N10" s="440"/>
      <c r="O10" s="440"/>
      <c r="P10" s="440"/>
    </row>
    <row r="11" spans="2:16">
      <c r="B11" s="454" t="s">
        <v>254</v>
      </c>
      <c r="C11" s="455">
        <v>0.2333790381463719</v>
      </c>
      <c r="D11" s="456">
        <v>0.26931896710249636</v>
      </c>
      <c r="E11" s="456">
        <v>0.33793240407244463</v>
      </c>
      <c r="F11" s="456">
        <v>0.32047060126578536</v>
      </c>
      <c r="G11" s="456">
        <v>0.50232514136715889</v>
      </c>
      <c r="H11" s="457">
        <v>0.92616124661838373</v>
      </c>
    </row>
    <row r="12" spans="2:16">
      <c r="B12" s="454" t="s">
        <v>255</v>
      </c>
      <c r="C12" s="455">
        <v>0.24790905572252042</v>
      </c>
      <c r="D12" s="456">
        <v>0.2857084299335072</v>
      </c>
      <c r="E12" s="456">
        <v>0.35754720057168882</v>
      </c>
      <c r="F12" s="456">
        <v>0.33924932831063381</v>
      </c>
      <c r="G12" s="456">
        <v>0.53004277915358955</v>
      </c>
      <c r="H12" s="457">
        <v>0.91354466779595656</v>
      </c>
    </row>
    <row r="13" spans="2:16">
      <c r="B13" s="454" t="s">
        <v>256</v>
      </c>
      <c r="C13" s="455">
        <v>0.25012998440511613</v>
      </c>
      <c r="D13" s="456">
        <v>0.2881873136508934</v>
      </c>
      <c r="E13" s="456">
        <v>0.36474231737437662</v>
      </c>
      <c r="F13" s="456">
        <v>0.34343642134314395</v>
      </c>
      <c r="G13" s="456">
        <v>0.53331044421228557</v>
      </c>
      <c r="H13" s="457">
        <v>0.91616842793996589</v>
      </c>
    </row>
    <row r="14" spans="2:16">
      <c r="B14" s="454" t="s">
        <v>143</v>
      </c>
      <c r="C14" s="455">
        <v>0.25656285019943481</v>
      </c>
      <c r="D14" s="456">
        <v>0.29467561259797931</v>
      </c>
      <c r="E14" s="456">
        <v>0.3745543057334984</v>
      </c>
      <c r="F14" s="456">
        <v>0.35907133877399783</v>
      </c>
      <c r="G14" s="456">
        <v>0.53760176483993205</v>
      </c>
      <c r="H14" s="457">
        <v>0.92460392656178059</v>
      </c>
    </row>
    <row r="15" spans="2:16">
      <c r="B15" s="454" t="s">
        <v>257</v>
      </c>
      <c r="C15" s="455">
        <v>0.25776747236634545</v>
      </c>
      <c r="D15" s="456">
        <v>0.29340112148297509</v>
      </c>
      <c r="E15" s="456">
        <v>0.37849192038629353</v>
      </c>
      <c r="F15" s="456">
        <v>0.35806660300071685</v>
      </c>
      <c r="G15" s="456">
        <v>0.53285692534481499</v>
      </c>
      <c r="H15" s="457">
        <v>0.91738490755971891</v>
      </c>
    </row>
    <row r="16" spans="2:16">
      <c r="B16" s="454" t="s">
        <v>258</v>
      </c>
      <c r="C16" s="455">
        <v>0.25913276001744268</v>
      </c>
      <c r="D16" s="456">
        <v>0.29484066338286602</v>
      </c>
      <c r="E16" s="456">
        <v>0.38131851339274886</v>
      </c>
      <c r="F16" s="456">
        <v>0.36066528872156095</v>
      </c>
      <c r="G16" s="456">
        <v>0.5280185509673202</v>
      </c>
      <c r="H16" s="457">
        <v>0.92137939644850309</v>
      </c>
    </row>
    <row r="17" spans="2:8">
      <c r="B17" s="454" t="s">
        <v>259</v>
      </c>
      <c r="C17" s="455">
        <v>0.25617377340275244</v>
      </c>
      <c r="D17" s="456">
        <v>0.29203714908730993</v>
      </c>
      <c r="E17" s="456">
        <v>0.38204049472797608</v>
      </c>
      <c r="F17" s="456">
        <v>0.35357029595467798</v>
      </c>
      <c r="G17" s="456">
        <v>0.51527129120921888</v>
      </c>
      <c r="H17" s="457">
        <v>0.91630856046609566</v>
      </c>
    </row>
    <row r="18" spans="2:8">
      <c r="B18" s="454" t="s">
        <v>260</v>
      </c>
      <c r="C18" s="455">
        <v>0.2640776945630815</v>
      </c>
      <c r="D18" s="456">
        <v>0.30040917215797719</v>
      </c>
      <c r="E18" s="456">
        <v>0.3938988653736436</v>
      </c>
      <c r="F18" s="456">
        <v>0.36244986814396396</v>
      </c>
      <c r="G18" s="456">
        <v>0.53313401469487443</v>
      </c>
      <c r="H18" s="457">
        <v>0.90745242642052737</v>
      </c>
    </row>
    <row r="19" spans="2:8">
      <c r="B19" s="454" t="s">
        <v>261</v>
      </c>
      <c r="C19" s="455">
        <v>0.27773119603213342</v>
      </c>
      <c r="D19" s="456">
        <v>0.3162594708682423</v>
      </c>
      <c r="E19" s="456">
        <v>0.41478147574871888</v>
      </c>
      <c r="F19" s="456">
        <v>0.38228090629279038</v>
      </c>
      <c r="G19" s="456">
        <v>0.56857181489079744</v>
      </c>
      <c r="H19" s="457">
        <v>0.89477712371710194</v>
      </c>
    </row>
    <row r="20" spans="2:8" ht="15" thickBot="1">
      <c r="B20" s="458" t="s">
        <v>144</v>
      </c>
      <c r="C20" s="459">
        <v>0.27603011910563219</v>
      </c>
      <c r="D20" s="460">
        <v>0.31410132774463367</v>
      </c>
      <c r="E20" s="460">
        <v>0.41329302278286406</v>
      </c>
      <c r="F20" s="460">
        <v>0.38014856947236569</v>
      </c>
      <c r="G20" s="460">
        <v>0.5619934727697854</v>
      </c>
      <c r="H20" s="461">
        <v>0.89949433441189008</v>
      </c>
    </row>
  </sheetData>
  <mergeCells count="2">
    <mergeCell ref="G2:H2"/>
    <mergeCell ref="B4:H4"/>
  </mergeCells>
  <pageMargins left="0.21" right="0.21"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B1:F45"/>
  <sheetViews>
    <sheetView showGridLines="0" workbookViewId="0">
      <selection activeCell="A4" sqref="A4"/>
    </sheetView>
  </sheetViews>
  <sheetFormatPr defaultRowHeight="15"/>
  <cols>
    <col min="1" max="1" width="6.28515625" style="465" customWidth="1"/>
    <col min="2" max="2" width="8.7109375" style="465" customWidth="1"/>
    <col min="3" max="3" width="53.7109375" style="465" customWidth="1"/>
    <col min="4" max="4" width="15.7109375" style="465" bestFit="1" customWidth="1"/>
    <col min="5" max="5" width="13.7109375" style="465" customWidth="1"/>
    <col min="6" max="6" width="12.28515625" style="465" customWidth="1"/>
    <col min="7" max="251" width="9.140625" style="465"/>
    <col min="252" max="252" width="8.7109375" style="465" customWidth="1"/>
    <col min="253" max="253" width="53.7109375" style="465" customWidth="1"/>
    <col min="254" max="254" width="15.7109375" style="465" bestFit="1" customWidth="1"/>
    <col min="255" max="255" width="13.7109375" style="465" customWidth="1"/>
    <col min="256" max="256" width="12.28515625" style="465" customWidth="1"/>
    <col min="257" max="257" width="13" style="465" customWidth="1"/>
    <col min="258" max="507" width="9.140625" style="465"/>
    <col min="508" max="508" width="8.7109375" style="465" customWidth="1"/>
    <col min="509" max="509" width="53.7109375" style="465" customWidth="1"/>
    <col min="510" max="510" width="15.7109375" style="465" bestFit="1" customWidth="1"/>
    <col min="511" max="511" width="13.7109375" style="465" customWidth="1"/>
    <col min="512" max="512" width="12.28515625" style="465" customWidth="1"/>
    <col min="513" max="513" width="13" style="465" customWidth="1"/>
    <col min="514" max="763" width="9.140625" style="465"/>
    <col min="764" max="764" width="8.7109375" style="465" customWidth="1"/>
    <col min="765" max="765" width="53.7109375" style="465" customWidth="1"/>
    <col min="766" max="766" width="15.7109375" style="465" bestFit="1" customWidth="1"/>
    <col min="767" max="767" width="13.7109375" style="465" customWidth="1"/>
    <col min="768" max="768" width="12.28515625" style="465" customWidth="1"/>
    <col min="769" max="769" width="13" style="465" customWidth="1"/>
    <col min="770" max="1019" width="9.140625" style="465"/>
    <col min="1020" max="1020" width="8.7109375" style="465" customWidth="1"/>
    <col min="1021" max="1021" width="53.7109375" style="465" customWidth="1"/>
    <col min="1022" max="1022" width="15.7109375" style="465" bestFit="1" customWidth="1"/>
    <col min="1023" max="1023" width="13.7109375" style="465" customWidth="1"/>
    <col min="1024" max="1024" width="12.28515625" style="465" customWidth="1"/>
    <col min="1025" max="1025" width="13" style="465" customWidth="1"/>
    <col min="1026" max="1275" width="9.140625" style="465"/>
    <col min="1276" max="1276" width="8.7109375" style="465" customWidth="1"/>
    <col min="1277" max="1277" width="53.7109375" style="465" customWidth="1"/>
    <col min="1278" max="1278" width="15.7109375" style="465" bestFit="1" customWidth="1"/>
    <col min="1279" max="1279" width="13.7109375" style="465" customWidth="1"/>
    <col min="1280" max="1280" width="12.28515625" style="465" customWidth="1"/>
    <col min="1281" max="1281" width="13" style="465" customWidth="1"/>
    <col min="1282" max="1531" width="9.140625" style="465"/>
    <col min="1532" max="1532" width="8.7109375" style="465" customWidth="1"/>
    <col min="1533" max="1533" width="53.7109375" style="465" customWidth="1"/>
    <col min="1534" max="1534" width="15.7109375" style="465" bestFit="1" customWidth="1"/>
    <col min="1535" max="1535" width="13.7109375" style="465" customWidth="1"/>
    <col min="1536" max="1536" width="12.28515625" style="465" customWidth="1"/>
    <col min="1537" max="1537" width="13" style="465" customWidth="1"/>
    <col min="1538" max="1787" width="9.140625" style="465"/>
    <col min="1788" max="1788" width="8.7109375" style="465" customWidth="1"/>
    <col min="1789" max="1789" width="53.7109375" style="465" customWidth="1"/>
    <col min="1790" max="1790" width="15.7109375" style="465" bestFit="1" customWidth="1"/>
    <col min="1791" max="1791" width="13.7109375" style="465" customWidth="1"/>
    <col min="1792" max="1792" width="12.28515625" style="465" customWidth="1"/>
    <col min="1793" max="1793" width="13" style="465" customWidth="1"/>
    <col min="1794" max="2043" width="9.140625" style="465"/>
    <col min="2044" max="2044" width="8.7109375" style="465" customWidth="1"/>
    <col min="2045" max="2045" width="53.7109375" style="465" customWidth="1"/>
    <col min="2046" max="2046" width="15.7109375" style="465" bestFit="1" customWidth="1"/>
    <col min="2047" max="2047" width="13.7109375" style="465" customWidth="1"/>
    <col min="2048" max="2048" width="12.28515625" style="465" customWidth="1"/>
    <col min="2049" max="2049" width="13" style="465" customWidth="1"/>
    <col min="2050" max="2299" width="9.140625" style="465"/>
    <col min="2300" max="2300" width="8.7109375" style="465" customWidth="1"/>
    <col min="2301" max="2301" width="53.7109375" style="465" customWidth="1"/>
    <col min="2302" max="2302" width="15.7109375" style="465" bestFit="1" customWidth="1"/>
    <col min="2303" max="2303" width="13.7109375" style="465" customWidth="1"/>
    <col min="2304" max="2304" width="12.28515625" style="465" customWidth="1"/>
    <col min="2305" max="2305" width="13" style="465" customWidth="1"/>
    <col min="2306" max="2555" width="9.140625" style="465"/>
    <col min="2556" max="2556" width="8.7109375" style="465" customWidth="1"/>
    <col min="2557" max="2557" width="53.7109375" style="465" customWidth="1"/>
    <col min="2558" max="2558" width="15.7109375" style="465" bestFit="1" customWidth="1"/>
    <col min="2559" max="2559" width="13.7109375" style="465" customWidth="1"/>
    <col min="2560" max="2560" width="12.28515625" style="465" customWidth="1"/>
    <col min="2561" max="2561" width="13" style="465" customWidth="1"/>
    <col min="2562" max="2811" width="9.140625" style="465"/>
    <col min="2812" max="2812" width="8.7109375" style="465" customWidth="1"/>
    <col min="2813" max="2813" width="53.7109375" style="465" customWidth="1"/>
    <col min="2814" max="2814" width="15.7109375" style="465" bestFit="1" customWidth="1"/>
    <col min="2815" max="2815" width="13.7109375" style="465" customWidth="1"/>
    <col min="2816" max="2816" width="12.28515625" style="465" customWidth="1"/>
    <col min="2817" max="2817" width="13" style="465" customWidth="1"/>
    <col min="2818" max="3067" width="9.140625" style="465"/>
    <col min="3068" max="3068" width="8.7109375" style="465" customWidth="1"/>
    <col min="3069" max="3069" width="53.7109375" style="465" customWidth="1"/>
    <col min="3070" max="3070" width="15.7109375" style="465" bestFit="1" customWidth="1"/>
    <col min="3071" max="3071" width="13.7109375" style="465" customWidth="1"/>
    <col min="3072" max="3072" width="12.28515625" style="465" customWidth="1"/>
    <col min="3073" max="3073" width="13" style="465" customWidth="1"/>
    <col min="3074" max="3323" width="9.140625" style="465"/>
    <col min="3324" max="3324" width="8.7109375" style="465" customWidth="1"/>
    <col min="3325" max="3325" width="53.7109375" style="465" customWidth="1"/>
    <col min="3326" max="3326" width="15.7109375" style="465" bestFit="1" customWidth="1"/>
    <col min="3327" max="3327" width="13.7109375" style="465" customWidth="1"/>
    <col min="3328" max="3328" width="12.28515625" style="465" customWidth="1"/>
    <col min="3329" max="3329" width="13" style="465" customWidth="1"/>
    <col min="3330" max="3579" width="9.140625" style="465"/>
    <col min="3580" max="3580" width="8.7109375" style="465" customWidth="1"/>
    <col min="3581" max="3581" width="53.7109375" style="465" customWidth="1"/>
    <col min="3582" max="3582" width="15.7109375" style="465" bestFit="1" customWidth="1"/>
    <col min="3583" max="3583" width="13.7109375" style="465" customWidth="1"/>
    <col min="3584" max="3584" width="12.28515625" style="465" customWidth="1"/>
    <col min="3585" max="3585" width="13" style="465" customWidth="1"/>
    <col min="3586" max="3835" width="9.140625" style="465"/>
    <col min="3836" max="3836" width="8.7109375" style="465" customWidth="1"/>
    <col min="3837" max="3837" width="53.7109375" style="465" customWidth="1"/>
    <col min="3838" max="3838" width="15.7109375" style="465" bestFit="1" customWidth="1"/>
    <col min="3839" max="3839" width="13.7109375" style="465" customWidth="1"/>
    <col min="3840" max="3840" width="12.28515625" style="465" customWidth="1"/>
    <col min="3841" max="3841" width="13" style="465" customWidth="1"/>
    <col min="3842" max="4091" width="9.140625" style="465"/>
    <col min="4092" max="4092" width="8.7109375" style="465" customWidth="1"/>
    <col min="4093" max="4093" width="53.7109375" style="465" customWidth="1"/>
    <col min="4094" max="4094" width="15.7109375" style="465" bestFit="1" customWidth="1"/>
    <col min="4095" max="4095" width="13.7109375" style="465" customWidth="1"/>
    <col min="4096" max="4096" width="12.28515625" style="465" customWidth="1"/>
    <col min="4097" max="4097" width="13" style="465" customWidth="1"/>
    <col min="4098" max="4347" width="9.140625" style="465"/>
    <col min="4348" max="4348" width="8.7109375" style="465" customWidth="1"/>
    <col min="4349" max="4349" width="53.7109375" style="465" customWidth="1"/>
    <col min="4350" max="4350" width="15.7109375" style="465" bestFit="1" customWidth="1"/>
    <col min="4351" max="4351" width="13.7109375" style="465" customWidth="1"/>
    <col min="4352" max="4352" width="12.28515625" style="465" customWidth="1"/>
    <col min="4353" max="4353" width="13" style="465" customWidth="1"/>
    <col min="4354" max="4603" width="9.140625" style="465"/>
    <col min="4604" max="4604" width="8.7109375" style="465" customWidth="1"/>
    <col min="4605" max="4605" width="53.7109375" style="465" customWidth="1"/>
    <col min="4606" max="4606" width="15.7109375" style="465" bestFit="1" customWidth="1"/>
    <col min="4607" max="4607" width="13.7109375" style="465" customWidth="1"/>
    <col min="4608" max="4608" width="12.28515625" style="465" customWidth="1"/>
    <col min="4609" max="4609" width="13" style="465" customWidth="1"/>
    <col min="4610" max="4859" width="9.140625" style="465"/>
    <col min="4860" max="4860" width="8.7109375" style="465" customWidth="1"/>
    <col min="4861" max="4861" width="53.7109375" style="465" customWidth="1"/>
    <col min="4862" max="4862" width="15.7109375" style="465" bestFit="1" customWidth="1"/>
    <col min="4863" max="4863" width="13.7109375" style="465" customWidth="1"/>
    <col min="4864" max="4864" width="12.28515625" style="465" customWidth="1"/>
    <col min="4865" max="4865" width="13" style="465" customWidth="1"/>
    <col min="4866" max="5115" width="9.140625" style="465"/>
    <col min="5116" max="5116" width="8.7109375" style="465" customWidth="1"/>
    <col min="5117" max="5117" width="53.7109375" style="465" customWidth="1"/>
    <col min="5118" max="5118" width="15.7109375" style="465" bestFit="1" customWidth="1"/>
    <col min="5119" max="5119" width="13.7109375" style="465" customWidth="1"/>
    <col min="5120" max="5120" width="12.28515625" style="465" customWidth="1"/>
    <col min="5121" max="5121" width="13" style="465" customWidth="1"/>
    <col min="5122" max="5371" width="9.140625" style="465"/>
    <col min="5372" max="5372" width="8.7109375" style="465" customWidth="1"/>
    <col min="5373" max="5373" width="53.7109375" style="465" customWidth="1"/>
    <col min="5374" max="5374" width="15.7109375" style="465" bestFit="1" customWidth="1"/>
    <col min="5375" max="5375" width="13.7109375" style="465" customWidth="1"/>
    <col min="5376" max="5376" width="12.28515625" style="465" customWidth="1"/>
    <col min="5377" max="5377" width="13" style="465" customWidth="1"/>
    <col min="5378" max="5627" width="9.140625" style="465"/>
    <col min="5628" max="5628" width="8.7109375" style="465" customWidth="1"/>
    <col min="5629" max="5629" width="53.7109375" style="465" customWidth="1"/>
    <col min="5630" max="5630" width="15.7109375" style="465" bestFit="1" customWidth="1"/>
    <col min="5631" max="5631" width="13.7109375" style="465" customWidth="1"/>
    <col min="5632" max="5632" width="12.28515625" style="465" customWidth="1"/>
    <col min="5633" max="5633" width="13" style="465" customWidth="1"/>
    <col min="5634" max="5883" width="9.140625" style="465"/>
    <col min="5884" max="5884" width="8.7109375" style="465" customWidth="1"/>
    <col min="5885" max="5885" width="53.7109375" style="465" customWidth="1"/>
    <col min="5886" max="5886" width="15.7109375" style="465" bestFit="1" customWidth="1"/>
    <col min="5887" max="5887" width="13.7109375" style="465" customWidth="1"/>
    <col min="5888" max="5888" width="12.28515625" style="465" customWidth="1"/>
    <col min="5889" max="5889" width="13" style="465" customWidth="1"/>
    <col min="5890" max="6139" width="9.140625" style="465"/>
    <col min="6140" max="6140" width="8.7109375" style="465" customWidth="1"/>
    <col min="6141" max="6141" width="53.7109375" style="465" customWidth="1"/>
    <col min="6142" max="6142" width="15.7109375" style="465" bestFit="1" customWidth="1"/>
    <col min="6143" max="6143" width="13.7109375" style="465" customWidth="1"/>
    <col min="6144" max="6144" width="12.28515625" style="465" customWidth="1"/>
    <col min="6145" max="6145" width="13" style="465" customWidth="1"/>
    <col min="6146" max="6395" width="9.140625" style="465"/>
    <col min="6396" max="6396" width="8.7109375" style="465" customWidth="1"/>
    <col min="6397" max="6397" width="53.7109375" style="465" customWidth="1"/>
    <col min="6398" max="6398" width="15.7109375" style="465" bestFit="1" customWidth="1"/>
    <col min="6399" max="6399" width="13.7109375" style="465" customWidth="1"/>
    <col min="6400" max="6400" width="12.28515625" style="465" customWidth="1"/>
    <col min="6401" max="6401" width="13" style="465" customWidth="1"/>
    <col min="6402" max="6651" width="9.140625" style="465"/>
    <col min="6652" max="6652" width="8.7109375" style="465" customWidth="1"/>
    <col min="6653" max="6653" width="53.7109375" style="465" customWidth="1"/>
    <col min="6654" max="6654" width="15.7109375" style="465" bestFit="1" customWidth="1"/>
    <col min="6655" max="6655" width="13.7109375" style="465" customWidth="1"/>
    <col min="6656" max="6656" width="12.28515625" style="465" customWidth="1"/>
    <col min="6657" max="6657" width="13" style="465" customWidth="1"/>
    <col min="6658" max="6907" width="9.140625" style="465"/>
    <col min="6908" max="6908" width="8.7109375" style="465" customWidth="1"/>
    <col min="6909" max="6909" width="53.7109375" style="465" customWidth="1"/>
    <col min="6910" max="6910" width="15.7109375" style="465" bestFit="1" customWidth="1"/>
    <col min="6911" max="6911" width="13.7109375" style="465" customWidth="1"/>
    <col min="6912" max="6912" width="12.28515625" style="465" customWidth="1"/>
    <col min="6913" max="6913" width="13" style="465" customWidth="1"/>
    <col min="6914" max="7163" width="9.140625" style="465"/>
    <col min="7164" max="7164" width="8.7109375" style="465" customWidth="1"/>
    <col min="7165" max="7165" width="53.7109375" style="465" customWidth="1"/>
    <col min="7166" max="7166" width="15.7109375" style="465" bestFit="1" customWidth="1"/>
    <col min="7167" max="7167" width="13.7109375" style="465" customWidth="1"/>
    <col min="7168" max="7168" width="12.28515625" style="465" customWidth="1"/>
    <col min="7169" max="7169" width="13" style="465" customWidth="1"/>
    <col min="7170" max="7419" width="9.140625" style="465"/>
    <col min="7420" max="7420" width="8.7109375" style="465" customWidth="1"/>
    <col min="7421" max="7421" width="53.7109375" style="465" customWidth="1"/>
    <col min="7422" max="7422" width="15.7109375" style="465" bestFit="1" customWidth="1"/>
    <col min="7423" max="7423" width="13.7109375" style="465" customWidth="1"/>
    <col min="7424" max="7424" width="12.28515625" style="465" customWidth="1"/>
    <col min="7425" max="7425" width="13" style="465" customWidth="1"/>
    <col min="7426" max="7675" width="9.140625" style="465"/>
    <col min="7676" max="7676" width="8.7109375" style="465" customWidth="1"/>
    <col min="7677" max="7677" width="53.7109375" style="465" customWidth="1"/>
    <col min="7678" max="7678" width="15.7109375" style="465" bestFit="1" customWidth="1"/>
    <col min="7679" max="7679" width="13.7109375" style="465" customWidth="1"/>
    <col min="7680" max="7680" width="12.28515625" style="465" customWidth="1"/>
    <col min="7681" max="7681" width="13" style="465" customWidth="1"/>
    <col min="7682" max="7931" width="9.140625" style="465"/>
    <col min="7932" max="7932" width="8.7109375" style="465" customWidth="1"/>
    <col min="7933" max="7933" width="53.7109375" style="465" customWidth="1"/>
    <col min="7934" max="7934" width="15.7109375" style="465" bestFit="1" customWidth="1"/>
    <col min="7935" max="7935" width="13.7109375" style="465" customWidth="1"/>
    <col min="7936" max="7936" width="12.28515625" style="465" customWidth="1"/>
    <col min="7937" max="7937" width="13" style="465" customWidth="1"/>
    <col min="7938" max="8187" width="9.140625" style="465"/>
    <col min="8188" max="8188" width="8.7109375" style="465" customWidth="1"/>
    <col min="8189" max="8189" width="53.7109375" style="465" customWidth="1"/>
    <col min="8190" max="8190" width="15.7109375" style="465" bestFit="1" customWidth="1"/>
    <col min="8191" max="8191" width="13.7109375" style="465" customWidth="1"/>
    <col min="8192" max="8192" width="12.28515625" style="465" customWidth="1"/>
    <col min="8193" max="8193" width="13" style="465" customWidth="1"/>
    <col min="8194" max="8443" width="9.140625" style="465"/>
    <col min="8444" max="8444" width="8.7109375" style="465" customWidth="1"/>
    <col min="8445" max="8445" width="53.7109375" style="465" customWidth="1"/>
    <col min="8446" max="8446" width="15.7109375" style="465" bestFit="1" customWidth="1"/>
    <col min="8447" max="8447" width="13.7109375" style="465" customWidth="1"/>
    <col min="8448" max="8448" width="12.28515625" style="465" customWidth="1"/>
    <col min="8449" max="8449" width="13" style="465" customWidth="1"/>
    <col min="8450" max="8699" width="9.140625" style="465"/>
    <col min="8700" max="8700" width="8.7109375" style="465" customWidth="1"/>
    <col min="8701" max="8701" width="53.7109375" style="465" customWidth="1"/>
    <col min="8702" max="8702" width="15.7109375" style="465" bestFit="1" customWidth="1"/>
    <col min="8703" max="8703" width="13.7109375" style="465" customWidth="1"/>
    <col min="8704" max="8704" width="12.28515625" style="465" customWidth="1"/>
    <col min="8705" max="8705" width="13" style="465" customWidth="1"/>
    <col min="8706" max="8955" width="9.140625" style="465"/>
    <col min="8956" max="8956" width="8.7109375" style="465" customWidth="1"/>
    <col min="8957" max="8957" width="53.7109375" style="465" customWidth="1"/>
    <col min="8958" max="8958" width="15.7109375" style="465" bestFit="1" customWidth="1"/>
    <col min="8959" max="8959" width="13.7109375" style="465" customWidth="1"/>
    <col min="8960" max="8960" width="12.28515625" style="465" customWidth="1"/>
    <col min="8961" max="8961" width="13" style="465" customWidth="1"/>
    <col min="8962" max="9211" width="9.140625" style="465"/>
    <col min="9212" max="9212" width="8.7109375" style="465" customWidth="1"/>
    <col min="9213" max="9213" width="53.7109375" style="465" customWidth="1"/>
    <col min="9214" max="9214" width="15.7109375" style="465" bestFit="1" customWidth="1"/>
    <col min="9215" max="9215" width="13.7109375" style="465" customWidth="1"/>
    <col min="9216" max="9216" width="12.28515625" style="465" customWidth="1"/>
    <col min="9217" max="9217" width="13" style="465" customWidth="1"/>
    <col min="9218" max="9467" width="9.140625" style="465"/>
    <col min="9468" max="9468" width="8.7109375" style="465" customWidth="1"/>
    <col min="9469" max="9469" width="53.7109375" style="465" customWidth="1"/>
    <col min="9470" max="9470" width="15.7109375" style="465" bestFit="1" customWidth="1"/>
    <col min="9471" max="9471" width="13.7109375" style="465" customWidth="1"/>
    <col min="9472" max="9472" width="12.28515625" style="465" customWidth="1"/>
    <col min="9473" max="9473" width="13" style="465" customWidth="1"/>
    <col min="9474" max="9723" width="9.140625" style="465"/>
    <col min="9724" max="9724" width="8.7109375" style="465" customWidth="1"/>
    <col min="9725" max="9725" width="53.7109375" style="465" customWidth="1"/>
    <col min="9726" max="9726" width="15.7109375" style="465" bestFit="1" customWidth="1"/>
    <col min="9727" max="9727" width="13.7109375" style="465" customWidth="1"/>
    <col min="9728" max="9728" width="12.28515625" style="465" customWidth="1"/>
    <col min="9729" max="9729" width="13" style="465" customWidth="1"/>
    <col min="9730" max="9979" width="9.140625" style="465"/>
    <col min="9980" max="9980" width="8.7109375" style="465" customWidth="1"/>
    <col min="9981" max="9981" width="53.7109375" style="465" customWidth="1"/>
    <col min="9982" max="9982" width="15.7109375" style="465" bestFit="1" customWidth="1"/>
    <col min="9983" max="9983" width="13.7109375" style="465" customWidth="1"/>
    <col min="9984" max="9984" width="12.28515625" style="465" customWidth="1"/>
    <col min="9985" max="9985" width="13" style="465" customWidth="1"/>
    <col min="9986" max="10235" width="9.140625" style="465"/>
    <col min="10236" max="10236" width="8.7109375" style="465" customWidth="1"/>
    <col min="10237" max="10237" width="53.7109375" style="465" customWidth="1"/>
    <col min="10238" max="10238" width="15.7109375" style="465" bestFit="1" customWidth="1"/>
    <col min="10239" max="10239" width="13.7109375" style="465" customWidth="1"/>
    <col min="10240" max="10240" width="12.28515625" style="465" customWidth="1"/>
    <col min="10241" max="10241" width="13" style="465" customWidth="1"/>
    <col min="10242" max="10491" width="9.140625" style="465"/>
    <col min="10492" max="10492" width="8.7109375" style="465" customWidth="1"/>
    <col min="10493" max="10493" width="53.7109375" style="465" customWidth="1"/>
    <col min="10494" max="10494" width="15.7109375" style="465" bestFit="1" customWidth="1"/>
    <col min="10495" max="10495" width="13.7109375" style="465" customWidth="1"/>
    <col min="10496" max="10496" width="12.28515625" style="465" customWidth="1"/>
    <col min="10497" max="10497" width="13" style="465" customWidth="1"/>
    <col min="10498" max="10747" width="9.140625" style="465"/>
    <col min="10748" max="10748" width="8.7109375" style="465" customWidth="1"/>
    <col min="10749" max="10749" width="53.7109375" style="465" customWidth="1"/>
    <col min="10750" max="10750" width="15.7109375" style="465" bestFit="1" customWidth="1"/>
    <col min="10751" max="10751" width="13.7109375" style="465" customWidth="1"/>
    <col min="10752" max="10752" width="12.28515625" style="465" customWidth="1"/>
    <col min="10753" max="10753" width="13" style="465" customWidth="1"/>
    <col min="10754" max="11003" width="9.140625" style="465"/>
    <col min="11004" max="11004" width="8.7109375" style="465" customWidth="1"/>
    <col min="11005" max="11005" width="53.7109375" style="465" customWidth="1"/>
    <col min="11006" max="11006" width="15.7109375" style="465" bestFit="1" customWidth="1"/>
    <col min="11007" max="11007" width="13.7109375" style="465" customWidth="1"/>
    <col min="11008" max="11008" width="12.28515625" style="465" customWidth="1"/>
    <col min="11009" max="11009" width="13" style="465" customWidth="1"/>
    <col min="11010" max="11259" width="9.140625" style="465"/>
    <col min="11260" max="11260" width="8.7109375" style="465" customWidth="1"/>
    <col min="11261" max="11261" width="53.7109375" style="465" customWidth="1"/>
    <col min="11262" max="11262" width="15.7109375" style="465" bestFit="1" customWidth="1"/>
    <col min="11263" max="11263" width="13.7109375" style="465" customWidth="1"/>
    <col min="11264" max="11264" width="12.28515625" style="465" customWidth="1"/>
    <col min="11265" max="11265" width="13" style="465" customWidth="1"/>
    <col min="11266" max="11515" width="9.140625" style="465"/>
    <col min="11516" max="11516" width="8.7109375" style="465" customWidth="1"/>
    <col min="11517" max="11517" width="53.7109375" style="465" customWidth="1"/>
    <col min="11518" max="11518" width="15.7109375" style="465" bestFit="1" customWidth="1"/>
    <col min="11519" max="11519" width="13.7109375" style="465" customWidth="1"/>
    <col min="11520" max="11520" width="12.28515625" style="465" customWidth="1"/>
    <col min="11521" max="11521" width="13" style="465" customWidth="1"/>
    <col min="11522" max="11771" width="9.140625" style="465"/>
    <col min="11772" max="11772" width="8.7109375" style="465" customWidth="1"/>
    <col min="11773" max="11773" width="53.7109375" style="465" customWidth="1"/>
    <col min="11774" max="11774" width="15.7109375" style="465" bestFit="1" customWidth="1"/>
    <col min="11775" max="11775" width="13.7109375" style="465" customWidth="1"/>
    <col min="11776" max="11776" width="12.28515625" style="465" customWidth="1"/>
    <col min="11777" max="11777" width="13" style="465" customWidth="1"/>
    <col min="11778" max="12027" width="9.140625" style="465"/>
    <col min="12028" max="12028" width="8.7109375" style="465" customWidth="1"/>
    <col min="12029" max="12029" width="53.7109375" style="465" customWidth="1"/>
    <col min="12030" max="12030" width="15.7109375" style="465" bestFit="1" customWidth="1"/>
    <col min="12031" max="12031" width="13.7109375" style="465" customWidth="1"/>
    <col min="12032" max="12032" width="12.28515625" style="465" customWidth="1"/>
    <col min="12033" max="12033" width="13" style="465" customWidth="1"/>
    <col min="12034" max="12283" width="9.140625" style="465"/>
    <col min="12284" max="12284" width="8.7109375" style="465" customWidth="1"/>
    <col min="12285" max="12285" width="53.7109375" style="465" customWidth="1"/>
    <col min="12286" max="12286" width="15.7109375" style="465" bestFit="1" customWidth="1"/>
    <col min="12287" max="12287" width="13.7109375" style="465" customWidth="1"/>
    <col min="12288" max="12288" width="12.28515625" style="465" customWidth="1"/>
    <col min="12289" max="12289" width="13" style="465" customWidth="1"/>
    <col min="12290" max="12539" width="9.140625" style="465"/>
    <col min="12540" max="12540" width="8.7109375" style="465" customWidth="1"/>
    <col min="12541" max="12541" width="53.7109375" style="465" customWidth="1"/>
    <col min="12542" max="12542" width="15.7109375" style="465" bestFit="1" customWidth="1"/>
    <col min="12543" max="12543" width="13.7109375" style="465" customWidth="1"/>
    <col min="12544" max="12544" width="12.28515625" style="465" customWidth="1"/>
    <col min="12545" max="12545" width="13" style="465" customWidth="1"/>
    <col min="12546" max="12795" width="9.140625" style="465"/>
    <col min="12796" max="12796" width="8.7109375" style="465" customWidth="1"/>
    <col min="12797" max="12797" width="53.7109375" style="465" customWidth="1"/>
    <col min="12798" max="12798" width="15.7109375" style="465" bestFit="1" customWidth="1"/>
    <col min="12799" max="12799" width="13.7109375" style="465" customWidth="1"/>
    <col min="12800" max="12800" width="12.28515625" style="465" customWidth="1"/>
    <col min="12801" max="12801" width="13" style="465" customWidth="1"/>
    <col min="12802" max="13051" width="9.140625" style="465"/>
    <col min="13052" max="13052" width="8.7109375" style="465" customWidth="1"/>
    <col min="13053" max="13053" width="53.7109375" style="465" customWidth="1"/>
    <col min="13054" max="13054" width="15.7109375" style="465" bestFit="1" customWidth="1"/>
    <col min="13055" max="13055" width="13.7109375" style="465" customWidth="1"/>
    <col min="13056" max="13056" width="12.28515625" style="465" customWidth="1"/>
    <col min="13057" max="13057" width="13" style="465" customWidth="1"/>
    <col min="13058" max="13307" width="9.140625" style="465"/>
    <col min="13308" max="13308" width="8.7109375" style="465" customWidth="1"/>
    <col min="13309" max="13309" width="53.7109375" style="465" customWidth="1"/>
    <col min="13310" max="13310" width="15.7109375" style="465" bestFit="1" customWidth="1"/>
    <col min="13311" max="13311" width="13.7109375" style="465" customWidth="1"/>
    <col min="13312" max="13312" width="12.28515625" style="465" customWidth="1"/>
    <col min="13313" max="13313" width="13" style="465" customWidth="1"/>
    <col min="13314" max="13563" width="9.140625" style="465"/>
    <col min="13564" max="13564" width="8.7109375" style="465" customWidth="1"/>
    <col min="13565" max="13565" width="53.7109375" style="465" customWidth="1"/>
    <col min="13566" max="13566" width="15.7109375" style="465" bestFit="1" customWidth="1"/>
    <col min="13567" max="13567" width="13.7109375" style="465" customWidth="1"/>
    <col min="13568" max="13568" width="12.28515625" style="465" customWidth="1"/>
    <col min="13569" max="13569" width="13" style="465" customWidth="1"/>
    <col min="13570" max="13819" width="9.140625" style="465"/>
    <col min="13820" max="13820" width="8.7109375" style="465" customWidth="1"/>
    <col min="13821" max="13821" width="53.7109375" style="465" customWidth="1"/>
    <col min="13822" max="13822" width="15.7109375" style="465" bestFit="1" customWidth="1"/>
    <col min="13823" max="13823" width="13.7109375" style="465" customWidth="1"/>
    <col min="13824" max="13824" width="12.28515625" style="465" customWidth="1"/>
    <col min="13825" max="13825" width="13" style="465" customWidth="1"/>
    <col min="13826" max="14075" width="9.140625" style="465"/>
    <col min="14076" max="14076" width="8.7109375" style="465" customWidth="1"/>
    <col min="14077" max="14077" width="53.7109375" style="465" customWidth="1"/>
    <col min="14078" max="14078" width="15.7109375" style="465" bestFit="1" customWidth="1"/>
    <col min="14079" max="14079" width="13.7109375" style="465" customWidth="1"/>
    <col min="14080" max="14080" width="12.28515625" style="465" customWidth="1"/>
    <col min="14081" max="14081" width="13" style="465" customWidth="1"/>
    <col min="14082" max="14331" width="9.140625" style="465"/>
    <col min="14332" max="14332" width="8.7109375" style="465" customWidth="1"/>
    <col min="14333" max="14333" width="53.7109375" style="465" customWidth="1"/>
    <col min="14334" max="14334" width="15.7109375" style="465" bestFit="1" customWidth="1"/>
    <col min="14335" max="14335" width="13.7109375" style="465" customWidth="1"/>
    <col min="14336" max="14336" width="12.28515625" style="465" customWidth="1"/>
    <col min="14337" max="14337" width="13" style="465" customWidth="1"/>
    <col min="14338" max="14587" width="9.140625" style="465"/>
    <col min="14588" max="14588" width="8.7109375" style="465" customWidth="1"/>
    <col min="14589" max="14589" width="53.7109375" style="465" customWidth="1"/>
    <col min="14590" max="14590" width="15.7109375" style="465" bestFit="1" customWidth="1"/>
    <col min="14591" max="14591" width="13.7109375" style="465" customWidth="1"/>
    <col min="14592" max="14592" width="12.28515625" style="465" customWidth="1"/>
    <col min="14593" max="14593" width="13" style="465" customWidth="1"/>
    <col min="14594" max="14843" width="9.140625" style="465"/>
    <col min="14844" max="14844" width="8.7109375" style="465" customWidth="1"/>
    <col min="14845" max="14845" width="53.7109375" style="465" customWidth="1"/>
    <col min="14846" max="14846" width="15.7109375" style="465" bestFit="1" customWidth="1"/>
    <col min="14847" max="14847" width="13.7109375" style="465" customWidth="1"/>
    <col min="14848" max="14848" width="12.28515625" style="465" customWidth="1"/>
    <col min="14849" max="14849" width="13" style="465" customWidth="1"/>
    <col min="14850" max="15099" width="9.140625" style="465"/>
    <col min="15100" max="15100" width="8.7109375" style="465" customWidth="1"/>
    <col min="15101" max="15101" width="53.7109375" style="465" customWidth="1"/>
    <col min="15102" max="15102" width="15.7109375" style="465" bestFit="1" customWidth="1"/>
    <col min="15103" max="15103" width="13.7109375" style="465" customWidth="1"/>
    <col min="15104" max="15104" width="12.28515625" style="465" customWidth="1"/>
    <col min="15105" max="15105" width="13" style="465" customWidth="1"/>
    <col min="15106" max="15355" width="9.140625" style="465"/>
    <col min="15356" max="15356" width="8.7109375" style="465" customWidth="1"/>
    <col min="15357" max="15357" width="53.7109375" style="465" customWidth="1"/>
    <col min="15358" max="15358" width="15.7109375" style="465" bestFit="1" customWidth="1"/>
    <col min="15359" max="15359" width="13.7109375" style="465" customWidth="1"/>
    <col min="15360" max="15360" width="12.28515625" style="465" customWidth="1"/>
    <col min="15361" max="15361" width="13" style="465" customWidth="1"/>
    <col min="15362" max="15611" width="9.140625" style="465"/>
    <col min="15612" max="15612" width="8.7109375" style="465" customWidth="1"/>
    <col min="15613" max="15613" width="53.7109375" style="465" customWidth="1"/>
    <col min="15614" max="15614" width="15.7109375" style="465" bestFit="1" customWidth="1"/>
    <col min="15615" max="15615" width="13.7109375" style="465" customWidth="1"/>
    <col min="15616" max="15616" width="12.28515625" style="465" customWidth="1"/>
    <col min="15617" max="15617" width="13" style="465" customWidth="1"/>
    <col min="15618" max="15867" width="9.140625" style="465"/>
    <col min="15868" max="15868" width="8.7109375" style="465" customWidth="1"/>
    <col min="15869" max="15869" width="53.7109375" style="465" customWidth="1"/>
    <col min="15870" max="15870" width="15.7109375" style="465" bestFit="1" customWidth="1"/>
    <col min="15871" max="15871" width="13.7109375" style="465" customWidth="1"/>
    <col min="15872" max="15872" width="12.28515625" style="465" customWidth="1"/>
    <col min="15873" max="15873" width="13" style="465" customWidth="1"/>
    <col min="15874" max="16123" width="9.140625" style="465"/>
    <col min="16124" max="16124" width="8.7109375" style="465" customWidth="1"/>
    <col min="16125" max="16125" width="53.7109375" style="465" customWidth="1"/>
    <col min="16126" max="16126" width="15.7109375" style="465" bestFit="1" customWidth="1"/>
    <col min="16127" max="16127" width="13.7109375" style="465" customWidth="1"/>
    <col min="16128" max="16128" width="12.28515625" style="465" customWidth="1"/>
    <col min="16129" max="16129" width="13" style="465" customWidth="1"/>
    <col min="16130" max="16384" width="9.140625" style="465"/>
  </cols>
  <sheetData>
    <row r="1" spans="2:6">
      <c r="B1" s="462"/>
      <c r="C1" s="463"/>
      <c r="D1" s="463"/>
      <c r="E1" s="464" t="s">
        <v>262</v>
      </c>
    </row>
    <row r="2" spans="2:6">
      <c r="B2" s="462"/>
      <c r="C2" s="463"/>
      <c r="D2" s="463"/>
      <c r="F2" s="464"/>
    </row>
    <row r="3" spans="2:6" ht="49.5" customHeight="1">
      <c r="B3" s="930" t="s">
        <v>263</v>
      </c>
      <c r="C3" s="930"/>
      <c r="D3" s="930"/>
      <c r="E3" s="930"/>
      <c r="F3" s="466"/>
    </row>
    <row r="4" spans="2:6" ht="15.75" thickBot="1">
      <c r="B4" s="467"/>
      <c r="C4" s="467"/>
      <c r="D4" s="467"/>
      <c r="E4" s="467"/>
      <c r="F4" s="468"/>
    </row>
    <row r="5" spans="2:6" ht="48.75" customHeight="1" thickBot="1">
      <c r="B5" s="469" t="s">
        <v>97</v>
      </c>
      <c r="C5" s="469" t="s">
        <v>264</v>
      </c>
      <c r="D5" s="470" t="s">
        <v>265</v>
      </c>
      <c r="E5" s="471" t="s">
        <v>266</v>
      </c>
    </row>
    <row r="6" spans="2:6" ht="17.25" customHeight="1">
      <c r="B6" s="472">
        <v>1</v>
      </c>
      <c r="C6" s="473" t="s">
        <v>267</v>
      </c>
      <c r="D6" s="474">
        <f>'[9]ODP-p prodolzuva'!$DX$10/1000</f>
        <v>20536.082600000002</v>
      </c>
      <c r="E6" s="475">
        <f>D6/$D$44</f>
        <v>0.13177652951085705</v>
      </c>
    </row>
    <row r="7" spans="2:6" ht="17.25" customHeight="1">
      <c r="B7" s="476">
        <v>2</v>
      </c>
      <c r="C7" s="477" t="s">
        <v>268</v>
      </c>
      <c r="D7" s="478">
        <f>'[9]ODP-p prodolzuva'!$DX$11/1000</f>
        <v>393.44299999999998</v>
      </c>
      <c r="E7" s="479">
        <f>D7/$D$44</f>
        <v>2.5246564357089278E-3</v>
      </c>
    </row>
    <row r="8" spans="2:6" ht="17.25" customHeight="1">
      <c r="B8" s="476">
        <v>3</v>
      </c>
      <c r="C8" s="477" t="s">
        <v>201</v>
      </c>
      <c r="D8" s="478">
        <f>'[9]ODP-p prodolzuva'!$DX$12/1000</f>
        <v>20.384450000000001</v>
      </c>
      <c r="E8" s="479">
        <f>D8/$D$44</f>
        <v>1.3080352905220542E-4</v>
      </c>
    </row>
    <row r="9" spans="2:6" ht="36" customHeight="1">
      <c r="B9" s="476">
        <v>4</v>
      </c>
      <c r="C9" s="477" t="s">
        <v>269</v>
      </c>
      <c r="D9" s="478">
        <f>'[9]ODP-p prodolzuva'!$DX$13/1000</f>
        <v>0</v>
      </c>
      <c r="E9" s="479">
        <f>D9/$D$44</f>
        <v>0</v>
      </c>
    </row>
    <row r="10" spans="2:6" ht="36" customHeight="1">
      <c r="B10" s="476">
        <v>5</v>
      </c>
      <c r="C10" s="477" t="s">
        <v>270</v>
      </c>
      <c r="D10" s="478">
        <f>'[9]ODP-p prodolzuva'!$DX$14</f>
        <v>0</v>
      </c>
      <c r="E10" s="479">
        <f>D10/$D$44</f>
        <v>0</v>
      </c>
    </row>
    <row r="11" spans="2:6" ht="17.25" customHeight="1">
      <c r="B11" s="480" t="s">
        <v>271</v>
      </c>
      <c r="C11" s="481" t="s">
        <v>272</v>
      </c>
      <c r="D11" s="482">
        <f>'[9]ODP-p prodolzuva'!$DX$15</f>
        <v>0</v>
      </c>
      <c r="E11" s="483">
        <v>0</v>
      </c>
    </row>
    <row r="12" spans="2:6" ht="17.25" customHeight="1">
      <c r="B12" s="480" t="s">
        <v>273</v>
      </c>
      <c r="C12" s="481" t="s">
        <v>274</v>
      </c>
      <c r="D12" s="482">
        <f>'[9]ODP-p prodolzuva'!$DX$16</f>
        <v>0</v>
      </c>
      <c r="E12" s="483">
        <v>0</v>
      </c>
    </row>
    <row r="13" spans="2:6" ht="17.25" customHeight="1">
      <c r="B13" s="476">
        <v>6</v>
      </c>
      <c r="C13" s="477" t="s">
        <v>205</v>
      </c>
      <c r="D13" s="478">
        <f>'[9]ODP-p prodolzuva'!$DX$17/1000</f>
        <v>3356.90076</v>
      </c>
      <c r="E13" s="479">
        <f>D13/$D$44</f>
        <v>2.1540658005785314E-2</v>
      </c>
    </row>
    <row r="14" spans="2:6" ht="17.25" customHeight="1">
      <c r="B14" s="480" t="s">
        <v>275</v>
      </c>
      <c r="C14" s="481" t="s">
        <v>272</v>
      </c>
      <c r="D14" s="482">
        <f>'[9]ODP-p prodolzuva'!$DX$18/1000</f>
        <v>0</v>
      </c>
      <c r="E14" s="483">
        <f>D14/D13</f>
        <v>0</v>
      </c>
    </row>
    <row r="15" spans="2:6" ht="17.25" customHeight="1">
      <c r="B15" s="480" t="s">
        <v>276</v>
      </c>
      <c r="C15" s="481" t="s">
        <v>274</v>
      </c>
      <c r="D15" s="482">
        <f>'[9]ODP-p prodolzuva'!$DX$19/1000</f>
        <v>3356.90076</v>
      </c>
      <c r="E15" s="483">
        <f>D15/D13</f>
        <v>1</v>
      </c>
    </row>
    <row r="16" spans="2:6" ht="17.25" customHeight="1">
      <c r="B16" s="476">
        <v>7</v>
      </c>
      <c r="C16" s="477" t="s">
        <v>277</v>
      </c>
      <c r="D16" s="478">
        <f>'[9]ODP-p prodolzuva'!$DX$20/1000</f>
        <v>10881.66822</v>
      </c>
      <c r="E16" s="479">
        <f>D16/$D$44</f>
        <v>6.9825803745071871E-2</v>
      </c>
    </row>
    <row r="17" spans="2:5" ht="17.25" customHeight="1">
      <c r="B17" s="480" t="s">
        <v>278</v>
      </c>
      <c r="C17" s="481" t="s">
        <v>272</v>
      </c>
      <c r="D17" s="482">
        <f>'[9]ODP-p prodolzuva'!$DX$21/1000</f>
        <v>192.96547000000001</v>
      </c>
      <c r="E17" s="483">
        <f>D17/D16</f>
        <v>1.7733077879119534E-2</v>
      </c>
    </row>
    <row r="18" spans="2:5" ht="17.25" customHeight="1">
      <c r="B18" s="480" t="s">
        <v>279</v>
      </c>
      <c r="C18" s="481" t="s">
        <v>274</v>
      </c>
      <c r="D18" s="482">
        <f>'[9]ODP-p prodolzuva'!$DX$22/1000</f>
        <v>10688.70275</v>
      </c>
      <c r="E18" s="483">
        <f>D18/D16</f>
        <v>0.98226692212088051</v>
      </c>
    </row>
    <row r="19" spans="2:5" ht="17.25" customHeight="1">
      <c r="B19" s="476">
        <v>8</v>
      </c>
      <c r="C19" s="477" t="s">
        <v>280</v>
      </c>
      <c r="D19" s="478">
        <f>SUM(D20:D24)</f>
        <v>59643.171710000002</v>
      </c>
      <c r="E19" s="479">
        <f>D19/$D$44</f>
        <v>0.38272003137365301</v>
      </c>
    </row>
    <row r="20" spans="2:5" ht="17.25" customHeight="1">
      <c r="B20" s="480" t="s">
        <v>281</v>
      </c>
      <c r="C20" s="481" t="s">
        <v>210</v>
      </c>
      <c r="D20" s="482">
        <f>'[9]ODP-p prodolzuva'!DX24/1000</f>
        <v>19854.611840000001</v>
      </c>
      <c r="E20" s="483">
        <f>D20/D19</f>
        <v>0.33288993979961501</v>
      </c>
    </row>
    <row r="21" spans="2:5" ht="17.25" customHeight="1">
      <c r="B21" s="480" t="s">
        <v>282</v>
      </c>
      <c r="C21" s="481" t="s">
        <v>211</v>
      </c>
      <c r="D21" s="482">
        <f>'[9]ODP-p prodolzuva'!DX25/1000</f>
        <v>0</v>
      </c>
      <c r="E21" s="483">
        <f>D21/D19</f>
        <v>0</v>
      </c>
    </row>
    <row r="22" spans="2:5" ht="17.25" customHeight="1">
      <c r="B22" s="480" t="s">
        <v>283</v>
      </c>
      <c r="C22" s="481" t="s">
        <v>204</v>
      </c>
      <c r="D22" s="482">
        <f>'[9]ODP-p prodolzuva'!DX26/1000</f>
        <v>43767.865230000003</v>
      </c>
      <c r="E22" s="483">
        <f>D22/D19</f>
        <v>0.7338286005782908</v>
      </c>
    </row>
    <row r="23" spans="2:5" ht="17.25" customHeight="1">
      <c r="B23" s="480" t="s">
        <v>284</v>
      </c>
      <c r="C23" s="481" t="s">
        <v>212</v>
      </c>
      <c r="D23" s="482">
        <f>'[9]ODP-p prodolzuva'!DX27/1000</f>
        <v>91.822999999999993</v>
      </c>
      <c r="E23" s="483">
        <f>D23/D19</f>
        <v>1.5395391855829927E-3</v>
      </c>
    </row>
    <row r="24" spans="2:5" ht="17.25" customHeight="1">
      <c r="B24" s="480" t="s">
        <v>285</v>
      </c>
      <c r="C24" s="481" t="s">
        <v>286</v>
      </c>
      <c r="D24" s="482">
        <f>'[9]ODP-p prodolzuva'!DX28/1000</f>
        <v>-4071.1283599999997</v>
      </c>
      <c r="E24" s="483">
        <f>D24/D19</f>
        <v>-6.8258079563488713E-2</v>
      </c>
    </row>
    <row r="25" spans="2:5" ht="17.25" customHeight="1">
      <c r="B25" s="476">
        <v>9</v>
      </c>
      <c r="C25" s="477" t="s">
        <v>287</v>
      </c>
      <c r="D25" s="478">
        <f>SUM(D26:D30)</f>
        <v>58286.445739999981</v>
      </c>
      <c r="E25" s="479">
        <f>D25/$D$44</f>
        <v>0.37401415288133266</v>
      </c>
    </row>
    <row r="26" spans="2:5" ht="17.25" customHeight="1">
      <c r="B26" s="480" t="s">
        <v>288</v>
      </c>
      <c r="C26" s="481" t="s">
        <v>210</v>
      </c>
      <c r="D26" s="482">
        <f>'[9]ODP-p prodolzuva'!DX30/1000</f>
        <v>307.73399999999998</v>
      </c>
      <c r="E26" s="483">
        <f>D26/D25</f>
        <v>5.2796837428159176E-3</v>
      </c>
    </row>
    <row r="27" spans="2:5" ht="17.25" customHeight="1">
      <c r="B27" s="480" t="s">
        <v>289</v>
      </c>
      <c r="C27" s="481" t="s">
        <v>211</v>
      </c>
      <c r="D27" s="482">
        <f>'[9]ODP-p prodolzuva'!DX31/1000</f>
        <v>0</v>
      </c>
      <c r="E27" s="483">
        <f>D27/D25</f>
        <v>0</v>
      </c>
    </row>
    <row r="28" spans="2:5" ht="17.25" customHeight="1">
      <c r="B28" s="480" t="s">
        <v>290</v>
      </c>
      <c r="C28" s="481" t="s">
        <v>204</v>
      </c>
      <c r="D28" s="482">
        <f>'[9]ODP-p prodolzuva'!DX32/1000</f>
        <v>60141.655399999989</v>
      </c>
      <c r="E28" s="483">
        <f>D28/D25</f>
        <v>1.0318291780609783</v>
      </c>
    </row>
    <row r="29" spans="2:5" ht="17.25" customHeight="1">
      <c r="B29" s="480" t="s">
        <v>291</v>
      </c>
      <c r="C29" s="481" t="s">
        <v>212</v>
      </c>
      <c r="D29" s="482">
        <f>'[9]ODP-p prodolzuva'!DX33/1000</f>
        <v>5.149</v>
      </c>
      <c r="E29" s="483">
        <f>D29/D25</f>
        <v>8.8339577660444282E-5</v>
      </c>
    </row>
    <row r="30" spans="2:5" ht="17.25" customHeight="1">
      <c r="B30" s="480" t="s">
        <v>292</v>
      </c>
      <c r="C30" s="481" t="s">
        <v>286</v>
      </c>
      <c r="D30" s="482">
        <f>'[9]ODP-p prodolzuva'!DX34/1000</f>
        <v>-2168.0926599999998</v>
      </c>
      <c r="E30" s="483">
        <f>D30/D25</f>
        <v>-3.7197201381454492E-2</v>
      </c>
    </row>
    <row r="31" spans="2:5" ht="17.25" customHeight="1">
      <c r="B31" s="476">
        <v>10</v>
      </c>
      <c r="C31" s="477" t="s">
        <v>293</v>
      </c>
      <c r="D31" s="478">
        <f>SUM(D32:D33)</f>
        <v>281.18726000000004</v>
      </c>
      <c r="E31" s="479">
        <f>D31/$D$44</f>
        <v>1.8043305525790513E-3</v>
      </c>
    </row>
    <row r="32" spans="2:5" ht="17.25" customHeight="1">
      <c r="B32" s="480" t="s">
        <v>294</v>
      </c>
      <c r="C32" s="481" t="s">
        <v>295</v>
      </c>
      <c r="D32" s="482">
        <f>'[9]ODP-p prodolzuva'!DX36/1000</f>
        <v>498.02551</v>
      </c>
      <c r="E32" s="483">
        <f>D32/D31</f>
        <v>1.7711524697100427</v>
      </c>
    </row>
    <row r="33" spans="2:6" ht="17.25" customHeight="1">
      <c r="B33" s="480" t="s">
        <v>296</v>
      </c>
      <c r="C33" s="481" t="s">
        <v>286</v>
      </c>
      <c r="D33" s="482">
        <f>'[9]ODP-p prodolzuva'!DX37/1000</f>
        <v>-216.83824999999999</v>
      </c>
      <c r="E33" s="483">
        <f>D33/D31</f>
        <v>-0.77115246971004292</v>
      </c>
    </row>
    <row r="34" spans="2:6" ht="17.25" customHeight="1">
      <c r="B34" s="476">
        <v>11</v>
      </c>
      <c r="C34" s="477" t="s">
        <v>297</v>
      </c>
      <c r="D34" s="478">
        <f>SUM(D35:D36)</f>
        <v>485.69002000000006</v>
      </c>
      <c r="E34" s="479">
        <f>D34/$D$44</f>
        <v>3.116589784930976E-3</v>
      </c>
    </row>
    <row r="35" spans="2:6" ht="17.25" customHeight="1">
      <c r="B35" s="480" t="s">
        <v>298</v>
      </c>
      <c r="C35" s="481" t="s">
        <v>295</v>
      </c>
      <c r="D35" s="482">
        <f>'[9]ODP-p prodolzuva'!DX39/1000</f>
        <v>800.03532000000007</v>
      </c>
      <c r="E35" s="483">
        <f>D35/D34</f>
        <v>1.6472138340417206</v>
      </c>
    </row>
    <row r="36" spans="2:6" ht="17.25" customHeight="1">
      <c r="B36" s="480" t="s">
        <v>299</v>
      </c>
      <c r="C36" s="481" t="s">
        <v>286</v>
      </c>
      <c r="D36" s="482">
        <f>'[9]ODP-p prodolzuva'!DX40/1000</f>
        <v>-314.34530000000001</v>
      </c>
      <c r="E36" s="483">
        <f>D36/D34</f>
        <v>-0.64721383404172061</v>
      </c>
    </row>
    <row r="37" spans="2:6" ht="17.25" customHeight="1">
      <c r="B37" s="476">
        <v>12</v>
      </c>
      <c r="C37" s="477" t="s">
        <v>300</v>
      </c>
      <c r="D37" s="478">
        <f>SUM(D38:D39)</f>
        <v>1.5167699999999997</v>
      </c>
      <c r="E37" s="479">
        <f>D37/$D$44</f>
        <v>9.7328536585737452E-6</v>
      </c>
    </row>
    <row r="38" spans="2:6" ht="17.25" customHeight="1">
      <c r="B38" s="480" t="s">
        <v>301</v>
      </c>
      <c r="C38" s="481" t="s">
        <v>302</v>
      </c>
      <c r="D38" s="482">
        <f>'[9]ODP-p prodolzuva'!DX42/1000</f>
        <v>3.5547699999999995</v>
      </c>
      <c r="E38" s="483">
        <f>D38/D37</f>
        <v>2.3436447187114724</v>
      </c>
    </row>
    <row r="39" spans="2:6" ht="17.25" customHeight="1">
      <c r="B39" s="480" t="s">
        <v>303</v>
      </c>
      <c r="C39" s="481" t="s">
        <v>286</v>
      </c>
      <c r="D39" s="482">
        <f>'[9]ODP-p prodolzuva'!DX43/1000</f>
        <v>-2.0379999999999998</v>
      </c>
      <c r="E39" s="483">
        <f>D39/D37</f>
        <v>-1.3436447187114726</v>
      </c>
    </row>
    <row r="40" spans="2:6" ht="17.25" customHeight="1">
      <c r="B40" s="476">
        <v>13</v>
      </c>
      <c r="C40" s="477" t="s">
        <v>304</v>
      </c>
      <c r="D40" s="478">
        <f>'[9]ODP-p prodolzuva'!$DX$44/1000</f>
        <v>0</v>
      </c>
      <c r="E40" s="479">
        <f>D40/$D$44</f>
        <v>0</v>
      </c>
    </row>
    <row r="41" spans="2:6" ht="17.25" customHeight="1">
      <c r="B41" s="476">
        <v>14</v>
      </c>
      <c r="C41" s="477" t="s">
        <v>305</v>
      </c>
      <c r="D41" s="478">
        <f>'[9]ODP-p prodolzuva'!$DX$45/1000</f>
        <v>447.98816999999997</v>
      </c>
      <c r="E41" s="479">
        <f>D41/$D$44</f>
        <v>2.8746634620820935E-3</v>
      </c>
    </row>
    <row r="42" spans="2:6" ht="36" customHeight="1">
      <c r="B42" s="484">
        <v>15</v>
      </c>
      <c r="C42" s="485" t="s">
        <v>306</v>
      </c>
      <c r="D42" s="486">
        <f>'[9]ODP-p prodolzuva'!$DX$46/1000</f>
        <v>154334.47869999998</v>
      </c>
      <c r="E42" s="487">
        <f>D42/$D$44</f>
        <v>0.99033795213471176</v>
      </c>
    </row>
    <row r="43" spans="2:6" ht="18" customHeight="1">
      <c r="B43" s="476">
        <v>16</v>
      </c>
      <c r="C43" s="477" t="s">
        <v>234</v>
      </c>
      <c r="D43" s="478">
        <f>'[9]ODP-p prodolzuva'!$DX$47/1000</f>
        <v>1505.73561</v>
      </c>
      <c r="E43" s="479">
        <f>D43/$D$44</f>
        <v>9.6620478652882577E-3</v>
      </c>
    </row>
    <row r="44" spans="2:6" ht="50.25" customHeight="1" thickBot="1">
      <c r="B44" s="488">
        <v>17</v>
      </c>
      <c r="C44" s="489" t="s">
        <v>307</v>
      </c>
      <c r="D44" s="490">
        <f>D42+D43</f>
        <v>155840.21430999998</v>
      </c>
      <c r="E44" s="491">
        <f>D44/$D$44</f>
        <v>1</v>
      </c>
    </row>
    <row r="45" spans="2:6" ht="15.75" customHeight="1">
      <c r="B45" s="467"/>
      <c r="C45" s="492"/>
      <c r="D45" s="463"/>
      <c r="E45" s="463"/>
      <c r="F45" s="463"/>
    </row>
  </sheetData>
  <mergeCells count="1">
    <mergeCell ref="B3:E3"/>
  </mergeCells>
  <pageMargins left="0.31496062992125984" right="0.19685039370078741" top="0.35433070866141736" bottom="0.31" header="0.31496062992125984" footer="0.31496062992125984"/>
  <pageSetup paperSize="9" scale="90" orientation="portrait" verticalDpi="0" r:id="rId1"/>
</worksheet>
</file>

<file path=xl/worksheets/sheet17.xml><?xml version="1.0" encoding="utf-8"?>
<worksheet xmlns="http://schemas.openxmlformats.org/spreadsheetml/2006/main" xmlns:r="http://schemas.openxmlformats.org/officeDocument/2006/relationships">
  <dimension ref="B1:F38"/>
  <sheetViews>
    <sheetView showGridLines="0" workbookViewId="0">
      <selection activeCell="A4" sqref="A4"/>
    </sheetView>
  </sheetViews>
  <sheetFormatPr defaultRowHeight="15"/>
  <cols>
    <col min="1" max="1" width="7.42578125" style="493" customWidth="1"/>
    <col min="2" max="2" width="8.7109375" style="493" customWidth="1"/>
    <col min="3" max="3" width="57.7109375" style="493" customWidth="1"/>
    <col min="4" max="4" width="14.7109375" style="493" customWidth="1"/>
    <col min="5" max="5" width="13.7109375" style="493" customWidth="1"/>
    <col min="6" max="6" width="12.5703125" style="493" customWidth="1"/>
    <col min="7" max="252" width="9.140625" style="493"/>
    <col min="253" max="253" width="8.7109375" style="493" customWidth="1"/>
    <col min="254" max="254" width="57.7109375" style="493" customWidth="1"/>
    <col min="255" max="255" width="14.7109375" style="493" customWidth="1"/>
    <col min="256" max="256" width="13.7109375" style="493" customWidth="1"/>
    <col min="257" max="258" width="12.5703125" style="493" customWidth="1"/>
    <col min="259" max="508" width="9.140625" style="493"/>
    <col min="509" max="509" width="8.7109375" style="493" customWidth="1"/>
    <col min="510" max="510" width="57.7109375" style="493" customWidth="1"/>
    <col min="511" max="511" width="14.7109375" style="493" customWidth="1"/>
    <col min="512" max="512" width="13.7109375" style="493" customWidth="1"/>
    <col min="513" max="514" width="12.5703125" style="493" customWidth="1"/>
    <col min="515" max="764" width="9.140625" style="493"/>
    <col min="765" max="765" width="8.7109375" style="493" customWidth="1"/>
    <col min="766" max="766" width="57.7109375" style="493" customWidth="1"/>
    <col min="767" max="767" width="14.7109375" style="493" customWidth="1"/>
    <col min="768" max="768" width="13.7109375" style="493" customWidth="1"/>
    <col min="769" max="770" width="12.5703125" style="493" customWidth="1"/>
    <col min="771" max="1020" width="9.140625" style="493"/>
    <col min="1021" max="1021" width="8.7109375" style="493" customWidth="1"/>
    <col min="1022" max="1022" width="57.7109375" style="493" customWidth="1"/>
    <col min="1023" max="1023" width="14.7109375" style="493" customWidth="1"/>
    <col min="1024" max="1024" width="13.7109375" style="493" customWidth="1"/>
    <col min="1025" max="1026" width="12.5703125" style="493" customWidth="1"/>
    <col min="1027" max="1276" width="9.140625" style="493"/>
    <col min="1277" max="1277" width="8.7109375" style="493" customWidth="1"/>
    <col min="1278" max="1278" width="57.7109375" style="493" customWidth="1"/>
    <col min="1279" max="1279" width="14.7109375" style="493" customWidth="1"/>
    <col min="1280" max="1280" width="13.7109375" style="493" customWidth="1"/>
    <col min="1281" max="1282" width="12.5703125" style="493" customWidth="1"/>
    <col min="1283" max="1532" width="9.140625" style="493"/>
    <col min="1533" max="1533" width="8.7109375" style="493" customWidth="1"/>
    <col min="1534" max="1534" width="57.7109375" style="493" customWidth="1"/>
    <col min="1535" max="1535" width="14.7109375" style="493" customWidth="1"/>
    <col min="1536" max="1536" width="13.7109375" style="493" customWidth="1"/>
    <col min="1537" max="1538" width="12.5703125" style="493" customWidth="1"/>
    <col min="1539" max="1788" width="9.140625" style="493"/>
    <col min="1789" max="1789" width="8.7109375" style="493" customWidth="1"/>
    <col min="1790" max="1790" width="57.7109375" style="493" customWidth="1"/>
    <col min="1791" max="1791" width="14.7109375" style="493" customWidth="1"/>
    <col min="1792" max="1792" width="13.7109375" style="493" customWidth="1"/>
    <col min="1793" max="1794" width="12.5703125" style="493" customWidth="1"/>
    <col min="1795" max="2044" width="9.140625" style="493"/>
    <col min="2045" max="2045" width="8.7109375" style="493" customWidth="1"/>
    <col min="2046" max="2046" width="57.7109375" style="493" customWidth="1"/>
    <col min="2047" max="2047" width="14.7109375" style="493" customWidth="1"/>
    <col min="2048" max="2048" width="13.7109375" style="493" customWidth="1"/>
    <col min="2049" max="2050" width="12.5703125" style="493" customWidth="1"/>
    <col min="2051" max="2300" width="9.140625" style="493"/>
    <col min="2301" max="2301" width="8.7109375" style="493" customWidth="1"/>
    <col min="2302" max="2302" width="57.7109375" style="493" customWidth="1"/>
    <col min="2303" max="2303" width="14.7109375" style="493" customWidth="1"/>
    <col min="2304" max="2304" width="13.7109375" style="493" customWidth="1"/>
    <col min="2305" max="2306" width="12.5703125" style="493" customWidth="1"/>
    <col min="2307" max="2556" width="9.140625" style="493"/>
    <col min="2557" max="2557" width="8.7109375" style="493" customWidth="1"/>
    <col min="2558" max="2558" width="57.7109375" style="493" customWidth="1"/>
    <col min="2559" max="2559" width="14.7109375" style="493" customWidth="1"/>
    <col min="2560" max="2560" width="13.7109375" style="493" customWidth="1"/>
    <col min="2561" max="2562" width="12.5703125" style="493" customWidth="1"/>
    <col min="2563" max="2812" width="9.140625" style="493"/>
    <col min="2813" max="2813" width="8.7109375" style="493" customWidth="1"/>
    <col min="2814" max="2814" width="57.7109375" style="493" customWidth="1"/>
    <col min="2815" max="2815" width="14.7109375" style="493" customWidth="1"/>
    <col min="2816" max="2816" width="13.7109375" style="493" customWidth="1"/>
    <col min="2817" max="2818" width="12.5703125" style="493" customWidth="1"/>
    <col min="2819" max="3068" width="9.140625" style="493"/>
    <col min="3069" max="3069" width="8.7109375" style="493" customWidth="1"/>
    <col min="3070" max="3070" width="57.7109375" style="493" customWidth="1"/>
    <col min="3071" max="3071" width="14.7109375" style="493" customWidth="1"/>
    <col min="3072" max="3072" width="13.7109375" style="493" customWidth="1"/>
    <col min="3073" max="3074" width="12.5703125" style="493" customWidth="1"/>
    <col min="3075" max="3324" width="9.140625" style="493"/>
    <col min="3325" max="3325" width="8.7109375" style="493" customWidth="1"/>
    <col min="3326" max="3326" width="57.7109375" style="493" customWidth="1"/>
    <col min="3327" max="3327" width="14.7109375" style="493" customWidth="1"/>
    <col min="3328" max="3328" width="13.7109375" style="493" customWidth="1"/>
    <col min="3329" max="3330" width="12.5703125" style="493" customWidth="1"/>
    <col min="3331" max="3580" width="9.140625" style="493"/>
    <col min="3581" max="3581" width="8.7109375" style="493" customWidth="1"/>
    <col min="3582" max="3582" width="57.7109375" style="493" customWidth="1"/>
    <col min="3583" max="3583" width="14.7109375" style="493" customWidth="1"/>
    <col min="3584" max="3584" width="13.7109375" style="493" customWidth="1"/>
    <col min="3585" max="3586" width="12.5703125" style="493" customWidth="1"/>
    <col min="3587" max="3836" width="9.140625" style="493"/>
    <col min="3837" max="3837" width="8.7109375" style="493" customWidth="1"/>
    <col min="3838" max="3838" width="57.7109375" style="493" customWidth="1"/>
    <col min="3839" max="3839" width="14.7109375" style="493" customWidth="1"/>
    <col min="3840" max="3840" width="13.7109375" style="493" customWidth="1"/>
    <col min="3841" max="3842" width="12.5703125" style="493" customWidth="1"/>
    <col min="3843" max="4092" width="9.140625" style="493"/>
    <col min="4093" max="4093" width="8.7109375" style="493" customWidth="1"/>
    <col min="4094" max="4094" width="57.7109375" style="493" customWidth="1"/>
    <col min="4095" max="4095" width="14.7109375" style="493" customWidth="1"/>
    <col min="4096" max="4096" width="13.7109375" style="493" customWidth="1"/>
    <col min="4097" max="4098" width="12.5703125" style="493" customWidth="1"/>
    <col min="4099" max="4348" width="9.140625" style="493"/>
    <col min="4349" max="4349" width="8.7109375" style="493" customWidth="1"/>
    <col min="4350" max="4350" width="57.7109375" style="493" customWidth="1"/>
    <col min="4351" max="4351" width="14.7109375" style="493" customWidth="1"/>
    <col min="4352" max="4352" width="13.7109375" style="493" customWidth="1"/>
    <col min="4353" max="4354" width="12.5703125" style="493" customWidth="1"/>
    <col min="4355" max="4604" width="9.140625" style="493"/>
    <col min="4605" max="4605" width="8.7109375" style="493" customWidth="1"/>
    <col min="4606" max="4606" width="57.7109375" style="493" customWidth="1"/>
    <col min="4607" max="4607" width="14.7109375" style="493" customWidth="1"/>
    <col min="4608" max="4608" width="13.7109375" style="493" customWidth="1"/>
    <col min="4609" max="4610" width="12.5703125" style="493" customWidth="1"/>
    <col min="4611" max="4860" width="9.140625" style="493"/>
    <col min="4861" max="4861" width="8.7109375" style="493" customWidth="1"/>
    <col min="4862" max="4862" width="57.7109375" style="493" customWidth="1"/>
    <col min="4863" max="4863" width="14.7109375" style="493" customWidth="1"/>
    <col min="4864" max="4864" width="13.7109375" style="493" customWidth="1"/>
    <col min="4865" max="4866" width="12.5703125" style="493" customWidth="1"/>
    <col min="4867" max="5116" width="9.140625" style="493"/>
    <col min="5117" max="5117" width="8.7109375" style="493" customWidth="1"/>
    <col min="5118" max="5118" width="57.7109375" style="493" customWidth="1"/>
    <col min="5119" max="5119" width="14.7109375" style="493" customWidth="1"/>
    <col min="5120" max="5120" width="13.7109375" style="493" customWidth="1"/>
    <col min="5121" max="5122" width="12.5703125" style="493" customWidth="1"/>
    <col min="5123" max="5372" width="9.140625" style="493"/>
    <col min="5373" max="5373" width="8.7109375" style="493" customWidth="1"/>
    <col min="5374" max="5374" width="57.7109375" style="493" customWidth="1"/>
    <col min="5375" max="5375" width="14.7109375" style="493" customWidth="1"/>
    <col min="5376" max="5376" width="13.7109375" style="493" customWidth="1"/>
    <col min="5377" max="5378" width="12.5703125" style="493" customWidth="1"/>
    <col min="5379" max="5628" width="9.140625" style="493"/>
    <col min="5629" max="5629" width="8.7109375" style="493" customWidth="1"/>
    <col min="5630" max="5630" width="57.7109375" style="493" customWidth="1"/>
    <col min="5631" max="5631" width="14.7109375" style="493" customWidth="1"/>
    <col min="5632" max="5632" width="13.7109375" style="493" customWidth="1"/>
    <col min="5633" max="5634" width="12.5703125" style="493" customWidth="1"/>
    <col min="5635" max="5884" width="9.140625" style="493"/>
    <col min="5885" max="5885" width="8.7109375" style="493" customWidth="1"/>
    <col min="5886" max="5886" width="57.7109375" style="493" customWidth="1"/>
    <col min="5887" max="5887" width="14.7109375" style="493" customWidth="1"/>
    <col min="5888" max="5888" width="13.7109375" style="493" customWidth="1"/>
    <col min="5889" max="5890" width="12.5703125" style="493" customWidth="1"/>
    <col min="5891" max="6140" width="9.140625" style="493"/>
    <col min="6141" max="6141" width="8.7109375" style="493" customWidth="1"/>
    <col min="6142" max="6142" width="57.7109375" style="493" customWidth="1"/>
    <col min="6143" max="6143" width="14.7109375" style="493" customWidth="1"/>
    <col min="6144" max="6144" width="13.7109375" style="493" customWidth="1"/>
    <col min="6145" max="6146" width="12.5703125" style="493" customWidth="1"/>
    <col min="6147" max="6396" width="9.140625" style="493"/>
    <col min="6397" max="6397" width="8.7109375" style="493" customWidth="1"/>
    <col min="6398" max="6398" width="57.7109375" style="493" customWidth="1"/>
    <col min="6399" max="6399" width="14.7109375" style="493" customWidth="1"/>
    <col min="6400" max="6400" width="13.7109375" style="493" customWidth="1"/>
    <col min="6401" max="6402" width="12.5703125" style="493" customWidth="1"/>
    <col min="6403" max="6652" width="9.140625" style="493"/>
    <col min="6653" max="6653" width="8.7109375" style="493" customWidth="1"/>
    <col min="6654" max="6654" width="57.7109375" style="493" customWidth="1"/>
    <col min="6655" max="6655" width="14.7109375" style="493" customWidth="1"/>
    <col min="6656" max="6656" width="13.7109375" style="493" customWidth="1"/>
    <col min="6657" max="6658" width="12.5703125" style="493" customWidth="1"/>
    <col min="6659" max="6908" width="9.140625" style="493"/>
    <col min="6909" max="6909" width="8.7109375" style="493" customWidth="1"/>
    <col min="6910" max="6910" width="57.7109375" style="493" customWidth="1"/>
    <col min="6911" max="6911" width="14.7109375" style="493" customWidth="1"/>
    <col min="6912" max="6912" width="13.7109375" style="493" customWidth="1"/>
    <col min="6913" max="6914" width="12.5703125" style="493" customWidth="1"/>
    <col min="6915" max="7164" width="9.140625" style="493"/>
    <col min="7165" max="7165" width="8.7109375" style="493" customWidth="1"/>
    <col min="7166" max="7166" width="57.7109375" style="493" customWidth="1"/>
    <col min="7167" max="7167" width="14.7109375" style="493" customWidth="1"/>
    <col min="7168" max="7168" width="13.7109375" style="493" customWidth="1"/>
    <col min="7169" max="7170" width="12.5703125" style="493" customWidth="1"/>
    <col min="7171" max="7420" width="9.140625" style="493"/>
    <col min="7421" max="7421" width="8.7109375" style="493" customWidth="1"/>
    <col min="7422" max="7422" width="57.7109375" style="493" customWidth="1"/>
    <col min="7423" max="7423" width="14.7109375" style="493" customWidth="1"/>
    <col min="7424" max="7424" width="13.7109375" style="493" customWidth="1"/>
    <col min="7425" max="7426" width="12.5703125" style="493" customWidth="1"/>
    <col min="7427" max="7676" width="9.140625" style="493"/>
    <col min="7677" max="7677" width="8.7109375" style="493" customWidth="1"/>
    <col min="7678" max="7678" width="57.7109375" style="493" customWidth="1"/>
    <col min="7679" max="7679" width="14.7109375" style="493" customWidth="1"/>
    <col min="7680" max="7680" width="13.7109375" style="493" customWidth="1"/>
    <col min="7681" max="7682" width="12.5703125" style="493" customWidth="1"/>
    <col min="7683" max="7932" width="9.140625" style="493"/>
    <col min="7933" max="7933" width="8.7109375" style="493" customWidth="1"/>
    <col min="7934" max="7934" width="57.7109375" style="493" customWidth="1"/>
    <col min="7935" max="7935" width="14.7109375" style="493" customWidth="1"/>
    <col min="7936" max="7936" width="13.7109375" style="493" customWidth="1"/>
    <col min="7937" max="7938" width="12.5703125" style="493" customWidth="1"/>
    <col min="7939" max="8188" width="9.140625" style="493"/>
    <col min="8189" max="8189" width="8.7109375" style="493" customWidth="1"/>
    <col min="8190" max="8190" width="57.7109375" style="493" customWidth="1"/>
    <col min="8191" max="8191" width="14.7109375" style="493" customWidth="1"/>
    <col min="8192" max="8192" width="13.7109375" style="493" customWidth="1"/>
    <col min="8193" max="8194" width="12.5703125" style="493" customWidth="1"/>
    <col min="8195" max="8444" width="9.140625" style="493"/>
    <col min="8445" max="8445" width="8.7109375" style="493" customWidth="1"/>
    <col min="8446" max="8446" width="57.7109375" style="493" customWidth="1"/>
    <col min="8447" max="8447" width="14.7109375" style="493" customWidth="1"/>
    <col min="8448" max="8448" width="13.7109375" style="493" customWidth="1"/>
    <col min="8449" max="8450" width="12.5703125" style="493" customWidth="1"/>
    <col min="8451" max="8700" width="9.140625" style="493"/>
    <col min="8701" max="8701" width="8.7109375" style="493" customWidth="1"/>
    <col min="8702" max="8702" width="57.7109375" style="493" customWidth="1"/>
    <col min="8703" max="8703" width="14.7109375" style="493" customWidth="1"/>
    <col min="8704" max="8704" width="13.7109375" style="493" customWidth="1"/>
    <col min="8705" max="8706" width="12.5703125" style="493" customWidth="1"/>
    <col min="8707" max="8956" width="9.140625" style="493"/>
    <col min="8957" max="8957" width="8.7109375" style="493" customWidth="1"/>
    <col min="8958" max="8958" width="57.7109375" style="493" customWidth="1"/>
    <col min="8959" max="8959" width="14.7109375" style="493" customWidth="1"/>
    <col min="8960" max="8960" width="13.7109375" style="493" customWidth="1"/>
    <col min="8961" max="8962" width="12.5703125" style="493" customWidth="1"/>
    <col min="8963" max="9212" width="9.140625" style="493"/>
    <col min="9213" max="9213" width="8.7109375" style="493" customWidth="1"/>
    <col min="9214" max="9214" width="57.7109375" style="493" customWidth="1"/>
    <col min="9215" max="9215" width="14.7109375" style="493" customWidth="1"/>
    <col min="9216" max="9216" width="13.7109375" style="493" customWidth="1"/>
    <col min="9217" max="9218" width="12.5703125" style="493" customWidth="1"/>
    <col min="9219" max="9468" width="9.140625" style="493"/>
    <col min="9469" max="9469" width="8.7109375" style="493" customWidth="1"/>
    <col min="9470" max="9470" width="57.7109375" style="493" customWidth="1"/>
    <col min="9471" max="9471" width="14.7109375" style="493" customWidth="1"/>
    <col min="9472" max="9472" width="13.7109375" style="493" customWidth="1"/>
    <col min="9473" max="9474" width="12.5703125" style="493" customWidth="1"/>
    <col min="9475" max="9724" width="9.140625" style="493"/>
    <col min="9725" max="9725" width="8.7109375" style="493" customWidth="1"/>
    <col min="9726" max="9726" width="57.7109375" style="493" customWidth="1"/>
    <col min="9727" max="9727" width="14.7109375" style="493" customWidth="1"/>
    <col min="9728" max="9728" width="13.7109375" style="493" customWidth="1"/>
    <col min="9729" max="9730" width="12.5703125" style="493" customWidth="1"/>
    <col min="9731" max="9980" width="9.140625" style="493"/>
    <col min="9981" max="9981" width="8.7109375" style="493" customWidth="1"/>
    <col min="9982" max="9982" width="57.7109375" style="493" customWidth="1"/>
    <col min="9983" max="9983" width="14.7109375" style="493" customWidth="1"/>
    <col min="9984" max="9984" width="13.7109375" style="493" customWidth="1"/>
    <col min="9985" max="9986" width="12.5703125" style="493" customWidth="1"/>
    <col min="9987" max="10236" width="9.140625" style="493"/>
    <col min="10237" max="10237" width="8.7109375" style="493" customWidth="1"/>
    <col min="10238" max="10238" width="57.7109375" style="493" customWidth="1"/>
    <col min="10239" max="10239" width="14.7109375" style="493" customWidth="1"/>
    <col min="10240" max="10240" width="13.7109375" style="493" customWidth="1"/>
    <col min="10241" max="10242" width="12.5703125" style="493" customWidth="1"/>
    <col min="10243" max="10492" width="9.140625" style="493"/>
    <col min="10493" max="10493" width="8.7109375" style="493" customWidth="1"/>
    <col min="10494" max="10494" width="57.7109375" style="493" customWidth="1"/>
    <col min="10495" max="10495" width="14.7109375" style="493" customWidth="1"/>
    <col min="10496" max="10496" width="13.7109375" style="493" customWidth="1"/>
    <col min="10497" max="10498" width="12.5703125" style="493" customWidth="1"/>
    <col min="10499" max="10748" width="9.140625" style="493"/>
    <col min="10749" max="10749" width="8.7109375" style="493" customWidth="1"/>
    <col min="10750" max="10750" width="57.7109375" style="493" customWidth="1"/>
    <col min="10751" max="10751" width="14.7109375" style="493" customWidth="1"/>
    <col min="10752" max="10752" width="13.7109375" style="493" customWidth="1"/>
    <col min="10753" max="10754" width="12.5703125" style="493" customWidth="1"/>
    <col min="10755" max="11004" width="9.140625" style="493"/>
    <col min="11005" max="11005" width="8.7109375" style="493" customWidth="1"/>
    <col min="11006" max="11006" width="57.7109375" style="493" customWidth="1"/>
    <col min="11007" max="11007" width="14.7109375" style="493" customWidth="1"/>
    <col min="11008" max="11008" width="13.7109375" style="493" customWidth="1"/>
    <col min="11009" max="11010" width="12.5703125" style="493" customWidth="1"/>
    <col min="11011" max="11260" width="9.140625" style="493"/>
    <col min="11261" max="11261" width="8.7109375" style="493" customWidth="1"/>
    <col min="11262" max="11262" width="57.7109375" style="493" customWidth="1"/>
    <col min="11263" max="11263" width="14.7109375" style="493" customWidth="1"/>
    <col min="11264" max="11264" width="13.7109375" style="493" customWidth="1"/>
    <col min="11265" max="11266" width="12.5703125" style="493" customWidth="1"/>
    <col min="11267" max="11516" width="9.140625" style="493"/>
    <col min="11517" max="11517" width="8.7109375" style="493" customWidth="1"/>
    <col min="11518" max="11518" width="57.7109375" style="493" customWidth="1"/>
    <col min="11519" max="11519" width="14.7109375" style="493" customWidth="1"/>
    <col min="11520" max="11520" width="13.7109375" style="493" customWidth="1"/>
    <col min="11521" max="11522" width="12.5703125" style="493" customWidth="1"/>
    <col min="11523" max="11772" width="9.140625" style="493"/>
    <col min="11773" max="11773" width="8.7109375" style="493" customWidth="1"/>
    <col min="11774" max="11774" width="57.7109375" style="493" customWidth="1"/>
    <col min="11775" max="11775" width="14.7109375" style="493" customWidth="1"/>
    <col min="11776" max="11776" width="13.7109375" style="493" customWidth="1"/>
    <col min="11777" max="11778" width="12.5703125" style="493" customWidth="1"/>
    <col min="11779" max="12028" width="9.140625" style="493"/>
    <col min="12029" max="12029" width="8.7109375" style="493" customWidth="1"/>
    <col min="12030" max="12030" width="57.7109375" style="493" customWidth="1"/>
    <col min="12031" max="12031" width="14.7109375" style="493" customWidth="1"/>
    <col min="12032" max="12032" width="13.7109375" style="493" customWidth="1"/>
    <col min="12033" max="12034" width="12.5703125" style="493" customWidth="1"/>
    <col min="12035" max="12284" width="9.140625" style="493"/>
    <col min="12285" max="12285" width="8.7109375" style="493" customWidth="1"/>
    <col min="12286" max="12286" width="57.7109375" style="493" customWidth="1"/>
    <col min="12287" max="12287" width="14.7109375" style="493" customWidth="1"/>
    <col min="12288" max="12288" width="13.7109375" style="493" customWidth="1"/>
    <col min="12289" max="12290" width="12.5703125" style="493" customWidth="1"/>
    <col min="12291" max="12540" width="9.140625" style="493"/>
    <col min="12541" max="12541" width="8.7109375" style="493" customWidth="1"/>
    <col min="12542" max="12542" width="57.7109375" style="493" customWidth="1"/>
    <col min="12543" max="12543" width="14.7109375" style="493" customWidth="1"/>
    <col min="12544" max="12544" width="13.7109375" style="493" customWidth="1"/>
    <col min="12545" max="12546" width="12.5703125" style="493" customWidth="1"/>
    <col min="12547" max="12796" width="9.140625" style="493"/>
    <col min="12797" max="12797" width="8.7109375" style="493" customWidth="1"/>
    <col min="12798" max="12798" width="57.7109375" style="493" customWidth="1"/>
    <col min="12799" max="12799" width="14.7109375" style="493" customWidth="1"/>
    <col min="12800" max="12800" width="13.7109375" style="493" customWidth="1"/>
    <col min="12801" max="12802" width="12.5703125" style="493" customWidth="1"/>
    <col min="12803" max="13052" width="9.140625" style="493"/>
    <col min="13053" max="13053" width="8.7109375" style="493" customWidth="1"/>
    <col min="13054" max="13054" width="57.7109375" style="493" customWidth="1"/>
    <col min="13055" max="13055" width="14.7109375" style="493" customWidth="1"/>
    <col min="13056" max="13056" width="13.7109375" style="493" customWidth="1"/>
    <col min="13057" max="13058" width="12.5703125" style="493" customWidth="1"/>
    <col min="13059" max="13308" width="9.140625" style="493"/>
    <col min="13309" max="13309" width="8.7109375" style="493" customWidth="1"/>
    <col min="13310" max="13310" width="57.7109375" style="493" customWidth="1"/>
    <col min="13311" max="13311" width="14.7109375" style="493" customWidth="1"/>
    <col min="13312" max="13312" width="13.7109375" style="493" customWidth="1"/>
    <col min="13313" max="13314" width="12.5703125" style="493" customWidth="1"/>
    <col min="13315" max="13564" width="9.140625" style="493"/>
    <col min="13565" max="13565" width="8.7109375" style="493" customWidth="1"/>
    <col min="13566" max="13566" width="57.7109375" style="493" customWidth="1"/>
    <col min="13567" max="13567" width="14.7109375" style="493" customWidth="1"/>
    <col min="13568" max="13568" width="13.7109375" style="493" customWidth="1"/>
    <col min="13569" max="13570" width="12.5703125" style="493" customWidth="1"/>
    <col min="13571" max="13820" width="9.140625" style="493"/>
    <col min="13821" max="13821" width="8.7109375" style="493" customWidth="1"/>
    <col min="13822" max="13822" width="57.7109375" style="493" customWidth="1"/>
    <col min="13823" max="13823" width="14.7109375" style="493" customWidth="1"/>
    <col min="13824" max="13824" width="13.7109375" style="493" customWidth="1"/>
    <col min="13825" max="13826" width="12.5703125" style="493" customWidth="1"/>
    <col min="13827" max="14076" width="9.140625" style="493"/>
    <col min="14077" max="14077" width="8.7109375" style="493" customWidth="1"/>
    <col min="14078" max="14078" width="57.7109375" style="493" customWidth="1"/>
    <col min="14079" max="14079" width="14.7109375" style="493" customWidth="1"/>
    <col min="14080" max="14080" width="13.7109375" style="493" customWidth="1"/>
    <col min="14081" max="14082" width="12.5703125" style="493" customWidth="1"/>
    <col min="14083" max="14332" width="9.140625" style="493"/>
    <col min="14333" max="14333" width="8.7109375" style="493" customWidth="1"/>
    <col min="14334" max="14334" width="57.7109375" style="493" customWidth="1"/>
    <col min="14335" max="14335" width="14.7109375" style="493" customWidth="1"/>
    <col min="14336" max="14336" width="13.7109375" style="493" customWidth="1"/>
    <col min="14337" max="14338" width="12.5703125" style="493" customWidth="1"/>
    <col min="14339" max="14588" width="9.140625" style="493"/>
    <col min="14589" max="14589" width="8.7109375" style="493" customWidth="1"/>
    <col min="14590" max="14590" width="57.7109375" style="493" customWidth="1"/>
    <col min="14591" max="14591" width="14.7109375" style="493" customWidth="1"/>
    <col min="14592" max="14592" width="13.7109375" style="493" customWidth="1"/>
    <col min="14593" max="14594" width="12.5703125" style="493" customWidth="1"/>
    <col min="14595" max="14844" width="9.140625" style="493"/>
    <col min="14845" max="14845" width="8.7109375" style="493" customWidth="1"/>
    <col min="14846" max="14846" width="57.7109375" style="493" customWidth="1"/>
    <col min="14847" max="14847" width="14.7109375" style="493" customWidth="1"/>
    <col min="14848" max="14848" width="13.7109375" style="493" customWidth="1"/>
    <col min="14849" max="14850" width="12.5703125" style="493" customWidth="1"/>
    <col min="14851" max="15100" width="9.140625" style="493"/>
    <col min="15101" max="15101" width="8.7109375" style="493" customWidth="1"/>
    <col min="15102" max="15102" width="57.7109375" style="493" customWidth="1"/>
    <col min="15103" max="15103" width="14.7109375" style="493" customWidth="1"/>
    <col min="15104" max="15104" width="13.7109375" style="493" customWidth="1"/>
    <col min="15105" max="15106" width="12.5703125" style="493" customWidth="1"/>
    <col min="15107" max="15356" width="9.140625" style="493"/>
    <col min="15357" max="15357" width="8.7109375" style="493" customWidth="1"/>
    <col min="15358" max="15358" width="57.7109375" style="493" customWidth="1"/>
    <col min="15359" max="15359" width="14.7109375" style="493" customWidth="1"/>
    <col min="15360" max="15360" width="13.7109375" style="493" customWidth="1"/>
    <col min="15361" max="15362" width="12.5703125" style="493" customWidth="1"/>
    <col min="15363" max="15612" width="9.140625" style="493"/>
    <col min="15613" max="15613" width="8.7109375" style="493" customWidth="1"/>
    <col min="15614" max="15614" width="57.7109375" style="493" customWidth="1"/>
    <col min="15615" max="15615" width="14.7109375" style="493" customWidth="1"/>
    <col min="15616" max="15616" width="13.7109375" style="493" customWidth="1"/>
    <col min="15617" max="15618" width="12.5703125" style="493" customWidth="1"/>
    <col min="15619" max="15868" width="9.140625" style="493"/>
    <col min="15869" max="15869" width="8.7109375" style="493" customWidth="1"/>
    <col min="15870" max="15870" width="57.7109375" style="493" customWidth="1"/>
    <col min="15871" max="15871" width="14.7109375" style="493" customWidth="1"/>
    <col min="15872" max="15872" width="13.7109375" style="493" customWidth="1"/>
    <col min="15873" max="15874" width="12.5703125" style="493" customWidth="1"/>
    <col min="15875" max="16124" width="9.140625" style="493"/>
    <col min="16125" max="16125" width="8.7109375" style="493" customWidth="1"/>
    <col min="16126" max="16126" width="57.7109375" style="493" customWidth="1"/>
    <col min="16127" max="16127" width="14.7109375" style="493" customWidth="1"/>
    <col min="16128" max="16128" width="13.7109375" style="493" customWidth="1"/>
    <col min="16129" max="16130" width="12.5703125" style="493" customWidth="1"/>
    <col min="16131" max="16384" width="9.140625" style="493"/>
  </cols>
  <sheetData>
    <row r="1" spans="2:6" ht="15" customHeight="1">
      <c r="E1" s="494" t="s">
        <v>308</v>
      </c>
      <c r="F1" s="462"/>
    </row>
    <row r="2" spans="2:6" ht="15" customHeight="1">
      <c r="F2" s="462"/>
    </row>
    <row r="3" spans="2:6" ht="43.5" customHeight="1">
      <c r="B3" s="930" t="s">
        <v>309</v>
      </c>
      <c r="C3" s="930"/>
      <c r="D3" s="930"/>
      <c r="E3" s="930"/>
      <c r="F3" s="462"/>
    </row>
    <row r="4" spans="2:6" ht="15.75" thickBot="1">
      <c r="B4" s="467"/>
      <c r="C4" s="467"/>
      <c r="D4" s="467"/>
      <c r="E4" s="467"/>
      <c r="F4" s="463"/>
    </row>
    <row r="5" spans="2:6" ht="49.5" customHeight="1" thickBot="1">
      <c r="B5" s="495" t="s">
        <v>97</v>
      </c>
      <c r="C5" s="495" t="s">
        <v>264</v>
      </c>
      <c r="D5" s="470" t="s">
        <v>265</v>
      </c>
      <c r="E5" s="471" t="s">
        <v>266</v>
      </c>
    </row>
    <row r="6" spans="2:6" ht="17.25" customHeight="1">
      <c r="B6" s="496">
        <v>1</v>
      </c>
      <c r="C6" s="473" t="s">
        <v>310</v>
      </c>
      <c r="D6" s="474">
        <f>'[9]ODP-p prodolzuva'!$DX$51/1000</f>
        <v>24166.658150000003</v>
      </c>
      <c r="E6" s="475">
        <f>D6/$D$37</f>
        <v>0.15967023138155526</v>
      </c>
    </row>
    <row r="7" spans="2:6" ht="17.25" customHeight="1">
      <c r="B7" s="497">
        <v>2</v>
      </c>
      <c r="C7" s="477" t="s">
        <v>219</v>
      </c>
      <c r="D7" s="478">
        <f>SUM(D8:D9)</f>
        <v>0</v>
      </c>
      <c r="E7" s="479">
        <f t="shared" ref="E7:E37" si="0">D7/$D$37</f>
        <v>0</v>
      </c>
    </row>
    <row r="8" spans="2:6" ht="17.25" customHeight="1">
      <c r="B8" s="498" t="s">
        <v>311</v>
      </c>
      <c r="C8" s="481" t="s">
        <v>272</v>
      </c>
      <c r="D8" s="482">
        <f>'[9]ODP-p prodolzuva'!DX53</f>
        <v>0</v>
      </c>
      <c r="E8" s="483">
        <v>0</v>
      </c>
    </row>
    <row r="9" spans="2:6" ht="17.25" customHeight="1">
      <c r="B9" s="498" t="s">
        <v>312</v>
      </c>
      <c r="C9" s="481" t="s">
        <v>274</v>
      </c>
      <c r="D9" s="482">
        <f>'[9]ODP-p prodolzuva'!DX54</f>
        <v>0</v>
      </c>
      <c r="E9" s="483">
        <v>0</v>
      </c>
    </row>
    <row r="10" spans="2:6" ht="17.25" customHeight="1">
      <c r="B10" s="497">
        <v>3</v>
      </c>
      <c r="C10" s="477" t="s">
        <v>201</v>
      </c>
      <c r="D10" s="478">
        <f>'[9]ODP-p prodolzuva'!$DX$55/1000</f>
        <v>1.8779999999999999</v>
      </c>
      <c r="E10" s="479">
        <f t="shared" si="0"/>
        <v>1.2408033112123148E-5</v>
      </c>
    </row>
    <row r="11" spans="2:6" ht="36" customHeight="1">
      <c r="B11" s="497">
        <v>4</v>
      </c>
      <c r="C11" s="477" t="s">
        <v>269</v>
      </c>
      <c r="D11" s="478">
        <f>'[9]ODP-p prodolzuva'!$DX$56</f>
        <v>0</v>
      </c>
      <c r="E11" s="479">
        <f t="shared" si="0"/>
        <v>0</v>
      </c>
    </row>
    <row r="12" spans="2:6" ht="17.25" customHeight="1">
      <c r="B12" s="497">
        <v>5</v>
      </c>
      <c r="C12" s="477" t="s">
        <v>313</v>
      </c>
      <c r="D12" s="478">
        <f>SUM(D13:D17)</f>
        <v>91899.807229999991</v>
      </c>
      <c r="E12" s="479">
        <f t="shared" si="0"/>
        <v>0.60718628919466144</v>
      </c>
    </row>
    <row r="13" spans="2:6" ht="17.25" customHeight="1">
      <c r="B13" s="498" t="s">
        <v>271</v>
      </c>
      <c r="C13" s="481" t="s">
        <v>314</v>
      </c>
      <c r="D13" s="482">
        <f>'[9]ODP-p prodolzuva'!DX58/1000</f>
        <v>1277.8915699999998</v>
      </c>
      <c r="E13" s="483">
        <f>D13/D12</f>
        <v>1.3905269320117156E-2</v>
      </c>
    </row>
    <row r="14" spans="2:6" ht="17.25" customHeight="1">
      <c r="B14" s="498" t="s">
        <v>273</v>
      </c>
      <c r="C14" s="481" t="s">
        <v>315</v>
      </c>
      <c r="D14" s="482">
        <f>'[9]ODP-p prodolzuva'!DX59/1000</f>
        <v>9909.7741299999998</v>
      </c>
      <c r="E14" s="483">
        <f>D14/D12</f>
        <v>0.10783237123880528</v>
      </c>
    </row>
    <row r="15" spans="2:6" ht="17.25" customHeight="1">
      <c r="B15" s="498" t="s">
        <v>316</v>
      </c>
      <c r="C15" s="481" t="s">
        <v>317</v>
      </c>
      <c r="D15" s="482">
        <f>'[9]ODP-p prodolzuva'!DX60/1000</f>
        <v>75289.152949999989</v>
      </c>
      <c r="E15" s="483">
        <f>D15/D12</f>
        <v>0.81925256667374613</v>
      </c>
    </row>
    <row r="16" spans="2:6" ht="17.25" customHeight="1">
      <c r="B16" s="498" t="s">
        <v>318</v>
      </c>
      <c r="C16" s="481" t="s">
        <v>319</v>
      </c>
      <c r="D16" s="482">
        <f>'[9]ODP-p prodolzuva'!DX61/1000</f>
        <v>5404.0151699999997</v>
      </c>
      <c r="E16" s="483">
        <f>D16/D12</f>
        <v>5.8803335206952426E-2</v>
      </c>
    </row>
    <row r="17" spans="2:5" ht="17.25" customHeight="1">
      <c r="B17" s="498" t="s">
        <v>320</v>
      </c>
      <c r="C17" s="481" t="s">
        <v>321</v>
      </c>
      <c r="D17" s="482">
        <f>'[9]ODP-p prodolzuva'!DX62/1000</f>
        <v>18.973410000000001</v>
      </c>
      <c r="E17" s="483">
        <f>D17/D12</f>
        <v>2.0645756037893272E-4</v>
      </c>
    </row>
    <row r="18" spans="2:5" ht="17.25" customHeight="1">
      <c r="B18" s="497">
        <v>6</v>
      </c>
      <c r="C18" s="477" t="s">
        <v>322</v>
      </c>
      <c r="D18" s="478">
        <f>SUM(D19:D23)</f>
        <v>8112.3399499999987</v>
      </c>
      <c r="E18" s="479">
        <f t="shared" si="0"/>
        <v>5.3598606345260612E-2</v>
      </c>
    </row>
    <row r="19" spans="2:5" ht="17.25" customHeight="1">
      <c r="B19" s="498" t="s">
        <v>275</v>
      </c>
      <c r="C19" s="481" t="s">
        <v>314</v>
      </c>
      <c r="D19" s="482">
        <f>'[9]ODP-p prodolzuva'!DX64/1000</f>
        <v>673.4535699999999</v>
      </c>
      <c r="E19" s="483">
        <f>D19/D18</f>
        <v>8.3015945356185422E-2</v>
      </c>
    </row>
    <row r="20" spans="2:5" ht="17.25" customHeight="1">
      <c r="B20" s="498" t="s">
        <v>276</v>
      </c>
      <c r="C20" s="481" t="s">
        <v>315</v>
      </c>
      <c r="D20" s="482">
        <f>'[9]ODP-p prodolzuva'!DX65/1000</f>
        <v>7213.5492499999991</v>
      </c>
      <c r="E20" s="483">
        <f>D20/D18</f>
        <v>0.88920697289072559</v>
      </c>
    </row>
    <row r="21" spans="2:5" ht="17.25" customHeight="1">
      <c r="B21" s="498" t="s">
        <v>323</v>
      </c>
      <c r="C21" s="481" t="s">
        <v>317</v>
      </c>
      <c r="D21" s="482">
        <f>'[9]ODP-p prodolzuva'!DX66/1000</f>
        <v>4.992</v>
      </c>
      <c r="E21" s="483">
        <f>D21/D18</f>
        <v>6.1535882751067412E-4</v>
      </c>
    </row>
    <row r="22" spans="2:5" ht="17.25" customHeight="1">
      <c r="B22" s="498" t="s">
        <v>324</v>
      </c>
      <c r="C22" s="481" t="s">
        <v>319</v>
      </c>
      <c r="D22" s="482">
        <f>'[9]ODP-p prodolzuva'!DX67/1000</f>
        <v>50.474129999999995</v>
      </c>
      <c r="E22" s="483">
        <f>D22/D18</f>
        <v>6.221895323802352E-3</v>
      </c>
    </row>
    <row r="23" spans="2:5" ht="17.25" customHeight="1">
      <c r="B23" s="498" t="s">
        <v>325</v>
      </c>
      <c r="C23" s="481" t="s">
        <v>321</v>
      </c>
      <c r="D23" s="482">
        <f>'[9]ODP-p prodolzuva'!DX68/1000</f>
        <v>169.87100000000001</v>
      </c>
      <c r="E23" s="483">
        <f>D23/D18</f>
        <v>2.0939827601775988E-2</v>
      </c>
    </row>
    <row r="24" spans="2:5" ht="17.25" customHeight="1">
      <c r="B24" s="497">
        <v>7</v>
      </c>
      <c r="C24" s="477" t="s">
        <v>226</v>
      </c>
      <c r="D24" s="478">
        <f>SUM(D25:D26)</f>
        <v>16348.736150000001</v>
      </c>
      <c r="E24" s="479">
        <f t="shared" si="0"/>
        <v>0.10801685808869262</v>
      </c>
    </row>
    <row r="25" spans="2:5" ht="17.25" customHeight="1">
      <c r="B25" s="498" t="s">
        <v>278</v>
      </c>
      <c r="C25" s="481" t="s">
        <v>272</v>
      </c>
      <c r="D25" s="482">
        <f>'[9]ODP-p prodolzuva'!DX70/1000</f>
        <v>13385.942349999999</v>
      </c>
      <c r="E25" s="483">
        <f>D25/D24</f>
        <v>0.81877536142143925</v>
      </c>
    </row>
    <row r="26" spans="2:5" ht="17.25" customHeight="1">
      <c r="B26" s="498" t="s">
        <v>279</v>
      </c>
      <c r="C26" s="481" t="s">
        <v>274</v>
      </c>
      <c r="D26" s="482">
        <f>'[9]ODP-p prodolzuva'!DX71/1000</f>
        <v>2962.7938000000004</v>
      </c>
      <c r="E26" s="483">
        <f>D26/D24</f>
        <v>0.18122463857856072</v>
      </c>
    </row>
    <row r="27" spans="2:5" ht="17.25" customHeight="1">
      <c r="B27" s="497">
        <v>8</v>
      </c>
      <c r="C27" s="477" t="s">
        <v>227</v>
      </c>
      <c r="D27" s="478">
        <f>'[9]ODP-p prodolzuva'!$DX$72/1000</f>
        <v>633.93100000000004</v>
      </c>
      <c r="E27" s="479">
        <f t="shared" si="0"/>
        <v>4.1884115222584348E-3</v>
      </c>
    </row>
    <row r="28" spans="2:5" ht="17.25" customHeight="1">
      <c r="B28" s="497">
        <v>9</v>
      </c>
      <c r="C28" s="477" t="s">
        <v>326</v>
      </c>
      <c r="D28" s="478">
        <f>'[9]ODP-p prodolzuva'!DX73/1000</f>
        <v>820.58528999999999</v>
      </c>
      <c r="E28" s="479">
        <f t="shared" si="0"/>
        <v>5.4216450743563242E-3</v>
      </c>
    </row>
    <row r="29" spans="2:5" ht="17.25" customHeight="1">
      <c r="B29" s="497">
        <v>10</v>
      </c>
      <c r="C29" s="477" t="s">
        <v>327</v>
      </c>
      <c r="D29" s="478">
        <f>'[9]ODP-p prodolzuva'!DX74/1000</f>
        <v>33.943009999999994</v>
      </c>
      <c r="E29" s="479">
        <f t="shared" si="0"/>
        <v>2.2426304153627639E-4</v>
      </c>
    </row>
    <row r="30" spans="2:5" ht="17.25" customHeight="1">
      <c r="B30" s="497">
        <v>11</v>
      </c>
      <c r="C30" s="477" t="s">
        <v>229</v>
      </c>
      <c r="D30" s="478">
        <f>'[9]ODP-p prodolzuva'!DX75/1000</f>
        <v>0.1143</v>
      </c>
      <c r="E30" s="479">
        <f t="shared" si="0"/>
        <v>7.5518540187203182E-7</v>
      </c>
    </row>
    <row r="31" spans="2:5" ht="17.25" customHeight="1">
      <c r="B31" s="497">
        <v>12</v>
      </c>
      <c r="C31" s="477" t="s">
        <v>230</v>
      </c>
      <c r="D31" s="478">
        <f>'[9]ODP-p prodolzuva'!DX76/1000</f>
        <v>3.1284899999999998</v>
      </c>
      <c r="E31" s="479">
        <f t="shared" si="0"/>
        <v>2.0670078546829685E-5</v>
      </c>
    </row>
    <row r="32" spans="2:5" ht="17.25" customHeight="1">
      <c r="B32" s="497">
        <v>13</v>
      </c>
      <c r="C32" s="477" t="s">
        <v>328</v>
      </c>
      <c r="D32" s="478">
        <f>'[9]ODP-p prodolzuva'!DX77/1000</f>
        <v>6827.2563300000002</v>
      </c>
      <c r="E32" s="479">
        <f t="shared" si="0"/>
        <v>4.5107999258568884E-2</v>
      </c>
    </row>
    <row r="33" spans="2:5" ht="36" customHeight="1">
      <c r="B33" s="497">
        <v>14</v>
      </c>
      <c r="C33" s="477" t="s">
        <v>329</v>
      </c>
      <c r="D33" s="478">
        <f>'[9]ODP-p prodolzuva'!DX78/1000</f>
        <v>0</v>
      </c>
      <c r="E33" s="479">
        <f t="shared" si="0"/>
        <v>0</v>
      </c>
    </row>
    <row r="34" spans="2:5" ht="17.25" customHeight="1">
      <c r="B34" s="497">
        <v>15</v>
      </c>
      <c r="C34" s="477" t="s">
        <v>330</v>
      </c>
      <c r="D34" s="478">
        <f>'[9]ODP-p prodolzuva'!DX79/1000</f>
        <v>1041.0092199999999</v>
      </c>
      <c r="E34" s="479">
        <f t="shared" si="0"/>
        <v>6.8779962043586211E-3</v>
      </c>
    </row>
    <row r="35" spans="2:5" ht="36" customHeight="1">
      <c r="B35" s="499">
        <v>16</v>
      </c>
      <c r="C35" s="485" t="s">
        <v>331</v>
      </c>
      <c r="D35" s="478">
        <f>'[9]ODP-p prodolzuva'!DX80/1000</f>
        <v>149889.38712</v>
      </c>
      <c r="E35" s="487">
        <f t="shared" si="0"/>
        <v>0.99032613340830933</v>
      </c>
    </row>
    <row r="36" spans="2:5" ht="17.25" customHeight="1">
      <c r="B36" s="497">
        <v>17</v>
      </c>
      <c r="C36" s="477" t="s">
        <v>235</v>
      </c>
      <c r="D36" s="478">
        <f>'[9]ODP-p prodolzuva'!DX81/1000</f>
        <v>1464.1741600000003</v>
      </c>
      <c r="E36" s="479">
        <f t="shared" si="0"/>
        <v>9.6738665916906823E-3</v>
      </c>
    </row>
    <row r="37" spans="2:5" ht="50.25" customHeight="1" thickBot="1">
      <c r="B37" s="500">
        <v>18</v>
      </c>
      <c r="C37" s="489" t="s">
        <v>332</v>
      </c>
      <c r="D37" s="501">
        <f>D35+D36</f>
        <v>151353.56127999999</v>
      </c>
      <c r="E37" s="491">
        <f t="shared" si="0"/>
        <v>1</v>
      </c>
    </row>
    <row r="38" spans="2:5">
      <c r="D38" s="502"/>
    </row>
  </sheetData>
  <mergeCells count="1">
    <mergeCell ref="B3:E3"/>
  </mergeCells>
  <pageMargins left="0.19685039370078741" right="0.19685039370078741" top="0.35433070866141736" bottom="0.39370078740157483" header="0.31496062992125984" footer="0.31496062992125984"/>
  <pageSetup paperSize="9" scale="95" orientation="portrait" verticalDpi="0" r:id="rId1"/>
</worksheet>
</file>

<file path=xl/worksheets/sheet18.xml><?xml version="1.0" encoding="utf-8"?>
<worksheet xmlns="http://schemas.openxmlformats.org/spreadsheetml/2006/main" xmlns:r="http://schemas.openxmlformats.org/officeDocument/2006/relationships">
  <dimension ref="A1:K88"/>
  <sheetViews>
    <sheetView showGridLines="0" workbookViewId="0">
      <selection activeCell="A3" sqref="A3"/>
    </sheetView>
  </sheetViews>
  <sheetFormatPr defaultRowHeight="14.25"/>
  <cols>
    <col min="1" max="1" width="4" style="503" customWidth="1"/>
    <col min="2" max="2" width="6.7109375" style="503" customWidth="1"/>
    <col min="3" max="3" width="73.5703125" style="503" customWidth="1"/>
    <col min="4" max="4" width="11.28515625" style="503" bestFit="1" customWidth="1"/>
    <col min="5" max="6" width="10.140625" style="504" bestFit="1" customWidth="1"/>
    <col min="7" max="8" width="11.28515625" style="504" bestFit="1" customWidth="1"/>
    <col min="9" max="10" width="10.140625" style="504" bestFit="1" customWidth="1"/>
    <col min="11" max="11" width="11.28515625" style="504" bestFit="1" customWidth="1"/>
    <col min="12" max="252" width="9.140625" style="504"/>
    <col min="253" max="253" width="6.7109375" style="504" customWidth="1"/>
    <col min="254" max="254" width="73.5703125" style="504" customWidth="1"/>
    <col min="255" max="255" width="11.28515625" style="504" bestFit="1" customWidth="1"/>
    <col min="256" max="257" width="10.140625" style="504" bestFit="1" customWidth="1"/>
    <col min="258" max="259" width="11.28515625" style="504" bestFit="1" customWidth="1"/>
    <col min="260" max="261" width="10.140625" style="504" bestFit="1" customWidth="1"/>
    <col min="262" max="262" width="11.28515625" style="504" bestFit="1" customWidth="1"/>
    <col min="263" max="508" width="9.140625" style="504"/>
    <col min="509" max="509" width="6.7109375" style="504" customWidth="1"/>
    <col min="510" max="510" width="73.5703125" style="504" customWidth="1"/>
    <col min="511" max="511" width="11.28515625" style="504" bestFit="1" customWidth="1"/>
    <col min="512" max="513" width="10.140625" style="504" bestFit="1" customWidth="1"/>
    <col min="514" max="515" width="11.28515625" style="504" bestFit="1" customWidth="1"/>
    <col min="516" max="517" width="10.140625" style="504" bestFit="1" customWidth="1"/>
    <col min="518" max="518" width="11.28515625" style="504" bestFit="1" customWidth="1"/>
    <col min="519" max="764" width="9.140625" style="504"/>
    <col min="765" max="765" width="6.7109375" style="504" customWidth="1"/>
    <col min="766" max="766" width="73.5703125" style="504" customWidth="1"/>
    <col min="767" max="767" width="11.28515625" style="504" bestFit="1" customWidth="1"/>
    <col min="768" max="769" width="10.140625" style="504" bestFit="1" customWidth="1"/>
    <col min="770" max="771" width="11.28515625" style="504" bestFit="1" customWidth="1"/>
    <col min="772" max="773" width="10.140625" style="504" bestFit="1" customWidth="1"/>
    <col min="774" max="774" width="11.28515625" style="504" bestFit="1" customWidth="1"/>
    <col min="775" max="1020" width="9.140625" style="504"/>
    <col min="1021" max="1021" width="6.7109375" style="504" customWidth="1"/>
    <col min="1022" max="1022" width="73.5703125" style="504" customWidth="1"/>
    <col min="1023" max="1023" width="11.28515625" style="504" bestFit="1" customWidth="1"/>
    <col min="1024" max="1025" width="10.140625" style="504" bestFit="1" customWidth="1"/>
    <col min="1026" max="1027" width="11.28515625" style="504" bestFit="1" customWidth="1"/>
    <col min="1028" max="1029" width="10.140625" style="504" bestFit="1" customWidth="1"/>
    <col min="1030" max="1030" width="11.28515625" style="504" bestFit="1" customWidth="1"/>
    <col min="1031" max="1276" width="9.140625" style="504"/>
    <col min="1277" max="1277" width="6.7109375" style="504" customWidth="1"/>
    <col min="1278" max="1278" width="73.5703125" style="504" customWidth="1"/>
    <col min="1279" max="1279" width="11.28515625" style="504" bestFit="1" customWidth="1"/>
    <col min="1280" max="1281" width="10.140625" style="504" bestFit="1" customWidth="1"/>
    <col min="1282" max="1283" width="11.28515625" style="504" bestFit="1" customWidth="1"/>
    <col min="1284" max="1285" width="10.140625" style="504" bestFit="1" customWidth="1"/>
    <col min="1286" max="1286" width="11.28515625" style="504" bestFit="1" customWidth="1"/>
    <col min="1287" max="1532" width="9.140625" style="504"/>
    <col min="1533" max="1533" width="6.7109375" style="504" customWidth="1"/>
    <col min="1534" max="1534" width="73.5703125" style="504" customWidth="1"/>
    <col min="1535" max="1535" width="11.28515625" style="504" bestFit="1" customWidth="1"/>
    <col min="1536" max="1537" width="10.140625" style="504" bestFit="1" customWidth="1"/>
    <col min="1538" max="1539" width="11.28515625" style="504" bestFit="1" customWidth="1"/>
    <col min="1540" max="1541" width="10.140625" style="504" bestFit="1" customWidth="1"/>
    <col min="1542" max="1542" width="11.28515625" style="504" bestFit="1" customWidth="1"/>
    <col min="1543" max="1788" width="9.140625" style="504"/>
    <col min="1789" max="1789" width="6.7109375" style="504" customWidth="1"/>
    <col min="1790" max="1790" width="73.5703125" style="504" customWidth="1"/>
    <col min="1791" max="1791" width="11.28515625" style="504" bestFit="1" customWidth="1"/>
    <col min="1792" max="1793" width="10.140625" style="504" bestFit="1" customWidth="1"/>
    <col min="1794" max="1795" width="11.28515625" style="504" bestFit="1" customWidth="1"/>
    <col min="1796" max="1797" width="10.140625" style="504" bestFit="1" customWidth="1"/>
    <col min="1798" max="1798" width="11.28515625" style="504" bestFit="1" customWidth="1"/>
    <col min="1799" max="2044" width="9.140625" style="504"/>
    <col min="2045" max="2045" width="6.7109375" style="504" customWidth="1"/>
    <col min="2046" max="2046" width="73.5703125" style="504" customWidth="1"/>
    <col min="2047" max="2047" width="11.28515625" style="504" bestFit="1" customWidth="1"/>
    <col min="2048" max="2049" width="10.140625" style="504" bestFit="1" customWidth="1"/>
    <col min="2050" max="2051" width="11.28515625" style="504" bestFit="1" customWidth="1"/>
    <col min="2052" max="2053" width="10.140625" style="504" bestFit="1" customWidth="1"/>
    <col min="2054" max="2054" width="11.28515625" style="504" bestFit="1" customWidth="1"/>
    <col min="2055" max="2300" width="9.140625" style="504"/>
    <col min="2301" max="2301" width="6.7109375" style="504" customWidth="1"/>
    <col min="2302" max="2302" width="73.5703125" style="504" customWidth="1"/>
    <col min="2303" max="2303" width="11.28515625" style="504" bestFit="1" customWidth="1"/>
    <col min="2304" max="2305" width="10.140625" style="504" bestFit="1" customWidth="1"/>
    <col min="2306" max="2307" width="11.28515625" style="504" bestFit="1" customWidth="1"/>
    <col min="2308" max="2309" width="10.140625" style="504" bestFit="1" customWidth="1"/>
    <col min="2310" max="2310" width="11.28515625" style="504" bestFit="1" customWidth="1"/>
    <col min="2311" max="2556" width="9.140625" style="504"/>
    <col min="2557" max="2557" width="6.7109375" style="504" customWidth="1"/>
    <col min="2558" max="2558" width="73.5703125" style="504" customWidth="1"/>
    <col min="2559" max="2559" width="11.28515625" style="504" bestFit="1" customWidth="1"/>
    <col min="2560" max="2561" width="10.140625" style="504" bestFit="1" customWidth="1"/>
    <col min="2562" max="2563" width="11.28515625" style="504" bestFit="1" customWidth="1"/>
    <col min="2564" max="2565" width="10.140625" style="504" bestFit="1" customWidth="1"/>
    <col min="2566" max="2566" width="11.28515625" style="504" bestFit="1" customWidth="1"/>
    <col min="2567" max="2812" width="9.140625" style="504"/>
    <col min="2813" max="2813" width="6.7109375" style="504" customWidth="1"/>
    <col min="2814" max="2814" width="73.5703125" style="504" customWidth="1"/>
    <col min="2815" max="2815" width="11.28515625" style="504" bestFit="1" customWidth="1"/>
    <col min="2816" max="2817" width="10.140625" style="504" bestFit="1" customWidth="1"/>
    <col min="2818" max="2819" width="11.28515625" style="504" bestFit="1" customWidth="1"/>
    <col min="2820" max="2821" width="10.140625" style="504" bestFit="1" customWidth="1"/>
    <col min="2822" max="2822" width="11.28515625" style="504" bestFit="1" customWidth="1"/>
    <col min="2823" max="3068" width="9.140625" style="504"/>
    <col min="3069" max="3069" width="6.7109375" style="504" customWidth="1"/>
    <col min="3070" max="3070" width="73.5703125" style="504" customWidth="1"/>
    <col min="3071" max="3071" width="11.28515625" style="504" bestFit="1" customWidth="1"/>
    <col min="3072" max="3073" width="10.140625" style="504" bestFit="1" customWidth="1"/>
    <col min="3074" max="3075" width="11.28515625" style="504" bestFit="1" customWidth="1"/>
    <col min="3076" max="3077" width="10.140625" style="504" bestFit="1" customWidth="1"/>
    <col min="3078" max="3078" width="11.28515625" style="504" bestFit="1" customWidth="1"/>
    <col min="3079" max="3324" width="9.140625" style="504"/>
    <col min="3325" max="3325" width="6.7109375" style="504" customWidth="1"/>
    <col min="3326" max="3326" width="73.5703125" style="504" customWidth="1"/>
    <col min="3327" max="3327" width="11.28515625" style="504" bestFit="1" customWidth="1"/>
    <col min="3328" max="3329" width="10.140625" style="504" bestFit="1" customWidth="1"/>
    <col min="3330" max="3331" width="11.28515625" style="504" bestFit="1" customWidth="1"/>
    <col min="3332" max="3333" width="10.140625" style="504" bestFit="1" customWidth="1"/>
    <col min="3334" max="3334" width="11.28515625" style="504" bestFit="1" customWidth="1"/>
    <col min="3335" max="3580" width="9.140625" style="504"/>
    <col min="3581" max="3581" width="6.7109375" style="504" customWidth="1"/>
    <col min="3582" max="3582" width="73.5703125" style="504" customWidth="1"/>
    <col min="3583" max="3583" width="11.28515625" style="504" bestFit="1" customWidth="1"/>
    <col min="3584" max="3585" width="10.140625" style="504" bestFit="1" customWidth="1"/>
    <col min="3586" max="3587" width="11.28515625" style="504" bestFit="1" customWidth="1"/>
    <col min="3588" max="3589" width="10.140625" style="504" bestFit="1" customWidth="1"/>
    <col min="3590" max="3590" width="11.28515625" style="504" bestFit="1" customWidth="1"/>
    <col min="3591" max="3836" width="9.140625" style="504"/>
    <col min="3837" max="3837" width="6.7109375" style="504" customWidth="1"/>
    <col min="3838" max="3838" width="73.5703125" style="504" customWidth="1"/>
    <col min="3839" max="3839" width="11.28515625" style="504" bestFit="1" customWidth="1"/>
    <col min="3840" max="3841" width="10.140625" style="504" bestFit="1" customWidth="1"/>
    <col min="3842" max="3843" width="11.28515625" style="504" bestFit="1" customWidth="1"/>
    <col min="3844" max="3845" width="10.140625" style="504" bestFit="1" customWidth="1"/>
    <col min="3846" max="3846" width="11.28515625" style="504" bestFit="1" customWidth="1"/>
    <col min="3847" max="4092" width="9.140625" style="504"/>
    <col min="4093" max="4093" width="6.7109375" style="504" customWidth="1"/>
    <col min="4094" max="4094" width="73.5703125" style="504" customWidth="1"/>
    <col min="4095" max="4095" width="11.28515625" style="504" bestFit="1" customWidth="1"/>
    <col min="4096" max="4097" width="10.140625" style="504" bestFit="1" customWidth="1"/>
    <col min="4098" max="4099" width="11.28515625" style="504" bestFit="1" customWidth="1"/>
    <col min="4100" max="4101" width="10.140625" style="504" bestFit="1" customWidth="1"/>
    <col min="4102" max="4102" width="11.28515625" style="504" bestFit="1" customWidth="1"/>
    <col min="4103" max="4348" width="9.140625" style="504"/>
    <col min="4349" max="4349" width="6.7109375" style="504" customWidth="1"/>
    <col min="4350" max="4350" width="73.5703125" style="504" customWidth="1"/>
    <col min="4351" max="4351" width="11.28515625" style="504" bestFit="1" customWidth="1"/>
    <col min="4352" max="4353" width="10.140625" style="504" bestFit="1" customWidth="1"/>
    <col min="4354" max="4355" width="11.28515625" style="504" bestFit="1" customWidth="1"/>
    <col min="4356" max="4357" width="10.140625" style="504" bestFit="1" customWidth="1"/>
    <col min="4358" max="4358" width="11.28515625" style="504" bestFit="1" customWidth="1"/>
    <col min="4359" max="4604" width="9.140625" style="504"/>
    <col min="4605" max="4605" width="6.7109375" style="504" customWidth="1"/>
    <col min="4606" max="4606" width="73.5703125" style="504" customWidth="1"/>
    <col min="4607" max="4607" width="11.28515625" style="504" bestFit="1" customWidth="1"/>
    <col min="4608" max="4609" width="10.140625" style="504" bestFit="1" customWidth="1"/>
    <col min="4610" max="4611" width="11.28515625" style="504" bestFit="1" customWidth="1"/>
    <col min="4612" max="4613" width="10.140625" style="504" bestFit="1" customWidth="1"/>
    <col min="4614" max="4614" width="11.28515625" style="504" bestFit="1" customWidth="1"/>
    <col min="4615" max="4860" width="9.140625" style="504"/>
    <col min="4861" max="4861" width="6.7109375" style="504" customWidth="1"/>
    <col min="4862" max="4862" width="73.5703125" style="504" customWidth="1"/>
    <col min="4863" max="4863" width="11.28515625" style="504" bestFit="1" customWidth="1"/>
    <col min="4864" max="4865" width="10.140625" style="504" bestFit="1" customWidth="1"/>
    <col min="4866" max="4867" width="11.28515625" style="504" bestFit="1" customWidth="1"/>
    <col min="4868" max="4869" width="10.140625" style="504" bestFit="1" customWidth="1"/>
    <col min="4870" max="4870" width="11.28515625" style="504" bestFit="1" customWidth="1"/>
    <col min="4871" max="5116" width="9.140625" style="504"/>
    <col min="5117" max="5117" width="6.7109375" style="504" customWidth="1"/>
    <col min="5118" max="5118" width="73.5703125" style="504" customWidth="1"/>
    <col min="5119" max="5119" width="11.28515625" style="504" bestFit="1" customWidth="1"/>
    <col min="5120" max="5121" width="10.140625" style="504" bestFit="1" customWidth="1"/>
    <col min="5122" max="5123" width="11.28515625" style="504" bestFit="1" customWidth="1"/>
    <col min="5124" max="5125" width="10.140625" style="504" bestFit="1" customWidth="1"/>
    <col min="5126" max="5126" width="11.28515625" style="504" bestFit="1" customWidth="1"/>
    <col min="5127" max="5372" width="9.140625" style="504"/>
    <col min="5373" max="5373" width="6.7109375" style="504" customWidth="1"/>
    <col min="5374" max="5374" width="73.5703125" style="504" customWidth="1"/>
    <col min="5375" max="5375" width="11.28515625" style="504" bestFit="1" customWidth="1"/>
    <col min="5376" max="5377" width="10.140625" style="504" bestFit="1" customWidth="1"/>
    <col min="5378" max="5379" width="11.28515625" style="504" bestFit="1" customWidth="1"/>
    <col min="5380" max="5381" width="10.140625" style="504" bestFit="1" customWidth="1"/>
    <col min="5382" max="5382" width="11.28515625" style="504" bestFit="1" customWidth="1"/>
    <col min="5383" max="5628" width="9.140625" style="504"/>
    <col min="5629" max="5629" width="6.7109375" style="504" customWidth="1"/>
    <col min="5630" max="5630" width="73.5703125" style="504" customWidth="1"/>
    <col min="5631" max="5631" width="11.28515625" style="504" bestFit="1" customWidth="1"/>
    <col min="5632" max="5633" width="10.140625" style="504" bestFit="1" customWidth="1"/>
    <col min="5634" max="5635" width="11.28515625" style="504" bestFit="1" customWidth="1"/>
    <col min="5636" max="5637" width="10.140625" style="504" bestFit="1" customWidth="1"/>
    <col min="5638" max="5638" width="11.28515625" style="504" bestFit="1" customWidth="1"/>
    <col min="5639" max="5884" width="9.140625" style="504"/>
    <col min="5885" max="5885" width="6.7109375" style="504" customWidth="1"/>
    <col min="5886" max="5886" width="73.5703125" style="504" customWidth="1"/>
    <col min="5887" max="5887" width="11.28515625" style="504" bestFit="1" customWidth="1"/>
    <col min="5888" max="5889" width="10.140625" style="504" bestFit="1" customWidth="1"/>
    <col min="5890" max="5891" width="11.28515625" style="504" bestFit="1" customWidth="1"/>
    <col min="5892" max="5893" width="10.140625" style="504" bestFit="1" customWidth="1"/>
    <col min="5894" max="5894" width="11.28515625" style="504" bestFit="1" customWidth="1"/>
    <col min="5895" max="6140" width="9.140625" style="504"/>
    <col min="6141" max="6141" width="6.7109375" style="504" customWidth="1"/>
    <col min="6142" max="6142" width="73.5703125" style="504" customWidth="1"/>
    <col min="6143" max="6143" width="11.28515625" style="504" bestFit="1" customWidth="1"/>
    <col min="6144" max="6145" width="10.140625" style="504" bestFit="1" customWidth="1"/>
    <col min="6146" max="6147" width="11.28515625" style="504" bestFit="1" customWidth="1"/>
    <col min="6148" max="6149" width="10.140625" style="504" bestFit="1" customWidth="1"/>
    <col min="6150" max="6150" width="11.28515625" style="504" bestFit="1" customWidth="1"/>
    <col min="6151" max="6396" width="9.140625" style="504"/>
    <col min="6397" max="6397" width="6.7109375" style="504" customWidth="1"/>
    <col min="6398" max="6398" width="73.5703125" style="504" customWidth="1"/>
    <col min="6399" max="6399" width="11.28515625" style="504" bestFit="1" customWidth="1"/>
    <col min="6400" max="6401" width="10.140625" style="504" bestFit="1" customWidth="1"/>
    <col min="6402" max="6403" width="11.28515625" style="504" bestFit="1" customWidth="1"/>
    <col min="6404" max="6405" width="10.140625" style="504" bestFit="1" customWidth="1"/>
    <col min="6406" max="6406" width="11.28515625" style="504" bestFit="1" customWidth="1"/>
    <col min="6407" max="6652" width="9.140625" style="504"/>
    <col min="6653" max="6653" width="6.7109375" style="504" customWidth="1"/>
    <col min="6654" max="6654" width="73.5703125" style="504" customWidth="1"/>
    <col min="6655" max="6655" width="11.28515625" style="504" bestFit="1" customWidth="1"/>
    <col min="6656" max="6657" width="10.140625" style="504" bestFit="1" customWidth="1"/>
    <col min="6658" max="6659" width="11.28515625" style="504" bestFit="1" customWidth="1"/>
    <col min="6660" max="6661" width="10.140625" style="504" bestFit="1" customWidth="1"/>
    <col min="6662" max="6662" width="11.28515625" style="504" bestFit="1" customWidth="1"/>
    <col min="6663" max="6908" width="9.140625" style="504"/>
    <col min="6909" max="6909" width="6.7109375" style="504" customWidth="1"/>
    <col min="6910" max="6910" width="73.5703125" style="504" customWidth="1"/>
    <col min="6911" max="6911" width="11.28515625" style="504" bestFit="1" customWidth="1"/>
    <col min="6912" max="6913" width="10.140625" style="504" bestFit="1" customWidth="1"/>
    <col min="6914" max="6915" width="11.28515625" style="504" bestFit="1" customWidth="1"/>
    <col min="6916" max="6917" width="10.140625" style="504" bestFit="1" customWidth="1"/>
    <col min="6918" max="6918" width="11.28515625" style="504" bestFit="1" customWidth="1"/>
    <col min="6919" max="7164" width="9.140625" style="504"/>
    <col min="7165" max="7165" width="6.7109375" style="504" customWidth="1"/>
    <col min="7166" max="7166" width="73.5703125" style="504" customWidth="1"/>
    <col min="7167" max="7167" width="11.28515625" style="504" bestFit="1" customWidth="1"/>
    <col min="7168" max="7169" width="10.140625" style="504" bestFit="1" customWidth="1"/>
    <col min="7170" max="7171" width="11.28515625" style="504" bestFit="1" customWidth="1"/>
    <col min="7172" max="7173" width="10.140625" style="504" bestFit="1" customWidth="1"/>
    <col min="7174" max="7174" width="11.28515625" style="504" bestFit="1" customWidth="1"/>
    <col min="7175" max="7420" width="9.140625" style="504"/>
    <col min="7421" max="7421" width="6.7109375" style="504" customWidth="1"/>
    <col min="7422" max="7422" width="73.5703125" style="504" customWidth="1"/>
    <col min="7423" max="7423" width="11.28515625" style="504" bestFit="1" customWidth="1"/>
    <col min="7424" max="7425" width="10.140625" style="504" bestFit="1" customWidth="1"/>
    <col min="7426" max="7427" width="11.28515625" style="504" bestFit="1" customWidth="1"/>
    <col min="7428" max="7429" width="10.140625" style="504" bestFit="1" customWidth="1"/>
    <col min="7430" max="7430" width="11.28515625" style="504" bestFit="1" customWidth="1"/>
    <col min="7431" max="7676" width="9.140625" style="504"/>
    <col min="7677" max="7677" width="6.7109375" style="504" customWidth="1"/>
    <col min="7678" max="7678" width="73.5703125" style="504" customWidth="1"/>
    <col min="7679" max="7679" width="11.28515625" style="504" bestFit="1" customWidth="1"/>
    <col min="7680" max="7681" width="10.140625" style="504" bestFit="1" customWidth="1"/>
    <col min="7682" max="7683" width="11.28515625" style="504" bestFit="1" customWidth="1"/>
    <col min="7684" max="7685" width="10.140625" style="504" bestFit="1" customWidth="1"/>
    <col min="7686" max="7686" width="11.28515625" style="504" bestFit="1" customWidth="1"/>
    <col min="7687" max="7932" width="9.140625" style="504"/>
    <col min="7933" max="7933" width="6.7109375" style="504" customWidth="1"/>
    <col min="7934" max="7934" width="73.5703125" style="504" customWidth="1"/>
    <col min="7935" max="7935" width="11.28515625" style="504" bestFit="1" customWidth="1"/>
    <col min="7936" max="7937" width="10.140625" style="504" bestFit="1" customWidth="1"/>
    <col min="7938" max="7939" width="11.28515625" style="504" bestFit="1" customWidth="1"/>
    <col min="7940" max="7941" width="10.140625" style="504" bestFit="1" customWidth="1"/>
    <col min="7942" max="7942" width="11.28515625" style="504" bestFit="1" customWidth="1"/>
    <col min="7943" max="8188" width="9.140625" style="504"/>
    <col min="8189" max="8189" width="6.7109375" style="504" customWidth="1"/>
    <col min="8190" max="8190" width="73.5703125" style="504" customWidth="1"/>
    <col min="8191" max="8191" width="11.28515625" style="504" bestFit="1" customWidth="1"/>
    <col min="8192" max="8193" width="10.140625" style="504" bestFit="1" customWidth="1"/>
    <col min="8194" max="8195" width="11.28515625" style="504" bestFit="1" customWidth="1"/>
    <col min="8196" max="8197" width="10.140625" style="504" bestFit="1" customWidth="1"/>
    <col min="8198" max="8198" width="11.28515625" style="504" bestFit="1" customWidth="1"/>
    <col min="8199" max="8444" width="9.140625" style="504"/>
    <col min="8445" max="8445" width="6.7109375" style="504" customWidth="1"/>
    <col min="8446" max="8446" width="73.5703125" style="504" customWidth="1"/>
    <col min="8447" max="8447" width="11.28515625" style="504" bestFit="1" customWidth="1"/>
    <col min="8448" max="8449" width="10.140625" style="504" bestFit="1" customWidth="1"/>
    <col min="8450" max="8451" width="11.28515625" style="504" bestFit="1" customWidth="1"/>
    <col min="8452" max="8453" width="10.140625" style="504" bestFit="1" customWidth="1"/>
    <col min="8454" max="8454" width="11.28515625" style="504" bestFit="1" customWidth="1"/>
    <col min="8455" max="8700" width="9.140625" style="504"/>
    <col min="8701" max="8701" width="6.7109375" style="504" customWidth="1"/>
    <col min="8702" max="8702" width="73.5703125" style="504" customWidth="1"/>
    <col min="8703" max="8703" width="11.28515625" style="504" bestFit="1" customWidth="1"/>
    <col min="8704" max="8705" width="10.140625" style="504" bestFit="1" customWidth="1"/>
    <col min="8706" max="8707" width="11.28515625" style="504" bestFit="1" customWidth="1"/>
    <col min="8708" max="8709" width="10.140625" style="504" bestFit="1" customWidth="1"/>
    <col min="8710" max="8710" width="11.28515625" style="504" bestFit="1" customWidth="1"/>
    <col min="8711" max="8956" width="9.140625" style="504"/>
    <col min="8957" max="8957" width="6.7109375" style="504" customWidth="1"/>
    <col min="8958" max="8958" width="73.5703125" style="504" customWidth="1"/>
    <col min="8959" max="8959" width="11.28515625" style="504" bestFit="1" customWidth="1"/>
    <col min="8960" max="8961" width="10.140625" style="504" bestFit="1" customWidth="1"/>
    <col min="8962" max="8963" width="11.28515625" style="504" bestFit="1" customWidth="1"/>
    <col min="8964" max="8965" width="10.140625" style="504" bestFit="1" customWidth="1"/>
    <col min="8966" max="8966" width="11.28515625" style="504" bestFit="1" customWidth="1"/>
    <col min="8967" max="9212" width="9.140625" style="504"/>
    <col min="9213" max="9213" width="6.7109375" style="504" customWidth="1"/>
    <col min="9214" max="9214" width="73.5703125" style="504" customWidth="1"/>
    <col min="9215" max="9215" width="11.28515625" style="504" bestFit="1" customWidth="1"/>
    <col min="9216" max="9217" width="10.140625" style="504" bestFit="1" customWidth="1"/>
    <col min="9218" max="9219" width="11.28515625" style="504" bestFit="1" customWidth="1"/>
    <col min="9220" max="9221" width="10.140625" style="504" bestFit="1" customWidth="1"/>
    <col min="9222" max="9222" width="11.28515625" style="504" bestFit="1" customWidth="1"/>
    <col min="9223" max="9468" width="9.140625" style="504"/>
    <col min="9469" max="9469" width="6.7109375" style="504" customWidth="1"/>
    <col min="9470" max="9470" width="73.5703125" style="504" customWidth="1"/>
    <col min="9471" max="9471" width="11.28515625" style="504" bestFit="1" customWidth="1"/>
    <col min="9472" max="9473" width="10.140625" style="504" bestFit="1" customWidth="1"/>
    <col min="9474" max="9475" width="11.28515625" style="504" bestFit="1" customWidth="1"/>
    <col min="9476" max="9477" width="10.140625" style="504" bestFit="1" customWidth="1"/>
    <col min="9478" max="9478" width="11.28515625" style="504" bestFit="1" customWidth="1"/>
    <col min="9479" max="9724" width="9.140625" style="504"/>
    <col min="9725" max="9725" width="6.7109375" style="504" customWidth="1"/>
    <col min="9726" max="9726" width="73.5703125" style="504" customWidth="1"/>
    <col min="9727" max="9727" width="11.28515625" style="504" bestFit="1" customWidth="1"/>
    <col min="9728" max="9729" width="10.140625" style="504" bestFit="1" customWidth="1"/>
    <col min="9730" max="9731" width="11.28515625" style="504" bestFit="1" customWidth="1"/>
    <col min="9732" max="9733" width="10.140625" style="504" bestFit="1" customWidth="1"/>
    <col min="9734" max="9734" width="11.28515625" style="504" bestFit="1" customWidth="1"/>
    <col min="9735" max="9980" width="9.140625" style="504"/>
    <col min="9981" max="9981" width="6.7109375" style="504" customWidth="1"/>
    <col min="9982" max="9982" width="73.5703125" style="504" customWidth="1"/>
    <col min="9983" max="9983" width="11.28515625" style="504" bestFit="1" customWidth="1"/>
    <col min="9984" max="9985" width="10.140625" style="504" bestFit="1" customWidth="1"/>
    <col min="9986" max="9987" width="11.28515625" style="504" bestFit="1" customWidth="1"/>
    <col min="9988" max="9989" width="10.140625" style="504" bestFit="1" customWidth="1"/>
    <col min="9990" max="9990" width="11.28515625" style="504" bestFit="1" customWidth="1"/>
    <col min="9991" max="10236" width="9.140625" style="504"/>
    <col min="10237" max="10237" width="6.7109375" style="504" customWidth="1"/>
    <col min="10238" max="10238" width="73.5703125" style="504" customWidth="1"/>
    <col min="10239" max="10239" width="11.28515625" style="504" bestFit="1" customWidth="1"/>
    <col min="10240" max="10241" width="10.140625" style="504" bestFit="1" customWidth="1"/>
    <col min="10242" max="10243" width="11.28515625" style="504" bestFit="1" customWidth="1"/>
    <col min="10244" max="10245" width="10.140625" style="504" bestFit="1" customWidth="1"/>
    <col min="10246" max="10246" width="11.28515625" style="504" bestFit="1" customWidth="1"/>
    <col min="10247" max="10492" width="9.140625" style="504"/>
    <col min="10493" max="10493" width="6.7109375" style="504" customWidth="1"/>
    <col min="10494" max="10494" width="73.5703125" style="504" customWidth="1"/>
    <col min="10495" max="10495" width="11.28515625" style="504" bestFit="1" customWidth="1"/>
    <col min="10496" max="10497" width="10.140625" style="504" bestFit="1" customWidth="1"/>
    <col min="10498" max="10499" width="11.28515625" style="504" bestFit="1" customWidth="1"/>
    <col min="10500" max="10501" width="10.140625" style="504" bestFit="1" customWidth="1"/>
    <col min="10502" max="10502" width="11.28515625" style="504" bestFit="1" customWidth="1"/>
    <col min="10503" max="10748" width="9.140625" style="504"/>
    <col min="10749" max="10749" width="6.7109375" style="504" customWidth="1"/>
    <col min="10750" max="10750" width="73.5703125" style="504" customWidth="1"/>
    <col min="10751" max="10751" width="11.28515625" style="504" bestFit="1" customWidth="1"/>
    <col min="10752" max="10753" width="10.140625" style="504" bestFit="1" customWidth="1"/>
    <col min="10754" max="10755" width="11.28515625" style="504" bestFit="1" customWidth="1"/>
    <col min="10756" max="10757" width="10.140625" style="504" bestFit="1" customWidth="1"/>
    <col min="10758" max="10758" width="11.28515625" style="504" bestFit="1" customWidth="1"/>
    <col min="10759" max="11004" width="9.140625" style="504"/>
    <col min="11005" max="11005" width="6.7109375" style="504" customWidth="1"/>
    <col min="11006" max="11006" width="73.5703125" style="504" customWidth="1"/>
    <col min="11007" max="11007" width="11.28515625" style="504" bestFit="1" customWidth="1"/>
    <col min="11008" max="11009" width="10.140625" style="504" bestFit="1" customWidth="1"/>
    <col min="11010" max="11011" width="11.28515625" style="504" bestFit="1" customWidth="1"/>
    <col min="11012" max="11013" width="10.140625" style="504" bestFit="1" customWidth="1"/>
    <col min="11014" max="11014" width="11.28515625" style="504" bestFit="1" customWidth="1"/>
    <col min="11015" max="11260" width="9.140625" style="504"/>
    <col min="11261" max="11261" width="6.7109375" style="504" customWidth="1"/>
    <col min="11262" max="11262" width="73.5703125" style="504" customWidth="1"/>
    <col min="11263" max="11263" width="11.28515625" style="504" bestFit="1" customWidth="1"/>
    <col min="11264" max="11265" width="10.140625" style="504" bestFit="1" customWidth="1"/>
    <col min="11266" max="11267" width="11.28515625" style="504" bestFit="1" customWidth="1"/>
    <col min="11268" max="11269" width="10.140625" style="504" bestFit="1" customWidth="1"/>
    <col min="11270" max="11270" width="11.28515625" style="504" bestFit="1" customWidth="1"/>
    <col min="11271" max="11516" width="9.140625" style="504"/>
    <col min="11517" max="11517" width="6.7109375" style="504" customWidth="1"/>
    <col min="11518" max="11518" width="73.5703125" style="504" customWidth="1"/>
    <col min="11519" max="11519" width="11.28515625" style="504" bestFit="1" customWidth="1"/>
    <col min="11520" max="11521" width="10.140625" style="504" bestFit="1" customWidth="1"/>
    <col min="11522" max="11523" width="11.28515625" style="504" bestFit="1" customWidth="1"/>
    <col min="11524" max="11525" width="10.140625" style="504" bestFit="1" customWidth="1"/>
    <col min="11526" max="11526" width="11.28515625" style="504" bestFit="1" customWidth="1"/>
    <col min="11527" max="11772" width="9.140625" style="504"/>
    <col min="11773" max="11773" width="6.7109375" style="504" customWidth="1"/>
    <col min="11774" max="11774" width="73.5703125" style="504" customWidth="1"/>
    <col min="11775" max="11775" width="11.28515625" style="504" bestFit="1" customWidth="1"/>
    <col min="11776" max="11777" width="10.140625" style="504" bestFit="1" customWidth="1"/>
    <col min="11778" max="11779" width="11.28515625" style="504" bestFit="1" customWidth="1"/>
    <col min="11780" max="11781" width="10.140625" style="504" bestFit="1" customWidth="1"/>
    <col min="11782" max="11782" width="11.28515625" style="504" bestFit="1" customWidth="1"/>
    <col min="11783" max="12028" width="9.140625" style="504"/>
    <col min="12029" max="12029" width="6.7109375" style="504" customWidth="1"/>
    <col min="12030" max="12030" width="73.5703125" style="504" customWidth="1"/>
    <col min="12031" max="12031" width="11.28515625" style="504" bestFit="1" customWidth="1"/>
    <col min="12032" max="12033" width="10.140625" style="504" bestFit="1" customWidth="1"/>
    <col min="12034" max="12035" width="11.28515625" style="504" bestFit="1" customWidth="1"/>
    <col min="12036" max="12037" width="10.140625" style="504" bestFit="1" customWidth="1"/>
    <col min="12038" max="12038" width="11.28515625" style="504" bestFit="1" customWidth="1"/>
    <col min="12039" max="12284" width="9.140625" style="504"/>
    <col min="12285" max="12285" width="6.7109375" style="504" customWidth="1"/>
    <col min="12286" max="12286" width="73.5703125" style="504" customWidth="1"/>
    <col min="12287" max="12287" width="11.28515625" style="504" bestFit="1" customWidth="1"/>
    <col min="12288" max="12289" width="10.140625" style="504" bestFit="1" customWidth="1"/>
    <col min="12290" max="12291" width="11.28515625" style="504" bestFit="1" customWidth="1"/>
    <col min="12292" max="12293" width="10.140625" style="504" bestFit="1" customWidth="1"/>
    <col min="12294" max="12294" width="11.28515625" style="504" bestFit="1" customWidth="1"/>
    <col min="12295" max="12540" width="9.140625" style="504"/>
    <col min="12541" max="12541" width="6.7109375" style="504" customWidth="1"/>
    <col min="12542" max="12542" width="73.5703125" style="504" customWidth="1"/>
    <col min="12543" max="12543" width="11.28515625" style="504" bestFit="1" customWidth="1"/>
    <col min="12544" max="12545" width="10.140625" style="504" bestFit="1" customWidth="1"/>
    <col min="12546" max="12547" width="11.28515625" style="504" bestFit="1" customWidth="1"/>
    <col min="12548" max="12549" width="10.140625" style="504" bestFit="1" customWidth="1"/>
    <col min="12550" max="12550" width="11.28515625" style="504" bestFit="1" customWidth="1"/>
    <col min="12551" max="12796" width="9.140625" style="504"/>
    <col min="12797" max="12797" width="6.7109375" style="504" customWidth="1"/>
    <col min="12798" max="12798" width="73.5703125" style="504" customWidth="1"/>
    <col min="12799" max="12799" width="11.28515625" style="504" bestFit="1" customWidth="1"/>
    <col min="12800" max="12801" width="10.140625" style="504" bestFit="1" customWidth="1"/>
    <col min="12802" max="12803" width="11.28515625" style="504" bestFit="1" customWidth="1"/>
    <col min="12804" max="12805" width="10.140625" style="504" bestFit="1" customWidth="1"/>
    <col min="12806" max="12806" width="11.28515625" style="504" bestFit="1" customWidth="1"/>
    <col min="12807" max="13052" width="9.140625" style="504"/>
    <col min="13053" max="13053" width="6.7109375" style="504" customWidth="1"/>
    <col min="13054" max="13054" width="73.5703125" style="504" customWidth="1"/>
    <col min="13055" max="13055" width="11.28515625" style="504" bestFit="1" customWidth="1"/>
    <col min="13056" max="13057" width="10.140625" style="504" bestFit="1" customWidth="1"/>
    <col min="13058" max="13059" width="11.28515625" style="504" bestFit="1" customWidth="1"/>
    <col min="13060" max="13061" width="10.140625" style="504" bestFit="1" customWidth="1"/>
    <col min="13062" max="13062" width="11.28515625" style="504" bestFit="1" customWidth="1"/>
    <col min="13063" max="13308" width="9.140625" style="504"/>
    <col min="13309" max="13309" width="6.7109375" style="504" customWidth="1"/>
    <col min="13310" max="13310" width="73.5703125" style="504" customWidth="1"/>
    <col min="13311" max="13311" width="11.28515625" style="504" bestFit="1" customWidth="1"/>
    <col min="13312" max="13313" width="10.140625" style="504" bestFit="1" customWidth="1"/>
    <col min="13314" max="13315" width="11.28515625" style="504" bestFit="1" customWidth="1"/>
    <col min="13316" max="13317" width="10.140625" style="504" bestFit="1" customWidth="1"/>
    <col min="13318" max="13318" width="11.28515625" style="504" bestFit="1" customWidth="1"/>
    <col min="13319" max="13564" width="9.140625" style="504"/>
    <col min="13565" max="13565" width="6.7109375" style="504" customWidth="1"/>
    <col min="13566" max="13566" width="73.5703125" style="504" customWidth="1"/>
    <col min="13567" max="13567" width="11.28515625" style="504" bestFit="1" customWidth="1"/>
    <col min="13568" max="13569" width="10.140625" style="504" bestFit="1" customWidth="1"/>
    <col min="13570" max="13571" width="11.28515625" style="504" bestFit="1" customWidth="1"/>
    <col min="13572" max="13573" width="10.140625" style="504" bestFit="1" customWidth="1"/>
    <col min="13574" max="13574" width="11.28515625" style="504" bestFit="1" customWidth="1"/>
    <col min="13575" max="13820" width="9.140625" style="504"/>
    <col min="13821" max="13821" width="6.7109375" style="504" customWidth="1"/>
    <col min="13822" max="13822" width="73.5703125" style="504" customWidth="1"/>
    <col min="13823" max="13823" width="11.28515625" style="504" bestFit="1" customWidth="1"/>
    <col min="13824" max="13825" width="10.140625" style="504" bestFit="1" customWidth="1"/>
    <col min="13826" max="13827" width="11.28515625" style="504" bestFit="1" customWidth="1"/>
    <col min="13828" max="13829" width="10.140625" style="504" bestFit="1" customWidth="1"/>
    <col min="13830" max="13830" width="11.28515625" style="504" bestFit="1" customWidth="1"/>
    <col min="13831" max="14076" width="9.140625" style="504"/>
    <col min="14077" max="14077" width="6.7109375" style="504" customWidth="1"/>
    <col min="14078" max="14078" width="73.5703125" style="504" customWidth="1"/>
    <col min="14079" max="14079" width="11.28515625" style="504" bestFit="1" customWidth="1"/>
    <col min="14080" max="14081" width="10.140625" style="504" bestFit="1" customWidth="1"/>
    <col min="14082" max="14083" width="11.28515625" style="504" bestFit="1" customWidth="1"/>
    <col min="14084" max="14085" width="10.140625" style="504" bestFit="1" customWidth="1"/>
    <col min="14086" max="14086" width="11.28515625" style="504" bestFit="1" customWidth="1"/>
    <col min="14087" max="14332" width="9.140625" style="504"/>
    <col min="14333" max="14333" width="6.7109375" style="504" customWidth="1"/>
    <col min="14334" max="14334" width="73.5703125" style="504" customWidth="1"/>
    <col min="14335" max="14335" width="11.28515625" style="504" bestFit="1" customWidth="1"/>
    <col min="14336" max="14337" width="10.140625" style="504" bestFit="1" customWidth="1"/>
    <col min="14338" max="14339" width="11.28515625" style="504" bestFit="1" customWidth="1"/>
    <col min="14340" max="14341" width="10.140625" style="504" bestFit="1" customWidth="1"/>
    <col min="14342" max="14342" width="11.28515625" style="504" bestFit="1" customWidth="1"/>
    <col min="14343" max="14588" width="9.140625" style="504"/>
    <col min="14589" max="14589" width="6.7109375" style="504" customWidth="1"/>
    <col min="14590" max="14590" width="73.5703125" style="504" customWidth="1"/>
    <col min="14591" max="14591" width="11.28515625" style="504" bestFit="1" customWidth="1"/>
    <col min="14592" max="14593" width="10.140625" style="504" bestFit="1" customWidth="1"/>
    <col min="14594" max="14595" width="11.28515625" style="504" bestFit="1" customWidth="1"/>
    <col min="14596" max="14597" width="10.140625" style="504" bestFit="1" customWidth="1"/>
    <col min="14598" max="14598" width="11.28515625" style="504" bestFit="1" customWidth="1"/>
    <col min="14599" max="14844" width="9.140625" style="504"/>
    <col min="14845" max="14845" width="6.7109375" style="504" customWidth="1"/>
    <col min="14846" max="14846" width="73.5703125" style="504" customWidth="1"/>
    <col min="14847" max="14847" width="11.28515625" style="504" bestFit="1" customWidth="1"/>
    <col min="14848" max="14849" width="10.140625" style="504" bestFit="1" customWidth="1"/>
    <col min="14850" max="14851" width="11.28515625" style="504" bestFit="1" customWidth="1"/>
    <col min="14852" max="14853" width="10.140625" style="504" bestFit="1" customWidth="1"/>
    <col min="14854" max="14854" width="11.28515625" style="504" bestFit="1" customWidth="1"/>
    <col min="14855" max="15100" width="9.140625" style="504"/>
    <col min="15101" max="15101" width="6.7109375" style="504" customWidth="1"/>
    <col min="15102" max="15102" width="73.5703125" style="504" customWidth="1"/>
    <col min="15103" max="15103" width="11.28515625" style="504" bestFit="1" customWidth="1"/>
    <col min="15104" max="15105" width="10.140625" style="504" bestFit="1" customWidth="1"/>
    <col min="15106" max="15107" width="11.28515625" style="504" bestFit="1" customWidth="1"/>
    <col min="15108" max="15109" width="10.140625" style="504" bestFit="1" customWidth="1"/>
    <col min="15110" max="15110" width="11.28515625" style="504" bestFit="1" customWidth="1"/>
    <col min="15111" max="15356" width="9.140625" style="504"/>
    <col min="15357" max="15357" width="6.7109375" style="504" customWidth="1"/>
    <col min="15358" max="15358" width="73.5703125" style="504" customWidth="1"/>
    <col min="15359" max="15359" width="11.28515625" style="504" bestFit="1" customWidth="1"/>
    <col min="15360" max="15361" width="10.140625" style="504" bestFit="1" customWidth="1"/>
    <col min="15362" max="15363" width="11.28515625" style="504" bestFit="1" customWidth="1"/>
    <col min="15364" max="15365" width="10.140625" style="504" bestFit="1" customWidth="1"/>
    <col min="15366" max="15366" width="11.28515625" style="504" bestFit="1" customWidth="1"/>
    <col min="15367" max="15612" width="9.140625" style="504"/>
    <col min="15613" max="15613" width="6.7109375" style="504" customWidth="1"/>
    <col min="15614" max="15614" width="73.5703125" style="504" customWidth="1"/>
    <col min="15615" max="15615" width="11.28515625" style="504" bestFit="1" customWidth="1"/>
    <col min="15616" max="15617" width="10.140625" style="504" bestFit="1" customWidth="1"/>
    <col min="15618" max="15619" width="11.28515625" style="504" bestFit="1" customWidth="1"/>
    <col min="15620" max="15621" width="10.140625" style="504" bestFit="1" customWidth="1"/>
    <col min="15622" max="15622" width="11.28515625" style="504" bestFit="1" customWidth="1"/>
    <col min="15623" max="15868" width="9.140625" style="504"/>
    <col min="15869" max="15869" width="6.7109375" style="504" customWidth="1"/>
    <col min="15870" max="15870" width="73.5703125" style="504" customWidth="1"/>
    <col min="15871" max="15871" width="11.28515625" style="504" bestFit="1" customWidth="1"/>
    <col min="15872" max="15873" width="10.140625" style="504" bestFit="1" customWidth="1"/>
    <col min="15874" max="15875" width="11.28515625" style="504" bestFit="1" customWidth="1"/>
    <col min="15876" max="15877" width="10.140625" style="504" bestFit="1" customWidth="1"/>
    <col min="15878" max="15878" width="11.28515625" style="504" bestFit="1" customWidth="1"/>
    <col min="15879" max="16124" width="9.140625" style="504"/>
    <col min="16125" max="16125" width="6.7109375" style="504" customWidth="1"/>
    <col min="16126" max="16126" width="73.5703125" style="504" customWidth="1"/>
    <col min="16127" max="16127" width="11.28515625" style="504" bestFit="1" customWidth="1"/>
    <col min="16128" max="16129" width="10.140625" style="504" bestFit="1" customWidth="1"/>
    <col min="16130" max="16131" width="11.28515625" style="504" bestFit="1" customWidth="1"/>
    <col min="16132" max="16133" width="10.140625" style="504" bestFit="1" customWidth="1"/>
    <col min="16134" max="16134" width="11.28515625" style="504" bestFit="1" customWidth="1"/>
    <col min="16135" max="16384" width="9.140625" style="504"/>
  </cols>
  <sheetData>
    <row r="1" spans="2:11">
      <c r="J1" s="931" t="s">
        <v>333</v>
      </c>
      <c r="K1" s="931"/>
    </row>
    <row r="2" spans="2:11">
      <c r="B2" s="930" t="s">
        <v>334</v>
      </c>
      <c r="C2" s="930"/>
      <c r="D2" s="930"/>
      <c r="E2" s="930"/>
      <c r="F2" s="930"/>
      <c r="G2" s="930"/>
      <c r="H2" s="930"/>
      <c r="I2" s="930"/>
      <c r="J2" s="930"/>
      <c r="K2" s="930"/>
    </row>
    <row r="3" spans="2:11" ht="15.75" thickBot="1">
      <c r="C3" s="505"/>
      <c r="I3" s="994" t="s">
        <v>335</v>
      </c>
      <c r="J3" s="994"/>
      <c r="K3" s="994"/>
    </row>
    <row r="4" spans="2:11" ht="15.75" customHeight="1" thickBot="1">
      <c r="B4" s="932" t="s">
        <v>336</v>
      </c>
      <c r="C4" s="932" t="s">
        <v>67</v>
      </c>
      <c r="D4" s="934">
        <v>40178</v>
      </c>
      <c r="E4" s="935"/>
      <c r="F4" s="935"/>
      <c r="G4" s="936"/>
      <c r="H4" s="934">
        <v>40359</v>
      </c>
      <c r="I4" s="935"/>
      <c r="J4" s="935"/>
      <c r="K4" s="936"/>
    </row>
    <row r="5" spans="2:11" ht="43.5" customHeight="1" thickBot="1">
      <c r="B5" s="933"/>
      <c r="C5" s="933"/>
      <c r="D5" s="506" t="s">
        <v>2</v>
      </c>
      <c r="E5" s="507" t="s">
        <v>3</v>
      </c>
      <c r="F5" s="508" t="s">
        <v>4</v>
      </c>
      <c r="G5" s="509" t="s">
        <v>5</v>
      </c>
      <c r="H5" s="506" t="s">
        <v>2</v>
      </c>
      <c r="I5" s="507" t="s">
        <v>3</v>
      </c>
      <c r="J5" s="508" t="s">
        <v>4</v>
      </c>
      <c r="K5" s="509" t="s">
        <v>5</v>
      </c>
    </row>
    <row r="6" spans="2:11" ht="14.25" customHeight="1">
      <c r="B6" s="940" t="s">
        <v>337</v>
      </c>
      <c r="C6" s="941"/>
      <c r="D6" s="942"/>
      <c r="E6" s="943"/>
      <c r="F6" s="943"/>
      <c r="G6" s="944"/>
      <c r="H6" s="942"/>
      <c r="I6" s="943"/>
      <c r="J6" s="943"/>
      <c r="K6" s="944"/>
    </row>
    <row r="7" spans="2:11" ht="25.5">
      <c r="B7" s="510">
        <v>1</v>
      </c>
      <c r="C7" s="511" t="s">
        <v>338</v>
      </c>
      <c r="D7" s="512">
        <f>[10]SS!W7/1000</f>
        <v>8746.6409999999996</v>
      </c>
      <c r="E7" s="513">
        <f>[10]SS!X7/1000</f>
        <v>7007.1778800000002</v>
      </c>
      <c r="F7" s="514">
        <f>[10]SS!Y7/1000</f>
        <v>5821.713600000001</v>
      </c>
      <c r="G7" s="515">
        <f>F7+E7+D7</f>
        <v>21575.532480000002</v>
      </c>
      <c r="H7" s="512">
        <f>[11]SS!W7/1000</f>
        <v>8762.5040000000008</v>
      </c>
      <c r="I7" s="513">
        <f>[11]SS!X7/1000</f>
        <v>7007.1782800000001</v>
      </c>
      <c r="J7" s="514">
        <f>[11]SS!Y7/1000</f>
        <v>5821.7135999999991</v>
      </c>
      <c r="K7" s="516">
        <f>J7+I7+H7</f>
        <v>21591.39588</v>
      </c>
    </row>
    <row r="8" spans="2:11">
      <c r="B8" s="510">
        <v>1.1000000000000001</v>
      </c>
      <c r="C8" s="511" t="s">
        <v>339</v>
      </c>
      <c r="D8" s="512">
        <f>[10]SS!W8/1000</f>
        <v>6363.5820000000003</v>
      </c>
      <c r="E8" s="513">
        <f>[10]SS!X8/1000</f>
        <v>5737.7380000000003</v>
      </c>
      <c r="F8" s="514">
        <f>[10]SS!Y8/1000</f>
        <v>5818.5016000000014</v>
      </c>
      <c r="G8" s="516">
        <f t="shared" ref="G8:G33" si="0">F8+E8+D8</f>
        <v>17919.821600000003</v>
      </c>
      <c r="H8" s="512">
        <f>[11]SS!W8/1000</f>
        <v>6379.4449999999997</v>
      </c>
      <c r="I8" s="513">
        <f>[11]SS!X8/1000</f>
        <v>5737.7384000000002</v>
      </c>
      <c r="J8" s="514">
        <f>[11]SS!Y8/1000</f>
        <v>5818.5015999999996</v>
      </c>
      <c r="K8" s="516">
        <f t="shared" ref="K8:K32" si="1">J8+I8+H8</f>
        <v>17935.684999999998</v>
      </c>
    </row>
    <row r="9" spans="2:11">
      <c r="B9" s="510" t="s">
        <v>340</v>
      </c>
      <c r="C9" s="511" t="s">
        <v>341</v>
      </c>
      <c r="D9" s="512">
        <f>[10]SS!W9/1000</f>
        <v>6363.5820000000003</v>
      </c>
      <c r="E9" s="513">
        <f>[10]SS!X9/1000</f>
        <v>5734.1440000000002</v>
      </c>
      <c r="F9" s="514">
        <f>[10]SS!Y9/1000</f>
        <v>5729.5016000000014</v>
      </c>
      <c r="G9" s="516">
        <f t="shared" si="0"/>
        <v>17827.227600000002</v>
      </c>
      <c r="H9" s="512">
        <f>[11]SS!W9/1000</f>
        <v>6379.4449999999997</v>
      </c>
      <c r="I9" s="513">
        <f>[11]SS!X9/1000</f>
        <v>5734.1444000000001</v>
      </c>
      <c r="J9" s="514">
        <f>[11]SS!Y9/1000</f>
        <v>5818.5015999999996</v>
      </c>
      <c r="K9" s="516">
        <f t="shared" si="1"/>
        <v>17932.091</v>
      </c>
    </row>
    <row r="10" spans="2:11">
      <c r="B10" s="510" t="s">
        <v>342</v>
      </c>
      <c r="C10" s="511" t="s">
        <v>343</v>
      </c>
      <c r="D10" s="512">
        <f>[10]SS!W10/1000</f>
        <v>0</v>
      </c>
      <c r="E10" s="513">
        <f>[10]SS!X10/1000</f>
        <v>3.5939999999999999</v>
      </c>
      <c r="F10" s="514">
        <f>[10]SS!Y10/1000</f>
        <v>89</v>
      </c>
      <c r="G10" s="516">
        <f t="shared" si="0"/>
        <v>92.593999999999994</v>
      </c>
      <c r="H10" s="512">
        <f>[11]SS!W10/1000</f>
        <v>0</v>
      </c>
      <c r="I10" s="513">
        <f>[11]SS!X10/1000</f>
        <v>3.5939999999999999</v>
      </c>
      <c r="J10" s="514">
        <f>[11]SS!Y10/1000</f>
        <v>0</v>
      </c>
      <c r="K10" s="516">
        <f t="shared" si="1"/>
        <v>3.5939999999999999</v>
      </c>
    </row>
    <row r="11" spans="2:11">
      <c r="B11" s="510" t="s">
        <v>344</v>
      </c>
      <c r="C11" s="511" t="s">
        <v>345</v>
      </c>
      <c r="D11" s="512">
        <f>[10]SS!W11/1000</f>
        <v>2383.0590000000002</v>
      </c>
      <c r="E11" s="513">
        <f>[10]SS!X11/1000</f>
        <v>1269.4398799999999</v>
      </c>
      <c r="F11" s="514">
        <f>[10]SS!Y11/1000</f>
        <v>3.2120000000000002</v>
      </c>
      <c r="G11" s="516">
        <f t="shared" si="0"/>
        <v>3655.7108800000001</v>
      </c>
      <c r="H11" s="512">
        <f>[11]SS!W11/1000</f>
        <v>2383.0590000000002</v>
      </c>
      <c r="I11" s="513">
        <f>[11]SS!X11/1000</f>
        <v>1269.4398799999999</v>
      </c>
      <c r="J11" s="514">
        <f>[11]SS!Y11/1000</f>
        <v>3.2120000000000002</v>
      </c>
      <c r="K11" s="516">
        <f t="shared" si="1"/>
        <v>3655.7108800000001</v>
      </c>
    </row>
    <row r="12" spans="2:11">
      <c r="B12" s="510" t="s">
        <v>346</v>
      </c>
      <c r="C12" s="511" t="s">
        <v>347</v>
      </c>
      <c r="D12" s="512">
        <f>[10]SS!W12/1000</f>
        <v>2383.0590000000002</v>
      </c>
      <c r="E12" s="513">
        <f>[10]SS!X12/1000</f>
        <v>1269.4398799999999</v>
      </c>
      <c r="F12" s="514">
        <f>[10]SS!Y12/1000</f>
        <v>3.2120000000000002</v>
      </c>
      <c r="G12" s="516">
        <f t="shared" si="0"/>
        <v>3655.7108800000001</v>
      </c>
      <c r="H12" s="512">
        <f>[11]SS!W12/1000</f>
        <v>2383.0590000000002</v>
      </c>
      <c r="I12" s="513">
        <f>[11]SS!X12/1000</f>
        <v>1269.4398799999999</v>
      </c>
      <c r="J12" s="514">
        <f>[11]SS!Y12/1000</f>
        <v>2.6880000000000002</v>
      </c>
      <c r="K12" s="516">
        <f t="shared" si="1"/>
        <v>3655.1868800000002</v>
      </c>
    </row>
    <row r="13" spans="2:11">
      <c r="B13" s="510" t="s">
        <v>348</v>
      </c>
      <c r="C13" s="511" t="s">
        <v>349</v>
      </c>
      <c r="D13" s="512">
        <f>[10]SS!W13/1000</f>
        <v>0</v>
      </c>
      <c r="E13" s="513">
        <f>[10]SS!X13/1000</f>
        <v>0</v>
      </c>
      <c r="F13" s="514">
        <f>[10]SS!Y13/1000</f>
        <v>0</v>
      </c>
      <c r="G13" s="516">
        <f t="shared" si="0"/>
        <v>0</v>
      </c>
      <c r="H13" s="512">
        <f>[11]SS!W13/1000</f>
        <v>0</v>
      </c>
      <c r="I13" s="513">
        <f>[11]SS!X13/1000</f>
        <v>0</v>
      </c>
      <c r="J13" s="514">
        <f>[11]SS!Y13/1000</f>
        <v>0.52400000000000002</v>
      </c>
      <c r="K13" s="516">
        <f t="shared" si="1"/>
        <v>0.52400000000000002</v>
      </c>
    </row>
    <row r="14" spans="2:11">
      <c r="B14" s="510" t="s">
        <v>350</v>
      </c>
      <c r="C14" s="511" t="s">
        <v>351</v>
      </c>
      <c r="D14" s="512">
        <f>[10]SS!W14/1000</f>
        <v>7783.76</v>
      </c>
      <c r="E14" s="513">
        <f>[10]SS!X14/1000</f>
        <v>2014.7998399999999</v>
      </c>
      <c r="F14" s="514">
        <f>[10]SS!Y14/1000</f>
        <v>-184.99333999999985</v>
      </c>
      <c r="G14" s="516">
        <f t="shared" si="0"/>
        <v>9613.5665000000008</v>
      </c>
      <c r="H14" s="512">
        <f>[11]SS!W14/1000</f>
        <v>9203.7000000000007</v>
      </c>
      <c r="I14" s="513">
        <f>[11]SS!X14/1000</f>
        <v>1581.6047699999999</v>
      </c>
      <c r="J14" s="514">
        <f>[11]SS!Y14/1000</f>
        <v>-407.16263999999921</v>
      </c>
      <c r="K14" s="516">
        <f t="shared" si="1"/>
        <v>10378.142130000002</v>
      </c>
    </row>
    <row r="15" spans="2:11">
      <c r="B15" s="510" t="s">
        <v>311</v>
      </c>
      <c r="C15" s="511" t="s">
        <v>352</v>
      </c>
      <c r="D15" s="512">
        <f>[10]SS!W15/1000</f>
        <v>5090.9790000000003</v>
      </c>
      <c r="E15" s="513">
        <f>[10]SS!X15/1000</f>
        <v>1229.9248399999999</v>
      </c>
      <c r="F15" s="514">
        <f>[10]SS!Y15/1000</f>
        <v>441.17012000000011</v>
      </c>
      <c r="G15" s="516">
        <f t="shared" si="0"/>
        <v>6762.0739599999997</v>
      </c>
      <c r="H15" s="512">
        <f>[11]SS!W15/1000</f>
        <v>5924.2719999999999</v>
      </c>
      <c r="I15" s="513">
        <f>[11]SS!X15/1000</f>
        <v>1093.7036699999999</v>
      </c>
      <c r="J15" s="514">
        <f>[11]SS!Y15/1000</f>
        <v>469.88312000000013</v>
      </c>
      <c r="K15" s="516">
        <f t="shared" si="1"/>
        <v>7487.8587900000002</v>
      </c>
    </row>
    <row r="16" spans="2:11">
      <c r="B16" s="510" t="s">
        <v>312</v>
      </c>
      <c r="C16" s="511" t="s">
        <v>353</v>
      </c>
      <c r="D16" s="512">
        <f>[10]SS!W16/1000</f>
        <v>2692.7809999999999</v>
      </c>
      <c r="E16" s="513">
        <f>[10]SS!X16/1000</f>
        <v>1074.26</v>
      </c>
      <c r="F16" s="514">
        <f>[10]SS!Y16/1000</f>
        <v>0</v>
      </c>
      <c r="G16" s="516">
        <f t="shared" si="0"/>
        <v>3767.0410000000002</v>
      </c>
      <c r="H16" s="512">
        <f>[11]SS!W16/1000</f>
        <v>3279.4279999999999</v>
      </c>
      <c r="I16" s="513">
        <f>[11]SS!X16/1000</f>
        <v>698.43110000000001</v>
      </c>
      <c r="J16" s="514">
        <f>[11]SS!Y16/1000</f>
        <v>12.148000000000117</v>
      </c>
      <c r="K16" s="516">
        <f t="shared" si="1"/>
        <v>3990.0070999999998</v>
      </c>
    </row>
    <row r="17" spans="2:11">
      <c r="B17" s="510" t="s">
        <v>354</v>
      </c>
      <c r="C17" s="511" t="s">
        <v>355</v>
      </c>
      <c r="D17" s="512">
        <f>[10]SS!W17/1000</f>
        <v>0</v>
      </c>
      <c r="E17" s="513">
        <f>[10]SS!X17/1000</f>
        <v>-289.38499999999999</v>
      </c>
      <c r="F17" s="514">
        <f>[10]SS!Y17/1000</f>
        <v>-626.30545999999993</v>
      </c>
      <c r="G17" s="516">
        <f t="shared" si="0"/>
        <v>-915.69045999999992</v>
      </c>
      <c r="H17" s="512">
        <f>[11]SS!W17/1000</f>
        <v>0</v>
      </c>
      <c r="I17" s="513">
        <f>[11]SS!X17/1000</f>
        <v>-210.53</v>
      </c>
      <c r="J17" s="514">
        <f>[11]SS!Y17/1000</f>
        <v>-888.86476000000005</v>
      </c>
      <c r="K17" s="516">
        <f t="shared" si="1"/>
        <v>-1099.3947600000001</v>
      </c>
    </row>
    <row r="18" spans="2:11">
      <c r="B18" s="510" t="s">
        <v>356</v>
      </c>
      <c r="C18" s="511" t="s">
        <v>357</v>
      </c>
      <c r="D18" s="512">
        <f>[10]SS!W18/1000</f>
        <v>0</v>
      </c>
      <c r="E18" s="513">
        <f>[10]SS!X18/1000</f>
        <v>0</v>
      </c>
      <c r="F18" s="514">
        <f>[10]SS!Y18/1000</f>
        <v>0</v>
      </c>
      <c r="G18" s="516">
        <f t="shared" si="0"/>
        <v>0</v>
      </c>
      <c r="H18" s="512">
        <f>[11]SS!W18/1000</f>
        <v>0</v>
      </c>
      <c r="I18" s="513">
        <f>[11]SS!X18/1000</f>
        <v>0</v>
      </c>
      <c r="J18" s="514">
        <f>[11]SS!Y18/1000</f>
        <v>0</v>
      </c>
      <c r="K18" s="516">
        <f t="shared" si="1"/>
        <v>0</v>
      </c>
    </row>
    <row r="19" spans="2:11">
      <c r="B19" s="510" t="s">
        <v>358</v>
      </c>
      <c r="C19" s="511" t="s">
        <v>359</v>
      </c>
      <c r="D19" s="512">
        <f>[10]SS!W19/1000</f>
        <v>0</v>
      </c>
      <c r="E19" s="513">
        <f>[10]SS!X19/1000</f>
        <v>0</v>
      </c>
      <c r="F19" s="514">
        <f>[10]SS!Y19/1000</f>
        <v>0.14199999999999999</v>
      </c>
      <c r="G19" s="516">
        <f t="shared" si="0"/>
        <v>0.14199999999999999</v>
      </c>
      <c r="H19" s="512">
        <f>[11]SS!W19/1000</f>
        <v>0</v>
      </c>
      <c r="I19" s="513">
        <f>[11]SS!X19/1000</f>
        <v>0</v>
      </c>
      <c r="J19" s="514">
        <f>[11]SS!Y19/1000</f>
        <v>-0.32900000000000001</v>
      </c>
      <c r="K19" s="516">
        <f t="shared" si="1"/>
        <v>-0.32900000000000001</v>
      </c>
    </row>
    <row r="20" spans="2:11">
      <c r="B20" s="510" t="s">
        <v>360</v>
      </c>
      <c r="C20" s="511" t="s">
        <v>361</v>
      </c>
      <c r="D20" s="512">
        <f>[10]SS!W20/1000</f>
        <v>0</v>
      </c>
      <c r="E20" s="513">
        <f>[10]SS!X20/1000</f>
        <v>0</v>
      </c>
      <c r="F20" s="514">
        <f>[10]SS!Y20/1000</f>
        <v>0</v>
      </c>
      <c r="G20" s="516">
        <f t="shared" si="0"/>
        <v>0</v>
      </c>
      <c r="H20" s="512">
        <f>[11]SS!W20/1000</f>
        <v>0</v>
      </c>
      <c r="I20" s="513">
        <f>[11]SS!X20/1000</f>
        <v>0</v>
      </c>
      <c r="J20" s="514">
        <f>[11]SS!Y20/1000</f>
        <v>0</v>
      </c>
      <c r="K20" s="516">
        <f t="shared" si="1"/>
        <v>0</v>
      </c>
    </row>
    <row r="21" spans="2:11">
      <c r="B21" s="510" t="s">
        <v>362</v>
      </c>
      <c r="C21" s="511" t="s">
        <v>363</v>
      </c>
      <c r="D21" s="512">
        <f>[10]SS!W21/1000</f>
        <v>0</v>
      </c>
      <c r="E21" s="513">
        <f>[10]SS!X21/1000</f>
        <v>0</v>
      </c>
      <c r="F21" s="514">
        <f>[10]SS!Y21/1000</f>
        <v>0</v>
      </c>
      <c r="G21" s="516">
        <f t="shared" si="0"/>
        <v>0</v>
      </c>
      <c r="H21" s="512">
        <f>[11]SS!W21/1000</f>
        <v>0</v>
      </c>
      <c r="I21" s="513">
        <f>[11]SS!X21/1000</f>
        <v>0</v>
      </c>
      <c r="J21" s="514">
        <f>[11]SS!Y21/1000</f>
        <v>0</v>
      </c>
      <c r="K21" s="516">
        <f t="shared" si="1"/>
        <v>0</v>
      </c>
    </row>
    <row r="22" spans="2:11">
      <c r="B22" s="510" t="s">
        <v>364</v>
      </c>
      <c r="C22" s="511" t="s">
        <v>365</v>
      </c>
      <c r="D22" s="512">
        <f>[10]SS!W22/1000</f>
        <v>0</v>
      </c>
      <c r="E22" s="513">
        <f>[10]SS!X22/1000</f>
        <v>0</v>
      </c>
      <c r="F22" s="514">
        <f>[10]SS!Y22/1000</f>
        <v>0</v>
      </c>
      <c r="G22" s="516">
        <f t="shared" si="0"/>
        <v>0</v>
      </c>
      <c r="H22" s="512">
        <f>[11]SS!W22/1000</f>
        <v>0</v>
      </c>
      <c r="I22" s="513">
        <f>[11]SS!X22/1000</f>
        <v>0</v>
      </c>
      <c r="J22" s="514">
        <f>[11]SS!Y22/1000</f>
        <v>0</v>
      </c>
      <c r="K22" s="516">
        <f t="shared" si="1"/>
        <v>0</v>
      </c>
    </row>
    <row r="23" spans="2:11">
      <c r="B23" s="510" t="s">
        <v>366</v>
      </c>
      <c r="C23" s="511" t="s">
        <v>367</v>
      </c>
      <c r="D23" s="512">
        <f>[10]SS!W23/1000</f>
        <v>0</v>
      </c>
      <c r="E23" s="513">
        <f>[10]SS!X23/1000</f>
        <v>0</v>
      </c>
      <c r="F23" s="514">
        <f>[10]SS!Y23/1000</f>
        <v>0</v>
      </c>
      <c r="G23" s="516">
        <f t="shared" si="0"/>
        <v>0</v>
      </c>
      <c r="H23" s="512">
        <f>[11]SS!W23/1000</f>
        <v>0</v>
      </c>
      <c r="I23" s="513">
        <f>[11]SS!X23/1000</f>
        <v>0</v>
      </c>
      <c r="J23" s="514">
        <f>[11]SS!Y23/1000</f>
        <v>0</v>
      </c>
      <c r="K23" s="516">
        <f t="shared" si="1"/>
        <v>0</v>
      </c>
    </row>
    <row r="24" spans="2:11">
      <c r="B24" s="510" t="s">
        <v>368</v>
      </c>
      <c r="C24" s="511" t="s">
        <v>369</v>
      </c>
      <c r="D24" s="512">
        <f>[10]SS!W24/1000</f>
        <v>76.778999999999996</v>
      </c>
      <c r="E24" s="513">
        <f>[10]SS!X24/1000</f>
        <v>752.10950000000003</v>
      </c>
      <c r="F24" s="514">
        <f>[10]SS!Y24/1000</f>
        <v>292.89784000000009</v>
      </c>
      <c r="G24" s="516">
        <f t="shared" si="0"/>
        <v>1121.7863400000001</v>
      </c>
      <c r="H24" s="512">
        <f>[11]SS!W24/1000</f>
        <v>68.194000000000003</v>
      </c>
      <c r="I24" s="513">
        <f>[11]SS!X24/1000</f>
        <v>383.45307000000003</v>
      </c>
      <c r="J24" s="514">
        <f>[11]SS!Y24/1000</f>
        <v>153.72402999999997</v>
      </c>
      <c r="K24" s="516">
        <f t="shared" si="1"/>
        <v>605.37109999999996</v>
      </c>
    </row>
    <row r="25" spans="2:11">
      <c r="B25" s="510" t="s">
        <v>370</v>
      </c>
      <c r="C25" s="511" t="s">
        <v>371</v>
      </c>
      <c r="D25" s="512">
        <f>[10]SS!W25/1000</f>
        <v>0</v>
      </c>
      <c r="E25" s="513">
        <f>[10]SS!X25/1000</f>
        <v>685.48821999999996</v>
      </c>
      <c r="F25" s="514">
        <f>[10]SS!Y25/1000</f>
        <v>277.67529000000002</v>
      </c>
      <c r="G25" s="516">
        <f t="shared" si="0"/>
        <v>963.16350999999997</v>
      </c>
      <c r="H25" s="512">
        <f>[11]SS!W25/1000</f>
        <v>0</v>
      </c>
      <c r="I25" s="513">
        <f>[11]SS!X25/1000</f>
        <v>223.68764000000002</v>
      </c>
      <c r="J25" s="514">
        <f>[11]SS!Y25/1000</f>
        <v>135.99279999999999</v>
      </c>
      <c r="K25" s="516">
        <f t="shared" si="1"/>
        <v>359.68043999999998</v>
      </c>
    </row>
    <row r="26" spans="2:11">
      <c r="B26" s="510" t="s">
        <v>372</v>
      </c>
      <c r="C26" s="511" t="s">
        <v>373</v>
      </c>
      <c r="D26" s="512">
        <f>[10]SS!W26/1000</f>
        <v>0</v>
      </c>
      <c r="E26" s="513">
        <f>[10]SS!X26/1000</f>
        <v>0.34499999999999997</v>
      </c>
      <c r="F26" s="514">
        <f>[10]SS!Y26/1000</f>
        <v>0</v>
      </c>
      <c r="G26" s="516">
        <f t="shared" si="0"/>
        <v>0.34499999999999997</v>
      </c>
      <c r="H26" s="512">
        <f>[11]SS!W26/1000</f>
        <v>0</v>
      </c>
      <c r="I26" s="513">
        <f>[11]SS!X26/1000</f>
        <v>0</v>
      </c>
      <c r="J26" s="514">
        <f>[11]SS!Y26/1000</f>
        <v>0</v>
      </c>
      <c r="K26" s="516">
        <f t="shared" si="1"/>
        <v>0</v>
      </c>
    </row>
    <row r="27" spans="2:11">
      <c r="B27" s="510" t="s">
        <v>374</v>
      </c>
      <c r="C27" s="511" t="s">
        <v>375</v>
      </c>
      <c r="D27" s="512">
        <f>[10]SS!W27/1000</f>
        <v>76.778999999999996</v>
      </c>
      <c r="E27" s="513">
        <f>[10]SS!X27/1000</f>
        <v>58.919280000000001</v>
      </c>
      <c r="F27" s="514">
        <f>[10]SS!Y27/1000</f>
        <v>15.222550000000018</v>
      </c>
      <c r="G27" s="516">
        <f t="shared" si="0"/>
        <v>150.92083000000002</v>
      </c>
      <c r="H27" s="512">
        <f>[11]SS!W27/1000</f>
        <v>68.194000000000003</v>
      </c>
      <c r="I27" s="513">
        <f>[11]SS!X27/1000</f>
        <v>50.8611</v>
      </c>
      <c r="J27" s="514">
        <f>[11]SS!Y27/1000</f>
        <v>16.887229999999988</v>
      </c>
      <c r="K27" s="516">
        <f t="shared" si="1"/>
        <v>135.94232999999997</v>
      </c>
    </row>
    <row r="28" spans="2:11">
      <c r="B28" s="510" t="s">
        <v>376</v>
      </c>
      <c r="C28" s="511" t="s">
        <v>377</v>
      </c>
      <c r="D28" s="512">
        <f>[10]SS!W28/1000</f>
        <v>0</v>
      </c>
      <c r="E28" s="513">
        <f>[10]SS!X28/1000</f>
        <v>7.3570000000000002</v>
      </c>
      <c r="F28" s="514">
        <f>[10]SS!Y28/1000</f>
        <v>0</v>
      </c>
      <c r="G28" s="516">
        <f t="shared" si="0"/>
        <v>7.3570000000000002</v>
      </c>
      <c r="H28" s="512">
        <f>[11]SS!W28/1000</f>
        <v>0</v>
      </c>
      <c r="I28" s="513">
        <f>[11]SS!X28/1000</f>
        <v>3.6911799999999997</v>
      </c>
      <c r="J28" s="514">
        <f>[11]SS!Y28/1000</f>
        <v>0</v>
      </c>
      <c r="K28" s="516">
        <f t="shared" si="1"/>
        <v>3.6911799999999997</v>
      </c>
    </row>
    <row r="29" spans="2:11">
      <c r="B29" s="510" t="s">
        <v>378</v>
      </c>
      <c r="C29" s="511" t="s">
        <v>379</v>
      </c>
      <c r="D29" s="512">
        <f>[10]SS!W29/1000</f>
        <v>0</v>
      </c>
      <c r="E29" s="513">
        <f>[10]SS!X29/1000</f>
        <v>0</v>
      </c>
      <c r="F29" s="514">
        <f>[10]SS!Y29/1000</f>
        <v>0</v>
      </c>
      <c r="G29" s="516">
        <f t="shared" si="0"/>
        <v>0</v>
      </c>
      <c r="H29" s="512">
        <f>[11]SS!W29/1000</f>
        <v>0</v>
      </c>
      <c r="I29" s="513">
        <f>[11]SS!X29/1000</f>
        <v>0</v>
      </c>
      <c r="J29" s="514">
        <f>[11]SS!Y29/1000</f>
        <v>0</v>
      </c>
      <c r="K29" s="516">
        <f t="shared" si="1"/>
        <v>0</v>
      </c>
    </row>
    <row r="30" spans="2:11" ht="25.5">
      <c r="B30" s="510" t="s">
        <v>380</v>
      </c>
      <c r="C30" s="511" t="s">
        <v>381</v>
      </c>
      <c r="D30" s="512">
        <f>[10]SS!W30/1000</f>
        <v>0</v>
      </c>
      <c r="E30" s="513">
        <f>[10]SS!X30/1000</f>
        <v>0</v>
      </c>
      <c r="F30" s="514">
        <f>[10]SS!Y30/1000</f>
        <v>0</v>
      </c>
      <c r="G30" s="516">
        <f t="shared" si="0"/>
        <v>0</v>
      </c>
      <c r="H30" s="512">
        <f>[11]SS!W30/1000</f>
        <v>0</v>
      </c>
      <c r="I30" s="513">
        <f>[11]SS!X30/1000</f>
        <v>105.21315</v>
      </c>
      <c r="J30" s="514">
        <f>[11]SS!Y30/1000</f>
        <v>0.84399999999999997</v>
      </c>
      <c r="K30" s="516">
        <f t="shared" si="1"/>
        <v>106.05714999999999</v>
      </c>
    </row>
    <row r="31" spans="2:11">
      <c r="B31" s="517" t="s">
        <v>382</v>
      </c>
      <c r="C31" s="518" t="s">
        <v>383</v>
      </c>
      <c r="D31" s="512">
        <f>[10]SS!W31/1000</f>
        <v>16453.621999999999</v>
      </c>
      <c r="E31" s="513">
        <f>[10]SS!X31/1000</f>
        <v>8266.2742199999993</v>
      </c>
      <c r="F31" s="514">
        <f>[10]SS!Y31/1000</f>
        <v>5254.8224200000004</v>
      </c>
      <c r="G31" s="519">
        <f t="shared" si="0"/>
        <v>29974.718639999999</v>
      </c>
      <c r="H31" s="512">
        <f>[11]SS!W31/1000</f>
        <v>17898.009999999998</v>
      </c>
      <c r="I31" s="513">
        <f>[11]SS!X31/1000</f>
        <v>8201.7359800000013</v>
      </c>
      <c r="J31" s="514">
        <f>[11]SS!Y31/1000</f>
        <v>5260.3029299999962</v>
      </c>
      <c r="K31" s="519">
        <f t="shared" si="1"/>
        <v>31360.048909999998</v>
      </c>
    </row>
    <row r="32" spans="2:11" ht="15" thickBot="1">
      <c r="B32" s="520" t="s">
        <v>384</v>
      </c>
      <c r="C32" s="521" t="s">
        <v>385</v>
      </c>
      <c r="D32" s="522">
        <f>[10]SS!W32/1000</f>
        <v>0</v>
      </c>
      <c r="E32" s="523">
        <f>[10]SS!X32/1000</f>
        <v>3.5939999999999999</v>
      </c>
      <c r="F32" s="524">
        <f>[10]SS!Y32/1000</f>
        <v>89</v>
      </c>
      <c r="G32" s="525">
        <f t="shared" si="0"/>
        <v>92.593999999999994</v>
      </c>
      <c r="H32" s="526">
        <f>[11]SS!W32/1000</f>
        <v>0</v>
      </c>
      <c r="I32" s="523">
        <f>[11]SS!X32/1000</f>
        <v>3.5939999999999999</v>
      </c>
      <c r="J32" s="524">
        <f>[11]SS!Y32/1000</f>
        <v>0.52400000000000002</v>
      </c>
      <c r="K32" s="525">
        <f t="shared" si="1"/>
        <v>4.1180000000000003</v>
      </c>
    </row>
    <row r="33" spans="2:11" ht="15" thickBot="1">
      <c r="B33" s="527" t="s">
        <v>386</v>
      </c>
      <c r="C33" s="528" t="s">
        <v>337</v>
      </c>
      <c r="D33" s="529">
        <f>[10]SS!W33/1000</f>
        <v>16453.621999999999</v>
      </c>
      <c r="E33" s="530">
        <f>[10]SS!X33/1000</f>
        <v>8269.8682200000003</v>
      </c>
      <c r="F33" s="531">
        <f>[10]SS!Y33/1000</f>
        <v>5343.8224200000004</v>
      </c>
      <c r="G33" s="532">
        <f t="shared" si="0"/>
        <v>30067.31264</v>
      </c>
      <c r="H33" s="533">
        <f>[11]SS!W33/1000</f>
        <v>17898.009999999998</v>
      </c>
      <c r="I33" s="530">
        <f>[11]SS!X33/1000</f>
        <v>8205.3299800000004</v>
      </c>
      <c r="J33" s="531">
        <f>[11]SS!Y33/1000</f>
        <v>5260.8269299999993</v>
      </c>
      <c r="K33" s="532">
        <f>J33+I33+H33</f>
        <v>31364.16691</v>
      </c>
    </row>
    <row r="34" spans="2:11" ht="14.25" customHeight="1">
      <c r="B34" s="940" t="s">
        <v>387</v>
      </c>
      <c r="C34" s="941"/>
      <c r="D34" s="945"/>
      <c r="E34" s="946"/>
      <c r="F34" s="946"/>
      <c r="G34" s="947"/>
      <c r="H34" s="945"/>
      <c r="I34" s="946"/>
      <c r="J34" s="946"/>
      <c r="K34" s="947"/>
    </row>
    <row r="35" spans="2:11">
      <c r="B35" s="510" t="s">
        <v>388</v>
      </c>
      <c r="C35" s="511" t="s">
        <v>389</v>
      </c>
      <c r="D35" s="512">
        <f>[10]SS!W35/1000</f>
        <v>107.29300000000001</v>
      </c>
      <c r="E35" s="513">
        <f>[10]SS!X35/1000</f>
        <v>50.631999999999998</v>
      </c>
      <c r="F35" s="514">
        <f>[10]SS!Y35/1000</f>
        <v>0</v>
      </c>
      <c r="G35" s="516">
        <f>F35+E35+D35</f>
        <v>157.92500000000001</v>
      </c>
      <c r="H35" s="512">
        <f>[11]SS!W35/1000</f>
        <v>91.43</v>
      </c>
      <c r="I35" s="513">
        <f>[11]SS!X35/1000</f>
        <v>50.631999999999998</v>
      </c>
      <c r="J35" s="534">
        <f>[11]SS!Y35/1000</f>
        <v>0</v>
      </c>
      <c r="K35" s="516">
        <f>J35+I35+H35</f>
        <v>142.06200000000001</v>
      </c>
    </row>
    <row r="36" spans="2:11">
      <c r="B36" s="510" t="s">
        <v>278</v>
      </c>
      <c r="C36" s="511" t="s">
        <v>339</v>
      </c>
      <c r="D36" s="512">
        <f>[10]SS!W36/1000</f>
        <v>106.84099999999999</v>
      </c>
      <c r="E36" s="513">
        <f>[10]SS!X36/1000</f>
        <v>15.542</v>
      </c>
      <c r="F36" s="514">
        <f>[10]SS!Y36/1000</f>
        <v>0</v>
      </c>
      <c r="G36" s="516">
        <f t="shared" ref="G36:G42" si="2">F36+E36+D36</f>
        <v>122.383</v>
      </c>
      <c r="H36" s="512">
        <f>[11]SS!W36/1000</f>
        <v>90.977999999999994</v>
      </c>
      <c r="I36" s="513">
        <f>[11]SS!X36/1000</f>
        <v>15.542</v>
      </c>
      <c r="J36" s="534">
        <f>[11]SS!Y36/1000</f>
        <v>0</v>
      </c>
      <c r="K36" s="516">
        <f t="shared" ref="K36:K42" si="3">J36+I36+H36</f>
        <v>106.52</v>
      </c>
    </row>
    <row r="37" spans="2:11" s="503" customFormat="1">
      <c r="B37" s="510" t="s">
        <v>279</v>
      </c>
      <c r="C37" s="511" t="s">
        <v>345</v>
      </c>
      <c r="D37" s="512">
        <f>[10]SS!W37/1000</f>
        <v>0.45200000000000001</v>
      </c>
      <c r="E37" s="513">
        <f>[10]SS!X37/1000</f>
        <v>35.090000000000003</v>
      </c>
      <c r="F37" s="514">
        <f>[10]SS!Y37/1000</f>
        <v>0</v>
      </c>
      <c r="G37" s="516">
        <f t="shared" si="2"/>
        <v>35.542000000000002</v>
      </c>
      <c r="H37" s="512">
        <f>[11]SS!W37/1000</f>
        <v>0.45200000000000001</v>
      </c>
      <c r="I37" s="513">
        <f>[11]SS!X37/1000</f>
        <v>35.090000000000003</v>
      </c>
      <c r="J37" s="534">
        <f>[11]SS!Y37/1000</f>
        <v>0</v>
      </c>
      <c r="K37" s="516">
        <f t="shared" si="3"/>
        <v>35.542000000000002</v>
      </c>
    </row>
    <row r="38" spans="2:11" s="503" customFormat="1">
      <c r="B38" s="510" t="s">
        <v>390</v>
      </c>
      <c r="C38" s="511" t="s">
        <v>391</v>
      </c>
      <c r="D38" s="512">
        <f>[10]SS!W38/1000</f>
        <v>63.674199999999999</v>
      </c>
      <c r="E38" s="513">
        <f>[10]SS!X38/1000</f>
        <v>5.75</v>
      </c>
      <c r="F38" s="514">
        <f>[10]SS!Y38/1000</f>
        <v>0.41599999999999998</v>
      </c>
      <c r="G38" s="516">
        <f t="shared" si="2"/>
        <v>69.840199999999996</v>
      </c>
      <c r="H38" s="512">
        <f>[11]SS!W38/1000</f>
        <v>35.037999999999997</v>
      </c>
      <c r="I38" s="513">
        <f>[11]SS!X38/1000</f>
        <v>2.4820000000000002</v>
      </c>
      <c r="J38" s="534">
        <f>[11]SS!Y38/1000</f>
        <v>0.215</v>
      </c>
      <c r="K38" s="516">
        <f t="shared" si="3"/>
        <v>37.734999999999999</v>
      </c>
    </row>
    <row r="39" spans="2:11" s="503" customFormat="1">
      <c r="B39" s="510" t="s">
        <v>392</v>
      </c>
      <c r="C39" s="511" t="s">
        <v>393</v>
      </c>
      <c r="D39" s="512">
        <f>[10]SS!W39/1000</f>
        <v>0</v>
      </c>
      <c r="E39" s="513">
        <f>[10]SS!X39/1000</f>
        <v>183.52</v>
      </c>
      <c r="F39" s="514">
        <f>[10]SS!Y39/1000</f>
        <v>0</v>
      </c>
      <c r="G39" s="516">
        <f t="shared" si="2"/>
        <v>183.52</v>
      </c>
      <c r="H39" s="512">
        <f>[11]SS!W39/1000</f>
        <v>0</v>
      </c>
      <c r="I39" s="513">
        <f>[11]SS!X39/1000</f>
        <v>184.64010000000002</v>
      </c>
      <c r="J39" s="534">
        <f>[11]SS!Y39/1000</f>
        <v>0</v>
      </c>
      <c r="K39" s="516">
        <f t="shared" si="3"/>
        <v>184.64010000000002</v>
      </c>
    </row>
    <row r="40" spans="2:11" s="503" customFormat="1">
      <c r="B40" s="510" t="s">
        <v>394</v>
      </c>
      <c r="C40" s="511" t="s">
        <v>395</v>
      </c>
      <c r="D40" s="512">
        <f>[10]SS!W40/1000</f>
        <v>4118.0110000000004</v>
      </c>
      <c r="E40" s="513">
        <f>[10]SS!X40/1000</f>
        <v>1223.47</v>
      </c>
      <c r="F40" s="514">
        <f>[10]SS!Y40/1000</f>
        <v>0</v>
      </c>
      <c r="G40" s="516">
        <f t="shared" si="2"/>
        <v>5341.4810000000007</v>
      </c>
      <c r="H40" s="512">
        <f>[11]SS!W40/1000</f>
        <v>4100.0469999999996</v>
      </c>
      <c r="I40" s="513">
        <f>[11]SS!X40/1000</f>
        <v>1846.40165</v>
      </c>
      <c r="J40" s="534">
        <f>[11]SS!Y40/1000</f>
        <v>55.392029999999792</v>
      </c>
      <c r="K40" s="516">
        <f t="shared" si="3"/>
        <v>6001.8406799999993</v>
      </c>
    </row>
    <row r="41" spans="2:11" s="503" customFormat="1" ht="15" thickBot="1">
      <c r="B41" s="520" t="s">
        <v>396</v>
      </c>
      <c r="C41" s="521" t="s">
        <v>397</v>
      </c>
      <c r="D41" s="526">
        <f>[10]SS!W41/1000</f>
        <v>4118.0110000000004</v>
      </c>
      <c r="E41" s="523">
        <f>[10]SS!X41/1000</f>
        <v>1028.9970000000001</v>
      </c>
      <c r="F41" s="524">
        <f>[10]SS!Y41/1000</f>
        <v>0</v>
      </c>
      <c r="G41" s="525">
        <f t="shared" si="2"/>
        <v>5147.0080000000007</v>
      </c>
      <c r="H41" s="522">
        <f>[11]SS!W41/1000</f>
        <v>4100.0469999999996</v>
      </c>
      <c r="I41" s="523">
        <f>[11]SS!X41/1000</f>
        <v>1367.52315</v>
      </c>
      <c r="J41" s="535">
        <f>[11]SS!Y41/1000</f>
        <v>55.392029999999792</v>
      </c>
      <c r="K41" s="536">
        <f t="shared" si="3"/>
        <v>5522.9621799999995</v>
      </c>
    </row>
    <row r="42" spans="2:11" s="503" customFormat="1" ht="18" customHeight="1" thickBot="1">
      <c r="B42" s="527" t="s">
        <v>398</v>
      </c>
      <c r="C42" s="528" t="s">
        <v>387</v>
      </c>
      <c r="D42" s="533">
        <f>[10]SS!W42/1000</f>
        <v>4288.9782000000005</v>
      </c>
      <c r="E42" s="530">
        <f>[10]SS!X42/1000</f>
        <v>1268.8989999999999</v>
      </c>
      <c r="F42" s="531">
        <f>[10]SS!Y42/1000</f>
        <v>0.41599999999999998</v>
      </c>
      <c r="G42" s="537">
        <f t="shared" si="2"/>
        <v>5558.2932000000001</v>
      </c>
      <c r="H42" s="529">
        <f>[11]SS!W42/1000</f>
        <v>4226.5150000000003</v>
      </c>
      <c r="I42" s="530">
        <f>[11]SS!X42/1000</f>
        <v>1605.2772500000001</v>
      </c>
      <c r="J42" s="538">
        <f>[11]SS!Y42/1000</f>
        <v>55.607030000000258</v>
      </c>
      <c r="K42" s="539">
        <f t="shared" si="3"/>
        <v>5887.3992800000005</v>
      </c>
    </row>
    <row r="43" spans="2:11" s="503" customFormat="1" ht="27.75" customHeight="1">
      <c r="B43" s="940" t="s">
        <v>399</v>
      </c>
      <c r="C43" s="941"/>
      <c r="D43" s="945"/>
      <c r="E43" s="946"/>
      <c r="F43" s="946"/>
      <c r="G43" s="947"/>
      <c r="H43" s="945"/>
      <c r="I43" s="946"/>
      <c r="J43" s="946"/>
      <c r="K43" s="947"/>
    </row>
    <row r="44" spans="2:11" s="503" customFormat="1" ht="25.5">
      <c r="B44" s="510" t="s">
        <v>400</v>
      </c>
      <c r="C44" s="511" t="s">
        <v>401</v>
      </c>
      <c r="D44" s="512">
        <f>[10]SS!W44/1000</f>
        <v>48.582999999999998</v>
      </c>
      <c r="E44" s="513">
        <f>[10]SS!X44/1000</f>
        <v>14.781000000000001</v>
      </c>
      <c r="F44" s="514">
        <f>[10]SS!Y44/1000</f>
        <v>255.90232999999995</v>
      </c>
      <c r="G44" s="516">
        <f>F44+E44+D44</f>
        <v>319.26632999999993</v>
      </c>
      <c r="H44" s="512">
        <f>[11]SS!W44/1000</f>
        <v>48.582999999999998</v>
      </c>
      <c r="I44" s="513">
        <f>[11]SS!X44/1000</f>
        <v>16.414000000000001</v>
      </c>
      <c r="J44" s="514">
        <f>[11]SS!Y44/1000</f>
        <v>255.90132999999994</v>
      </c>
      <c r="K44" s="516">
        <f>J44+I44+H44</f>
        <v>320.89832999999999</v>
      </c>
    </row>
    <row r="45" spans="2:11" s="503" customFormat="1" ht="25.5">
      <c r="B45" s="510" t="s">
        <v>402</v>
      </c>
      <c r="C45" s="511" t="s">
        <v>403</v>
      </c>
      <c r="D45" s="512">
        <f>[10]SS!W45/1000</f>
        <v>0</v>
      </c>
      <c r="E45" s="513">
        <f>[10]SS!X45/1000</f>
        <v>0</v>
      </c>
      <c r="F45" s="514">
        <f>[10]SS!Y45/1000</f>
        <v>0</v>
      </c>
      <c r="G45" s="516">
        <f t="shared" ref="G45:G53" si="4">F45+E45+D45</f>
        <v>0</v>
      </c>
      <c r="H45" s="512">
        <f>[11]SS!W45/1000</f>
        <v>0</v>
      </c>
      <c r="I45" s="513">
        <f>[11]SS!X45/1000</f>
        <v>0</v>
      </c>
      <c r="J45" s="514">
        <f>[11]SS!Y45/1000</f>
        <v>0</v>
      </c>
      <c r="K45" s="516">
        <f t="shared" ref="K45:K53" si="5">J45+I45+H45</f>
        <v>0</v>
      </c>
    </row>
    <row r="46" spans="2:11" s="503" customFormat="1" ht="25.5">
      <c r="B46" s="510" t="s">
        <v>404</v>
      </c>
      <c r="C46" s="511" t="s">
        <v>405</v>
      </c>
      <c r="D46" s="512">
        <f>[10]SS!W46/1000</f>
        <v>0</v>
      </c>
      <c r="E46" s="513">
        <f>[10]SS!X46/1000</f>
        <v>0</v>
      </c>
      <c r="F46" s="514">
        <f>[10]SS!Y46/1000</f>
        <v>0</v>
      </c>
      <c r="G46" s="516">
        <f t="shared" si="4"/>
        <v>0</v>
      </c>
      <c r="H46" s="512">
        <f>[11]SS!W46/1000</f>
        <v>0</v>
      </c>
      <c r="I46" s="513">
        <f>[11]SS!X46/1000</f>
        <v>0</v>
      </c>
      <c r="J46" s="514">
        <f>[11]SS!Y46/1000</f>
        <v>0</v>
      </c>
      <c r="K46" s="516">
        <f t="shared" si="5"/>
        <v>0</v>
      </c>
    </row>
    <row r="47" spans="2:11" s="503" customFormat="1" ht="25.5">
      <c r="B47" s="510" t="s">
        <v>406</v>
      </c>
      <c r="C47" s="511" t="s">
        <v>407</v>
      </c>
      <c r="D47" s="512">
        <f>[10]SS!W47/1000</f>
        <v>183.21600000000001</v>
      </c>
      <c r="E47" s="513">
        <f>[10]SS!X47/1000</f>
        <v>1.1919999999999999</v>
      </c>
      <c r="F47" s="514">
        <f>[10]SS!Y47/1000</f>
        <v>7.367</v>
      </c>
      <c r="G47" s="516">
        <f t="shared" si="4"/>
        <v>191.77500000000001</v>
      </c>
      <c r="H47" s="512">
        <f>[11]SS!W47/1000</f>
        <v>183.166</v>
      </c>
      <c r="I47" s="513">
        <f>[11]SS!X47/1000</f>
        <v>0.24399999999999999</v>
      </c>
      <c r="J47" s="514">
        <f>[11]SS!Y47/1000</f>
        <v>7.367</v>
      </c>
      <c r="K47" s="516">
        <f t="shared" si="5"/>
        <v>190.77699999999999</v>
      </c>
    </row>
    <row r="48" spans="2:11" s="503" customFormat="1" ht="25.5">
      <c r="B48" s="510" t="s">
        <v>408</v>
      </c>
      <c r="C48" s="511" t="s">
        <v>409</v>
      </c>
      <c r="D48" s="512">
        <f>[10]SS!W48/1000</f>
        <v>0</v>
      </c>
      <c r="E48" s="513">
        <f>[10]SS!X48/1000</f>
        <v>0</v>
      </c>
      <c r="F48" s="514">
        <f>[10]SS!Y48/1000</f>
        <v>0</v>
      </c>
      <c r="G48" s="516">
        <f t="shared" si="4"/>
        <v>0</v>
      </c>
      <c r="H48" s="512">
        <f>[11]SS!W48/1000</f>
        <v>0</v>
      </c>
      <c r="I48" s="513">
        <f>[11]SS!X48/1000</f>
        <v>0</v>
      </c>
      <c r="J48" s="514">
        <f>[11]SS!Y48/1000</f>
        <v>0</v>
      </c>
      <c r="K48" s="516">
        <f t="shared" si="5"/>
        <v>0</v>
      </c>
    </row>
    <row r="49" spans="2:11" s="503" customFormat="1">
      <c r="B49" s="510" t="s">
        <v>410</v>
      </c>
      <c r="C49" s="511" t="s">
        <v>411</v>
      </c>
      <c r="D49" s="512">
        <f>[10]SS!W49/1000</f>
        <v>0</v>
      </c>
      <c r="E49" s="513">
        <f>[10]SS!X49/1000</f>
        <v>0</v>
      </c>
      <c r="F49" s="514">
        <f>[10]SS!Y49/1000</f>
        <v>0</v>
      </c>
      <c r="G49" s="516">
        <f t="shared" si="4"/>
        <v>0</v>
      </c>
      <c r="H49" s="512">
        <f>[11]SS!W49/1000</f>
        <v>0</v>
      </c>
      <c r="I49" s="513">
        <f>[11]SS!X49/1000</f>
        <v>0</v>
      </c>
      <c r="J49" s="514">
        <f>[11]SS!Y49/1000</f>
        <v>0</v>
      </c>
      <c r="K49" s="516">
        <f t="shared" si="5"/>
        <v>0</v>
      </c>
    </row>
    <row r="50" spans="2:11" s="503" customFormat="1" ht="15" thickBot="1">
      <c r="B50" s="540" t="s">
        <v>412</v>
      </c>
      <c r="C50" s="541" t="s">
        <v>413</v>
      </c>
      <c r="D50" s="526">
        <f>[10]SS!W50/1000</f>
        <v>0</v>
      </c>
      <c r="E50" s="542">
        <f>[10]SS!X50/1000</f>
        <v>0</v>
      </c>
      <c r="F50" s="543">
        <f>[10]SS!Y50/1000</f>
        <v>0</v>
      </c>
      <c r="G50" s="516">
        <f t="shared" si="4"/>
        <v>0</v>
      </c>
      <c r="H50" s="526">
        <f>[11]SS!W50/1000</f>
        <v>0</v>
      </c>
      <c r="I50" s="542">
        <f>[11]SS!X50/1000</f>
        <v>0</v>
      </c>
      <c r="J50" s="524">
        <f>[11]SS!Y50/1000</f>
        <v>0</v>
      </c>
      <c r="K50" s="516">
        <f t="shared" si="5"/>
        <v>0</v>
      </c>
    </row>
    <row r="51" spans="2:11" s="503" customFormat="1" ht="15" thickBot="1">
      <c r="B51" s="527" t="s">
        <v>414</v>
      </c>
      <c r="C51" s="528" t="s">
        <v>415</v>
      </c>
      <c r="D51" s="544">
        <f>[10]SS!W51/1000</f>
        <v>231.79900000000001</v>
      </c>
      <c r="E51" s="545">
        <f>[10]SS!X51/1000</f>
        <v>15.973000000000001</v>
      </c>
      <c r="F51" s="546">
        <f>[10]SS!Y51/1000</f>
        <v>263.26932999999997</v>
      </c>
      <c r="G51" s="537">
        <f t="shared" si="4"/>
        <v>511.04133000000002</v>
      </c>
      <c r="H51" s="533">
        <f>[11]SS!W51/1000</f>
        <v>231.749</v>
      </c>
      <c r="I51" s="545">
        <f>[11]SS!X51/1000</f>
        <v>16.658000000000001</v>
      </c>
      <c r="J51" s="547">
        <f>[11]SS!Y51/1000</f>
        <v>263.26832999999993</v>
      </c>
      <c r="K51" s="537">
        <f t="shared" si="5"/>
        <v>511.67532999999992</v>
      </c>
    </row>
    <row r="52" spans="2:11" s="503" customFormat="1" ht="15" thickBot="1">
      <c r="B52" s="527" t="s">
        <v>416</v>
      </c>
      <c r="C52" s="528" t="s">
        <v>417</v>
      </c>
      <c r="D52" s="544">
        <f>[10]SS!W52/1000</f>
        <v>16286.157499999999</v>
      </c>
      <c r="E52" s="545">
        <f>[10]SS!X52/1000</f>
        <v>8254.4912199999999</v>
      </c>
      <c r="F52" s="548">
        <f>[10]SS!Y52/1000</f>
        <v>5080.5530899999985</v>
      </c>
      <c r="G52" s="537">
        <f t="shared" si="4"/>
        <v>29621.201809999999</v>
      </c>
      <c r="H52" s="549">
        <f>[11]SS!W52/1000</f>
        <v>17714.7075</v>
      </c>
      <c r="I52" s="545">
        <f>[11]SS!X52/1000</f>
        <v>8188.7939800000004</v>
      </c>
      <c r="J52" s="546">
        <f>[11]SS!Y52/1000</f>
        <v>5052.9506299999994</v>
      </c>
      <c r="K52" s="537">
        <f t="shared" si="5"/>
        <v>30956.452109999998</v>
      </c>
    </row>
    <row r="53" spans="2:11" s="503" customFormat="1" ht="15" thickBot="1">
      <c r="B53" s="527" t="s">
        <v>418</v>
      </c>
      <c r="C53" s="550" t="s">
        <v>419</v>
      </c>
      <c r="D53" s="533">
        <f>[10]SS!W53/1000</f>
        <v>4224.6437000000005</v>
      </c>
      <c r="E53" s="551">
        <f>[10]SS!X53/1000</f>
        <v>1268.3030000000001</v>
      </c>
      <c r="F53" s="531">
        <f>[10]SS!Y53/1000</f>
        <v>0.41599999999999998</v>
      </c>
      <c r="G53" s="537">
        <f t="shared" si="4"/>
        <v>5493.3627000000006</v>
      </c>
      <c r="H53" s="533">
        <f>[11]SS!W53/1000</f>
        <v>4178.0685000000003</v>
      </c>
      <c r="I53" s="551">
        <f>[11]SS!X53/1000</f>
        <v>1605.15525</v>
      </c>
      <c r="J53" s="548">
        <f>[11]SS!Y53/1000</f>
        <v>0.215</v>
      </c>
      <c r="K53" s="537">
        <f t="shared" si="5"/>
        <v>5783.4387500000003</v>
      </c>
    </row>
    <row r="54" spans="2:11" s="503" customFormat="1" ht="15.75" customHeight="1" thickBot="1">
      <c r="B54" s="552"/>
      <c r="C54" s="553" t="s">
        <v>420</v>
      </c>
      <c r="D54" s="937"/>
      <c r="E54" s="938"/>
      <c r="F54" s="938"/>
      <c r="G54" s="939"/>
      <c r="H54" s="937"/>
      <c r="I54" s="938"/>
      <c r="J54" s="938"/>
      <c r="K54" s="939"/>
    </row>
    <row r="55" spans="2:11" s="503" customFormat="1">
      <c r="B55" s="510" t="s">
        <v>421</v>
      </c>
      <c r="C55" s="554" t="s">
        <v>422</v>
      </c>
      <c r="D55" s="555">
        <f>[10]SS!W55/1000</f>
        <v>0</v>
      </c>
      <c r="E55" s="556">
        <f>[10]SS!X55/1000</f>
        <v>0</v>
      </c>
      <c r="F55" s="514">
        <f>[10]SS!Y55/1000</f>
        <v>0</v>
      </c>
      <c r="G55" s="516">
        <f>F55+E55+D55</f>
        <v>0</v>
      </c>
      <c r="H55" s="555">
        <f>[11]SS!W55/1000</f>
        <v>0</v>
      </c>
      <c r="I55" s="556">
        <f>[11]SS!X55/1000</f>
        <v>0</v>
      </c>
      <c r="J55" s="514">
        <f>[11]SS!Y55/1000</f>
        <v>0</v>
      </c>
      <c r="K55" s="516">
        <f>J55+I55+H55</f>
        <v>0</v>
      </c>
    </row>
    <row r="56" spans="2:11" s="503" customFormat="1">
      <c r="B56" s="510" t="s">
        <v>423</v>
      </c>
      <c r="C56" s="557" t="s">
        <v>424</v>
      </c>
      <c r="D56" s="512">
        <f>[10]SS!W56/1000</f>
        <v>4224.6437000000005</v>
      </c>
      <c r="E56" s="513">
        <f>[10]SS!X56/1000</f>
        <v>1268.3030000000001</v>
      </c>
      <c r="F56" s="514">
        <f>[10]SS!Y56/1000</f>
        <v>0.41599999999999998</v>
      </c>
      <c r="G56" s="519">
        <f t="shared" ref="G56:G63" si="6">F56+E56+D56</f>
        <v>5493.3627000000006</v>
      </c>
      <c r="H56" s="512">
        <f>[11]SS!W56/1000</f>
        <v>4178.0685000000003</v>
      </c>
      <c r="I56" s="513">
        <f>[11]SS!X56/1000</f>
        <v>1605.15525</v>
      </c>
      <c r="J56" s="514">
        <f>[11]SS!Y56/1000</f>
        <v>0.215</v>
      </c>
      <c r="K56" s="519">
        <f t="shared" ref="K56:K63" si="7">J56+I56+H56</f>
        <v>5783.4387500000003</v>
      </c>
    </row>
    <row r="57" spans="2:11" s="503" customFormat="1">
      <c r="B57" s="510" t="s">
        <v>425</v>
      </c>
      <c r="C57" s="557" t="s">
        <v>426</v>
      </c>
      <c r="D57" s="512">
        <f>[10]SS!W57/1000</f>
        <v>4224.6437000000005</v>
      </c>
      <c r="E57" s="513">
        <f>[10]SS!X57/1000</f>
        <v>1268.3030000000001</v>
      </c>
      <c r="F57" s="514">
        <f>[10]SS!Y57/1000</f>
        <v>0.41599999999999998</v>
      </c>
      <c r="G57" s="519">
        <f t="shared" si="6"/>
        <v>5493.3627000000006</v>
      </c>
      <c r="H57" s="512">
        <f>[11]SS!W57/1000</f>
        <v>4178.0685000000003</v>
      </c>
      <c r="I57" s="513">
        <f>[11]SS!X57/1000</f>
        <v>1605.15525</v>
      </c>
      <c r="J57" s="514">
        <f>[11]SS!Y57/1000</f>
        <v>0.215</v>
      </c>
      <c r="K57" s="519">
        <f t="shared" si="7"/>
        <v>5783.4387500000003</v>
      </c>
    </row>
    <row r="58" spans="2:11" s="503" customFormat="1">
      <c r="B58" s="510" t="s">
        <v>427</v>
      </c>
      <c r="C58" s="557" t="s">
        <v>428</v>
      </c>
      <c r="D58" s="512">
        <f>[10]SS!W58/1000</f>
        <v>4224.6437000000005</v>
      </c>
      <c r="E58" s="513">
        <f>[10]SS!X58/1000</f>
        <v>1268.3030000000001</v>
      </c>
      <c r="F58" s="514">
        <f>[10]SS!Y58/1000</f>
        <v>0.41599999999999998</v>
      </c>
      <c r="G58" s="519">
        <f t="shared" si="6"/>
        <v>5493.3627000000006</v>
      </c>
      <c r="H58" s="512">
        <f>[11]SS!W58/1000</f>
        <v>4178.0685000000003</v>
      </c>
      <c r="I58" s="513">
        <f>[11]SS!X58/1000</f>
        <v>1605.15525</v>
      </c>
      <c r="J58" s="514">
        <f>[11]SS!Y58/1000</f>
        <v>0.215</v>
      </c>
      <c r="K58" s="519">
        <f t="shared" si="7"/>
        <v>5783.4387500000003</v>
      </c>
    </row>
    <row r="59" spans="2:11" s="503" customFormat="1">
      <c r="B59" s="510" t="s">
        <v>429</v>
      </c>
      <c r="C59" s="557" t="s">
        <v>430</v>
      </c>
      <c r="D59" s="512">
        <f>[10]SS!W59/1000</f>
        <v>0</v>
      </c>
      <c r="E59" s="513">
        <f>[10]SS!X59/1000</f>
        <v>0</v>
      </c>
      <c r="F59" s="514">
        <f>[10]SS!Y59/1000</f>
        <v>0</v>
      </c>
      <c r="G59" s="516">
        <f t="shared" si="6"/>
        <v>0</v>
      </c>
      <c r="H59" s="512">
        <f>[11]SS!W59/1000</f>
        <v>0</v>
      </c>
      <c r="I59" s="513">
        <f>[11]SS!X59/1000</f>
        <v>0</v>
      </c>
      <c r="J59" s="514">
        <f>[11]SS!Y59/1000</f>
        <v>0</v>
      </c>
      <c r="K59" s="516">
        <f t="shared" si="7"/>
        <v>0</v>
      </c>
    </row>
    <row r="60" spans="2:11" s="503" customFormat="1">
      <c r="B60" s="510" t="s">
        <v>431</v>
      </c>
      <c r="C60" s="557" t="s">
        <v>432</v>
      </c>
      <c r="D60" s="512">
        <f>[10]SS!W60/1000</f>
        <v>4360.1453358040735</v>
      </c>
      <c r="E60" s="513">
        <f>[10]SS!X60/1000</f>
        <v>3873.005277886331</v>
      </c>
      <c r="F60" s="514">
        <f>[10]SS!Y60/1000</f>
        <v>4235.1485406065785</v>
      </c>
      <c r="G60" s="519">
        <f t="shared" si="6"/>
        <v>12468.299154296983</v>
      </c>
      <c r="H60" s="512">
        <f>[11]SS!W60/1000</f>
        <v>5500.6259782587531</v>
      </c>
      <c r="I60" s="513">
        <f>[11]SS!X60/1000</f>
        <v>3557.8707698466405</v>
      </c>
      <c r="J60" s="514">
        <f>[11]SS!Y60/1000</f>
        <v>4121.5880904028827</v>
      </c>
      <c r="K60" s="519">
        <f t="shared" si="7"/>
        <v>13180.084838508275</v>
      </c>
    </row>
    <row r="61" spans="2:11" s="503" customFormat="1">
      <c r="B61" s="510" t="s">
        <v>433</v>
      </c>
      <c r="C61" s="557" t="s">
        <v>434</v>
      </c>
      <c r="D61" s="512">
        <f>[10]SS!W61/1000</f>
        <v>6540.2180037061098</v>
      </c>
      <c r="E61" s="513">
        <f>[10]SS!X61/1000</f>
        <v>5809.507916829496</v>
      </c>
      <c r="F61" s="514">
        <f>[10]SS!Y61/1000</f>
        <v>6352.7228109098642</v>
      </c>
      <c r="G61" s="519">
        <f t="shared" si="6"/>
        <v>18702.448731445467</v>
      </c>
      <c r="H61" s="512">
        <f>[11]SS!W61/1000</f>
        <v>8250.9389673881305</v>
      </c>
      <c r="I61" s="513">
        <f>[11]SS!X61/1000</f>
        <v>5336.8061547699608</v>
      </c>
      <c r="J61" s="514">
        <f>[11]SS!Y61/1000</f>
        <v>6182.3821356043145</v>
      </c>
      <c r="K61" s="519">
        <f t="shared" si="7"/>
        <v>19770.127257762404</v>
      </c>
    </row>
    <row r="62" spans="2:11" s="503" customFormat="1">
      <c r="B62" s="540" t="s">
        <v>435</v>
      </c>
      <c r="C62" s="557" t="s">
        <v>436</v>
      </c>
      <c r="D62" s="512">
        <f>[10]SS!W62/1000</f>
        <v>10900.363339510184</v>
      </c>
      <c r="E62" s="513">
        <f>[10]SS!X62/1000</f>
        <v>9682.5131947158279</v>
      </c>
      <c r="F62" s="514">
        <f>[10]SS!Y62/1000</f>
        <v>10587.871351516444</v>
      </c>
      <c r="G62" s="519">
        <f t="shared" si="6"/>
        <v>31170.747885742458</v>
      </c>
      <c r="H62" s="512">
        <f>[11]SS!W62/1000</f>
        <v>13751.564945646882</v>
      </c>
      <c r="I62" s="513">
        <f>[11]SS!X62/1000</f>
        <v>8894.6769246166004</v>
      </c>
      <c r="J62" s="514">
        <f>[11]SS!Y62/1000</f>
        <v>10303.970226007201</v>
      </c>
      <c r="K62" s="519">
        <f t="shared" si="7"/>
        <v>32950.212096270683</v>
      </c>
    </row>
    <row r="63" spans="2:11" s="503" customFormat="1" ht="15" thickBot="1">
      <c r="B63" s="558" t="s">
        <v>437</v>
      </c>
      <c r="C63" s="559" t="s">
        <v>438</v>
      </c>
      <c r="D63" s="522">
        <f>[10]SS!W63/1000</f>
        <v>0</v>
      </c>
      <c r="E63" s="523">
        <f>[10]SS!X63/1000</f>
        <v>0</v>
      </c>
      <c r="F63" s="514">
        <f>[10]SS!Y63/1000</f>
        <v>0</v>
      </c>
      <c r="G63" s="516">
        <f t="shared" si="6"/>
        <v>0</v>
      </c>
      <c r="H63" s="522">
        <f>[11]SS!W63/1000</f>
        <v>0</v>
      </c>
      <c r="I63" s="523">
        <f>[11]SS!X63/1000</f>
        <v>0</v>
      </c>
      <c r="J63" s="514">
        <f>[11]SS!Y63/1000</f>
        <v>0</v>
      </c>
      <c r="K63" s="516">
        <f t="shared" si="7"/>
        <v>0</v>
      </c>
    </row>
    <row r="64" spans="2:11" s="503" customFormat="1" ht="15.75" customHeight="1" thickBot="1">
      <c r="B64" s="552"/>
      <c r="C64" s="553" t="s">
        <v>439</v>
      </c>
      <c r="D64" s="937"/>
      <c r="E64" s="938"/>
      <c r="F64" s="938"/>
      <c r="G64" s="939"/>
      <c r="H64" s="937"/>
      <c r="I64" s="938"/>
      <c r="J64" s="938"/>
      <c r="K64" s="939"/>
    </row>
    <row r="65" spans="2:11" s="503" customFormat="1">
      <c r="B65" s="560" t="s">
        <v>440</v>
      </c>
      <c r="C65" s="561" t="s">
        <v>432</v>
      </c>
      <c r="D65" s="562">
        <f>[10]SS!W65/1000</f>
        <v>16286.157499999999</v>
      </c>
      <c r="E65" s="563">
        <f>[10]SS!X65/1000</f>
        <v>8254.4912199999999</v>
      </c>
      <c r="F65" s="564">
        <f>[10]SS!Y65/1000</f>
        <v>5080.5530899999985</v>
      </c>
      <c r="G65" s="565">
        <f>F65+E65+D65</f>
        <v>29621.201809999999</v>
      </c>
      <c r="H65" s="566">
        <f>[11]SS!W65/1000</f>
        <v>17714.7075</v>
      </c>
      <c r="I65" s="567">
        <f>[11]SS!X65/1000</f>
        <v>8188.7939800000004</v>
      </c>
      <c r="J65" s="564">
        <f>[11]SS!Y65/1000</f>
        <v>5052.9506299999994</v>
      </c>
      <c r="K65" s="565">
        <f>J65+I65+H65</f>
        <v>30956.452109999998</v>
      </c>
    </row>
    <row r="66" spans="2:11" s="503" customFormat="1">
      <c r="B66" s="568" t="s">
        <v>441</v>
      </c>
      <c r="C66" s="569" t="s">
        <v>428</v>
      </c>
      <c r="D66" s="570">
        <f>[10]SS!W66/1000</f>
        <v>4224.6437000000005</v>
      </c>
      <c r="E66" s="571">
        <f>[10]SS!X66/1000</f>
        <v>1268.3030000000001</v>
      </c>
      <c r="F66" s="572">
        <f>[10]SS!Y66/1000</f>
        <v>0.41599999999999998</v>
      </c>
      <c r="G66" s="519">
        <f>F66+E66+D66</f>
        <v>5493.3627000000006</v>
      </c>
      <c r="H66" s="573">
        <f>[11]SS!W66/1000</f>
        <v>4178.0685000000003</v>
      </c>
      <c r="I66" s="574">
        <f>[11]SS!X66/1000</f>
        <v>1605.15525</v>
      </c>
      <c r="J66" s="572">
        <f>[11]SS!Y66/1000</f>
        <v>0.215</v>
      </c>
      <c r="K66" s="519">
        <f>J66+I66+H66</f>
        <v>5783.4387500000003</v>
      </c>
    </row>
    <row r="67" spans="2:11" s="503" customFormat="1" ht="15" thickBot="1">
      <c r="B67" s="558" t="s">
        <v>442</v>
      </c>
      <c r="C67" s="575" t="s">
        <v>430</v>
      </c>
      <c r="D67" s="576">
        <f>[10]SS!W67/1000</f>
        <v>0</v>
      </c>
      <c r="E67" s="577">
        <f>[10]SS!X67/1000</f>
        <v>0</v>
      </c>
      <c r="F67" s="578">
        <f>[10]SS!Y67/1000</f>
        <v>0</v>
      </c>
      <c r="G67" s="516">
        <f>F67+E67+D67</f>
        <v>0</v>
      </c>
      <c r="H67" s="576">
        <f>[11]SS!W67/1000</f>
        <v>0</v>
      </c>
      <c r="I67" s="577">
        <f>[11]SS!X67/1000</f>
        <v>0</v>
      </c>
      <c r="J67" s="578">
        <f>[11]SS!Y67/1000</f>
        <v>0</v>
      </c>
      <c r="K67" s="516">
        <f>J67+I67+H67</f>
        <v>0</v>
      </c>
    </row>
    <row r="68" spans="2:11" s="503" customFormat="1" ht="15" thickBot="1">
      <c r="B68" s="579" t="s">
        <v>443</v>
      </c>
      <c r="C68" s="580" t="s">
        <v>439</v>
      </c>
      <c r="D68" s="581">
        <f>[10]SS!W68/1000</f>
        <v>20510.801199999998</v>
      </c>
      <c r="E68" s="582">
        <f>[10]SS!X68/1000</f>
        <v>9522.7942199999979</v>
      </c>
      <c r="F68" s="583">
        <f>[10]SS!Y68/1000</f>
        <v>5080.9690899999996</v>
      </c>
      <c r="G68" s="584">
        <f>F68+E68+D68</f>
        <v>35114.564509999997</v>
      </c>
      <c r="H68" s="585">
        <f>[11]SS!W68/1000</f>
        <v>21892.776000000002</v>
      </c>
      <c r="I68" s="582">
        <f>[11]SS!X68/1000</f>
        <v>9793.9492300000002</v>
      </c>
      <c r="J68" s="583">
        <f>[11]SS!Y68/1000</f>
        <v>5053.1656300000068</v>
      </c>
      <c r="K68" s="584">
        <f>J68+I68+H68</f>
        <v>36739.890860000007</v>
      </c>
    </row>
    <row r="69" spans="2:11" s="503" customFormat="1">
      <c r="B69" s="586"/>
      <c r="C69" s="586"/>
      <c r="E69" s="504"/>
      <c r="F69" s="504"/>
      <c r="G69" s="504"/>
    </row>
    <row r="70" spans="2:11" s="503" customFormat="1">
      <c r="B70" s="586"/>
      <c r="E70" s="504"/>
      <c r="F70" s="504"/>
      <c r="G70" s="504"/>
    </row>
    <row r="71" spans="2:11" s="503" customFormat="1">
      <c r="B71" s="586"/>
      <c r="E71" s="504"/>
      <c r="F71" s="504"/>
      <c r="G71" s="504"/>
    </row>
    <row r="72" spans="2:11" s="503" customFormat="1">
      <c r="B72" s="586"/>
      <c r="E72" s="504"/>
      <c r="F72" s="504"/>
      <c r="G72" s="504"/>
    </row>
    <row r="73" spans="2:11" s="503" customFormat="1">
      <c r="B73" s="586"/>
      <c r="E73" s="504"/>
      <c r="F73" s="504"/>
      <c r="G73" s="504"/>
    </row>
    <row r="88" spans="5:7" s="503" customFormat="1">
      <c r="E88" s="504"/>
      <c r="F88" s="504"/>
      <c r="G88" s="504"/>
    </row>
  </sheetData>
  <mergeCells count="20">
    <mergeCell ref="D64:G64"/>
    <mergeCell ref="H64:K64"/>
    <mergeCell ref="B6:C6"/>
    <mergeCell ref="D6:G6"/>
    <mergeCell ref="H6:K6"/>
    <mergeCell ref="B34:C34"/>
    <mergeCell ref="D34:G34"/>
    <mergeCell ref="H34:K34"/>
    <mergeCell ref="B43:C43"/>
    <mergeCell ref="D43:G43"/>
    <mergeCell ref="H43:K43"/>
    <mergeCell ref="D54:G54"/>
    <mergeCell ref="H54:K54"/>
    <mergeCell ref="J1:K1"/>
    <mergeCell ref="B2:K2"/>
    <mergeCell ref="I3:K3"/>
    <mergeCell ref="B4:B5"/>
    <mergeCell ref="C4:C5"/>
    <mergeCell ref="D4:G4"/>
    <mergeCell ref="H4:K4"/>
  </mergeCells>
  <pageMargins left="0.17" right="0.35" top="0.25" bottom="0.48" header="0.28000000000000003" footer="0.17"/>
  <pageSetup paperSize="9" scale="50" orientation="portrait" verticalDpi="0" r:id="rId1"/>
  <headerFooter alignWithMargins="0"/>
</worksheet>
</file>

<file path=xl/worksheets/sheet19.xml><?xml version="1.0" encoding="utf-8"?>
<worksheet xmlns="http://schemas.openxmlformats.org/spreadsheetml/2006/main" xmlns:r="http://schemas.openxmlformats.org/officeDocument/2006/relationships">
  <dimension ref="B1:K22"/>
  <sheetViews>
    <sheetView showGridLines="0" workbookViewId="0">
      <selection activeCell="A3" sqref="A3"/>
    </sheetView>
  </sheetViews>
  <sheetFormatPr defaultRowHeight="14.25"/>
  <cols>
    <col min="1" max="1" width="5.140625" style="503" customWidth="1"/>
    <col min="2" max="2" width="9.140625" style="503"/>
    <col min="3" max="3" width="57.85546875" style="503" customWidth="1"/>
    <col min="4" max="4" width="8.42578125" style="503" bestFit="1" customWidth="1"/>
    <col min="5" max="5" width="10.140625" style="503" customWidth="1"/>
    <col min="6" max="6" width="10.42578125" style="503" customWidth="1"/>
    <col min="7" max="7" width="9.5703125" style="503" customWidth="1"/>
    <col min="8" max="8" width="9.7109375" style="503" customWidth="1"/>
    <col min="9" max="9" width="9.140625" style="503" customWidth="1"/>
    <col min="10" max="10" width="9.28515625" style="503" customWidth="1"/>
    <col min="11" max="11" width="12.5703125" style="503" customWidth="1"/>
    <col min="12" max="249" width="9.140625" style="503"/>
    <col min="250" max="250" width="57.85546875" style="503" customWidth="1"/>
    <col min="251" max="251" width="8.42578125" style="503" bestFit="1" customWidth="1"/>
    <col min="252" max="252" width="10.140625" style="503" customWidth="1"/>
    <col min="253" max="253" width="10.42578125" style="503" customWidth="1"/>
    <col min="254" max="254" width="9.5703125" style="503" customWidth="1"/>
    <col min="255" max="255" width="9.7109375" style="503" customWidth="1"/>
    <col min="256" max="256" width="9.140625" style="503" customWidth="1"/>
    <col min="257" max="257" width="9.28515625" style="503" customWidth="1"/>
    <col min="258" max="258" width="12.5703125" style="503" customWidth="1"/>
    <col min="259" max="259" width="15.5703125" style="503" customWidth="1"/>
    <col min="260" max="260" width="7" style="503" customWidth="1"/>
    <col min="261" max="261" width="7.7109375" style="503" customWidth="1"/>
    <col min="262" max="262" width="8.140625" style="503" customWidth="1"/>
    <col min="263" max="263" width="7.140625" style="503" customWidth="1"/>
    <col min="264" max="264" width="3.28515625" style="503" customWidth="1"/>
    <col min="265" max="505" width="9.140625" style="503"/>
    <col min="506" max="506" width="57.85546875" style="503" customWidth="1"/>
    <col min="507" max="507" width="8.42578125" style="503" bestFit="1" customWidth="1"/>
    <col min="508" max="508" width="10.140625" style="503" customWidth="1"/>
    <col min="509" max="509" width="10.42578125" style="503" customWidth="1"/>
    <col min="510" max="510" width="9.5703125" style="503" customWidth="1"/>
    <col min="511" max="511" width="9.7109375" style="503" customWidth="1"/>
    <col min="512" max="512" width="9.140625" style="503" customWidth="1"/>
    <col min="513" max="513" width="9.28515625" style="503" customWidth="1"/>
    <col min="514" max="514" width="12.5703125" style="503" customWidth="1"/>
    <col min="515" max="515" width="15.5703125" style="503" customWidth="1"/>
    <col min="516" max="516" width="7" style="503" customWidth="1"/>
    <col min="517" max="517" width="7.7109375" style="503" customWidth="1"/>
    <col min="518" max="518" width="8.140625" style="503" customWidth="1"/>
    <col min="519" max="519" width="7.140625" style="503" customWidth="1"/>
    <col min="520" max="520" width="3.28515625" style="503" customWidth="1"/>
    <col min="521" max="761" width="9.140625" style="503"/>
    <col min="762" max="762" width="57.85546875" style="503" customWidth="1"/>
    <col min="763" max="763" width="8.42578125" style="503" bestFit="1" customWidth="1"/>
    <col min="764" max="764" width="10.140625" style="503" customWidth="1"/>
    <col min="765" max="765" width="10.42578125" style="503" customWidth="1"/>
    <col min="766" max="766" width="9.5703125" style="503" customWidth="1"/>
    <col min="767" max="767" width="9.7109375" style="503" customWidth="1"/>
    <col min="768" max="768" width="9.140625" style="503" customWidth="1"/>
    <col min="769" max="769" width="9.28515625" style="503" customWidth="1"/>
    <col min="770" max="770" width="12.5703125" style="503" customWidth="1"/>
    <col min="771" max="771" width="15.5703125" style="503" customWidth="1"/>
    <col min="772" max="772" width="7" style="503" customWidth="1"/>
    <col min="773" max="773" width="7.7109375" style="503" customWidth="1"/>
    <col min="774" max="774" width="8.140625" style="503" customWidth="1"/>
    <col min="775" max="775" width="7.140625" style="503" customWidth="1"/>
    <col min="776" max="776" width="3.28515625" style="503" customWidth="1"/>
    <col min="777" max="1017" width="9.140625" style="503"/>
    <col min="1018" max="1018" width="57.85546875" style="503" customWidth="1"/>
    <col min="1019" max="1019" width="8.42578125" style="503" bestFit="1" customWidth="1"/>
    <col min="1020" max="1020" width="10.140625" style="503" customWidth="1"/>
    <col min="1021" max="1021" width="10.42578125" style="503" customWidth="1"/>
    <col min="1022" max="1022" width="9.5703125" style="503" customWidth="1"/>
    <col min="1023" max="1023" width="9.7109375" style="503" customWidth="1"/>
    <col min="1024" max="1024" width="9.140625" style="503" customWidth="1"/>
    <col min="1025" max="1025" width="9.28515625" style="503" customWidth="1"/>
    <col min="1026" max="1026" width="12.5703125" style="503" customWidth="1"/>
    <col min="1027" max="1027" width="15.5703125" style="503" customWidth="1"/>
    <col min="1028" max="1028" width="7" style="503" customWidth="1"/>
    <col min="1029" max="1029" width="7.7109375" style="503" customWidth="1"/>
    <col min="1030" max="1030" width="8.140625" style="503" customWidth="1"/>
    <col min="1031" max="1031" width="7.140625" style="503" customWidth="1"/>
    <col min="1032" max="1032" width="3.28515625" style="503" customWidth="1"/>
    <col min="1033" max="1273" width="9.140625" style="503"/>
    <col min="1274" max="1274" width="57.85546875" style="503" customWidth="1"/>
    <col min="1275" max="1275" width="8.42578125" style="503" bestFit="1" customWidth="1"/>
    <col min="1276" max="1276" width="10.140625" style="503" customWidth="1"/>
    <col min="1277" max="1277" width="10.42578125" style="503" customWidth="1"/>
    <col min="1278" max="1278" width="9.5703125" style="503" customWidth="1"/>
    <col min="1279" max="1279" width="9.7109375" style="503" customWidth="1"/>
    <col min="1280" max="1280" width="9.140625" style="503" customWidth="1"/>
    <col min="1281" max="1281" width="9.28515625" style="503" customWidth="1"/>
    <col min="1282" max="1282" width="12.5703125" style="503" customWidth="1"/>
    <col min="1283" max="1283" width="15.5703125" style="503" customWidth="1"/>
    <col min="1284" max="1284" width="7" style="503" customWidth="1"/>
    <col min="1285" max="1285" width="7.7109375" style="503" customWidth="1"/>
    <col min="1286" max="1286" width="8.140625" style="503" customWidth="1"/>
    <col min="1287" max="1287" width="7.140625" style="503" customWidth="1"/>
    <col min="1288" max="1288" width="3.28515625" style="503" customWidth="1"/>
    <col min="1289" max="1529" width="9.140625" style="503"/>
    <col min="1530" max="1530" width="57.85546875" style="503" customWidth="1"/>
    <col min="1531" max="1531" width="8.42578125" style="503" bestFit="1" customWidth="1"/>
    <col min="1532" max="1532" width="10.140625" style="503" customWidth="1"/>
    <col min="1533" max="1533" width="10.42578125" style="503" customWidth="1"/>
    <col min="1534" max="1534" width="9.5703125" style="503" customWidth="1"/>
    <col min="1535" max="1535" width="9.7109375" style="503" customWidth="1"/>
    <col min="1536" max="1536" width="9.140625" style="503" customWidth="1"/>
    <col min="1537" max="1537" width="9.28515625" style="503" customWidth="1"/>
    <col min="1538" max="1538" width="12.5703125" style="503" customWidth="1"/>
    <col min="1539" max="1539" width="15.5703125" style="503" customWidth="1"/>
    <col min="1540" max="1540" width="7" style="503" customWidth="1"/>
    <col min="1541" max="1541" width="7.7109375" style="503" customWidth="1"/>
    <col min="1542" max="1542" width="8.140625" style="503" customWidth="1"/>
    <col min="1543" max="1543" width="7.140625" style="503" customWidth="1"/>
    <col min="1544" max="1544" width="3.28515625" style="503" customWidth="1"/>
    <col min="1545" max="1785" width="9.140625" style="503"/>
    <col min="1786" max="1786" width="57.85546875" style="503" customWidth="1"/>
    <col min="1787" max="1787" width="8.42578125" style="503" bestFit="1" customWidth="1"/>
    <col min="1788" max="1788" width="10.140625" style="503" customWidth="1"/>
    <col min="1789" max="1789" width="10.42578125" style="503" customWidth="1"/>
    <col min="1790" max="1790" width="9.5703125" style="503" customWidth="1"/>
    <col min="1791" max="1791" width="9.7109375" style="503" customWidth="1"/>
    <col min="1792" max="1792" width="9.140625" style="503" customWidth="1"/>
    <col min="1793" max="1793" width="9.28515625" style="503" customWidth="1"/>
    <col min="1794" max="1794" width="12.5703125" style="503" customWidth="1"/>
    <col min="1795" max="1795" width="15.5703125" style="503" customWidth="1"/>
    <col min="1796" max="1796" width="7" style="503" customWidth="1"/>
    <col min="1797" max="1797" width="7.7109375" style="503" customWidth="1"/>
    <col min="1798" max="1798" width="8.140625" style="503" customWidth="1"/>
    <col min="1799" max="1799" width="7.140625" style="503" customWidth="1"/>
    <col min="1800" max="1800" width="3.28515625" style="503" customWidth="1"/>
    <col min="1801" max="2041" width="9.140625" style="503"/>
    <col min="2042" max="2042" width="57.85546875" style="503" customWidth="1"/>
    <col min="2043" max="2043" width="8.42578125" style="503" bestFit="1" customWidth="1"/>
    <col min="2044" max="2044" width="10.140625" style="503" customWidth="1"/>
    <col min="2045" max="2045" width="10.42578125" style="503" customWidth="1"/>
    <col min="2046" max="2046" width="9.5703125" style="503" customWidth="1"/>
    <col min="2047" max="2047" width="9.7109375" style="503" customWidth="1"/>
    <col min="2048" max="2048" width="9.140625" style="503" customWidth="1"/>
    <col min="2049" max="2049" width="9.28515625" style="503" customWidth="1"/>
    <col min="2050" max="2050" width="12.5703125" style="503" customWidth="1"/>
    <col min="2051" max="2051" width="15.5703125" style="503" customWidth="1"/>
    <col min="2052" max="2052" width="7" style="503" customWidth="1"/>
    <col min="2053" max="2053" width="7.7109375" style="503" customWidth="1"/>
    <col min="2054" max="2054" width="8.140625" style="503" customWidth="1"/>
    <col min="2055" max="2055" width="7.140625" style="503" customWidth="1"/>
    <col min="2056" max="2056" width="3.28515625" style="503" customWidth="1"/>
    <col min="2057" max="2297" width="9.140625" style="503"/>
    <col min="2298" max="2298" width="57.85546875" style="503" customWidth="1"/>
    <col min="2299" max="2299" width="8.42578125" style="503" bestFit="1" customWidth="1"/>
    <col min="2300" max="2300" width="10.140625" style="503" customWidth="1"/>
    <col min="2301" max="2301" width="10.42578125" style="503" customWidth="1"/>
    <col min="2302" max="2302" width="9.5703125" style="503" customWidth="1"/>
    <col min="2303" max="2303" width="9.7109375" style="503" customWidth="1"/>
    <col min="2304" max="2304" width="9.140625" style="503" customWidth="1"/>
    <col min="2305" max="2305" width="9.28515625" style="503" customWidth="1"/>
    <col min="2306" max="2306" width="12.5703125" style="503" customWidth="1"/>
    <col min="2307" max="2307" width="15.5703125" style="503" customWidth="1"/>
    <col min="2308" max="2308" width="7" style="503" customWidth="1"/>
    <col min="2309" max="2309" width="7.7109375" style="503" customWidth="1"/>
    <col min="2310" max="2310" width="8.140625" style="503" customWidth="1"/>
    <col min="2311" max="2311" width="7.140625" style="503" customWidth="1"/>
    <col min="2312" max="2312" width="3.28515625" style="503" customWidth="1"/>
    <col min="2313" max="2553" width="9.140625" style="503"/>
    <col min="2554" max="2554" width="57.85546875" style="503" customWidth="1"/>
    <col min="2555" max="2555" width="8.42578125" style="503" bestFit="1" customWidth="1"/>
    <col min="2556" max="2556" width="10.140625" style="503" customWidth="1"/>
    <col min="2557" max="2557" width="10.42578125" style="503" customWidth="1"/>
    <col min="2558" max="2558" width="9.5703125" style="503" customWidth="1"/>
    <col min="2559" max="2559" width="9.7109375" style="503" customWidth="1"/>
    <col min="2560" max="2560" width="9.140625" style="503" customWidth="1"/>
    <col min="2561" max="2561" width="9.28515625" style="503" customWidth="1"/>
    <col min="2562" max="2562" width="12.5703125" style="503" customWidth="1"/>
    <col min="2563" max="2563" width="15.5703125" style="503" customWidth="1"/>
    <col min="2564" max="2564" width="7" style="503" customWidth="1"/>
    <col min="2565" max="2565" width="7.7109375" style="503" customWidth="1"/>
    <col min="2566" max="2566" width="8.140625" style="503" customWidth="1"/>
    <col min="2567" max="2567" width="7.140625" style="503" customWidth="1"/>
    <col min="2568" max="2568" width="3.28515625" style="503" customWidth="1"/>
    <col min="2569" max="2809" width="9.140625" style="503"/>
    <col min="2810" max="2810" width="57.85546875" style="503" customWidth="1"/>
    <col min="2811" max="2811" width="8.42578125" style="503" bestFit="1" customWidth="1"/>
    <col min="2812" max="2812" width="10.140625" style="503" customWidth="1"/>
    <col min="2813" max="2813" width="10.42578125" style="503" customWidth="1"/>
    <col min="2814" max="2814" width="9.5703125" style="503" customWidth="1"/>
    <col min="2815" max="2815" width="9.7109375" style="503" customWidth="1"/>
    <col min="2816" max="2816" width="9.140625" style="503" customWidth="1"/>
    <col min="2817" max="2817" width="9.28515625" style="503" customWidth="1"/>
    <col min="2818" max="2818" width="12.5703125" style="503" customWidth="1"/>
    <col min="2819" max="2819" width="15.5703125" style="503" customWidth="1"/>
    <col min="2820" max="2820" width="7" style="503" customWidth="1"/>
    <col min="2821" max="2821" width="7.7109375" style="503" customWidth="1"/>
    <col min="2822" max="2822" width="8.140625" style="503" customWidth="1"/>
    <col min="2823" max="2823" width="7.140625" style="503" customWidth="1"/>
    <col min="2824" max="2824" width="3.28515625" style="503" customWidth="1"/>
    <col min="2825" max="3065" width="9.140625" style="503"/>
    <col min="3066" max="3066" width="57.85546875" style="503" customWidth="1"/>
    <col min="3067" max="3067" width="8.42578125" style="503" bestFit="1" customWidth="1"/>
    <col min="3068" max="3068" width="10.140625" style="503" customWidth="1"/>
    <col min="3069" max="3069" width="10.42578125" style="503" customWidth="1"/>
    <col min="3070" max="3070" width="9.5703125" style="503" customWidth="1"/>
    <col min="3071" max="3071" width="9.7109375" style="503" customWidth="1"/>
    <col min="3072" max="3072" width="9.140625" style="503" customWidth="1"/>
    <col min="3073" max="3073" width="9.28515625" style="503" customWidth="1"/>
    <col min="3074" max="3074" width="12.5703125" style="503" customWidth="1"/>
    <col min="3075" max="3075" width="15.5703125" style="503" customWidth="1"/>
    <col min="3076" max="3076" width="7" style="503" customWidth="1"/>
    <col min="3077" max="3077" width="7.7109375" style="503" customWidth="1"/>
    <col min="3078" max="3078" width="8.140625" style="503" customWidth="1"/>
    <col min="3079" max="3079" width="7.140625" style="503" customWidth="1"/>
    <col min="3080" max="3080" width="3.28515625" style="503" customWidth="1"/>
    <col min="3081" max="3321" width="9.140625" style="503"/>
    <col min="3322" max="3322" width="57.85546875" style="503" customWidth="1"/>
    <col min="3323" max="3323" width="8.42578125" style="503" bestFit="1" customWidth="1"/>
    <col min="3324" max="3324" width="10.140625" style="503" customWidth="1"/>
    <col min="3325" max="3325" width="10.42578125" style="503" customWidth="1"/>
    <col min="3326" max="3326" width="9.5703125" style="503" customWidth="1"/>
    <col min="3327" max="3327" width="9.7109375" style="503" customWidth="1"/>
    <col min="3328" max="3328" width="9.140625" style="503" customWidth="1"/>
    <col min="3329" max="3329" width="9.28515625" style="503" customWidth="1"/>
    <col min="3330" max="3330" width="12.5703125" style="503" customWidth="1"/>
    <col min="3331" max="3331" width="15.5703125" style="503" customWidth="1"/>
    <col min="3332" max="3332" width="7" style="503" customWidth="1"/>
    <col min="3333" max="3333" width="7.7109375" style="503" customWidth="1"/>
    <col min="3334" max="3334" width="8.140625" style="503" customWidth="1"/>
    <col min="3335" max="3335" width="7.140625" style="503" customWidth="1"/>
    <col min="3336" max="3336" width="3.28515625" style="503" customWidth="1"/>
    <col min="3337" max="3577" width="9.140625" style="503"/>
    <col min="3578" max="3578" width="57.85546875" style="503" customWidth="1"/>
    <col min="3579" max="3579" width="8.42578125" style="503" bestFit="1" customWidth="1"/>
    <col min="3580" max="3580" width="10.140625" style="503" customWidth="1"/>
    <col min="3581" max="3581" width="10.42578125" style="503" customWidth="1"/>
    <col min="3582" max="3582" width="9.5703125" style="503" customWidth="1"/>
    <col min="3583" max="3583" width="9.7109375" style="503" customWidth="1"/>
    <col min="3584" max="3584" width="9.140625" style="503" customWidth="1"/>
    <col min="3585" max="3585" width="9.28515625" style="503" customWidth="1"/>
    <col min="3586" max="3586" width="12.5703125" style="503" customWidth="1"/>
    <col min="3587" max="3587" width="15.5703125" style="503" customWidth="1"/>
    <col min="3588" max="3588" width="7" style="503" customWidth="1"/>
    <col min="3589" max="3589" width="7.7109375" style="503" customWidth="1"/>
    <col min="3590" max="3590" width="8.140625" style="503" customWidth="1"/>
    <col min="3591" max="3591" width="7.140625" style="503" customWidth="1"/>
    <col min="3592" max="3592" width="3.28515625" style="503" customWidth="1"/>
    <col min="3593" max="3833" width="9.140625" style="503"/>
    <col min="3834" max="3834" width="57.85546875" style="503" customWidth="1"/>
    <col min="3835" max="3835" width="8.42578125" style="503" bestFit="1" customWidth="1"/>
    <col min="3836" max="3836" width="10.140625" style="503" customWidth="1"/>
    <col min="3837" max="3837" width="10.42578125" style="503" customWidth="1"/>
    <col min="3838" max="3838" width="9.5703125" style="503" customWidth="1"/>
    <col min="3839" max="3839" width="9.7109375" style="503" customWidth="1"/>
    <col min="3840" max="3840" width="9.140625" style="503" customWidth="1"/>
    <col min="3841" max="3841" width="9.28515625" style="503" customWidth="1"/>
    <col min="3842" max="3842" width="12.5703125" style="503" customWidth="1"/>
    <col min="3843" max="3843" width="15.5703125" style="503" customWidth="1"/>
    <col min="3844" max="3844" width="7" style="503" customWidth="1"/>
    <col min="3845" max="3845" width="7.7109375" style="503" customWidth="1"/>
    <col min="3846" max="3846" width="8.140625" style="503" customWidth="1"/>
    <col min="3847" max="3847" width="7.140625" style="503" customWidth="1"/>
    <col min="3848" max="3848" width="3.28515625" style="503" customWidth="1"/>
    <col min="3849" max="4089" width="9.140625" style="503"/>
    <col min="4090" max="4090" width="57.85546875" style="503" customWidth="1"/>
    <col min="4091" max="4091" width="8.42578125" style="503" bestFit="1" customWidth="1"/>
    <col min="4092" max="4092" width="10.140625" style="503" customWidth="1"/>
    <col min="4093" max="4093" width="10.42578125" style="503" customWidth="1"/>
    <col min="4094" max="4094" width="9.5703125" style="503" customWidth="1"/>
    <col min="4095" max="4095" width="9.7109375" style="503" customWidth="1"/>
    <col min="4096" max="4096" width="9.140625" style="503" customWidth="1"/>
    <col min="4097" max="4097" width="9.28515625" style="503" customWidth="1"/>
    <col min="4098" max="4098" width="12.5703125" style="503" customWidth="1"/>
    <col min="4099" max="4099" width="15.5703125" style="503" customWidth="1"/>
    <col min="4100" max="4100" width="7" style="503" customWidth="1"/>
    <col min="4101" max="4101" width="7.7109375" style="503" customWidth="1"/>
    <col min="4102" max="4102" width="8.140625" style="503" customWidth="1"/>
    <col min="4103" max="4103" width="7.140625" style="503" customWidth="1"/>
    <col min="4104" max="4104" width="3.28515625" style="503" customWidth="1"/>
    <col min="4105" max="4345" width="9.140625" style="503"/>
    <col min="4346" max="4346" width="57.85546875" style="503" customWidth="1"/>
    <col min="4347" max="4347" width="8.42578125" style="503" bestFit="1" customWidth="1"/>
    <col min="4348" max="4348" width="10.140625" style="503" customWidth="1"/>
    <col min="4349" max="4349" width="10.42578125" style="503" customWidth="1"/>
    <col min="4350" max="4350" width="9.5703125" style="503" customWidth="1"/>
    <col min="4351" max="4351" width="9.7109375" style="503" customWidth="1"/>
    <col min="4352" max="4352" width="9.140625" style="503" customWidth="1"/>
    <col min="4353" max="4353" width="9.28515625" style="503" customWidth="1"/>
    <col min="4354" max="4354" width="12.5703125" style="503" customWidth="1"/>
    <col min="4355" max="4355" width="15.5703125" style="503" customWidth="1"/>
    <col min="4356" max="4356" width="7" style="503" customWidth="1"/>
    <col min="4357" max="4357" width="7.7109375" style="503" customWidth="1"/>
    <col min="4358" max="4358" width="8.140625" style="503" customWidth="1"/>
    <col min="4359" max="4359" width="7.140625" style="503" customWidth="1"/>
    <col min="4360" max="4360" width="3.28515625" style="503" customWidth="1"/>
    <col min="4361" max="4601" width="9.140625" style="503"/>
    <col min="4602" max="4602" width="57.85546875" style="503" customWidth="1"/>
    <col min="4603" max="4603" width="8.42578125" style="503" bestFit="1" customWidth="1"/>
    <col min="4604" max="4604" width="10.140625" style="503" customWidth="1"/>
    <col min="4605" max="4605" width="10.42578125" style="503" customWidth="1"/>
    <col min="4606" max="4606" width="9.5703125" style="503" customWidth="1"/>
    <col min="4607" max="4607" width="9.7109375" style="503" customWidth="1"/>
    <col min="4608" max="4608" width="9.140625" style="503" customWidth="1"/>
    <col min="4609" max="4609" width="9.28515625" style="503" customWidth="1"/>
    <col min="4610" max="4610" width="12.5703125" style="503" customWidth="1"/>
    <col min="4611" max="4611" width="15.5703125" style="503" customWidth="1"/>
    <col min="4612" max="4612" width="7" style="503" customWidth="1"/>
    <col min="4613" max="4613" width="7.7109375" style="503" customWidth="1"/>
    <col min="4614" max="4614" width="8.140625" style="503" customWidth="1"/>
    <col min="4615" max="4615" width="7.140625" style="503" customWidth="1"/>
    <col min="4616" max="4616" width="3.28515625" style="503" customWidth="1"/>
    <col min="4617" max="4857" width="9.140625" style="503"/>
    <col min="4858" max="4858" width="57.85546875" style="503" customWidth="1"/>
    <col min="4859" max="4859" width="8.42578125" style="503" bestFit="1" customWidth="1"/>
    <col min="4860" max="4860" width="10.140625" style="503" customWidth="1"/>
    <col min="4861" max="4861" width="10.42578125" style="503" customWidth="1"/>
    <col min="4862" max="4862" width="9.5703125" style="503" customWidth="1"/>
    <col min="4863" max="4863" width="9.7109375" style="503" customWidth="1"/>
    <col min="4864" max="4864" width="9.140625" style="503" customWidth="1"/>
    <col min="4865" max="4865" width="9.28515625" style="503" customWidth="1"/>
    <col min="4866" max="4866" width="12.5703125" style="503" customWidth="1"/>
    <col min="4867" max="4867" width="15.5703125" style="503" customWidth="1"/>
    <col min="4868" max="4868" width="7" style="503" customWidth="1"/>
    <col min="4869" max="4869" width="7.7109375" style="503" customWidth="1"/>
    <col min="4870" max="4870" width="8.140625" style="503" customWidth="1"/>
    <col min="4871" max="4871" width="7.140625" style="503" customWidth="1"/>
    <col min="4872" max="4872" width="3.28515625" style="503" customWidth="1"/>
    <col min="4873" max="5113" width="9.140625" style="503"/>
    <col min="5114" max="5114" width="57.85546875" style="503" customWidth="1"/>
    <col min="5115" max="5115" width="8.42578125" style="503" bestFit="1" customWidth="1"/>
    <col min="5116" max="5116" width="10.140625" style="503" customWidth="1"/>
    <col min="5117" max="5117" width="10.42578125" style="503" customWidth="1"/>
    <col min="5118" max="5118" width="9.5703125" style="503" customWidth="1"/>
    <col min="5119" max="5119" width="9.7109375" style="503" customWidth="1"/>
    <col min="5120" max="5120" width="9.140625" style="503" customWidth="1"/>
    <col min="5121" max="5121" width="9.28515625" style="503" customWidth="1"/>
    <col min="5122" max="5122" width="12.5703125" style="503" customWidth="1"/>
    <col min="5123" max="5123" width="15.5703125" style="503" customWidth="1"/>
    <col min="5124" max="5124" width="7" style="503" customWidth="1"/>
    <col min="5125" max="5125" width="7.7109375" style="503" customWidth="1"/>
    <col min="5126" max="5126" width="8.140625" style="503" customWidth="1"/>
    <col min="5127" max="5127" width="7.140625" style="503" customWidth="1"/>
    <col min="5128" max="5128" width="3.28515625" style="503" customWidth="1"/>
    <col min="5129" max="5369" width="9.140625" style="503"/>
    <col min="5370" max="5370" width="57.85546875" style="503" customWidth="1"/>
    <col min="5371" max="5371" width="8.42578125" style="503" bestFit="1" customWidth="1"/>
    <col min="5372" max="5372" width="10.140625" style="503" customWidth="1"/>
    <col min="5373" max="5373" width="10.42578125" style="503" customWidth="1"/>
    <col min="5374" max="5374" width="9.5703125" style="503" customWidth="1"/>
    <col min="5375" max="5375" width="9.7109375" style="503" customWidth="1"/>
    <col min="5376" max="5376" width="9.140625" style="503" customWidth="1"/>
    <col min="5377" max="5377" width="9.28515625" style="503" customWidth="1"/>
    <col min="5378" max="5378" width="12.5703125" style="503" customWidth="1"/>
    <col min="5379" max="5379" width="15.5703125" style="503" customWidth="1"/>
    <col min="5380" max="5380" width="7" style="503" customWidth="1"/>
    <col min="5381" max="5381" width="7.7109375" style="503" customWidth="1"/>
    <col min="5382" max="5382" width="8.140625" style="503" customWidth="1"/>
    <col min="5383" max="5383" width="7.140625" style="503" customWidth="1"/>
    <col min="5384" max="5384" width="3.28515625" style="503" customWidth="1"/>
    <col min="5385" max="5625" width="9.140625" style="503"/>
    <col min="5626" max="5626" width="57.85546875" style="503" customWidth="1"/>
    <col min="5627" max="5627" width="8.42578125" style="503" bestFit="1" customWidth="1"/>
    <col min="5628" max="5628" width="10.140625" style="503" customWidth="1"/>
    <col min="5629" max="5629" width="10.42578125" style="503" customWidth="1"/>
    <col min="5630" max="5630" width="9.5703125" style="503" customWidth="1"/>
    <col min="5631" max="5631" width="9.7109375" style="503" customWidth="1"/>
    <col min="5632" max="5632" width="9.140625" style="503" customWidth="1"/>
    <col min="5633" max="5633" width="9.28515625" style="503" customWidth="1"/>
    <col min="5634" max="5634" width="12.5703125" style="503" customWidth="1"/>
    <col min="5635" max="5635" width="15.5703125" style="503" customWidth="1"/>
    <col min="5636" max="5636" width="7" style="503" customWidth="1"/>
    <col min="5637" max="5637" width="7.7109375" style="503" customWidth="1"/>
    <col min="5638" max="5638" width="8.140625" style="503" customWidth="1"/>
    <col min="5639" max="5639" width="7.140625" style="503" customWidth="1"/>
    <col min="5640" max="5640" width="3.28515625" style="503" customWidth="1"/>
    <col min="5641" max="5881" width="9.140625" style="503"/>
    <col min="5882" max="5882" width="57.85546875" style="503" customWidth="1"/>
    <col min="5883" max="5883" width="8.42578125" style="503" bestFit="1" customWidth="1"/>
    <col min="5884" max="5884" width="10.140625" style="503" customWidth="1"/>
    <col min="5885" max="5885" width="10.42578125" style="503" customWidth="1"/>
    <col min="5886" max="5886" width="9.5703125" style="503" customWidth="1"/>
    <col min="5887" max="5887" width="9.7109375" style="503" customWidth="1"/>
    <col min="5888" max="5888" width="9.140625" style="503" customWidth="1"/>
    <col min="5889" max="5889" width="9.28515625" style="503" customWidth="1"/>
    <col min="5890" max="5890" width="12.5703125" style="503" customWidth="1"/>
    <col min="5891" max="5891" width="15.5703125" style="503" customWidth="1"/>
    <col min="5892" max="5892" width="7" style="503" customWidth="1"/>
    <col min="5893" max="5893" width="7.7109375" style="503" customWidth="1"/>
    <col min="5894" max="5894" width="8.140625" style="503" customWidth="1"/>
    <col min="5895" max="5895" width="7.140625" style="503" customWidth="1"/>
    <col min="5896" max="5896" width="3.28515625" style="503" customWidth="1"/>
    <col min="5897" max="6137" width="9.140625" style="503"/>
    <col min="6138" max="6138" width="57.85546875" style="503" customWidth="1"/>
    <col min="6139" max="6139" width="8.42578125" style="503" bestFit="1" customWidth="1"/>
    <col min="6140" max="6140" width="10.140625" style="503" customWidth="1"/>
    <col min="6141" max="6141" width="10.42578125" style="503" customWidth="1"/>
    <col min="6142" max="6142" width="9.5703125" style="503" customWidth="1"/>
    <col min="6143" max="6143" width="9.7109375" style="503" customWidth="1"/>
    <col min="6144" max="6144" width="9.140625" style="503" customWidth="1"/>
    <col min="6145" max="6145" width="9.28515625" style="503" customWidth="1"/>
    <col min="6146" max="6146" width="12.5703125" style="503" customWidth="1"/>
    <col min="6147" max="6147" width="15.5703125" style="503" customWidth="1"/>
    <col min="6148" max="6148" width="7" style="503" customWidth="1"/>
    <col min="6149" max="6149" width="7.7109375" style="503" customWidth="1"/>
    <col min="6150" max="6150" width="8.140625" style="503" customWidth="1"/>
    <col min="6151" max="6151" width="7.140625" style="503" customWidth="1"/>
    <col min="6152" max="6152" width="3.28515625" style="503" customWidth="1"/>
    <col min="6153" max="6393" width="9.140625" style="503"/>
    <col min="6394" max="6394" width="57.85546875" style="503" customWidth="1"/>
    <col min="6395" max="6395" width="8.42578125" style="503" bestFit="1" customWidth="1"/>
    <col min="6396" max="6396" width="10.140625" style="503" customWidth="1"/>
    <col min="6397" max="6397" width="10.42578125" style="503" customWidth="1"/>
    <col min="6398" max="6398" width="9.5703125" style="503" customWidth="1"/>
    <col min="6399" max="6399" width="9.7109375" style="503" customWidth="1"/>
    <col min="6400" max="6400" width="9.140625" style="503" customWidth="1"/>
    <col min="6401" max="6401" width="9.28515625" style="503" customWidth="1"/>
    <col min="6402" max="6402" width="12.5703125" style="503" customWidth="1"/>
    <col min="6403" max="6403" width="15.5703125" style="503" customWidth="1"/>
    <col min="6404" max="6404" width="7" style="503" customWidth="1"/>
    <col min="6405" max="6405" width="7.7109375" style="503" customWidth="1"/>
    <col min="6406" max="6406" width="8.140625" style="503" customWidth="1"/>
    <col min="6407" max="6407" width="7.140625" style="503" customWidth="1"/>
    <col min="6408" max="6408" width="3.28515625" style="503" customWidth="1"/>
    <col min="6409" max="6649" width="9.140625" style="503"/>
    <col min="6650" max="6650" width="57.85546875" style="503" customWidth="1"/>
    <col min="6651" max="6651" width="8.42578125" style="503" bestFit="1" customWidth="1"/>
    <col min="6652" max="6652" width="10.140625" style="503" customWidth="1"/>
    <col min="6653" max="6653" width="10.42578125" style="503" customWidth="1"/>
    <col min="6654" max="6654" width="9.5703125" style="503" customWidth="1"/>
    <col min="6655" max="6655" width="9.7109375" style="503" customWidth="1"/>
    <col min="6656" max="6656" width="9.140625" style="503" customWidth="1"/>
    <col min="6657" max="6657" width="9.28515625" style="503" customWidth="1"/>
    <col min="6658" max="6658" width="12.5703125" style="503" customWidth="1"/>
    <col min="6659" max="6659" width="15.5703125" style="503" customWidth="1"/>
    <col min="6660" max="6660" width="7" style="503" customWidth="1"/>
    <col min="6661" max="6661" width="7.7109375" style="503" customWidth="1"/>
    <col min="6662" max="6662" width="8.140625" style="503" customWidth="1"/>
    <col min="6663" max="6663" width="7.140625" style="503" customWidth="1"/>
    <col min="6664" max="6664" width="3.28515625" style="503" customWidth="1"/>
    <col min="6665" max="6905" width="9.140625" style="503"/>
    <col min="6906" max="6906" width="57.85546875" style="503" customWidth="1"/>
    <col min="6907" max="6907" width="8.42578125" style="503" bestFit="1" customWidth="1"/>
    <col min="6908" max="6908" width="10.140625" style="503" customWidth="1"/>
    <col min="6909" max="6909" width="10.42578125" style="503" customWidth="1"/>
    <col min="6910" max="6910" width="9.5703125" style="503" customWidth="1"/>
    <col min="6911" max="6911" width="9.7109375" style="503" customWidth="1"/>
    <col min="6912" max="6912" width="9.140625" style="503" customWidth="1"/>
    <col min="6913" max="6913" width="9.28515625" style="503" customWidth="1"/>
    <col min="6914" max="6914" width="12.5703125" style="503" customWidth="1"/>
    <col min="6915" max="6915" width="15.5703125" style="503" customWidth="1"/>
    <col min="6916" max="6916" width="7" style="503" customWidth="1"/>
    <col min="6917" max="6917" width="7.7109375" style="503" customWidth="1"/>
    <col min="6918" max="6918" width="8.140625" style="503" customWidth="1"/>
    <col min="6919" max="6919" width="7.140625" style="503" customWidth="1"/>
    <col min="6920" max="6920" width="3.28515625" style="503" customWidth="1"/>
    <col min="6921" max="7161" width="9.140625" style="503"/>
    <col min="7162" max="7162" width="57.85546875" style="503" customWidth="1"/>
    <col min="7163" max="7163" width="8.42578125" style="503" bestFit="1" customWidth="1"/>
    <col min="7164" max="7164" width="10.140625" style="503" customWidth="1"/>
    <col min="7165" max="7165" width="10.42578125" style="503" customWidth="1"/>
    <col min="7166" max="7166" width="9.5703125" style="503" customWidth="1"/>
    <col min="7167" max="7167" width="9.7109375" style="503" customWidth="1"/>
    <col min="7168" max="7168" width="9.140625" style="503" customWidth="1"/>
    <col min="7169" max="7169" width="9.28515625" style="503" customWidth="1"/>
    <col min="7170" max="7170" width="12.5703125" style="503" customWidth="1"/>
    <col min="7171" max="7171" width="15.5703125" style="503" customWidth="1"/>
    <col min="7172" max="7172" width="7" style="503" customWidth="1"/>
    <col min="7173" max="7173" width="7.7109375" style="503" customWidth="1"/>
    <col min="7174" max="7174" width="8.140625" style="503" customWidth="1"/>
    <col min="7175" max="7175" width="7.140625" style="503" customWidth="1"/>
    <col min="7176" max="7176" width="3.28515625" style="503" customWidth="1"/>
    <col min="7177" max="7417" width="9.140625" style="503"/>
    <col min="7418" max="7418" width="57.85546875" style="503" customWidth="1"/>
    <col min="7419" max="7419" width="8.42578125" style="503" bestFit="1" customWidth="1"/>
    <col min="7420" max="7420" width="10.140625" style="503" customWidth="1"/>
    <col min="7421" max="7421" width="10.42578125" style="503" customWidth="1"/>
    <col min="7422" max="7422" width="9.5703125" style="503" customWidth="1"/>
    <col min="7423" max="7423" width="9.7109375" style="503" customWidth="1"/>
    <col min="7424" max="7424" width="9.140625" style="503" customWidth="1"/>
    <col min="7425" max="7425" width="9.28515625" style="503" customWidth="1"/>
    <col min="7426" max="7426" width="12.5703125" style="503" customWidth="1"/>
    <col min="7427" max="7427" width="15.5703125" style="503" customWidth="1"/>
    <col min="7428" max="7428" width="7" style="503" customWidth="1"/>
    <col min="7429" max="7429" width="7.7109375" style="503" customWidth="1"/>
    <col min="7430" max="7430" width="8.140625" style="503" customWidth="1"/>
    <col min="7431" max="7431" width="7.140625" style="503" customWidth="1"/>
    <col min="7432" max="7432" width="3.28515625" style="503" customWidth="1"/>
    <col min="7433" max="7673" width="9.140625" style="503"/>
    <col min="7674" max="7674" width="57.85546875" style="503" customWidth="1"/>
    <col min="7675" max="7675" width="8.42578125" style="503" bestFit="1" customWidth="1"/>
    <col min="7676" max="7676" width="10.140625" style="503" customWidth="1"/>
    <col min="7677" max="7677" width="10.42578125" style="503" customWidth="1"/>
    <col min="7678" max="7678" width="9.5703125" style="503" customWidth="1"/>
    <col min="7679" max="7679" width="9.7109375" style="503" customWidth="1"/>
    <col min="7680" max="7680" width="9.140625" style="503" customWidth="1"/>
    <col min="7681" max="7681" width="9.28515625" style="503" customWidth="1"/>
    <col min="7682" max="7682" width="12.5703125" style="503" customWidth="1"/>
    <col min="7683" max="7683" width="15.5703125" style="503" customWidth="1"/>
    <col min="7684" max="7684" width="7" style="503" customWidth="1"/>
    <col min="7685" max="7685" width="7.7109375" style="503" customWidth="1"/>
    <col min="7686" max="7686" width="8.140625" style="503" customWidth="1"/>
    <col min="7687" max="7687" width="7.140625" style="503" customWidth="1"/>
    <col min="7688" max="7688" width="3.28515625" style="503" customWidth="1"/>
    <col min="7689" max="7929" width="9.140625" style="503"/>
    <col min="7930" max="7930" width="57.85546875" style="503" customWidth="1"/>
    <col min="7931" max="7931" width="8.42578125" style="503" bestFit="1" customWidth="1"/>
    <col min="7932" max="7932" width="10.140625" style="503" customWidth="1"/>
    <col min="7933" max="7933" width="10.42578125" style="503" customWidth="1"/>
    <col min="7934" max="7934" width="9.5703125" style="503" customWidth="1"/>
    <col min="7935" max="7935" width="9.7109375" style="503" customWidth="1"/>
    <col min="7936" max="7936" width="9.140625" style="503" customWidth="1"/>
    <col min="7937" max="7937" width="9.28515625" style="503" customWidth="1"/>
    <col min="7938" max="7938" width="12.5703125" style="503" customWidth="1"/>
    <col min="7939" max="7939" width="15.5703125" style="503" customWidth="1"/>
    <col min="7940" max="7940" width="7" style="503" customWidth="1"/>
    <col min="7941" max="7941" width="7.7109375" style="503" customWidth="1"/>
    <col min="7942" max="7942" width="8.140625" style="503" customWidth="1"/>
    <col min="7943" max="7943" width="7.140625" style="503" customWidth="1"/>
    <col min="7944" max="7944" width="3.28515625" style="503" customWidth="1"/>
    <col min="7945" max="8185" width="9.140625" style="503"/>
    <col min="8186" max="8186" width="57.85546875" style="503" customWidth="1"/>
    <col min="8187" max="8187" width="8.42578125" style="503" bestFit="1" customWidth="1"/>
    <col min="8188" max="8188" width="10.140625" style="503" customWidth="1"/>
    <col min="8189" max="8189" width="10.42578125" style="503" customWidth="1"/>
    <col min="8190" max="8190" width="9.5703125" style="503" customWidth="1"/>
    <col min="8191" max="8191" width="9.7109375" style="503" customWidth="1"/>
    <col min="8192" max="8192" width="9.140625" style="503" customWidth="1"/>
    <col min="8193" max="8193" width="9.28515625" style="503" customWidth="1"/>
    <col min="8194" max="8194" width="12.5703125" style="503" customWidth="1"/>
    <col min="8195" max="8195" width="15.5703125" style="503" customWidth="1"/>
    <col min="8196" max="8196" width="7" style="503" customWidth="1"/>
    <col min="8197" max="8197" width="7.7109375" style="503" customWidth="1"/>
    <col min="8198" max="8198" width="8.140625" style="503" customWidth="1"/>
    <col min="8199" max="8199" width="7.140625" style="503" customWidth="1"/>
    <col min="8200" max="8200" width="3.28515625" style="503" customWidth="1"/>
    <col min="8201" max="8441" width="9.140625" style="503"/>
    <col min="8442" max="8442" width="57.85546875" style="503" customWidth="1"/>
    <col min="8443" max="8443" width="8.42578125" style="503" bestFit="1" customWidth="1"/>
    <col min="8444" max="8444" width="10.140625" style="503" customWidth="1"/>
    <col min="8445" max="8445" width="10.42578125" style="503" customWidth="1"/>
    <col min="8446" max="8446" width="9.5703125" style="503" customWidth="1"/>
    <col min="8447" max="8447" width="9.7109375" style="503" customWidth="1"/>
    <col min="8448" max="8448" width="9.140625" style="503" customWidth="1"/>
    <col min="8449" max="8449" width="9.28515625" style="503" customWidth="1"/>
    <col min="8450" max="8450" width="12.5703125" style="503" customWidth="1"/>
    <col min="8451" max="8451" width="15.5703125" style="503" customWidth="1"/>
    <col min="8452" max="8452" width="7" style="503" customWidth="1"/>
    <col min="8453" max="8453" width="7.7109375" style="503" customWidth="1"/>
    <col min="8454" max="8454" width="8.140625" style="503" customWidth="1"/>
    <col min="8455" max="8455" width="7.140625" style="503" customWidth="1"/>
    <col min="8456" max="8456" width="3.28515625" style="503" customWidth="1"/>
    <col min="8457" max="8697" width="9.140625" style="503"/>
    <col min="8698" max="8698" width="57.85546875" style="503" customWidth="1"/>
    <col min="8699" max="8699" width="8.42578125" style="503" bestFit="1" customWidth="1"/>
    <col min="8700" max="8700" width="10.140625" style="503" customWidth="1"/>
    <col min="8701" max="8701" width="10.42578125" style="503" customWidth="1"/>
    <col min="8702" max="8702" width="9.5703125" style="503" customWidth="1"/>
    <col min="8703" max="8703" width="9.7109375" style="503" customWidth="1"/>
    <col min="8704" max="8704" width="9.140625" style="503" customWidth="1"/>
    <col min="8705" max="8705" width="9.28515625" style="503" customWidth="1"/>
    <col min="8706" max="8706" width="12.5703125" style="503" customWidth="1"/>
    <col min="8707" max="8707" width="15.5703125" style="503" customWidth="1"/>
    <col min="8708" max="8708" width="7" style="503" customWidth="1"/>
    <col min="8709" max="8709" width="7.7109375" style="503" customWidth="1"/>
    <col min="8710" max="8710" width="8.140625" style="503" customWidth="1"/>
    <col min="8711" max="8711" width="7.140625" style="503" customWidth="1"/>
    <col min="8712" max="8712" width="3.28515625" style="503" customWidth="1"/>
    <col min="8713" max="8953" width="9.140625" style="503"/>
    <col min="8954" max="8954" width="57.85546875" style="503" customWidth="1"/>
    <col min="8955" max="8955" width="8.42578125" style="503" bestFit="1" customWidth="1"/>
    <col min="8956" max="8956" width="10.140625" style="503" customWidth="1"/>
    <col min="8957" max="8957" width="10.42578125" style="503" customWidth="1"/>
    <col min="8958" max="8958" width="9.5703125" style="503" customWidth="1"/>
    <col min="8959" max="8959" width="9.7109375" style="503" customWidth="1"/>
    <col min="8960" max="8960" width="9.140625" style="503" customWidth="1"/>
    <col min="8961" max="8961" width="9.28515625" style="503" customWidth="1"/>
    <col min="8962" max="8962" width="12.5703125" style="503" customWidth="1"/>
    <col min="8963" max="8963" width="15.5703125" style="503" customWidth="1"/>
    <col min="8964" max="8964" width="7" style="503" customWidth="1"/>
    <col min="8965" max="8965" width="7.7109375" style="503" customWidth="1"/>
    <col min="8966" max="8966" width="8.140625" style="503" customWidth="1"/>
    <col min="8967" max="8967" width="7.140625" style="503" customWidth="1"/>
    <col min="8968" max="8968" width="3.28515625" style="503" customWidth="1"/>
    <col min="8969" max="9209" width="9.140625" style="503"/>
    <col min="9210" max="9210" width="57.85546875" style="503" customWidth="1"/>
    <col min="9211" max="9211" width="8.42578125" style="503" bestFit="1" customWidth="1"/>
    <col min="9212" max="9212" width="10.140625" style="503" customWidth="1"/>
    <col min="9213" max="9213" width="10.42578125" style="503" customWidth="1"/>
    <col min="9214" max="9214" width="9.5703125" style="503" customWidth="1"/>
    <col min="9215" max="9215" width="9.7109375" style="503" customWidth="1"/>
    <col min="9216" max="9216" width="9.140625" style="503" customWidth="1"/>
    <col min="9217" max="9217" width="9.28515625" style="503" customWidth="1"/>
    <col min="9218" max="9218" width="12.5703125" style="503" customWidth="1"/>
    <col min="9219" max="9219" width="15.5703125" style="503" customWidth="1"/>
    <col min="9220" max="9220" width="7" style="503" customWidth="1"/>
    <col min="9221" max="9221" width="7.7109375" style="503" customWidth="1"/>
    <col min="9222" max="9222" width="8.140625" style="503" customWidth="1"/>
    <col min="9223" max="9223" width="7.140625" style="503" customWidth="1"/>
    <col min="9224" max="9224" width="3.28515625" style="503" customWidth="1"/>
    <col min="9225" max="9465" width="9.140625" style="503"/>
    <col min="9466" max="9466" width="57.85546875" style="503" customWidth="1"/>
    <col min="9467" max="9467" width="8.42578125" style="503" bestFit="1" customWidth="1"/>
    <col min="9468" max="9468" width="10.140625" style="503" customWidth="1"/>
    <col min="9469" max="9469" width="10.42578125" style="503" customWidth="1"/>
    <col min="9470" max="9470" width="9.5703125" style="503" customWidth="1"/>
    <col min="9471" max="9471" width="9.7109375" style="503" customWidth="1"/>
    <col min="9472" max="9472" width="9.140625" style="503" customWidth="1"/>
    <col min="9473" max="9473" width="9.28515625" style="503" customWidth="1"/>
    <col min="9474" max="9474" width="12.5703125" style="503" customWidth="1"/>
    <col min="9475" max="9475" width="15.5703125" style="503" customWidth="1"/>
    <col min="9476" max="9476" width="7" style="503" customWidth="1"/>
    <col min="9477" max="9477" width="7.7109375" style="503" customWidth="1"/>
    <col min="9478" max="9478" width="8.140625" style="503" customWidth="1"/>
    <col min="9479" max="9479" width="7.140625" style="503" customWidth="1"/>
    <col min="9480" max="9480" width="3.28515625" style="503" customWidth="1"/>
    <col min="9481" max="9721" width="9.140625" style="503"/>
    <col min="9722" max="9722" width="57.85546875" style="503" customWidth="1"/>
    <col min="9723" max="9723" width="8.42578125" style="503" bestFit="1" customWidth="1"/>
    <col min="9724" max="9724" width="10.140625" style="503" customWidth="1"/>
    <col min="9725" max="9725" width="10.42578125" style="503" customWidth="1"/>
    <col min="9726" max="9726" width="9.5703125" style="503" customWidth="1"/>
    <col min="9727" max="9727" width="9.7109375" style="503" customWidth="1"/>
    <col min="9728" max="9728" width="9.140625" style="503" customWidth="1"/>
    <col min="9729" max="9729" width="9.28515625" style="503" customWidth="1"/>
    <col min="9730" max="9730" width="12.5703125" style="503" customWidth="1"/>
    <col min="9731" max="9731" width="15.5703125" style="503" customWidth="1"/>
    <col min="9732" max="9732" width="7" style="503" customWidth="1"/>
    <col min="9733" max="9733" width="7.7109375" style="503" customWidth="1"/>
    <col min="9734" max="9734" width="8.140625" style="503" customWidth="1"/>
    <col min="9735" max="9735" width="7.140625" style="503" customWidth="1"/>
    <col min="9736" max="9736" width="3.28515625" style="503" customWidth="1"/>
    <col min="9737" max="9977" width="9.140625" style="503"/>
    <col min="9978" max="9978" width="57.85546875" style="503" customWidth="1"/>
    <col min="9979" max="9979" width="8.42578125" style="503" bestFit="1" customWidth="1"/>
    <col min="9980" max="9980" width="10.140625" style="503" customWidth="1"/>
    <col min="9981" max="9981" width="10.42578125" style="503" customWidth="1"/>
    <col min="9982" max="9982" width="9.5703125" style="503" customWidth="1"/>
    <col min="9983" max="9983" width="9.7109375" style="503" customWidth="1"/>
    <col min="9984" max="9984" width="9.140625" style="503" customWidth="1"/>
    <col min="9985" max="9985" width="9.28515625" style="503" customWidth="1"/>
    <col min="9986" max="9986" width="12.5703125" style="503" customWidth="1"/>
    <col min="9987" max="9987" width="15.5703125" style="503" customWidth="1"/>
    <col min="9988" max="9988" width="7" style="503" customWidth="1"/>
    <col min="9989" max="9989" width="7.7109375" style="503" customWidth="1"/>
    <col min="9990" max="9990" width="8.140625" style="503" customWidth="1"/>
    <col min="9991" max="9991" width="7.140625" style="503" customWidth="1"/>
    <col min="9992" max="9992" width="3.28515625" style="503" customWidth="1"/>
    <col min="9993" max="10233" width="9.140625" style="503"/>
    <col min="10234" max="10234" width="57.85546875" style="503" customWidth="1"/>
    <col min="10235" max="10235" width="8.42578125" style="503" bestFit="1" customWidth="1"/>
    <col min="10236" max="10236" width="10.140625" style="503" customWidth="1"/>
    <col min="10237" max="10237" width="10.42578125" style="503" customWidth="1"/>
    <col min="10238" max="10238" width="9.5703125" style="503" customWidth="1"/>
    <col min="10239" max="10239" width="9.7109375" style="503" customWidth="1"/>
    <col min="10240" max="10240" width="9.140625" style="503" customWidth="1"/>
    <col min="10241" max="10241" width="9.28515625" style="503" customWidth="1"/>
    <col min="10242" max="10242" width="12.5703125" style="503" customWidth="1"/>
    <col min="10243" max="10243" width="15.5703125" style="503" customWidth="1"/>
    <col min="10244" max="10244" width="7" style="503" customWidth="1"/>
    <col min="10245" max="10245" width="7.7109375" style="503" customWidth="1"/>
    <col min="10246" max="10246" width="8.140625" style="503" customWidth="1"/>
    <col min="10247" max="10247" width="7.140625" style="503" customWidth="1"/>
    <col min="10248" max="10248" width="3.28515625" style="503" customWidth="1"/>
    <col min="10249" max="10489" width="9.140625" style="503"/>
    <col min="10490" max="10490" width="57.85546875" style="503" customWidth="1"/>
    <col min="10491" max="10491" width="8.42578125" style="503" bestFit="1" customWidth="1"/>
    <col min="10492" max="10492" width="10.140625" style="503" customWidth="1"/>
    <col min="10493" max="10493" width="10.42578125" style="503" customWidth="1"/>
    <col min="10494" max="10494" width="9.5703125" style="503" customWidth="1"/>
    <col min="10495" max="10495" width="9.7109375" style="503" customWidth="1"/>
    <col min="10496" max="10496" width="9.140625" style="503" customWidth="1"/>
    <col min="10497" max="10497" width="9.28515625" style="503" customWidth="1"/>
    <col min="10498" max="10498" width="12.5703125" style="503" customWidth="1"/>
    <col min="10499" max="10499" width="15.5703125" style="503" customWidth="1"/>
    <col min="10500" max="10500" width="7" style="503" customWidth="1"/>
    <col min="10501" max="10501" width="7.7109375" style="503" customWidth="1"/>
    <col min="10502" max="10502" width="8.140625" style="503" customWidth="1"/>
    <col min="10503" max="10503" width="7.140625" style="503" customWidth="1"/>
    <col min="10504" max="10504" width="3.28515625" style="503" customWidth="1"/>
    <col min="10505" max="10745" width="9.140625" style="503"/>
    <col min="10746" max="10746" width="57.85546875" style="503" customWidth="1"/>
    <col min="10747" max="10747" width="8.42578125" style="503" bestFit="1" customWidth="1"/>
    <col min="10748" max="10748" width="10.140625" style="503" customWidth="1"/>
    <col min="10749" max="10749" width="10.42578125" style="503" customWidth="1"/>
    <col min="10750" max="10750" width="9.5703125" style="503" customWidth="1"/>
    <col min="10751" max="10751" width="9.7109375" style="503" customWidth="1"/>
    <col min="10752" max="10752" width="9.140625" style="503" customWidth="1"/>
    <col min="10753" max="10753" width="9.28515625" style="503" customWidth="1"/>
    <col min="10754" max="10754" width="12.5703125" style="503" customWidth="1"/>
    <col min="10755" max="10755" width="15.5703125" style="503" customWidth="1"/>
    <col min="10756" max="10756" width="7" style="503" customWidth="1"/>
    <col min="10757" max="10757" width="7.7109375" style="503" customWidth="1"/>
    <col min="10758" max="10758" width="8.140625" style="503" customWidth="1"/>
    <col min="10759" max="10759" width="7.140625" style="503" customWidth="1"/>
    <col min="10760" max="10760" width="3.28515625" style="503" customWidth="1"/>
    <col min="10761" max="11001" width="9.140625" style="503"/>
    <col min="11002" max="11002" width="57.85546875" style="503" customWidth="1"/>
    <col min="11003" max="11003" width="8.42578125" style="503" bestFit="1" customWidth="1"/>
    <col min="11004" max="11004" width="10.140625" style="503" customWidth="1"/>
    <col min="11005" max="11005" width="10.42578125" style="503" customWidth="1"/>
    <col min="11006" max="11006" width="9.5703125" style="503" customWidth="1"/>
    <col min="11007" max="11007" width="9.7109375" style="503" customWidth="1"/>
    <col min="11008" max="11008" width="9.140625" style="503" customWidth="1"/>
    <col min="11009" max="11009" width="9.28515625" style="503" customWidth="1"/>
    <col min="11010" max="11010" width="12.5703125" style="503" customWidth="1"/>
    <col min="11011" max="11011" width="15.5703125" style="503" customWidth="1"/>
    <col min="11012" max="11012" width="7" style="503" customWidth="1"/>
    <col min="11013" max="11013" width="7.7109375" style="503" customWidth="1"/>
    <col min="11014" max="11014" width="8.140625" style="503" customWidth="1"/>
    <col min="11015" max="11015" width="7.140625" style="503" customWidth="1"/>
    <col min="11016" max="11016" width="3.28515625" style="503" customWidth="1"/>
    <col min="11017" max="11257" width="9.140625" style="503"/>
    <col min="11258" max="11258" width="57.85546875" style="503" customWidth="1"/>
    <col min="11259" max="11259" width="8.42578125" style="503" bestFit="1" customWidth="1"/>
    <col min="11260" max="11260" width="10.140625" style="503" customWidth="1"/>
    <col min="11261" max="11261" width="10.42578125" style="503" customWidth="1"/>
    <col min="11262" max="11262" width="9.5703125" style="503" customWidth="1"/>
    <col min="11263" max="11263" width="9.7109375" style="503" customWidth="1"/>
    <col min="11264" max="11264" width="9.140625" style="503" customWidth="1"/>
    <col min="11265" max="11265" width="9.28515625" style="503" customWidth="1"/>
    <col min="11266" max="11266" width="12.5703125" style="503" customWidth="1"/>
    <col min="11267" max="11267" width="15.5703125" style="503" customWidth="1"/>
    <col min="11268" max="11268" width="7" style="503" customWidth="1"/>
    <col min="11269" max="11269" width="7.7109375" style="503" customWidth="1"/>
    <col min="11270" max="11270" width="8.140625" style="503" customWidth="1"/>
    <col min="11271" max="11271" width="7.140625" style="503" customWidth="1"/>
    <col min="11272" max="11272" width="3.28515625" style="503" customWidth="1"/>
    <col min="11273" max="11513" width="9.140625" style="503"/>
    <col min="11514" max="11514" width="57.85546875" style="503" customWidth="1"/>
    <col min="11515" max="11515" width="8.42578125" style="503" bestFit="1" customWidth="1"/>
    <col min="11516" max="11516" width="10.140625" style="503" customWidth="1"/>
    <col min="11517" max="11517" width="10.42578125" style="503" customWidth="1"/>
    <col min="11518" max="11518" width="9.5703125" style="503" customWidth="1"/>
    <col min="11519" max="11519" width="9.7109375" style="503" customWidth="1"/>
    <col min="11520" max="11520" width="9.140625" style="503" customWidth="1"/>
    <col min="11521" max="11521" width="9.28515625" style="503" customWidth="1"/>
    <col min="11522" max="11522" width="12.5703125" style="503" customWidth="1"/>
    <col min="11523" max="11523" width="15.5703125" style="503" customWidth="1"/>
    <col min="11524" max="11524" width="7" style="503" customWidth="1"/>
    <col min="11525" max="11525" width="7.7109375" style="503" customWidth="1"/>
    <col min="11526" max="11526" width="8.140625" style="503" customWidth="1"/>
    <col min="11527" max="11527" width="7.140625" style="503" customWidth="1"/>
    <col min="11528" max="11528" width="3.28515625" style="503" customWidth="1"/>
    <col min="11529" max="11769" width="9.140625" style="503"/>
    <col min="11770" max="11770" width="57.85546875" style="503" customWidth="1"/>
    <col min="11771" max="11771" width="8.42578125" style="503" bestFit="1" customWidth="1"/>
    <col min="11772" max="11772" width="10.140625" style="503" customWidth="1"/>
    <col min="11773" max="11773" width="10.42578125" style="503" customWidth="1"/>
    <col min="11774" max="11774" width="9.5703125" style="503" customWidth="1"/>
    <col min="11775" max="11775" width="9.7109375" style="503" customWidth="1"/>
    <col min="11776" max="11776" width="9.140625" style="503" customWidth="1"/>
    <col min="11777" max="11777" width="9.28515625" style="503" customWidth="1"/>
    <col min="11778" max="11778" width="12.5703125" style="503" customWidth="1"/>
    <col min="11779" max="11779" width="15.5703125" style="503" customWidth="1"/>
    <col min="11780" max="11780" width="7" style="503" customWidth="1"/>
    <col min="11781" max="11781" width="7.7109375" style="503" customWidth="1"/>
    <col min="11782" max="11782" width="8.140625" style="503" customWidth="1"/>
    <col min="11783" max="11783" width="7.140625" style="503" customWidth="1"/>
    <col min="11784" max="11784" width="3.28515625" style="503" customWidth="1"/>
    <col min="11785" max="12025" width="9.140625" style="503"/>
    <col min="12026" max="12026" width="57.85546875" style="503" customWidth="1"/>
    <col min="12027" max="12027" width="8.42578125" style="503" bestFit="1" customWidth="1"/>
    <col min="12028" max="12028" width="10.140625" style="503" customWidth="1"/>
    <col min="12029" max="12029" width="10.42578125" style="503" customWidth="1"/>
    <col min="12030" max="12030" width="9.5703125" style="503" customWidth="1"/>
    <col min="12031" max="12031" width="9.7109375" style="503" customWidth="1"/>
    <col min="12032" max="12032" width="9.140625" style="503" customWidth="1"/>
    <col min="12033" max="12033" width="9.28515625" style="503" customWidth="1"/>
    <col min="12034" max="12034" width="12.5703125" style="503" customWidth="1"/>
    <col min="12035" max="12035" width="15.5703125" style="503" customWidth="1"/>
    <col min="12036" max="12036" width="7" style="503" customWidth="1"/>
    <col min="12037" max="12037" width="7.7109375" style="503" customWidth="1"/>
    <col min="12038" max="12038" width="8.140625" style="503" customWidth="1"/>
    <col min="12039" max="12039" width="7.140625" style="503" customWidth="1"/>
    <col min="12040" max="12040" width="3.28515625" style="503" customWidth="1"/>
    <col min="12041" max="12281" width="9.140625" style="503"/>
    <col min="12282" max="12282" width="57.85546875" style="503" customWidth="1"/>
    <col min="12283" max="12283" width="8.42578125" style="503" bestFit="1" customWidth="1"/>
    <col min="12284" max="12284" width="10.140625" style="503" customWidth="1"/>
    <col min="12285" max="12285" width="10.42578125" style="503" customWidth="1"/>
    <col min="12286" max="12286" width="9.5703125" style="503" customWidth="1"/>
    <col min="12287" max="12287" width="9.7109375" style="503" customWidth="1"/>
    <col min="12288" max="12288" width="9.140625" style="503" customWidth="1"/>
    <col min="12289" max="12289" width="9.28515625" style="503" customWidth="1"/>
    <col min="12290" max="12290" width="12.5703125" style="503" customWidth="1"/>
    <col min="12291" max="12291" width="15.5703125" style="503" customWidth="1"/>
    <col min="12292" max="12292" width="7" style="503" customWidth="1"/>
    <col min="12293" max="12293" width="7.7109375" style="503" customWidth="1"/>
    <col min="12294" max="12294" width="8.140625" style="503" customWidth="1"/>
    <col min="12295" max="12295" width="7.140625" style="503" customWidth="1"/>
    <col min="12296" max="12296" width="3.28515625" style="503" customWidth="1"/>
    <col min="12297" max="12537" width="9.140625" style="503"/>
    <col min="12538" max="12538" width="57.85546875" style="503" customWidth="1"/>
    <col min="12539" max="12539" width="8.42578125" style="503" bestFit="1" customWidth="1"/>
    <col min="12540" max="12540" width="10.140625" style="503" customWidth="1"/>
    <col min="12541" max="12541" width="10.42578125" style="503" customWidth="1"/>
    <col min="12542" max="12542" width="9.5703125" style="503" customWidth="1"/>
    <col min="12543" max="12543" width="9.7109375" style="503" customWidth="1"/>
    <col min="12544" max="12544" width="9.140625" style="503" customWidth="1"/>
    <col min="12545" max="12545" width="9.28515625" style="503" customWidth="1"/>
    <col min="12546" max="12546" width="12.5703125" style="503" customWidth="1"/>
    <col min="12547" max="12547" width="15.5703125" style="503" customWidth="1"/>
    <col min="12548" max="12548" width="7" style="503" customWidth="1"/>
    <col min="12549" max="12549" width="7.7109375" style="503" customWidth="1"/>
    <col min="12550" max="12550" width="8.140625" style="503" customWidth="1"/>
    <col min="12551" max="12551" width="7.140625" style="503" customWidth="1"/>
    <col min="12552" max="12552" width="3.28515625" style="503" customWidth="1"/>
    <col min="12553" max="12793" width="9.140625" style="503"/>
    <col min="12794" max="12794" width="57.85546875" style="503" customWidth="1"/>
    <col min="12795" max="12795" width="8.42578125" style="503" bestFit="1" customWidth="1"/>
    <col min="12796" max="12796" width="10.140625" style="503" customWidth="1"/>
    <col min="12797" max="12797" width="10.42578125" style="503" customWidth="1"/>
    <col min="12798" max="12798" width="9.5703125" style="503" customWidth="1"/>
    <col min="12799" max="12799" width="9.7109375" style="503" customWidth="1"/>
    <col min="12800" max="12800" width="9.140625" style="503" customWidth="1"/>
    <col min="12801" max="12801" width="9.28515625" style="503" customWidth="1"/>
    <col min="12802" max="12802" width="12.5703125" style="503" customWidth="1"/>
    <col min="12803" max="12803" width="15.5703125" style="503" customWidth="1"/>
    <col min="12804" max="12804" width="7" style="503" customWidth="1"/>
    <col min="12805" max="12805" width="7.7109375" style="503" customWidth="1"/>
    <col min="12806" max="12806" width="8.140625" style="503" customWidth="1"/>
    <col min="12807" max="12807" width="7.140625" style="503" customWidth="1"/>
    <col min="12808" max="12808" width="3.28515625" style="503" customWidth="1"/>
    <col min="12809" max="13049" width="9.140625" style="503"/>
    <col min="13050" max="13050" width="57.85546875" style="503" customWidth="1"/>
    <col min="13051" max="13051" width="8.42578125" style="503" bestFit="1" customWidth="1"/>
    <col min="13052" max="13052" width="10.140625" style="503" customWidth="1"/>
    <col min="13053" max="13053" width="10.42578125" style="503" customWidth="1"/>
    <col min="13054" max="13054" width="9.5703125" style="503" customWidth="1"/>
    <col min="13055" max="13055" width="9.7109375" style="503" customWidth="1"/>
    <col min="13056" max="13056" width="9.140625" style="503" customWidth="1"/>
    <col min="13057" max="13057" width="9.28515625" style="503" customWidth="1"/>
    <col min="13058" max="13058" width="12.5703125" style="503" customWidth="1"/>
    <col min="13059" max="13059" width="15.5703125" style="503" customWidth="1"/>
    <col min="13060" max="13060" width="7" style="503" customWidth="1"/>
    <col min="13061" max="13061" width="7.7109375" style="503" customWidth="1"/>
    <col min="13062" max="13062" width="8.140625" style="503" customWidth="1"/>
    <col min="13063" max="13063" width="7.140625" style="503" customWidth="1"/>
    <col min="13064" max="13064" width="3.28515625" style="503" customWidth="1"/>
    <col min="13065" max="13305" width="9.140625" style="503"/>
    <col min="13306" max="13306" width="57.85546875" style="503" customWidth="1"/>
    <col min="13307" max="13307" width="8.42578125" style="503" bestFit="1" customWidth="1"/>
    <col min="13308" max="13308" width="10.140625" style="503" customWidth="1"/>
    <col min="13309" max="13309" width="10.42578125" style="503" customWidth="1"/>
    <col min="13310" max="13310" width="9.5703125" style="503" customWidth="1"/>
    <col min="13311" max="13311" width="9.7109375" style="503" customWidth="1"/>
    <col min="13312" max="13312" width="9.140625" style="503" customWidth="1"/>
    <col min="13313" max="13313" width="9.28515625" style="503" customWidth="1"/>
    <col min="13314" max="13314" width="12.5703125" style="503" customWidth="1"/>
    <col min="13315" max="13315" width="15.5703125" style="503" customWidth="1"/>
    <col min="13316" max="13316" width="7" style="503" customWidth="1"/>
    <col min="13317" max="13317" width="7.7109375" style="503" customWidth="1"/>
    <col min="13318" max="13318" width="8.140625" style="503" customWidth="1"/>
    <col min="13319" max="13319" width="7.140625" style="503" customWidth="1"/>
    <col min="13320" max="13320" width="3.28515625" style="503" customWidth="1"/>
    <col min="13321" max="13561" width="9.140625" style="503"/>
    <col min="13562" max="13562" width="57.85546875" style="503" customWidth="1"/>
    <col min="13563" max="13563" width="8.42578125" style="503" bestFit="1" customWidth="1"/>
    <col min="13564" max="13564" width="10.140625" style="503" customWidth="1"/>
    <col min="13565" max="13565" width="10.42578125" style="503" customWidth="1"/>
    <col min="13566" max="13566" width="9.5703125" style="503" customWidth="1"/>
    <col min="13567" max="13567" width="9.7109375" style="503" customWidth="1"/>
    <col min="13568" max="13568" width="9.140625" style="503" customWidth="1"/>
    <col min="13569" max="13569" width="9.28515625" style="503" customWidth="1"/>
    <col min="13570" max="13570" width="12.5703125" style="503" customWidth="1"/>
    <col min="13571" max="13571" width="15.5703125" style="503" customWidth="1"/>
    <col min="13572" max="13572" width="7" style="503" customWidth="1"/>
    <col min="13573" max="13573" width="7.7109375" style="503" customWidth="1"/>
    <col min="13574" max="13574" width="8.140625" style="503" customWidth="1"/>
    <col min="13575" max="13575" width="7.140625" style="503" customWidth="1"/>
    <col min="13576" max="13576" width="3.28515625" style="503" customWidth="1"/>
    <col min="13577" max="13817" width="9.140625" style="503"/>
    <col min="13818" max="13818" width="57.85546875" style="503" customWidth="1"/>
    <col min="13819" max="13819" width="8.42578125" style="503" bestFit="1" customWidth="1"/>
    <col min="13820" max="13820" width="10.140625" style="503" customWidth="1"/>
    <col min="13821" max="13821" width="10.42578125" style="503" customWidth="1"/>
    <col min="13822" max="13822" width="9.5703125" style="503" customWidth="1"/>
    <col min="13823" max="13823" width="9.7109375" style="503" customWidth="1"/>
    <col min="13824" max="13824" width="9.140625" style="503" customWidth="1"/>
    <col min="13825" max="13825" width="9.28515625" style="503" customWidth="1"/>
    <col min="13826" max="13826" width="12.5703125" style="503" customWidth="1"/>
    <col min="13827" max="13827" width="15.5703125" style="503" customWidth="1"/>
    <col min="13828" max="13828" width="7" style="503" customWidth="1"/>
    <col min="13829" max="13829" width="7.7109375" style="503" customWidth="1"/>
    <col min="13830" max="13830" width="8.140625" style="503" customWidth="1"/>
    <col min="13831" max="13831" width="7.140625" style="503" customWidth="1"/>
    <col min="13832" max="13832" width="3.28515625" style="503" customWidth="1"/>
    <col min="13833" max="14073" width="9.140625" style="503"/>
    <col min="14074" max="14074" width="57.85546875" style="503" customWidth="1"/>
    <col min="14075" max="14075" width="8.42578125" style="503" bestFit="1" customWidth="1"/>
    <col min="14076" max="14076" width="10.140625" style="503" customWidth="1"/>
    <col min="14077" max="14077" width="10.42578125" style="503" customWidth="1"/>
    <col min="14078" max="14078" width="9.5703125" style="503" customWidth="1"/>
    <col min="14079" max="14079" width="9.7109375" style="503" customWidth="1"/>
    <col min="14080" max="14080" width="9.140625" style="503" customWidth="1"/>
    <col min="14081" max="14081" width="9.28515625" style="503" customWidth="1"/>
    <col min="14082" max="14082" width="12.5703125" style="503" customWidth="1"/>
    <col min="14083" max="14083" width="15.5703125" style="503" customWidth="1"/>
    <col min="14084" max="14084" width="7" style="503" customWidth="1"/>
    <col min="14085" max="14085" width="7.7109375" style="503" customWidth="1"/>
    <col min="14086" max="14086" width="8.140625" style="503" customWidth="1"/>
    <col min="14087" max="14087" width="7.140625" style="503" customWidth="1"/>
    <col min="14088" max="14088" width="3.28515625" style="503" customWidth="1"/>
    <col min="14089" max="14329" width="9.140625" style="503"/>
    <col min="14330" max="14330" width="57.85546875" style="503" customWidth="1"/>
    <col min="14331" max="14331" width="8.42578125" style="503" bestFit="1" customWidth="1"/>
    <col min="14332" max="14332" width="10.140625" style="503" customWidth="1"/>
    <col min="14333" max="14333" width="10.42578125" style="503" customWidth="1"/>
    <col min="14334" max="14334" width="9.5703125" style="503" customWidth="1"/>
    <col min="14335" max="14335" width="9.7109375" style="503" customWidth="1"/>
    <col min="14336" max="14336" width="9.140625" style="503" customWidth="1"/>
    <col min="14337" max="14337" width="9.28515625" style="503" customWidth="1"/>
    <col min="14338" max="14338" width="12.5703125" style="503" customWidth="1"/>
    <col min="14339" max="14339" width="15.5703125" style="503" customWidth="1"/>
    <col min="14340" max="14340" width="7" style="503" customWidth="1"/>
    <col min="14341" max="14341" width="7.7109375" style="503" customWidth="1"/>
    <col min="14342" max="14342" width="8.140625" style="503" customWidth="1"/>
    <col min="14343" max="14343" width="7.140625" style="503" customWidth="1"/>
    <col min="14344" max="14344" width="3.28515625" style="503" customWidth="1"/>
    <col min="14345" max="14585" width="9.140625" style="503"/>
    <col min="14586" max="14586" width="57.85546875" style="503" customWidth="1"/>
    <col min="14587" max="14587" width="8.42578125" style="503" bestFit="1" customWidth="1"/>
    <col min="14588" max="14588" width="10.140625" style="503" customWidth="1"/>
    <col min="14589" max="14589" width="10.42578125" style="503" customWidth="1"/>
    <col min="14590" max="14590" width="9.5703125" style="503" customWidth="1"/>
    <col min="14591" max="14591" width="9.7109375" style="503" customWidth="1"/>
    <col min="14592" max="14592" width="9.140625" style="503" customWidth="1"/>
    <col min="14593" max="14593" width="9.28515625" style="503" customWidth="1"/>
    <col min="14594" max="14594" width="12.5703125" style="503" customWidth="1"/>
    <col min="14595" max="14595" width="15.5703125" style="503" customWidth="1"/>
    <col min="14596" max="14596" width="7" style="503" customWidth="1"/>
    <col min="14597" max="14597" width="7.7109375" style="503" customWidth="1"/>
    <col min="14598" max="14598" width="8.140625" style="503" customWidth="1"/>
    <col min="14599" max="14599" width="7.140625" style="503" customWidth="1"/>
    <col min="14600" max="14600" width="3.28515625" style="503" customWidth="1"/>
    <col min="14601" max="14841" width="9.140625" style="503"/>
    <col min="14842" max="14842" width="57.85546875" style="503" customWidth="1"/>
    <col min="14843" max="14843" width="8.42578125" style="503" bestFit="1" customWidth="1"/>
    <col min="14844" max="14844" width="10.140625" style="503" customWidth="1"/>
    <col min="14845" max="14845" width="10.42578125" style="503" customWidth="1"/>
    <col min="14846" max="14846" width="9.5703125" style="503" customWidth="1"/>
    <col min="14847" max="14847" width="9.7109375" style="503" customWidth="1"/>
    <col min="14848" max="14848" width="9.140625" style="503" customWidth="1"/>
    <col min="14849" max="14849" width="9.28515625" style="503" customWidth="1"/>
    <col min="14850" max="14850" width="12.5703125" style="503" customWidth="1"/>
    <col min="14851" max="14851" width="15.5703125" style="503" customWidth="1"/>
    <col min="14852" max="14852" width="7" style="503" customWidth="1"/>
    <col min="14853" max="14853" width="7.7109375" style="503" customWidth="1"/>
    <col min="14854" max="14854" width="8.140625" style="503" customWidth="1"/>
    <col min="14855" max="14855" width="7.140625" style="503" customWidth="1"/>
    <col min="14856" max="14856" width="3.28515625" style="503" customWidth="1"/>
    <col min="14857" max="15097" width="9.140625" style="503"/>
    <col min="15098" max="15098" width="57.85546875" style="503" customWidth="1"/>
    <col min="15099" max="15099" width="8.42578125" style="503" bestFit="1" customWidth="1"/>
    <col min="15100" max="15100" width="10.140625" style="503" customWidth="1"/>
    <col min="15101" max="15101" width="10.42578125" style="503" customWidth="1"/>
    <col min="15102" max="15102" width="9.5703125" style="503" customWidth="1"/>
    <col min="15103" max="15103" width="9.7109375" style="503" customWidth="1"/>
    <col min="15104" max="15104" width="9.140625" style="503" customWidth="1"/>
    <col min="15105" max="15105" width="9.28515625" style="503" customWidth="1"/>
    <col min="15106" max="15106" width="12.5703125" style="503" customWidth="1"/>
    <col min="15107" max="15107" width="15.5703125" style="503" customWidth="1"/>
    <col min="15108" max="15108" width="7" style="503" customWidth="1"/>
    <col min="15109" max="15109" width="7.7109375" style="503" customWidth="1"/>
    <col min="15110" max="15110" width="8.140625" style="503" customWidth="1"/>
    <col min="15111" max="15111" width="7.140625" style="503" customWidth="1"/>
    <col min="15112" max="15112" width="3.28515625" style="503" customWidth="1"/>
    <col min="15113" max="15353" width="9.140625" style="503"/>
    <col min="15354" max="15354" width="57.85546875" style="503" customWidth="1"/>
    <col min="15355" max="15355" width="8.42578125" style="503" bestFit="1" customWidth="1"/>
    <col min="15356" max="15356" width="10.140625" style="503" customWidth="1"/>
    <col min="15357" max="15357" width="10.42578125" style="503" customWidth="1"/>
    <col min="15358" max="15358" width="9.5703125" style="503" customWidth="1"/>
    <col min="15359" max="15359" width="9.7109375" style="503" customWidth="1"/>
    <col min="15360" max="15360" width="9.140625" style="503" customWidth="1"/>
    <col min="15361" max="15361" width="9.28515625" style="503" customWidth="1"/>
    <col min="15362" max="15362" width="12.5703125" style="503" customWidth="1"/>
    <col min="15363" max="15363" width="15.5703125" style="503" customWidth="1"/>
    <col min="15364" max="15364" width="7" style="503" customWidth="1"/>
    <col min="15365" max="15365" width="7.7109375" style="503" customWidth="1"/>
    <col min="15366" max="15366" width="8.140625" style="503" customWidth="1"/>
    <col min="15367" max="15367" width="7.140625" style="503" customWidth="1"/>
    <col min="15368" max="15368" width="3.28515625" style="503" customWidth="1"/>
    <col min="15369" max="15609" width="9.140625" style="503"/>
    <col min="15610" max="15610" width="57.85546875" style="503" customWidth="1"/>
    <col min="15611" max="15611" width="8.42578125" style="503" bestFit="1" customWidth="1"/>
    <col min="15612" max="15612" width="10.140625" style="503" customWidth="1"/>
    <col min="15613" max="15613" width="10.42578125" style="503" customWidth="1"/>
    <col min="15614" max="15614" width="9.5703125" style="503" customWidth="1"/>
    <col min="15615" max="15615" width="9.7109375" style="503" customWidth="1"/>
    <col min="15616" max="15616" width="9.140625" style="503" customWidth="1"/>
    <col min="15617" max="15617" width="9.28515625" style="503" customWidth="1"/>
    <col min="15618" max="15618" width="12.5703125" style="503" customWidth="1"/>
    <col min="15619" max="15619" width="15.5703125" style="503" customWidth="1"/>
    <col min="15620" max="15620" width="7" style="503" customWidth="1"/>
    <col min="15621" max="15621" width="7.7109375" style="503" customWidth="1"/>
    <col min="15622" max="15622" width="8.140625" style="503" customWidth="1"/>
    <col min="15623" max="15623" width="7.140625" style="503" customWidth="1"/>
    <col min="15624" max="15624" width="3.28515625" style="503" customWidth="1"/>
    <col min="15625" max="15865" width="9.140625" style="503"/>
    <col min="15866" max="15866" width="57.85546875" style="503" customWidth="1"/>
    <col min="15867" max="15867" width="8.42578125" style="503" bestFit="1" customWidth="1"/>
    <col min="15868" max="15868" width="10.140625" style="503" customWidth="1"/>
    <col min="15869" max="15869" width="10.42578125" style="503" customWidth="1"/>
    <col min="15870" max="15870" width="9.5703125" style="503" customWidth="1"/>
    <col min="15871" max="15871" width="9.7109375" style="503" customWidth="1"/>
    <col min="15872" max="15872" width="9.140625" style="503" customWidth="1"/>
    <col min="15873" max="15873" width="9.28515625" style="503" customWidth="1"/>
    <col min="15874" max="15874" width="12.5703125" style="503" customWidth="1"/>
    <col min="15875" max="15875" width="15.5703125" style="503" customWidth="1"/>
    <col min="15876" max="15876" width="7" style="503" customWidth="1"/>
    <col min="15877" max="15877" width="7.7109375" style="503" customWidth="1"/>
    <col min="15878" max="15878" width="8.140625" style="503" customWidth="1"/>
    <col min="15879" max="15879" width="7.140625" style="503" customWidth="1"/>
    <col min="15880" max="15880" width="3.28515625" style="503" customWidth="1"/>
    <col min="15881" max="16121" width="9.140625" style="503"/>
    <col min="16122" max="16122" width="57.85546875" style="503" customWidth="1"/>
    <col min="16123" max="16123" width="8.42578125" style="503" bestFit="1" customWidth="1"/>
    <col min="16124" max="16124" width="10.140625" style="503" customWidth="1"/>
    <col min="16125" max="16125" width="10.42578125" style="503" customWidth="1"/>
    <col min="16126" max="16126" width="9.5703125" style="503" customWidth="1"/>
    <col min="16127" max="16127" width="9.7109375" style="503" customWidth="1"/>
    <col min="16128" max="16128" width="9.140625" style="503" customWidth="1"/>
    <col min="16129" max="16129" width="9.28515625" style="503" customWidth="1"/>
    <col min="16130" max="16130" width="12.5703125" style="503" customWidth="1"/>
    <col min="16131" max="16131" width="15.5703125" style="503" customWidth="1"/>
    <col min="16132" max="16132" width="7" style="503" customWidth="1"/>
    <col min="16133" max="16133" width="7.7109375" style="503" customWidth="1"/>
    <col min="16134" max="16134" width="8.140625" style="503" customWidth="1"/>
    <col min="16135" max="16135" width="7.140625" style="503" customWidth="1"/>
    <col min="16136" max="16136" width="3.28515625" style="503" customWidth="1"/>
    <col min="16137" max="16384" width="9.140625" style="503"/>
  </cols>
  <sheetData>
    <row r="1" spans="2:11" ht="15" customHeight="1">
      <c r="B1" s="587"/>
      <c r="C1" s="587"/>
      <c r="J1" s="931" t="s">
        <v>458</v>
      </c>
      <c r="K1" s="931"/>
    </row>
    <row r="2" spans="2:11" ht="15" customHeight="1">
      <c r="B2" s="930" t="s">
        <v>444</v>
      </c>
      <c r="C2" s="930"/>
      <c r="D2" s="930"/>
      <c r="E2" s="930"/>
      <c r="F2" s="930"/>
      <c r="G2" s="930"/>
      <c r="H2" s="930"/>
      <c r="I2" s="930"/>
      <c r="J2" s="930"/>
      <c r="K2" s="930"/>
    </row>
    <row r="3" spans="2:11" ht="15.75" thickBot="1">
      <c r="B3" s="588"/>
      <c r="C3" s="588"/>
      <c r="I3" s="993" t="s">
        <v>335</v>
      </c>
      <c r="J3" s="993"/>
      <c r="K3" s="993"/>
    </row>
    <row r="4" spans="2:11" ht="15" customHeight="1" thickBot="1">
      <c r="B4" s="954" t="s">
        <v>336</v>
      </c>
      <c r="C4" s="954" t="s">
        <v>67</v>
      </c>
      <c r="D4" s="956">
        <v>40178</v>
      </c>
      <c r="E4" s="957"/>
      <c r="F4" s="957"/>
      <c r="G4" s="958"/>
      <c r="H4" s="956">
        <v>40359</v>
      </c>
      <c r="I4" s="957"/>
      <c r="J4" s="957"/>
      <c r="K4" s="958"/>
    </row>
    <row r="5" spans="2:11" ht="51.75" customHeight="1" thickBot="1">
      <c r="B5" s="955"/>
      <c r="C5" s="955"/>
      <c r="D5" s="589" t="s">
        <v>2</v>
      </c>
      <c r="E5" s="590" t="s">
        <v>3</v>
      </c>
      <c r="F5" s="591" t="s">
        <v>4</v>
      </c>
      <c r="G5" s="592" t="s">
        <v>5</v>
      </c>
      <c r="H5" s="589" t="s">
        <v>2</v>
      </c>
      <c r="I5" s="590" t="s">
        <v>3</v>
      </c>
      <c r="J5" s="591" t="s">
        <v>4</v>
      </c>
      <c r="K5" s="592" t="s">
        <v>5</v>
      </c>
    </row>
    <row r="6" spans="2:11">
      <c r="B6" s="593" t="s">
        <v>386</v>
      </c>
      <c r="C6" s="594" t="s">
        <v>445</v>
      </c>
      <c r="D6" s="948"/>
      <c r="E6" s="949"/>
      <c r="F6" s="949"/>
      <c r="G6" s="950"/>
      <c r="H6" s="948"/>
      <c r="I6" s="949"/>
      <c r="J6" s="949"/>
      <c r="K6" s="950"/>
    </row>
    <row r="7" spans="2:11">
      <c r="B7" s="595">
        <v>1</v>
      </c>
      <c r="C7" s="596" t="s">
        <v>446</v>
      </c>
      <c r="D7" s="597">
        <v>120832.64594999999</v>
      </c>
      <c r="E7" s="598">
        <v>48951.711531000001</v>
      </c>
      <c r="F7" s="599">
        <v>7584.1510370000151</v>
      </c>
      <c r="G7" s="600">
        <f>F7+E7+D7</f>
        <v>177368.50851800002</v>
      </c>
      <c r="H7" s="601">
        <f>[11]AK!W7/1000</f>
        <v>121787.16254999999</v>
      </c>
      <c r="I7" s="598">
        <f>[11]AK!X7/1000</f>
        <v>51453.530123000004</v>
      </c>
      <c r="J7" s="602">
        <f>[11]AK!Y7/1000</f>
        <v>8726.7232769999882</v>
      </c>
      <c r="K7" s="600">
        <f>J7+I7+H7</f>
        <v>181967.41595</v>
      </c>
    </row>
    <row r="8" spans="2:11">
      <c r="B8" s="595">
        <v>2</v>
      </c>
      <c r="C8" s="596" t="s">
        <v>447</v>
      </c>
      <c r="D8" s="597">
        <v>20834.900701999999</v>
      </c>
      <c r="E8" s="598">
        <v>4003.0847950000007</v>
      </c>
      <c r="F8" s="599">
        <v>469.42899399999993</v>
      </c>
      <c r="G8" s="600">
        <f>F8+E8+D8</f>
        <v>25307.414491</v>
      </c>
      <c r="H8" s="601">
        <f>[11]AK!W8/1000</f>
        <v>22109.096383879998</v>
      </c>
      <c r="I8" s="598">
        <f>[11]AK!X8/1000</f>
        <v>4298.0041159000002</v>
      </c>
      <c r="J8" s="602">
        <f>[11]AK!Y8/1000</f>
        <v>497.69149149999583</v>
      </c>
      <c r="K8" s="600">
        <f>J8+I8+H8</f>
        <v>26904.791991279995</v>
      </c>
    </row>
    <row r="9" spans="2:11">
      <c r="B9" s="603">
        <v>3</v>
      </c>
      <c r="C9" s="604" t="s">
        <v>448</v>
      </c>
      <c r="D9" s="605">
        <v>141667.54665200002</v>
      </c>
      <c r="E9" s="606">
        <v>52954.796326000003</v>
      </c>
      <c r="F9" s="607">
        <v>8053.5800309999886</v>
      </c>
      <c r="G9" s="608">
        <f>F9+E9+D9</f>
        <v>202675.92300900002</v>
      </c>
      <c r="H9" s="609">
        <f>[11]AK!W9/1000</f>
        <v>143896.25893387999</v>
      </c>
      <c r="I9" s="606">
        <f>[11]AK!X9/1000</f>
        <v>55751.5342389</v>
      </c>
      <c r="J9" s="610">
        <f>[11]AK!Y9/1000</f>
        <v>9224.4147684999771</v>
      </c>
      <c r="K9" s="608">
        <f>J9+I9+H9</f>
        <v>208872.20794127998</v>
      </c>
    </row>
    <row r="10" spans="2:11">
      <c r="B10" s="595">
        <v>4</v>
      </c>
      <c r="C10" s="596" t="s">
        <v>449</v>
      </c>
      <c r="D10" s="597">
        <v>11333.403732159999</v>
      </c>
      <c r="E10" s="598">
        <v>4236.3837060799997</v>
      </c>
      <c r="F10" s="599">
        <v>644.28640248000158</v>
      </c>
      <c r="G10" s="600">
        <f>F10+E10+D10</f>
        <v>16214.073840720001</v>
      </c>
      <c r="H10" s="601">
        <f>[11]AK!W10/1000</f>
        <v>11511.7007147104</v>
      </c>
      <c r="I10" s="598">
        <f>[11]AK!X10/1000</f>
        <v>4460.122739112001</v>
      </c>
      <c r="J10" s="611">
        <f>[11]AK!Y10/1000</f>
        <v>737.95318147999797</v>
      </c>
      <c r="K10" s="600">
        <f>J10+I10+H10</f>
        <v>16709.776635302398</v>
      </c>
    </row>
    <row r="11" spans="2:11">
      <c r="B11" s="612" t="s">
        <v>398</v>
      </c>
      <c r="C11" s="613" t="s">
        <v>450</v>
      </c>
      <c r="D11" s="951"/>
      <c r="E11" s="952"/>
      <c r="F11" s="952"/>
      <c r="G11" s="953"/>
      <c r="H11" s="951"/>
      <c r="I11" s="952"/>
      <c r="J11" s="952"/>
      <c r="K11" s="953"/>
    </row>
    <row r="12" spans="2:11">
      <c r="B12" s="595">
        <v>5</v>
      </c>
      <c r="C12" s="614" t="s">
        <v>451</v>
      </c>
      <c r="D12" s="597">
        <v>7407.6054004490989</v>
      </c>
      <c r="E12" s="598">
        <v>1813.7419504208606</v>
      </c>
      <c r="F12" s="599">
        <v>2513.9768364177603</v>
      </c>
      <c r="G12" s="600">
        <f t="shared" ref="G12:G18" si="0">F12+E12+D12</f>
        <v>11735.324187287719</v>
      </c>
      <c r="H12" s="601">
        <f>[11]AK!W12/1000</f>
        <v>8779.7600878855792</v>
      </c>
      <c r="I12" s="598">
        <f>[11]AK!X12/1000</f>
        <v>2134.9698880170008</v>
      </c>
      <c r="J12" s="611">
        <f>[11]AK!Y12/1000</f>
        <v>2417.6169764639958</v>
      </c>
      <c r="K12" s="600">
        <f>J12+I12+H12</f>
        <v>13332.346952366575</v>
      </c>
    </row>
    <row r="13" spans="2:11">
      <c r="B13" s="595">
        <v>6</v>
      </c>
      <c r="C13" s="614" t="s">
        <v>452</v>
      </c>
      <c r="D13" s="597">
        <v>0</v>
      </c>
      <c r="E13" s="598">
        <v>3.5999999999999997E-2</v>
      </c>
      <c r="F13" s="599">
        <v>0</v>
      </c>
      <c r="G13" s="600">
        <f t="shared" si="0"/>
        <v>3.5999999999999997E-2</v>
      </c>
      <c r="H13" s="601">
        <f>[11]AK!W13/1000</f>
        <v>0</v>
      </c>
      <c r="I13" s="598">
        <f>[11]AK!X13/1000</f>
        <v>3.5999999999999997E-2</v>
      </c>
      <c r="J13" s="611">
        <f>[11]AK!Y13/1000</f>
        <v>0</v>
      </c>
      <c r="K13" s="600">
        <f>J13+I13+H13</f>
        <v>3.5999999999999997E-2</v>
      </c>
    </row>
    <row r="14" spans="2:11">
      <c r="B14" s="603">
        <v>7</v>
      </c>
      <c r="C14" s="615" t="s">
        <v>453</v>
      </c>
      <c r="D14" s="605">
        <v>7407.6054004490989</v>
      </c>
      <c r="E14" s="606">
        <v>1813.7779504208606</v>
      </c>
      <c r="F14" s="607">
        <v>2513.9768364177603</v>
      </c>
      <c r="G14" s="608">
        <f t="shared" si="0"/>
        <v>11735.360187287719</v>
      </c>
      <c r="H14" s="609">
        <f>H12+H13</f>
        <v>8779.7600878855792</v>
      </c>
      <c r="I14" s="606">
        <f>I12+I13</f>
        <v>2135.0058880170009</v>
      </c>
      <c r="J14" s="610">
        <f>J12+J13</f>
        <v>2417.6169764639958</v>
      </c>
      <c r="K14" s="608">
        <f>J14+I14+H14</f>
        <v>13332.382952366575</v>
      </c>
    </row>
    <row r="15" spans="2:11">
      <c r="B15" s="595">
        <v>8</v>
      </c>
      <c r="C15" s="614" t="s">
        <v>454</v>
      </c>
      <c r="D15" s="597">
        <v>592.60843203592788</v>
      </c>
      <c r="E15" s="598">
        <v>145.10223603366882</v>
      </c>
      <c r="F15" s="599">
        <v>201.11814691342113</v>
      </c>
      <c r="G15" s="600">
        <f t="shared" si="0"/>
        <v>938.82881498301776</v>
      </c>
      <c r="H15" s="601">
        <f>[11]AK!W14/1000</f>
        <v>702.38080703084631</v>
      </c>
      <c r="I15" s="598">
        <f>[11]AK!X14/1000</f>
        <v>170.80047104136003</v>
      </c>
      <c r="J15" s="611">
        <f>[11]AK!Y14/1000</f>
        <v>193.40935811712001</v>
      </c>
      <c r="K15" s="600">
        <f>J15+I15+H15</f>
        <v>1066.5906361893262</v>
      </c>
    </row>
    <row r="16" spans="2:11">
      <c r="B16" s="612" t="s">
        <v>414</v>
      </c>
      <c r="C16" s="616" t="s">
        <v>455</v>
      </c>
      <c r="D16" s="617">
        <v>149075.15205244912</v>
      </c>
      <c r="E16" s="618">
        <v>54768.57427642087</v>
      </c>
      <c r="F16" s="619">
        <v>10567.556867417745</v>
      </c>
      <c r="G16" s="620">
        <f t="shared" si="0"/>
        <v>214411.28319628775</v>
      </c>
      <c r="H16" s="617">
        <f t="shared" ref="H16:K17" si="1">H9+H14</f>
        <v>152676.01902176556</v>
      </c>
      <c r="I16" s="621">
        <f t="shared" si="1"/>
        <v>57886.540126917003</v>
      </c>
      <c r="J16" s="622">
        <f t="shared" si="1"/>
        <v>11642.031744963973</v>
      </c>
      <c r="K16" s="620">
        <f t="shared" si="1"/>
        <v>222204.59089364656</v>
      </c>
    </row>
    <row r="17" spans="2:11">
      <c r="B17" s="595">
        <v>9</v>
      </c>
      <c r="C17" s="614" t="s">
        <v>456</v>
      </c>
      <c r="D17" s="597">
        <v>11926.012164195929</v>
      </c>
      <c r="E17" s="598">
        <v>4381.4859421136689</v>
      </c>
      <c r="F17" s="599">
        <v>845.40454939341828</v>
      </c>
      <c r="G17" s="600">
        <f t="shared" si="0"/>
        <v>17152.902655703016</v>
      </c>
      <c r="H17" s="601">
        <f t="shared" si="1"/>
        <v>12214.081521741246</v>
      </c>
      <c r="I17" s="598">
        <f t="shared" si="1"/>
        <v>4630.9232101533607</v>
      </c>
      <c r="J17" s="602">
        <f t="shared" si="1"/>
        <v>931.36253959711803</v>
      </c>
      <c r="K17" s="600">
        <f t="shared" si="1"/>
        <v>17776.367271491723</v>
      </c>
    </row>
    <row r="18" spans="2:11" ht="15" thickBot="1">
      <c r="B18" s="623" t="s">
        <v>416</v>
      </c>
      <c r="C18" s="624" t="s">
        <v>439</v>
      </c>
      <c r="D18" s="625">
        <v>20510.801199999998</v>
      </c>
      <c r="E18" s="626">
        <v>9522.7942199999979</v>
      </c>
      <c r="F18" s="627">
        <v>5080.9690899999996</v>
      </c>
      <c r="G18" s="628">
        <f t="shared" si="0"/>
        <v>35114.564509999997</v>
      </c>
      <c r="H18" s="629">
        <f>'[12]prv aneks-juni 2010'!H68</f>
        <v>21892.776000000002</v>
      </c>
      <c r="I18" s="630">
        <f>'[12]prv aneks-juni 2010'!I68</f>
        <v>9793.9492300000002</v>
      </c>
      <c r="J18" s="631">
        <f>'[12]prv aneks-juni 2010'!J68</f>
        <v>5053.1656300000068</v>
      </c>
      <c r="K18" s="628">
        <f>J18+I18+H18</f>
        <v>36739.890860000007</v>
      </c>
    </row>
    <row r="19" spans="2:11" ht="15" thickBot="1">
      <c r="B19" s="632" t="s">
        <v>418</v>
      </c>
      <c r="C19" s="633" t="s">
        <v>457</v>
      </c>
      <c r="D19" s="634">
        <v>0.13758698829154092</v>
      </c>
      <c r="E19" s="635">
        <v>0.17387332691805674</v>
      </c>
      <c r="F19" s="636">
        <v>0.48080830354136239</v>
      </c>
      <c r="G19" s="637">
        <v>0.1637719992462037</v>
      </c>
      <c r="H19" s="634">
        <f>H18/H16</f>
        <v>0.14339367858994906</v>
      </c>
      <c r="I19" s="638">
        <f>I18/I16</f>
        <v>0.16919216813661064</v>
      </c>
      <c r="J19" s="639">
        <f>J18/J16</f>
        <v>0.43404499667215468</v>
      </c>
      <c r="K19" s="634">
        <f>K18/K16</f>
        <v>0.165342627315854</v>
      </c>
    </row>
    <row r="21" spans="2:11">
      <c r="H21" s="640"/>
      <c r="I21" s="640"/>
      <c r="J21" s="640"/>
    </row>
    <row r="22" spans="2:11">
      <c r="H22" s="640"/>
      <c r="I22" s="640"/>
      <c r="J22" s="640"/>
    </row>
  </sheetData>
  <mergeCells count="11">
    <mergeCell ref="D6:G6"/>
    <mergeCell ref="H6:K6"/>
    <mergeCell ref="D11:G11"/>
    <mergeCell ref="H11:K11"/>
    <mergeCell ref="J1:K1"/>
    <mergeCell ref="B2:K2"/>
    <mergeCell ref="I3:K3"/>
    <mergeCell ref="B4:B5"/>
    <mergeCell ref="C4:C5"/>
    <mergeCell ref="D4:G4"/>
    <mergeCell ref="H4:K4"/>
  </mergeCells>
  <pageMargins left="0.15748031496062992" right="0.15748031496062992" top="0.98425196850393704" bottom="0.98425196850393704" header="0.51181102362204722" footer="0.51181102362204722"/>
  <pageSetup paperSize="9" scale="90"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2:CJ26"/>
  <sheetViews>
    <sheetView zoomScaleNormal="100" workbookViewId="0">
      <selection activeCell="A5" sqref="A5"/>
    </sheetView>
  </sheetViews>
  <sheetFormatPr defaultRowHeight="12.75"/>
  <cols>
    <col min="1" max="1" width="5.85546875" style="46" customWidth="1"/>
    <col min="2" max="2" width="2.42578125" style="72" customWidth="1"/>
    <col min="3" max="3" width="1" style="46" hidden="1" customWidth="1"/>
    <col min="4" max="4" width="4.140625" style="46" customWidth="1"/>
    <col min="5" max="5" width="9.5703125" style="46" customWidth="1"/>
    <col min="6" max="6" width="41" style="46" customWidth="1"/>
    <col min="7" max="7" width="13.28515625" style="46" customWidth="1"/>
    <col min="8" max="8" width="12.42578125" style="45" customWidth="1"/>
    <col min="9" max="9" width="11.42578125" style="45" customWidth="1"/>
    <col min="10" max="10" width="13.42578125" style="45" customWidth="1"/>
    <col min="11" max="11" width="9.140625" style="45"/>
    <col min="12" max="12" width="11.140625" style="45" bestFit="1" customWidth="1"/>
    <col min="13" max="13" width="10.140625" style="45" bestFit="1" customWidth="1"/>
    <col min="14" max="14" width="9.140625" style="45"/>
    <col min="15" max="15" width="11.140625" style="45" bestFit="1" customWidth="1"/>
    <col min="16" max="88" width="9.140625" style="45"/>
    <col min="89" max="16384" width="9.140625" style="46"/>
  </cols>
  <sheetData>
    <row r="2" spans="2:29" ht="14.25">
      <c r="J2" s="44"/>
    </row>
    <row r="3" spans="2:29">
      <c r="B3" s="40"/>
      <c r="C3" s="41"/>
      <c r="D3" s="41"/>
      <c r="E3" s="41"/>
      <c r="F3" s="821" t="s">
        <v>45</v>
      </c>
      <c r="G3" s="821"/>
      <c r="H3" s="43"/>
      <c r="I3" s="43"/>
      <c r="J3" s="46"/>
      <c r="K3" s="43"/>
      <c r="L3" s="43"/>
    </row>
    <row r="4" spans="2:29" ht="14.25">
      <c r="B4" s="40"/>
      <c r="C4" s="41"/>
      <c r="D4" s="41"/>
      <c r="E4" s="41"/>
      <c r="F4" s="76"/>
      <c r="G4" s="76"/>
      <c r="H4" s="43"/>
      <c r="I4" s="43"/>
      <c r="J4" s="44"/>
      <c r="K4" s="43"/>
      <c r="L4" s="43"/>
    </row>
    <row r="5" spans="2:29" ht="13.5" thickBot="1">
      <c r="B5" s="77"/>
      <c r="C5" s="41"/>
      <c r="D5" s="78"/>
      <c r="E5" s="41"/>
      <c r="F5" s="41"/>
      <c r="G5" s="41"/>
      <c r="H5" s="43"/>
      <c r="I5" s="1000" t="s">
        <v>24</v>
      </c>
      <c r="J5" s="1000"/>
      <c r="K5" s="43"/>
      <c r="L5" s="43"/>
    </row>
    <row r="6" spans="2:29" ht="39.75" customHeight="1" thickBot="1">
      <c r="B6" s="47"/>
      <c r="C6" s="813" t="s">
        <v>46</v>
      </c>
      <c r="D6" s="813"/>
      <c r="E6" s="813"/>
      <c r="F6" s="814"/>
      <c r="G6" s="48" t="s">
        <v>2</v>
      </c>
      <c r="H6" s="49" t="s">
        <v>3</v>
      </c>
      <c r="I6" s="50" t="s">
        <v>4</v>
      </c>
      <c r="J6" s="51" t="s">
        <v>5</v>
      </c>
      <c r="K6" s="43"/>
      <c r="L6" s="43"/>
    </row>
    <row r="7" spans="2:29" ht="27.75" customHeight="1">
      <c r="B7" s="815" t="s">
        <v>47</v>
      </c>
      <c r="C7" s="822"/>
      <c r="D7" s="822"/>
      <c r="E7" s="822"/>
      <c r="F7" s="822"/>
      <c r="G7" s="79">
        <v>1.8779999999999999</v>
      </c>
      <c r="H7" s="79">
        <v>0</v>
      </c>
      <c r="I7" s="79">
        <v>0</v>
      </c>
      <c r="J7" s="80">
        <v>1.8779999999999999</v>
      </c>
      <c r="K7" s="81"/>
      <c r="L7" s="81"/>
      <c r="M7" s="82"/>
      <c r="N7" s="82"/>
      <c r="O7" s="82"/>
      <c r="P7" s="82"/>
      <c r="Q7" s="82"/>
      <c r="R7" s="82"/>
      <c r="S7" s="82"/>
      <c r="T7" s="82"/>
      <c r="U7" s="82"/>
      <c r="V7" s="82"/>
      <c r="W7" s="82"/>
      <c r="X7" s="82"/>
      <c r="Y7" s="82"/>
      <c r="Z7" s="82"/>
      <c r="AA7" s="82"/>
      <c r="AB7" s="82"/>
      <c r="AC7" s="82"/>
    </row>
    <row r="8" spans="2:29" ht="16.5" customHeight="1">
      <c r="B8" s="811" t="s">
        <v>48</v>
      </c>
      <c r="C8" s="812"/>
      <c r="D8" s="812"/>
      <c r="E8" s="812"/>
      <c r="F8" s="812"/>
      <c r="G8" s="83">
        <v>0</v>
      </c>
      <c r="H8" s="83">
        <v>0</v>
      </c>
      <c r="I8" s="84">
        <v>0</v>
      </c>
      <c r="J8" s="85">
        <v>0</v>
      </c>
      <c r="K8" s="81"/>
      <c r="L8" s="81"/>
      <c r="M8" s="82"/>
      <c r="N8" s="82"/>
      <c r="O8" s="82"/>
      <c r="P8" s="82"/>
      <c r="Q8" s="82"/>
      <c r="R8" s="82"/>
      <c r="S8" s="82"/>
      <c r="T8" s="82"/>
      <c r="U8" s="82"/>
      <c r="V8" s="82"/>
      <c r="W8" s="82"/>
      <c r="X8" s="82"/>
      <c r="Y8" s="82"/>
      <c r="Z8" s="82"/>
      <c r="AA8" s="82"/>
      <c r="AB8" s="82"/>
      <c r="AC8" s="82"/>
    </row>
    <row r="9" spans="2:29" ht="15.75" customHeight="1">
      <c r="B9" s="811" t="s">
        <v>49</v>
      </c>
      <c r="C9" s="812"/>
      <c r="D9" s="812"/>
      <c r="E9" s="812"/>
      <c r="F9" s="812"/>
      <c r="G9" s="86">
        <v>6504.1090000000004</v>
      </c>
      <c r="H9" s="86">
        <v>8227.5742531100004</v>
      </c>
      <c r="I9" s="86">
        <v>470.95747000000011</v>
      </c>
      <c r="J9" s="85">
        <v>15202.64072311</v>
      </c>
      <c r="K9" s="81"/>
      <c r="L9" s="81"/>
      <c r="M9" s="82"/>
      <c r="N9" s="82"/>
      <c r="O9" s="82"/>
      <c r="P9" s="82"/>
      <c r="Q9" s="82"/>
      <c r="R9" s="82"/>
      <c r="S9" s="82"/>
      <c r="T9" s="82"/>
      <c r="U9" s="82"/>
      <c r="V9" s="82"/>
      <c r="W9" s="82"/>
      <c r="X9" s="82"/>
      <c r="Y9" s="82"/>
      <c r="Z9" s="82"/>
      <c r="AA9" s="82"/>
      <c r="AB9" s="82"/>
      <c r="AC9" s="82"/>
    </row>
    <row r="10" spans="2:29" ht="16.5" customHeight="1">
      <c r="B10" s="811" t="s">
        <v>50</v>
      </c>
      <c r="C10" s="812"/>
      <c r="D10" s="812"/>
      <c r="E10" s="812"/>
      <c r="F10" s="812"/>
      <c r="G10" s="86">
        <v>50877.709000000003</v>
      </c>
      <c r="H10" s="86">
        <v>16451.599429329999</v>
      </c>
      <c r="I10" s="86">
        <v>2386.6171300000001</v>
      </c>
      <c r="J10" s="85">
        <v>69715.925559330004</v>
      </c>
      <c r="K10" s="81"/>
      <c r="L10" s="87"/>
      <c r="M10" s="88"/>
      <c r="N10" s="88"/>
      <c r="O10" s="88"/>
      <c r="P10" s="82"/>
      <c r="Q10" s="82"/>
      <c r="R10" s="82"/>
      <c r="S10" s="82"/>
      <c r="T10" s="82"/>
      <c r="U10" s="82"/>
      <c r="V10" s="82"/>
      <c r="W10" s="82"/>
      <c r="X10" s="82"/>
      <c r="Y10" s="82"/>
      <c r="Z10" s="82"/>
      <c r="AA10" s="82"/>
      <c r="AB10" s="82"/>
      <c r="AC10" s="82"/>
    </row>
    <row r="11" spans="2:29" ht="16.5" customHeight="1">
      <c r="B11" s="811" t="s">
        <v>51</v>
      </c>
      <c r="C11" s="812"/>
      <c r="D11" s="812"/>
      <c r="E11" s="812"/>
      <c r="F11" s="812"/>
      <c r="G11" s="86">
        <v>76101.281000000003</v>
      </c>
      <c r="H11" s="86">
        <v>25847.431306000002</v>
      </c>
      <c r="I11" s="86">
        <v>2401.3508199999997</v>
      </c>
      <c r="J11" s="85">
        <v>104350.06312599999</v>
      </c>
      <c r="K11" s="81"/>
      <c r="L11" s="81"/>
      <c r="M11" s="82"/>
      <c r="N11" s="82"/>
      <c r="O11" s="82"/>
      <c r="P11" s="82"/>
      <c r="Q11" s="82"/>
      <c r="R11" s="82"/>
      <c r="S11" s="82"/>
      <c r="T11" s="82"/>
      <c r="U11" s="82"/>
      <c r="V11" s="82"/>
      <c r="W11" s="82"/>
      <c r="X11" s="82"/>
      <c r="Y11" s="82"/>
      <c r="Z11" s="82"/>
      <c r="AA11" s="82"/>
      <c r="AB11" s="82"/>
      <c r="AC11" s="82"/>
    </row>
    <row r="12" spans="2:29" ht="17.25" customHeight="1">
      <c r="B12" s="811" t="s">
        <v>52</v>
      </c>
      <c r="C12" s="812"/>
      <c r="D12" s="812"/>
      <c r="E12" s="812"/>
      <c r="F12" s="812"/>
      <c r="G12" s="86">
        <v>18546.764999999999</v>
      </c>
      <c r="H12" s="86">
        <v>7717.0951804999995</v>
      </c>
      <c r="I12" s="86">
        <v>534.08299999999997</v>
      </c>
      <c r="J12" s="85">
        <v>26797.943180500002</v>
      </c>
      <c r="K12" s="81"/>
      <c r="L12" s="81"/>
      <c r="M12" s="82"/>
      <c r="N12" s="82"/>
      <c r="O12" s="82"/>
      <c r="P12" s="82"/>
      <c r="Q12" s="82"/>
      <c r="R12" s="82"/>
      <c r="S12" s="82"/>
      <c r="T12" s="82"/>
      <c r="U12" s="82"/>
      <c r="V12" s="82"/>
      <c r="W12" s="82"/>
      <c r="X12" s="82"/>
      <c r="Y12" s="82"/>
      <c r="Z12" s="82"/>
      <c r="AA12" s="82"/>
      <c r="AB12" s="82"/>
      <c r="AC12" s="82"/>
    </row>
    <row r="13" spans="2:29" ht="14.25" customHeight="1">
      <c r="B13" s="811" t="s">
        <v>53</v>
      </c>
      <c r="C13" s="812"/>
      <c r="D13" s="812"/>
      <c r="E13" s="812"/>
      <c r="F13" s="812"/>
      <c r="G13" s="86">
        <v>633.93100000000004</v>
      </c>
      <c r="H13" s="86">
        <v>300</v>
      </c>
      <c r="I13" s="86">
        <v>0</v>
      </c>
      <c r="J13" s="85">
        <v>933.93100000000004</v>
      </c>
      <c r="K13" s="81"/>
      <c r="L13" s="81"/>
      <c r="M13" s="82"/>
      <c r="N13" s="82"/>
      <c r="O13" s="82"/>
      <c r="P13" s="82"/>
      <c r="Q13" s="82"/>
      <c r="R13" s="82"/>
      <c r="S13" s="82"/>
      <c r="T13" s="82"/>
      <c r="U13" s="82"/>
      <c r="V13" s="82"/>
      <c r="W13" s="82"/>
      <c r="X13" s="82"/>
      <c r="Y13" s="82"/>
      <c r="Z13" s="82"/>
      <c r="AA13" s="82"/>
      <c r="AB13" s="82"/>
      <c r="AC13" s="82"/>
    </row>
    <row r="14" spans="2:29" ht="13.5" customHeight="1">
      <c r="B14" s="811" t="s">
        <v>54</v>
      </c>
      <c r="C14" s="812"/>
      <c r="D14" s="812"/>
      <c r="E14" s="812"/>
      <c r="F14" s="812"/>
      <c r="G14" s="86">
        <v>7892.3720000000003</v>
      </c>
      <c r="H14" s="86">
        <v>9316.4069999999992</v>
      </c>
      <c r="I14" s="86">
        <v>3175.7235699999997</v>
      </c>
      <c r="J14" s="85">
        <v>20384.502570000001</v>
      </c>
      <c r="K14" s="81"/>
      <c r="L14" s="81"/>
      <c r="M14" s="82"/>
      <c r="N14" s="82"/>
      <c r="O14" s="82"/>
      <c r="P14" s="82"/>
      <c r="Q14" s="82"/>
      <c r="R14" s="82"/>
      <c r="S14" s="82"/>
      <c r="T14" s="82"/>
      <c r="U14" s="82"/>
      <c r="V14" s="82"/>
      <c r="W14" s="82"/>
      <c r="X14" s="82"/>
      <c r="Y14" s="82"/>
      <c r="Z14" s="82"/>
      <c r="AA14" s="82"/>
      <c r="AB14" s="82"/>
      <c r="AC14" s="82"/>
    </row>
    <row r="15" spans="2:29" ht="15" customHeight="1">
      <c r="B15" s="811" t="s">
        <v>55</v>
      </c>
      <c r="C15" s="812"/>
      <c r="D15" s="812"/>
      <c r="E15" s="812"/>
      <c r="F15" s="812"/>
      <c r="G15" s="86">
        <v>0</v>
      </c>
      <c r="H15" s="86">
        <v>184.64</v>
      </c>
      <c r="I15" s="86">
        <v>0</v>
      </c>
      <c r="J15" s="85">
        <v>184.64</v>
      </c>
      <c r="K15" s="81"/>
      <c r="L15" s="81"/>
      <c r="M15" s="82"/>
      <c r="N15" s="82"/>
      <c r="O15" s="82"/>
      <c r="P15" s="82"/>
      <c r="Q15" s="82"/>
      <c r="R15" s="82"/>
      <c r="S15" s="82"/>
      <c r="T15" s="82"/>
      <c r="U15" s="82"/>
      <c r="V15" s="82"/>
      <c r="W15" s="82"/>
      <c r="X15" s="82"/>
      <c r="Y15" s="82"/>
      <c r="Z15" s="82"/>
      <c r="AA15" s="82"/>
      <c r="AB15" s="82"/>
      <c r="AC15" s="82"/>
    </row>
    <row r="16" spans="2:29" ht="15.75" customHeight="1">
      <c r="B16" s="811" t="s">
        <v>56</v>
      </c>
      <c r="C16" s="812"/>
      <c r="D16" s="812"/>
      <c r="E16" s="812"/>
      <c r="F16" s="812"/>
      <c r="G16" s="86">
        <v>4586.0659999999998</v>
      </c>
      <c r="H16" s="86">
        <v>2123.6758</v>
      </c>
      <c r="I16" s="86">
        <v>55.392000000000003</v>
      </c>
      <c r="J16" s="85">
        <v>6765.1337999999996</v>
      </c>
      <c r="K16" s="81"/>
      <c r="L16" s="81"/>
      <c r="M16" s="82"/>
      <c r="N16" s="82"/>
      <c r="O16" s="82"/>
      <c r="P16" s="82"/>
      <c r="Q16" s="82"/>
      <c r="R16" s="82"/>
      <c r="S16" s="82"/>
      <c r="T16" s="82"/>
      <c r="U16" s="82"/>
      <c r="V16" s="82"/>
      <c r="W16" s="82"/>
      <c r="X16" s="82"/>
      <c r="Y16" s="82"/>
      <c r="Z16" s="82"/>
      <c r="AA16" s="82"/>
      <c r="AB16" s="82"/>
      <c r="AC16" s="82"/>
    </row>
    <row r="17" spans="2:52" ht="15" customHeight="1">
      <c r="B17" s="811" t="s">
        <v>57</v>
      </c>
      <c r="C17" s="812"/>
      <c r="D17" s="812"/>
      <c r="E17" s="812"/>
      <c r="F17" s="812"/>
      <c r="G17" s="86">
        <v>964.654</v>
      </c>
      <c r="H17" s="86">
        <v>538.40345615500007</v>
      </c>
      <c r="I17" s="86">
        <v>72.351579999999998</v>
      </c>
      <c r="J17" s="85">
        <v>1575.4090361550002</v>
      </c>
      <c r="K17" s="81"/>
      <c r="L17" s="81"/>
      <c r="M17" s="82"/>
      <c r="N17" s="82"/>
      <c r="O17" s="82"/>
      <c r="P17" s="82"/>
      <c r="Q17" s="82"/>
      <c r="R17" s="82"/>
      <c r="S17" s="82"/>
      <c r="T17" s="82"/>
      <c r="U17" s="82"/>
      <c r="V17" s="82"/>
      <c r="W17" s="82"/>
      <c r="X17" s="82"/>
      <c r="Y17" s="82"/>
      <c r="Z17" s="82"/>
      <c r="AA17" s="82"/>
      <c r="AB17" s="82"/>
      <c r="AC17" s="82"/>
    </row>
    <row r="18" spans="2:52" ht="14.25" customHeight="1">
      <c r="B18" s="811" t="s">
        <v>58</v>
      </c>
      <c r="C18" s="812"/>
      <c r="D18" s="812"/>
      <c r="E18" s="812"/>
      <c r="F18" s="812"/>
      <c r="G18" s="86">
        <v>2023.896</v>
      </c>
      <c r="H18" s="86">
        <v>680.84868259999951</v>
      </c>
      <c r="I18" s="86">
        <v>187.80181999999888</v>
      </c>
      <c r="J18" s="85">
        <v>2892.5465025999983</v>
      </c>
      <c r="K18" s="81"/>
      <c r="L18" s="81"/>
      <c r="M18" s="82"/>
      <c r="N18" s="82"/>
      <c r="O18" s="82"/>
      <c r="P18" s="82"/>
      <c r="Q18" s="82"/>
      <c r="R18" s="82"/>
      <c r="S18" s="82"/>
      <c r="T18" s="82"/>
      <c r="U18" s="82"/>
      <c r="V18" s="82"/>
      <c r="W18" s="82"/>
      <c r="X18" s="82"/>
      <c r="Y18" s="82"/>
      <c r="Z18" s="82"/>
      <c r="AA18" s="82"/>
      <c r="AB18" s="82"/>
      <c r="AC18" s="82"/>
    </row>
    <row r="19" spans="2:52" ht="15.75" customHeight="1">
      <c r="B19" s="811" t="s">
        <v>59</v>
      </c>
      <c r="C19" s="812"/>
      <c r="D19" s="812"/>
      <c r="E19" s="812"/>
      <c r="F19" s="812"/>
      <c r="G19" s="86">
        <v>644.94299999999998</v>
      </c>
      <c r="H19" s="86">
        <v>97.860420000000005</v>
      </c>
      <c r="I19" s="86">
        <v>11.58473</v>
      </c>
      <c r="J19" s="85">
        <v>754.38815</v>
      </c>
      <c r="K19" s="81"/>
      <c r="L19" s="81"/>
      <c r="M19" s="82"/>
      <c r="N19" s="82"/>
      <c r="O19" s="82"/>
      <c r="P19" s="82"/>
      <c r="Q19" s="82"/>
      <c r="R19" s="82"/>
      <c r="S19" s="82"/>
      <c r="T19" s="82"/>
      <c r="U19" s="82"/>
      <c r="V19" s="82"/>
      <c r="W19" s="82"/>
      <c r="X19" s="82"/>
      <c r="Y19" s="82"/>
      <c r="Z19" s="82"/>
      <c r="AA19" s="82"/>
      <c r="AB19" s="82"/>
      <c r="AC19" s="82"/>
    </row>
    <row r="20" spans="2:52" ht="14.25" customHeight="1">
      <c r="B20" s="811" t="s">
        <v>60</v>
      </c>
      <c r="C20" s="812"/>
      <c r="D20" s="812"/>
      <c r="E20" s="812"/>
      <c r="F20" s="812"/>
      <c r="G20" s="86">
        <v>17992.080000000002</v>
      </c>
      <c r="H20" s="86">
        <v>8315.6839999999993</v>
      </c>
      <c r="I20" s="86">
        <v>5510.81</v>
      </c>
      <c r="J20" s="85">
        <v>31818.574000000001</v>
      </c>
      <c r="K20" s="81"/>
      <c r="L20" s="81"/>
      <c r="M20" s="82"/>
      <c r="N20" s="82"/>
      <c r="O20" s="82"/>
      <c r="P20" s="82"/>
      <c r="Q20" s="82"/>
      <c r="R20" s="82"/>
      <c r="S20" s="82"/>
      <c r="T20" s="82"/>
      <c r="U20" s="82"/>
      <c r="V20" s="82"/>
      <c r="W20" s="82"/>
      <c r="X20" s="82"/>
      <c r="Y20" s="82"/>
      <c r="Z20" s="82"/>
      <c r="AA20" s="82"/>
      <c r="AB20" s="82"/>
      <c r="AC20" s="82"/>
    </row>
    <row r="21" spans="2:52" ht="15.75" customHeight="1" thickBot="1">
      <c r="B21" s="817" t="s">
        <v>61</v>
      </c>
      <c r="C21" s="818"/>
      <c r="D21" s="818"/>
      <c r="E21" s="818"/>
      <c r="F21" s="818"/>
      <c r="G21" s="89">
        <v>755.221</v>
      </c>
      <c r="H21" s="89">
        <v>99.382999999999996</v>
      </c>
      <c r="I21" s="89">
        <v>101.83</v>
      </c>
      <c r="J21" s="85">
        <v>956.43399999999997</v>
      </c>
      <c r="K21" s="81"/>
      <c r="L21" s="81"/>
      <c r="M21" s="82"/>
      <c r="N21" s="82"/>
      <c r="O21" s="82"/>
      <c r="P21" s="82"/>
      <c r="Q21" s="82"/>
      <c r="R21" s="82"/>
      <c r="S21" s="82"/>
      <c r="T21" s="82"/>
      <c r="U21" s="82"/>
      <c r="V21" s="82"/>
      <c r="W21" s="82"/>
      <c r="X21" s="82"/>
      <c r="Y21" s="82"/>
      <c r="Z21" s="82"/>
      <c r="AA21" s="82"/>
      <c r="AB21" s="82"/>
      <c r="AC21" s="82"/>
    </row>
    <row r="22" spans="2:52" ht="15.75" customHeight="1" thickBot="1">
      <c r="B22" s="819" t="s">
        <v>62</v>
      </c>
      <c r="C22" s="820"/>
      <c r="D22" s="820"/>
      <c r="E22" s="820"/>
      <c r="F22" s="820"/>
      <c r="G22" s="90">
        <v>187524.905</v>
      </c>
      <c r="H22" s="90">
        <v>79900.602527695009</v>
      </c>
      <c r="I22" s="90">
        <v>14908.502119999999</v>
      </c>
      <c r="J22" s="91">
        <v>282334.00964769494</v>
      </c>
      <c r="K22" s="92"/>
      <c r="L22" s="93"/>
      <c r="M22" s="57"/>
      <c r="N22" s="57"/>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row>
    <row r="23" spans="2:52">
      <c r="B23" s="40"/>
      <c r="C23" s="94"/>
      <c r="D23" s="94"/>
      <c r="E23" s="94"/>
      <c r="F23" s="94"/>
      <c r="G23" s="41"/>
      <c r="H23" s="43"/>
      <c r="I23" s="43"/>
      <c r="J23" s="43"/>
      <c r="K23" s="43"/>
      <c r="L23" s="43"/>
    </row>
    <row r="24" spans="2:52" ht="35.25" customHeight="1">
      <c r="B24" s="823" t="s">
        <v>63</v>
      </c>
      <c r="C24" s="823"/>
      <c r="D24" s="823"/>
      <c r="E24" s="823"/>
      <c r="F24" s="823"/>
      <c r="G24" s="823"/>
      <c r="H24" s="823"/>
      <c r="I24" s="823"/>
      <c r="J24" s="823"/>
      <c r="K24" s="43"/>
      <c r="L24" s="43"/>
    </row>
    <row r="25" spans="2:52">
      <c r="B25" s="40"/>
      <c r="C25" s="94"/>
      <c r="D25" s="94"/>
      <c r="E25" s="94"/>
      <c r="F25" s="94"/>
      <c r="G25" s="41"/>
      <c r="H25" s="43"/>
      <c r="I25" s="43"/>
      <c r="J25" s="43"/>
      <c r="K25" s="43"/>
    </row>
    <row r="26" spans="2:52">
      <c r="G26" s="95"/>
      <c r="H26" s="75"/>
      <c r="I26" s="75"/>
      <c r="J26" s="75"/>
    </row>
  </sheetData>
  <mergeCells count="20">
    <mergeCell ref="B22:F22"/>
    <mergeCell ref="B24:J24"/>
    <mergeCell ref="B16:F16"/>
    <mergeCell ref="B17:F17"/>
    <mergeCell ref="B18:F18"/>
    <mergeCell ref="B19:F19"/>
    <mergeCell ref="B20:F20"/>
    <mergeCell ref="B21:F21"/>
    <mergeCell ref="B15:F15"/>
    <mergeCell ref="F3:G3"/>
    <mergeCell ref="I5:J5"/>
    <mergeCell ref="C6:F6"/>
    <mergeCell ref="B7:F7"/>
    <mergeCell ref="B8:F8"/>
    <mergeCell ref="B9:F9"/>
    <mergeCell ref="B10:F10"/>
    <mergeCell ref="B11:F11"/>
    <mergeCell ref="B12:F12"/>
    <mergeCell ref="B13:F13"/>
    <mergeCell ref="B14:F14"/>
  </mergeCells>
  <printOptions horizontalCentered="1"/>
  <pageMargins left="0" right="0" top="0" bottom="0" header="0" footer="0.51181102362204722"/>
  <pageSetup paperSize="9" scale="93" orientation="portrait" r:id="rId1"/>
  <rowBreaks count="1" manualBreakCount="1">
    <brk id="12" max="16383" man="1"/>
  </rowBreaks>
</worksheet>
</file>

<file path=xl/worksheets/sheet20.xml><?xml version="1.0" encoding="utf-8"?>
<worksheet xmlns="http://schemas.openxmlformats.org/spreadsheetml/2006/main" xmlns:r="http://schemas.openxmlformats.org/officeDocument/2006/relationships">
  <dimension ref="A1:O22"/>
  <sheetViews>
    <sheetView showGridLines="0" workbookViewId="0">
      <selection activeCell="A5" sqref="A5"/>
    </sheetView>
  </sheetViews>
  <sheetFormatPr defaultRowHeight="12.75"/>
  <cols>
    <col min="1" max="1" width="4" style="641" customWidth="1"/>
    <col min="2" max="2" width="51.7109375" style="641" customWidth="1"/>
    <col min="3" max="3" width="11.28515625" style="641" customWidth="1"/>
    <col min="4" max="4" width="11.140625" style="641" customWidth="1"/>
    <col min="5" max="5" width="12.28515625" style="641" customWidth="1"/>
    <col min="6" max="6" width="12.5703125" style="641" customWidth="1"/>
    <col min="7" max="7" width="11.85546875" style="641" customWidth="1"/>
    <col min="8" max="8" width="11.5703125" style="641" customWidth="1"/>
    <col min="9" max="9" width="13.42578125" style="641" customWidth="1"/>
    <col min="10" max="10" width="11.7109375" style="641" bestFit="1" customWidth="1"/>
    <col min="11" max="11" width="12.5703125" style="641" customWidth="1"/>
    <col min="12" max="12" width="13.28515625" style="641" customWidth="1"/>
    <col min="13" max="13" width="10.28515625" style="641" customWidth="1"/>
    <col min="14" max="14" width="11.7109375" style="641" customWidth="1"/>
    <col min="15" max="15" width="9.85546875" style="641" bestFit="1" customWidth="1"/>
    <col min="16" max="257" width="9.140625" style="641"/>
    <col min="258" max="258" width="51.7109375" style="641" customWidth="1"/>
    <col min="259" max="259" width="11.28515625" style="641" customWidth="1"/>
    <col min="260" max="260" width="11.140625" style="641" customWidth="1"/>
    <col min="261" max="261" width="12.28515625" style="641" customWidth="1"/>
    <col min="262" max="262" width="12.5703125" style="641" customWidth="1"/>
    <col min="263" max="263" width="11.85546875" style="641" customWidth="1"/>
    <col min="264" max="264" width="11.5703125" style="641" customWidth="1"/>
    <col min="265" max="265" width="13.42578125" style="641" customWidth="1"/>
    <col min="266" max="266" width="11.7109375" style="641" bestFit="1" customWidth="1"/>
    <col min="267" max="267" width="12.5703125" style="641" customWidth="1"/>
    <col min="268" max="268" width="13.28515625" style="641" customWidth="1"/>
    <col min="269" max="269" width="10.28515625" style="641" customWidth="1"/>
    <col min="270" max="270" width="11.7109375" style="641" customWidth="1"/>
    <col min="271" max="271" width="9.85546875" style="641" bestFit="1" customWidth="1"/>
    <col min="272" max="513" width="9.140625" style="641"/>
    <col min="514" max="514" width="51.7109375" style="641" customWidth="1"/>
    <col min="515" max="515" width="11.28515625" style="641" customWidth="1"/>
    <col min="516" max="516" width="11.140625" style="641" customWidth="1"/>
    <col min="517" max="517" width="12.28515625" style="641" customWidth="1"/>
    <col min="518" max="518" width="12.5703125" style="641" customWidth="1"/>
    <col min="519" max="519" width="11.85546875" style="641" customWidth="1"/>
    <col min="520" max="520" width="11.5703125" style="641" customWidth="1"/>
    <col min="521" max="521" width="13.42578125" style="641" customWidth="1"/>
    <col min="522" max="522" width="11.7109375" style="641" bestFit="1" customWidth="1"/>
    <col min="523" max="523" width="12.5703125" style="641" customWidth="1"/>
    <col min="524" max="524" width="13.28515625" style="641" customWidth="1"/>
    <col min="525" max="525" width="10.28515625" style="641" customWidth="1"/>
    <col min="526" max="526" width="11.7109375" style="641" customWidth="1"/>
    <col min="527" max="527" width="9.85546875" style="641" bestFit="1" customWidth="1"/>
    <col min="528" max="769" width="9.140625" style="641"/>
    <col min="770" max="770" width="51.7109375" style="641" customWidth="1"/>
    <col min="771" max="771" width="11.28515625" style="641" customWidth="1"/>
    <col min="772" max="772" width="11.140625" style="641" customWidth="1"/>
    <col min="773" max="773" width="12.28515625" style="641" customWidth="1"/>
    <col min="774" max="774" width="12.5703125" style="641" customWidth="1"/>
    <col min="775" max="775" width="11.85546875" style="641" customWidth="1"/>
    <col min="776" max="776" width="11.5703125" style="641" customWidth="1"/>
    <col min="777" max="777" width="13.42578125" style="641" customWidth="1"/>
    <col min="778" max="778" width="11.7109375" style="641" bestFit="1" customWidth="1"/>
    <col min="779" max="779" width="12.5703125" style="641" customWidth="1"/>
    <col min="780" max="780" width="13.28515625" style="641" customWidth="1"/>
    <col min="781" max="781" width="10.28515625" style="641" customWidth="1"/>
    <col min="782" max="782" width="11.7109375" style="641" customWidth="1"/>
    <col min="783" max="783" width="9.85546875" style="641" bestFit="1" customWidth="1"/>
    <col min="784" max="1025" width="9.140625" style="641"/>
    <col min="1026" max="1026" width="51.7109375" style="641" customWidth="1"/>
    <col min="1027" max="1027" width="11.28515625" style="641" customWidth="1"/>
    <col min="1028" max="1028" width="11.140625" style="641" customWidth="1"/>
    <col min="1029" max="1029" width="12.28515625" style="641" customWidth="1"/>
    <col min="1030" max="1030" width="12.5703125" style="641" customWidth="1"/>
    <col min="1031" max="1031" width="11.85546875" style="641" customWidth="1"/>
    <col min="1032" max="1032" width="11.5703125" style="641" customWidth="1"/>
    <col min="1033" max="1033" width="13.42578125" style="641" customWidth="1"/>
    <col min="1034" max="1034" width="11.7109375" style="641" bestFit="1" customWidth="1"/>
    <col min="1035" max="1035" width="12.5703125" style="641" customWidth="1"/>
    <col min="1036" max="1036" width="13.28515625" style="641" customWidth="1"/>
    <col min="1037" max="1037" width="10.28515625" style="641" customWidth="1"/>
    <col min="1038" max="1038" width="11.7109375" style="641" customWidth="1"/>
    <col min="1039" max="1039" width="9.85546875" style="641" bestFit="1" customWidth="1"/>
    <col min="1040" max="1281" width="9.140625" style="641"/>
    <col min="1282" max="1282" width="51.7109375" style="641" customWidth="1"/>
    <col min="1283" max="1283" width="11.28515625" style="641" customWidth="1"/>
    <col min="1284" max="1284" width="11.140625" style="641" customWidth="1"/>
    <col min="1285" max="1285" width="12.28515625" style="641" customWidth="1"/>
    <col min="1286" max="1286" width="12.5703125" style="641" customWidth="1"/>
    <col min="1287" max="1287" width="11.85546875" style="641" customWidth="1"/>
    <col min="1288" max="1288" width="11.5703125" style="641" customWidth="1"/>
    <col min="1289" max="1289" width="13.42578125" style="641" customWidth="1"/>
    <col min="1290" max="1290" width="11.7109375" style="641" bestFit="1" customWidth="1"/>
    <col min="1291" max="1291" width="12.5703125" style="641" customWidth="1"/>
    <col min="1292" max="1292" width="13.28515625" style="641" customWidth="1"/>
    <col min="1293" max="1293" width="10.28515625" style="641" customWidth="1"/>
    <col min="1294" max="1294" width="11.7109375" style="641" customWidth="1"/>
    <col min="1295" max="1295" width="9.85546875" style="641" bestFit="1" customWidth="1"/>
    <col min="1296" max="1537" width="9.140625" style="641"/>
    <col min="1538" max="1538" width="51.7109375" style="641" customWidth="1"/>
    <col min="1539" max="1539" width="11.28515625" style="641" customWidth="1"/>
    <col min="1540" max="1540" width="11.140625" style="641" customWidth="1"/>
    <col min="1541" max="1541" width="12.28515625" style="641" customWidth="1"/>
    <col min="1542" max="1542" width="12.5703125" style="641" customWidth="1"/>
    <col min="1543" max="1543" width="11.85546875" style="641" customWidth="1"/>
    <col min="1544" max="1544" width="11.5703125" style="641" customWidth="1"/>
    <col min="1545" max="1545" width="13.42578125" style="641" customWidth="1"/>
    <col min="1546" max="1546" width="11.7109375" style="641" bestFit="1" customWidth="1"/>
    <col min="1547" max="1547" width="12.5703125" style="641" customWidth="1"/>
    <col min="1548" max="1548" width="13.28515625" style="641" customWidth="1"/>
    <col min="1549" max="1549" width="10.28515625" style="641" customWidth="1"/>
    <col min="1550" max="1550" width="11.7109375" style="641" customWidth="1"/>
    <col min="1551" max="1551" width="9.85546875" style="641" bestFit="1" customWidth="1"/>
    <col min="1552" max="1793" width="9.140625" style="641"/>
    <col min="1794" max="1794" width="51.7109375" style="641" customWidth="1"/>
    <col min="1795" max="1795" width="11.28515625" style="641" customWidth="1"/>
    <col min="1796" max="1796" width="11.140625" style="641" customWidth="1"/>
    <col min="1797" max="1797" width="12.28515625" style="641" customWidth="1"/>
    <col min="1798" max="1798" width="12.5703125" style="641" customWidth="1"/>
    <col min="1799" max="1799" width="11.85546875" style="641" customWidth="1"/>
    <col min="1800" max="1800" width="11.5703125" style="641" customWidth="1"/>
    <col min="1801" max="1801" width="13.42578125" style="641" customWidth="1"/>
    <col min="1802" max="1802" width="11.7109375" style="641" bestFit="1" customWidth="1"/>
    <col min="1803" max="1803" width="12.5703125" style="641" customWidth="1"/>
    <col min="1804" max="1804" width="13.28515625" style="641" customWidth="1"/>
    <col min="1805" max="1805" width="10.28515625" style="641" customWidth="1"/>
    <col min="1806" max="1806" width="11.7109375" style="641" customWidth="1"/>
    <col min="1807" max="1807" width="9.85546875" style="641" bestFit="1" customWidth="1"/>
    <col min="1808" max="2049" width="9.140625" style="641"/>
    <col min="2050" max="2050" width="51.7109375" style="641" customWidth="1"/>
    <col min="2051" max="2051" width="11.28515625" style="641" customWidth="1"/>
    <col min="2052" max="2052" width="11.140625" style="641" customWidth="1"/>
    <col min="2053" max="2053" width="12.28515625" style="641" customWidth="1"/>
    <col min="2054" max="2054" width="12.5703125" style="641" customWidth="1"/>
    <col min="2055" max="2055" width="11.85546875" style="641" customWidth="1"/>
    <col min="2056" max="2056" width="11.5703125" style="641" customWidth="1"/>
    <col min="2057" max="2057" width="13.42578125" style="641" customWidth="1"/>
    <col min="2058" max="2058" width="11.7109375" style="641" bestFit="1" customWidth="1"/>
    <col min="2059" max="2059" width="12.5703125" style="641" customWidth="1"/>
    <col min="2060" max="2060" width="13.28515625" style="641" customWidth="1"/>
    <col min="2061" max="2061" width="10.28515625" style="641" customWidth="1"/>
    <col min="2062" max="2062" width="11.7109375" style="641" customWidth="1"/>
    <col min="2063" max="2063" width="9.85546875" style="641" bestFit="1" customWidth="1"/>
    <col min="2064" max="2305" width="9.140625" style="641"/>
    <col min="2306" max="2306" width="51.7109375" style="641" customWidth="1"/>
    <col min="2307" max="2307" width="11.28515625" style="641" customWidth="1"/>
    <col min="2308" max="2308" width="11.140625" style="641" customWidth="1"/>
    <col min="2309" max="2309" width="12.28515625" style="641" customWidth="1"/>
    <col min="2310" max="2310" width="12.5703125" style="641" customWidth="1"/>
    <col min="2311" max="2311" width="11.85546875" style="641" customWidth="1"/>
    <col min="2312" max="2312" width="11.5703125" style="641" customWidth="1"/>
    <col min="2313" max="2313" width="13.42578125" style="641" customWidth="1"/>
    <col min="2314" max="2314" width="11.7109375" style="641" bestFit="1" customWidth="1"/>
    <col min="2315" max="2315" width="12.5703125" style="641" customWidth="1"/>
    <col min="2316" max="2316" width="13.28515625" style="641" customWidth="1"/>
    <col min="2317" max="2317" width="10.28515625" style="641" customWidth="1"/>
    <col min="2318" max="2318" width="11.7109375" style="641" customWidth="1"/>
    <col min="2319" max="2319" width="9.85546875" style="641" bestFit="1" customWidth="1"/>
    <col min="2320" max="2561" width="9.140625" style="641"/>
    <col min="2562" max="2562" width="51.7109375" style="641" customWidth="1"/>
    <col min="2563" max="2563" width="11.28515625" style="641" customWidth="1"/>
    <col min="2564" max="2564" width="11.140625" style="641" customWidth="1"/>
    <col min="2565" max="2565" width="12.28515625" style="641" customWidth="1"/>
    <col min="2566" max="2566" width="12.5703125" style="641" customWidth="1"/>
    <col min="2567" max="2567" width="11.85546875" style="641" customWidth="1"/>
    <col min="2568" max="2568" width="11.5703125" style="641" customWidth="1"/>
    <col min="2569" max="2569" width="13.42578125" style="641" customWidth="1"/>
    <col min="2570" max="2570" width="11.7109375" style="641" bestFit="1" customWidth="1"/>
    <col min="2571" max="2571" width="12.5703125" style="641" customWidth="1"/>
    <col min="2572" max="2572" width="13.28515625" style="641" customWidth="1"/>
    <col min="2573" max="2573" width="10.28515625" style="641" customWidth="1"/>
    <col min="2574" max="2574" width="11.7109375" style="641" customWidth="1"/>
    <col min="2575" max="2575" width="9.85546875" style="641" bestFit="1" customWidth="1"/>
    <col min="2576" max="2817" width="9.140625" style="641"/>
    <col min="2818" max="2818" width="51.7109375" style="641" customWidth="1"/>
    <col min="2819" max="2819" width="11.28515625" style="641" customWidth="1"/>
    <col min="2820" max="2820" width="11.140625" style="641" customWidth="1"/>
    <col min="2821" max="2821" width="12.28515625" style="641" customWidth="1"/>
    <col min="2822" max="2822" width="12.5703125" style="641" customWidth="1"/>
    <col min="2823" max="2823" width="11.85546875" style="641" customWidth="1"/>
    <col min="2824" max="2824" width="11.5703125" style="641" customWidth="1"/>
    <col min="2825" max="2825" width="13.42578125" style="641" customWidth="1"/>
    <col min="2826" max="2826" width="11.7109375" style="641" bestFit="1" customWidth="1"/>
    <col min="2827" max="2827" width="12.5703125" style="641" customWidth="1"/>
    <col min="2828" max="2828" width="13.28515625" style="641" customWidth="1"/>
    <col min="2829" max="2829" width="10.28515625" style="641" customWidth="1"/>
    <col min="2830" max="2830" width="11.7109375" style="641" customWidth="1"/>
    <col min="2831" max="2831" width="9.85546875" style="641" bestFit="1" customWidth="1"/>
    <col min="2832" max="3073" width="9.140625" style="641"/>
    <col min="3074" max="3074" width="51.7109375" style="641" customWidth="1"/>
    <col min="3075" max="3075" width="11.28515625" style="641" customWidth="1"/>
    <col min="3076" max="3076" width="11.140625" style="641" customWidth="1"/>
    <col min="3077" max="3077" width="12.28515625" style="641" customWidth="1"/>
    <col min="3078" max="3078" width="12.5703125" style="641" customWidth="1"/>
    <col min="3079" max="3079" width="11.85546875" style="641" customWidth="1"/>
    <col min="3080" max="3080" width="11.5703125" style="641" customWidth="1"/>
    <col min="3081" max="3081" width="13.42578125" style="641" customWidth="1"/>
    <col min="3082" max="3082" width="11.7109375" style="641" bestFit="1" customWidth="1"/>
    <col min="3083" max="3083" width="12.5703125" style="641" customWidth="1"/>
    <col min="3084" max="3084" width="13.28515625" style="641" customWidth="1"/>
    <col min="3085" max="3085" width="10.28515625" style="641" customWidth="1"/>
    <col min="3086" max="3086" width="11.7109375" style="641" customWidth="1"/>
    <col min="3087" max="3087" width="9.85546875" style="641" bestFit="1" customWidth="1"/>
    <col min="3088" max="3329" width="9.140625" style="641"/>
    <col min="3330" max="3330" width="51.7109375" style="641" customWidth="1"/>
    <col min="3331" max="3331" width="11.28515625" style="641" customWidth="1"/>
    <col min="3332" max="3332" width="11.140625" style="641" customWidth="1"/>
    <col min="3333" max="3333" width="12.28515625" style="641" customWidth="1"/>
    <col min="3334" max="3334" width="12.5703125" style="641" customWidth="1"/>
    <col min="3335" max="3335" width="11.85546875" style="641" customWidth="1"/>
    <col min="3336" max="3336" width="11.5703125" style="641" customWidth="1"/>
    <col min="3337" max="3337" width="13.42578125" style="641" customWidth="1"/>
    <col min="3338" max="3338" width="11.7109375" style="641" bestFit="1" customWidth="1"/>
    <col min="3339" max="3339" width="12.5703125" style="641" customWidth="1"/>
    <col min="3340" max="3340" width="13.28515625" style="641" customWidth="1"/>
    <col min="3341" max="3341" width="10.28515625" style="641" customWidth="1"/>
    <col min="3342" max="3342" width="11.7109375" style="641" customWidth="1"/>
    <col min="3343" max="3343" width="9.85546875" style="641" bestFit="1" customWidth="1"/>
    <col min="3344" max="3585" width="9.140625" style="641"/>
    <col min="3586" max="3586" width="51.7109375" style="641" customWidth="1"/>
    <col min="3587" max="3587" width="11.28515625" style="641" customWidth="1"/>
    <col min="3588" max="3588" width="11.140625" style="641" customWidth="1"/>
    <col min="3589" max="3589" width="12.28515625" style="641" customWidth="1"/>
    <col min="3590" max="3590" width="12.5703125" style="641" customWidth="1"/>
    <col min="3591" max="3591" width="11.85546875" style="641" customWidth="1"/>
    <col min="3592" max="3592" width="11.5703125" style="641" customWidth="1"/>
    <col min="3593" max="3593" width="13.42578125" style="641" customWidth="1"/>
    <col min="3594" max="3594" width="11.7109375" style="641" bestFit="1" customWidth="1"/>
    <col min="3595" max="3595" width="12.5703125" style="641" customWidth="1"/>
    <col min="3596" max="3596" width="13.28515625" style="641" customWidth="1"/>
    <col min="3597" max="3597" width="10.28515625" style="641" customWidth="1"/>
    <col min="3598" max="3598" width="11.7109375" style="641" customWidth="1"/>
    <col min="3599" max="3599" width="9.85546875" style="641" bestFit="1" customWidth="1"/>
    <col min="3600" max="3841" width="9.140625" style="641"/>
    <col min="3842" max="3842" width="51.7109375" style="641" customWidth="1"/>
    <col min="3843" max="3843" width="11.28515625" style="641" customWidth="1"/>
    <col min="3844" max="3844" width="11.140625" style="641" customWidth="1"/>
    <col min="3845" max="3845" width="12.28515625" style="641" customWidth="1"/>
    <col min="3846" max="3846" width="12.5703125" style="641" customWidth="1"/>
    <col min="3847" max="3847" width="11.85546875" style="641" customWidth="1"/>
    <col min="3848" max="3848" width="11.5703125" style="641" customWidth="1"/>
    <col min="3849" max="3849" width="13.42578125" style="641" customWidth="1"/>
    <col min="3850" max="3850" width="11.7109375" style="641" bestFit="1" customWidth="1"/>
    <col min="3851" max="3851" width="12.5703125" style="641" customWidth="1"/>
    <col min="3852" max="3852" width="13.28515625" style="641" customWidth="1"/>
    <col min="3853" max="3853" width="10.28515625" style="641" customWidth="1"/>
    <col min="3854" max="3854" width="11.7109375" style="641" customWidth="1"/>
    <col min="3855" max="3855" width="9.85546875" style="641" bestFit="1" customWidth="1"/>
    <col min="3856" max="4097" width="9.140625" style="641"/>
    <col min="4098" max="4098" width="51.7109375" style="641" customWidth="1"/>
    <col min="4099" max="4099" width="11.28515625" style="641" customWidth="1"/>
    <col min="4100" max="4100" width="11.140625" style="641" customWidth="1"/>
    <col min="4101" max="4101" width="12.28515625" style="641" customWidth="1"/>
    <col min="4102" max="4102" width="12.5703125" style="641" customWidth="1"/>
    <col min="4103" max="4103" width="11.85546875" style="641" customWidth="1"/>
    <col min="4104" max="4104" width="11.5703125" style="641" customWidth="1"/>
    <col min="4105" max="4105" width="13.42578125" style="641" customWidth="1"/>
    <col min="4106" max="4106" width="11.7109375" style="641" bestFit="1" customWidth="1"/>
    <col min="4107" max="4107" width="12.5703125" style="641" customWidth="1"/>
    <col min="4108" max="4108" width="13.28515625" style="641" customWidth="1"/>
    <col min="4109" max="4109" width="10.28515625" style="641" customWidth="1"/>
    <col min="4110" max="4110" width="11.7109375" style="641" customWidth="1"/>
    <col min="4111" max="4111" width="9.85546875" style="641" bestFit="1" customWidth="1"/>
    <col min="4112" max="4353" width="9.140625" style="641"/>
    <col min="4354" max="4354" width="51.7109375" style="641" customWidth="1"/>
    <col min="4355" max="4355" width="11.28515625" style="641" customWidth="1"/>
    <col min="4356" max="4356" width="11.140625" style="641" customWidth="1"/>
    <col min="4357" max="4357" width="12.28515625" style="641" customWidth="1"/>
    <col min="4358" max="4358" width="12.5703125" style="641" customWidth="1"/>
    <col min="4359" max="4359" width="11.85546875" style="641" customWidth="1"/>
    <col min="4360" max="4360" width="11.5703125" style="641" customWidth="1"/>
    <col min="4361" max="4361" width="13.42578125" style="641" customWidth="1"/>
    <col min="4362" max="4362" width="11.7109375" style="641" bestFit="1" customWidth="1"/>
    <col min="4363" max="4363" width="12.5703125" style="641" customWidth="1"/>
    <col min="4364" max="4364" width="13.28515625" style="641" customWidth="1"/>
    <col min="4365" max="4365" width="10.28515625" style="641" customWidth="1"/>
    <col min="4366" max="4366" width="11.7109375" style="641" customWidth="1"/>
    <col min="4367" max="4367" width="9.85546875" style="641" bestFit="1" customWidth="1"/>
    <col min="4368" max="4609" width="9.140625" style="641"/>
    <col min="4610" max="4610" width="51.7109375" style="641" customWidth="1"/>
    <col min="4611" max="4611" width="11.28515625" style="641" customWidth="1"/>
    <col min="4612" max="4612" width="11.140625" style="641" customWidth="1"/>
    <col min="4613" max="4613" width="12.28515625" style="641" customWidth="1"/>
    <col min="4614" max="4614" width="12.5703125" style="641" customWidth="1"/>
    <col min="4615" max="4615" width="11.85546875" style="641" customWidth="1"/>
    <col min="4616" max="4616" width="11.5703125" style="641" customWidth="1"/>
    <col min="4617" max="4617" width="13.42578125" style="641" customWidth="1"/>
    <col min="4618" max="4618" width="11.7109375" style="641" bestFit="1" customWidth="1"/>
    <col min="4619" max="4619" width="12.5703125" style="641" customWidth="1"/>
    <col min="4620" max="4620" width="13.28515625" style="641" customWidth="1"/>
    <col min="4621" max="4621" width="10.28515625" style="641" customWidth="1"/>
    <col min="4622" max="4622" width="11.7109375" style="641" customWidth="1"/>
    <col min="4623" max="4623" width="9.85546875" style="641" bestFit="1" customWidth="1"/>
    <col min="4624" max="4865" width="9.140625" style="641"/>
    <col min="4866" max="4866" width="51.7109375" style="641" customWidth="1"/>
    <col min="4867" max="4867" width="11.28515625" style="641" customWidth="1"/>
    <col min="4868" max="4868" width="11.140625" style="641" customWidth="1"/>
    <col min="4869" max="4869" width="12.28515625" style="641" customWidth="1"/>
    <col min="4870" max="4870" width="12.5703125" style="641" customWidth="1"/>
    <col min="4871" max="4871" width="11.85546875" style="641" customWidth="1"/>
    <col min="4872" max="4872" width="11.5703125" style="641" customWidth="1"/>
    <col min="4873" max="4873" width="13.42578125" style="641" customWidth="1"/>
    <col min="4874" max="4874" width="11.7109375" style="641" bestFit="1" customWidth="1"/>
    <col min="4875" max="4875" width="12.5703125" style="641" customWidth="1"/>
    <col min="4876" max="4876" width="13.28515625" style="641" customWidth="1"/>
    <col min="4877" max="4877" width="10.28515625" style="641" customWidth="1"/>
    <col min="4878" max="4878" width="11.7109375" style="641" customWidth="1"/>
    <col min="4879" max="4879" width="9.85546875" style="641" bestFit="1" customWidth="1"/>
    <col min="4880" max="5121" width="9.140625" style="641"/>
    <col min="5122" max="5122" width="51.7109375" style="641" customWidth="1"/>
    <col min="5123" max="5123" width="11.28515625" style="641" customWidth="1"/>
    <col min="5124" max="5124" width="11.140625" style="641" customWidth="1"/>
    <col min="5125" max="5125" width="12.28515625" style="641" customWidth="1"/>
    <col min="5126" max="5126" width="12.5703125" style="641" customWidth="1"/>
    <col min="5127" max="5127" width="11.85546875" style="641" customWidth="1"/>
    <col min="5128" max="5128" width="11.5703125" style="641" customWidth="1"/>
    <col min="5129" max="5129" width="13.42578125" style="641" customWidth="1"/>
    <col min="5130" max="5130" width="11.7109375" style="641" bestFit="1" customWidth="1"/>
    <col min="5131" max="5131" width="12.5703125" style="641" customWidth="1"/>
    <col min="5132" max="5132" width="13.28515625" style="641" customWidth="1"/>
    <col min="5133" max="5133" width="10.28515625" style="641" customWidth="1"/>
    <col min="5134" max="5134" width="11.7109375" style="641" customWidth="1"/>
    <col min="5135" max="5135" width="9.85546875" style="641" bestFit="1" customWidth="1"/>
    <col min="5136" max="5377" width="9.140625" style="641"/>
    <col min="5378" max="5378" width="51.7109375" style="641" customWidth="1"/>
    <col min="5379" max="5379" width="11.28515625" style="641" customWidth="1"/>
    <col min="5380" max="5380" width="11.140625" style="641" customWidth="1"/>
    <col min="5381" max="5381" width="12.28515625" style="641" customWidth="1"/>
    <col min="5382" max="5382" width="12.5703125" style="641" customWidth="1"/>
    <col min="5383" max="5383" width="11.85546875" style="641" customWidth="1"/>
    <col min="5384" max="5384" width="11.5703125" style="641" customWidth="1"/>
    <col min="5385" max="5385" width="13.42578125" style="641" customWidth="1"/>
    <col min="5386" max="5386" width="11.7109375" style="641" bestFit="1" customWidth="1"/>
    <col min="5387" max="5387" width="12.5703125" style="641" customWidth="1"/>
    <col min="5388" max="5388" width="13.28515625" style="641" customWidth="1"/>
    <col min="5389" max="5389" width="10.28515625" style="641" customWidth="1"/>
    <col min="5390" max="5390" width="11.7109375" style="641" customWidth="1"/>
    <col min="5391" max="5391" width="9.85546875" style="641" bestFit="1" customWidth="1"/>
    <col min="5392" max="5633" width="9.140625" style="641"/>
    <col min="5634" max="5634" width="51.7109375" style="641" customWidth="1"/>
    <col min="5635" max="5635" width="11.28515625" style="641" customWidth="1"/>
    <col min="5636" max="5636" width="11.140625" style="641" customWidth="1"/>
    <col min="5637" max="5637" width="12.28515625" style="641" customWidth="1"/>
    <col min="5638" max="5638" width="12.5703125" style="641" customWidth="1"/>
    <col min="5639" max="5639" width="11.85546875" style="641" customWidth="1"/>
    <col min="5640" max="5640" width="11.5703125" style="641" customWidth="1"/>
    <col min="5641" max="5641" width="13.42578125" style="641" customWidth="1"/>
    <col min="5642" max="5642" width="11.7109375" style="641" bestFit="1" customWidth="1"/>
    <col min="5643" max="5643" width="12.5703125" style="641" customWidth="1"/>
    <col min="5644" max="5644" width="13.28515625" style="641" customWidth="1"/>
    <col min="5645" max="5645" width="10.28515625" style="641" customWidth="1"/>
    <col min="5646" max="5646" width="11.7109375" style="641" customWidth="1"/>
    <col min="5647" max="5647" width="9.85546875" style="641" bestFit="1" customWidth="1"/>
    <col min="5648" max="5889" width="9.140625" style="641"/>
    <col min="5890" max="5890" width="51.7109375" style="641" customWidth="1"/>
    <col min="5891" max="5891" width="11.28515625" style="641" customWidth="1"/>
    <col min="5892" max="5892" width="11.140625" style="641" customWidth="1"/>
    <col min="5893" max="5893" width="12.28515625" style="641" customWidth="1"/>
    <col min="5894" max="5894" width="12.5703125" style="641" customWidth="1"/>
    <col min="5895" max="5895" width="11.85546875" style="641" customWidth="1"/>
    <col min="5896" max="5896" width="11.5703125" style="641" customWidth="1"/>
    <col min="5897" max="5897" width="13.42578125" style="641" customWidth="1"/>
    <col min="5898" max="5898" width="11.7109375" style="641" bestFit="1" customWidth="1"/>
    <col min="5899" max="5899" width="12.5703125" style="641" customWidth="1"/>
    <col min="5900" max="5900" width="13.28515625" style="641" customWidth="1"/>
    <col min="5901" max="5901" width="10.28515625" style="641" customWidth="1"/>
    <col min="5902" max="5902" width="11.7109375" style="641" customWidth="1"/>
    <col min="5903" max="5903" width="9.85546875" style="641" bestFit="1" customWidth="1"/>
    <col min="5904" max="6145" width="9.140625" style="641"/>
    <col min="6146" max="6146" width="51.7109375" style="641" customWidth="1"/>
    <col min="6147" max="6147" width="11.28515625" style="641" customWidth="1"/>
    <col min="6148" max="6148" width="11.140625" style="641" customWidth="1"/>
    <col min="6149" max="6149" width="12.28515625" style="641" customWidth="1"/>
    <col min="6150" max="6150" width="12.5703125" style="641" customWidth="1"/>
    <col min="6151" max="6151" width="11.85546875" style="641" customWidth="1"/>
    <col min="6152" max="6152" width="11.5703125" style="641" customWidth="1"/>
    <col min="6153" max="6153" width="13.42578125" style="641" customWidth="1"/>
    <col min="6154" max="6154" width="11.7109375" style="641" bestFit="1" customWidth="1"/>
    <col min="6155" max="6155" width="12.5703125" style="641" customWidth="1"/>
    <col min="6156" max="6156" width="13.28515625" style="641" customWidth="1"/>
    <col min="6157" max="6157" width="10.28515625" style="641" customWidth="1"/>
    <col min="6158" max="6158" width="11.7109375" style="641" customWidth="1"/>
    <col min="6159" max="6159" width="9.85546875" style="641" bestFit="1" customWidth="1"/>
    <col min="6160" max="6401" width="9.140625" style="641"/>
    <col min="6402" max="6402" width="51.7109375" style="641" customWidth="1"/>
    <col min="6403" max="6403" width="11.28515625" style="641" customWidth="1"/>
    <col min="6404" max="6404" width="11.140625" style="641" customWidth="1"/>
    <col min="6405" max="6405" width="12.28515625" style="641" customWidth="1"/>
    <col min="6406" max="6406" width="12.5703125" style="641" customWidth="1"/>
    <col min="6407" max="6407" width="11.85546875" style="641" customWidth="1"/>
    <col min="6408" max="6408" width="11.5703125" style="641" customWidth="1"/>
    <col min="6409" max="6409" width="13.42578125" style="641" customWidth="1"/>
    <col min="6410" max="6410" width="11.7109375" style="641" bestFit="1" customWidth="1"/>
    <col min="6411" max="6411" width="12.5703125" style="641" customWidth="1"/>
    <col min="6412" max="6412" width="13.28515625" style="641" customWidth="1"/>
    <col min="6413" max="6413" width="10.28515625" style="641" customWidth="1"/>
    <col min="6414" max="6414" width="11.7109375" style="641" customWidth="1"/>
    <col min="6415" max="6415" width="9.85546875" style="641" bestFit="1" customWidth="1"/>
    <col min="6416" max="6657" width="9.140625" style="641"/>
    <col min="6658" max="6658" width="51.7109375" style="641" customWidth="1"/>
    <col min="6659" max="6659" width="11.28515625" style="641" customWidth="1"/>
    <col min="6660" max="6660" width="11.140625" style="641" customWidth="1"/>
    <col min="6661" max="6661" width="12.28515625" style="641" customWidth="1"/>
    <col min="6662" max="6662" width="12.5703125" style="641" customWidth="1"/>
    <col min="6663" max="6663" width="11.85546875" style="641" customWidth="1"/>
    <col min="6664" max="6664" width="11.5703125" style="641" customWidth="1"/>
    <col min="6665" max="6665" width="13.42578125" style="641" customWidth="1"/>
    <col min="6666" max="6666" width="11.7109375" style="641" bestFit="1" customWidth="1"/>
    <col min="6667" max="6667" width="12.5703125" style="641" customWidth="1"/>
    <col min="6668" max="6668" width="13.28515625" style="641" customWidth="1"/>
    <col min="6669" max="6669" width="10.28515625" style="641" customWidth="1"/>
    <col min="6670" max="6670" width="11.7109375" style="641" customWidth="1"/>
    <col min="6671" max="6671" width="9.85546875" style="641" bestFit="1" customWidth="1"/>
    <col min="6672" max="6913" width="9.140625" style="641"/>
    <col min="6914" max="6914" width="51.7109375" style="641" customWidth="1"/>
    <col min="6915" max="6915" width="11.28515625" style="641" customWidth="1"/>
    <col min="6916" max="6916" width="11.140625" style="641" customWidth="1"/>
    <col min="6917" max="6917" width="12.28515625" style="641" customWidth="1"/>
    <col min="6918" max="6918" width="12.5703125" style="641" customWidth="1"/>
    <col min="6919" max="6919" width="11.85546875" style="641" customWidth="1"/>
    <col min="6920" max="6920" width="11.5703125" style="641" customWidth="1"/>
    <col min="6921" max="6921" width="13.42578125" style="641" customWidth="1"/>
    <col min="6922" max="6922" width="11.7109375" style="641" bestFit="1" customWidth="1"/>
    <col min="6923" max="6923" width="12.5703125" style="641" customWidth="1"/>
    <col min="6924" max="6924" width="13.28515625" style="641" customWidth="1"/>
    <col min="6925" max="6925" width="10.28515625" style="641" customWidth="1"/>
    <col min="6926" max="6926" width="11.7109375" style="641" customWidth="1"/>
    <col min="6927" max="6927" width="9.85546875" style="641" bestFit="1" customWidth="1"/>
    <col min="6928" max="7169" width="9.140625" style="641"/>
    <col min="7170" max="7170" width="51.7109375" style="641" customWidth="1"/>
    <col min="7171" max="7171" width="11.28515625" style="641" customWidth="1"/>
    <col min="7172" max="7172" width="11.140625" style="641" customWidth="1"/>
    <col min="7173" max="7173" width="12.28515625" style="641" customWidth="1"/>
    <col min="7174" max="7174" width="12.5703125" style="641" customWidth="1"/>
    <col min="7175" max="7175" width="11.85546875" style="641" customWidth="1"/>
    <col min="7176" max="7176" width="11.5703125" style="641" customWidth="1"/>
    <col min="7177" max="7177" width="13.42578125" style="641" customWidth="1"/>
    <col min="7178" max="7178" width="11.7109375" style="641" bestFit="1" customWidth="1"/>
    <col min="7179" max="7179" width="12.5703125" style="641" customWidth="1"/>
    <col min="7180" max="7180" width="13.28515625" style="641" customWidth="1"/>
    <col min="7181" max="7181" width="10.28515625" style="641" customWidth="1"/>
    <col min="7182" max="7182" width="11.7109375" style="641" customWidth="1"/>
    <col min="7183" max="7183" width="9.85546875" style="641" bestFit="1" customWidth="1"/>
    <col min="7184" max="7425" width="9.140625" style="641"/>
    <col min="7426" max="7426" width="51.7109375" style="641" customWidth="1"/>
    <col min="7427" max="7427" width="11.28515625" style="641" customWidth="1"/>
    <col min="7428" max="7428" width="11.140625" style="641" customWidth="1"/>
    <col min="7429" max="7429" width="12.28515625" style="641" customWidth="1"/>
    <col min="7430" max="7430" width="12.5703125" style="641" customWidth="1"/>
    <col min="7431" max="7431" width="11.85546875" style="641" customWidth="1"/>
    <col min="7432" max="7432" width="11.5703125" style="641" customWidth="1"/>
    <col min="7433" max="7433" width="13.42578125" style="641" customWidth="1"/>
    <col min="7434" max="7434" width="11.7109375" style="641" bestFit="1" customWidth="1"/>
    <col min="7435" max="7435" width="12.5703125" style="641" customWidth="1"/>
    <col min="7436" max="7436" width="13.28515625" style="641" customWidth="1"/>
    <col min="7437" max="7437" width="10.28515625" style="641" customWidth="1"/>
    <col min="7438" max="7438" width="11.7109375" style="641" customWidth="1"/>
    <col min="7439" max="7439" width="9.85546875" style="641" bestFit="1" customWidth="1"/>
    <col min="7440" max="7681" width="9.140625" style="641"/>
    <col min="7682" max="7682" width="51.7109375" style="641" customWidth="1"/>
    <col min="7683" max="7683" width="11.28515625" style="641" customWidth="1"/>
    <col min="7684" max="7684" width="11.140625" style="641" customWidth="1"/>
    <col min="7685" max="7685" width="12.28515625" style="641" customWidth="1"/>
    <col min="7686" max="7686" width="12.5703125" style="641" customWidth="1"/>
    <col min="7687" max="7687" width="11.85546875" style="641" customWidth="1"/>
    <col min="7688" max="7688" width="11.5703125" style="641" customWidth="1"/>
    <col min="7689" max="7689" width="13.42578125" style="641" customWidth="1"/>
    <col min="7690" max="7690" width="11.7109375" style="641" bestFit="1" customWidth="1"/>
    <col min="7691" max="7691" width="12.5703125" style="641" customWidth="1"/>
    <col min="7692" max="7692" width="13.28515625" style="641" customWidth="1"/>
    <col min="7693" max="7693" width="10.28515625" style="641" customWidth="1"/>
    <col min="7694" max="7694" width="11.7109375" style="641" customWidth="1"/>
    <col min="7695" max="7695" width="9.85546875" style="641" bestFit="1" customWidth="1"/>
    <col min="7696" max="7937" width="9.140625" style="641"/>
    <col min="7938" max="7938" width="51.7109375" style="641" customWidth="1"/>
    <col min="7939" max="7939" width="11.28515625" style="641" customWidth="1"/>
    <col min="7940" max="7940" width="11.140625" style="641" customWidth="1"/>
    <col min="7941" max="7941" width="12.28515625" style="641" customWidth="1"/>
    <col min="7942" max="7942" width="12.5703125" style="641" customWidth="1"/>
    <col min="7943" max="7943" width="11.85546875" style="641" customWidth="1"/>
    <col min="7944" max="7944" width="11.5703125" style="641" customWidth="1"/>
    <col min="7945" max="7945" width="13.42578125" style="641" customWidth="1"/>
    <col min="7946" max="7946" width="11.7109375" style="641" bestFit="1" customWidth="1"/>
    <col min="7947" max="7947" width="12.5703125" style="641" customWidth="1"/>
    <col min="7948" max="7948" width="13.28515625" style="641" customWidth="1"/>
    <col min="7949" max="7949" width="10.28515625" style="641" customWidth="1"/>
    <col min="7950" max="7950" width="11.7109375" style="641" customWidth="1"/>
    <col min="7951" max="7951" width="9.85546875" style="641" bestFit="1" customWidth="1"/>
    <col min="7952" max="8193" width="9.140625" style="641"/>
    <col min="8194" max="8194" width="51.7109375" style="641" customWidth="1"/>
    <col min="8195" max="8195" width="11.28515625" style="641" customWidth="1"/>
    <col min="8196" max="8196" width="11.140625" style="641" customWidth="1"/>
    <col min="8197" max="8197" width="12.28515625" style="641" customWidth="1"/>
    <col min="8198" max="8198" width="12.5703125" style="641" customWidth="1"/>
    <col min="8199" max="8199" width="11.85546875" style="641" customWidth="1"/>
    <col min="8200" max="8200" width="11.5703125" style="641" customWidth="1"/>
    <col min="8201" max="8201" width="13.42578125" style="641" customWidth="1"/>
    <col min="8202" max="8202" width="11.7109375" style="641" bestFit="1" customWidth="1"/>
    <col min="8203" max="8203" width="12.5703125" style="641" customWidth="1"/>
    <col min="8204" max="8204" width="13.28515625" style="641" customWidth="1"/>
    <col min="8205" max="8205" width="10.28515625" style="641" customWidth="1"/>
    <col min="8206" max="8206" width="11.7109375" style="641" customWidth="1"/>
    <col min="8207" max="8207" width="9.85546875" style="641" bestFit="1" customWidth="1"/>
    <col min="8208" max="8449" width="9.140625" style="641"/>
    <col min="8450" max="8450" width="51.7109375" style="641" customWidth="1"/>
    <col min="8451" max="8451" width="11.28515625" style="641" customWidth="1"/>
    <col min="8452" max="8452" width="11.140625" style="641" customWidth="1"/>
    <col min="8453" max="8453" width="12.28515625" style="641" customWidth="1"/>
    <col min="8454" max="8454" width="12.5703125" style="641" customWidth="1"/>
    <col min="8455" max="8455" width="11.85546875" style="641" customWidth="1"/>
    <col min="8456" max="8456" width="11.5703125" style="641" customWidth="1"/>
    <col min="8457" max="8457" width="13.42578125" style="641" customWidth="1"/>
    <col min="8458" max="8458" width="11.7109375" style="641" bestFit="1" customWidth="1"/>
    <col min="8459" max="8459" width="12.5703125" style="641" customWidth="1"/>
    <col min="8460" max="8460" width="13.28515625" style="641" customWidth="1"/>
    <col min="8461" max="8461" width="10.28515625" style="641" customWidth="1"/>
    <col min="8462" max="8462" width="11.7109375" style="641" customWidth="1"/>
    <col min="8463" max="8463" width="9.85546875" style="641" bestFit="1" customWidth="1"/>
    <col min="8464" max="8705" width="9.140625" style="641"/>
    <col min="8706" max="8706" width="51.7109375" style="641" customWidth="1"/>
    <col min="8707" max="8707" width="11.28515625" style="641" customWidth="1"/>
    <col min="8708" max="8708" width="11.140625" style="641" customWidth="1"/>
    <col min="8709" max="8709" width="12.28515625" style="641" customWidth="1"/>
    <col min="8710" max="8710" width="12.5703125" style="641" customWidth="1"/>
    <col min="8711" max="8711" width="11.85546875" style="641" customWidth="1"/>
    <col min="8712" max="8712" width="11.5703125" style="641" customWidth="1"/>
    <col min="8713" max="8713" width="13.42578125" style="641" customWidth="1"/>
    <col min="8714" max="8714" width="11.7109375" style="641" bestFit="1" customWidth="1"/>
    <col min="8715" max="8715" width="12.5703125" style="641" customWidth="1"/>
    <col min="8716" max="8716" width="13.28515625" style="641" customWidth="1"/>
    <col min="8717" max="8717" width="10.28515625" style="641" customWidth="1"/>
    <col min="8718" max="8718" width="11.7109375" style="641" customWidth="1"/>
    <col min="8719" max="8719" width="9.85546875" style="641" bestFit="1" customWidth="1"/>
    <col min="8720" max="8961" width="9.140625" style="641"/>
    <col min="8962" max="8962" width="51.7109375" style="641" customWidth="1"/>
    <col min="8963" max="8963" width="11.28515625" style="641" customWidth="1"/>
    <col min="8964" max="8964" width="11.140625" style="641" customWidth="1"/>
    <col min="8965" max="8965" width="12.28515625" style="641" customWidth="1"/>
    <col min="8966" max="8966" width="12.5703125" style="641" customWidth="1"/>
    <col min="8967" max="8967" width="11.85546875" style="641" customWidth="1"/>
    <col min="8968" max="8968" width="11.5703125" style="641" customWidth="1"/>
    <col min="8969" max="8969" width="13.42578125" style="641" customWidth="1"/>
    <col min="8970" max="8970" width="11.7109375" style="641" bestFit="1" customWidth="1"/>
    <col min="8971" max="8971" width="12.5703125" style="641" customWidth="1"/>
    <col min="8972" max="8972" width="13.28515625" style="641" customWidth="1"/>
    <col min="8973" max="8973" width="10.28515625" style="641" customWidth="1"/>
    <col min="8974" max="8974" width="11.7109375" style="641" customWidth="1"/>
    <col min="8975" max="8975" width="9.85546875" style="641" bestFit="1" customWidth="1"/>
    <col min="8976" max="9217" width="9.140625" style="641"/>
    <col min="9218" max="9218" width="51.7109375" style="641" customWidth="1"/>
    <col min="9219" max="9219" width="11.28515625" style="641" customWidth="1"/>
    <col min="9220" max="9220" width="11.140625" style="641" customWidth="1"/>
    <col min="9221" max="9221" width="12.28515625" style="641" customWidth="1"/>
    <col min="9222" max="9222" width="12.5703125" style="641" customWidth="1"/>
    <col min="9223" max="9223" width="11.85546875" style="641" customWidth="1"/>
    <col min="9224" max="9224" width="11.5703125" style="641" customWidth="1"/>
    <col min="9225" max="9225" width="13.42578125" style="641" customWidth="1"/>
    <col min="9226" max="9226" width="11.7109375" style="641" bestFit="1" customWidth="1"/>
    <col min="9227" max="9227" width="12.5703125" style="641" customWidth="1"/>
    <col min="9228" max="9228" width="13.28515625" style="641" customWidth="1"/>
    <col min="9229" max="9229" width="10.28515625" style="641" customWidth="1"/>
    <col min="9230" max="9230" width="11.7109375" style="641" customWidth="1"/>
    <col min="9231" max="9231" width="9.85546875" style="641" bestFit="1" customWidth="1"/>
    <col min="9232" max="9473" width="9.140625" style="641"/>
    <col min="9474" max="9474" width="51.7109375" style="641" customWidth="1"/>
    <col min="9475" max="9475" width="11.28515625" style="641" customWidth="1"/>
    <col min="9476" max="9476" width="11.140625" style="641" customWidth="1"/>
    <col min="9477" max="9477" width="12.28515625" style="641" customWidth="1"/>
    <col min="9478" max="9478" width="12.5703125" style="641" customWidth="1"/>
    <col min="9479" max="9479" width="11.85546875" style="641" customWidth="1"/>
    <col min="9480" max="9480" width="11.5703125" style="641" customWidth="1"/>
    <col min="9481" max="9481" width="13.42578125" style="641" customWidth="1"/>
    <col min="9482" max="9482" width="11.7109375" style="641" bestFit="1" customWidth="1"/>
    <col min="9483" max="9483" width="12.5703125" style="641" customWidth="1"/>
    <col min="9484" max="9484" width="13.28515625" style="641" customWidth="1"/>
    <col min="9485" max="9485" width="10.28515625" style="641" customWidth="1"/>
    <col min="9486" max="9486" width="11.7109375" style="641" customWidth="1"/>
    <col min="9487" max="9487" width="9.85546875" style="641" bestFit="1" customWidth="1"/>
    <col min="9488" max="9729" width="9.140625" style="641"/>
    <col min="9730" max="9730" width="51.7109375" style="641" customWidth="1"/>
    <col min="9731" max="9731" width="11.28515625" style="641" customWidth="1"/>
    <col min="9732" max="9732" width="11.140625" style="641" customWidth="1"/>
    <col min="9733" max="9733" width="12.28515625" style="641" customWidth="1"/>
    <col min="9734" max="9734" width="12.5703125" style="641" customWidth="1"/>
    <col min="9735" max="9735" width="11.85546875" style="641" customWidth="1"/>
    <col min="9736" max="9736" width="11.5703125" style="641" customWidth="1"/>
    <col min="9737" max="9737" width="13.42578125" style="641" customWidth="1"/>
    <col min="9738" max="9738" width="11.7109375" style="641" bestFit="1" customWidth="1"/>
    <col min="9739" max="9739" width="12.5703125" style="641" customWidth="1"/>
    <col min="9740" max="9740" width="13.28515625" style="641" customWidth="1"/>
    <col min="9741" max="9741" width="10.28515625" style="641" customWidth="1"/>
    <col min="9742" max="9742" width="11.7109375" style="641" customWidth="1"/>
    <col min="9743" max="9743" width="9.85546875" style="641" bestFit="1" customWidth="1"/>
    <col min="9744" max="9985" width="9.140625" style="641"/>
    <col min="9986" max="9986" width="51.7109375" style="641" customWidth="1"/>
    <col min="9987" max="9987" width="11.28515625" style="641" customWidth="1"/>
    <col min="9988" max="9988" width="11.140625" style="641" customWidth="1"/>
    <col min="9989" max="9989" width="12.28515625" style="641" customWidth="1"/>
    <col min="9990" max="9990" width="12.5703125" style="641" customWidth="1"/>
    <col min="9991" max="9991" width="11.85546875" style="641" customWidth="1"/>
    <col min="9992" max="9992" width="11.5703125" style="641" customWidth="1"/>
    <col min="9993" max="9993" width="13.42578125" style="641" customWidth="1"/>
    <col min="9994" max="9994" width="11.7109375" style="641" bestFit="1" customWidth="1"/>
    <col min="9995" max="9995" width="12.5703125" style="641" customWidth="1"/>
    <col min="9996" max="9996" width="13.28515625" style="641" customWidth="1"/>
    <col min="9997" max="9997" width="10.28515625" style="641" customWidth="1"/>
    <col min="9998" max="9998" width="11.7109375" style="641" customWidth="1"/>
    <col min="9999" max="9999" width="9.85546875" style="641" bestFit="1" customWidth="1"/>
    <col min="10000" max="10241" width="9.140625" style="641"/>
    <col min="10242" max="10242" width="51.7109375" style="641" customWidth="1"/>
    <col min="10243" max="10243" width="11.28515625" style="641" customWidth="1"/>
    <col min="10244" max="10244" width="11.140625" style="641" customWidth="1"/>
    <col min="10245" max="10245" width="12.28515625" style="641" customWidth="1"/>
    <col min="10246" max="10246" width="12.5703125" style="641" customWidth="1"/>
    <col min="10247" max="10247" width="11.85546875" style="641" customWidth="1"/>
    <col min="10248" max="10248" width="11.5703125" style="641" customWidth="1"/>
    <col min="10249" max="10249" width="13.42578125" style="641" customWidth="1"/>
    <col min="10250" max="10250" width="11.7109375" style="641" bestFit="1" customWidth="1"/>
    <col min="10251" max="10251" width="12.5703125" style="641" customWidth="1"/>
    <col min="10252" max="10252" width="13.28515625" style="641" customWidth="1"/>
    <col min="10253" max="10253" width="10.28515625" style="641" customWidth="1"/>
    <col min="10254" max="10254" width="11.7109375" style="641" customWidth="1"/>
    <col min="10255" max="10255" width="9.85546875" style="641" bestFit="1" customWidth="1"/>
    <col min="10256" max="10497" width="9.140625" style="641"/>
    <col min="10498" max="10498" width="51.7109375" style="641" customWidth="1"/>
    <col min="10499" max="10499" width="11.28515625" style="641" customWidth="1"/>
    <col min="10500" max="10500" width="11.140625" style="641" customWidth="1"/>
    <col min="10501" max="10501" width="12.28515625" style="641" customWidth="1"/>
    <col min="10502" max="10502" width="12.5703125" style="641" customWidth="1"/>
    <col min="10503" max="10503" width="11.85546875" style="641" customWidth="1"/>
    <col min="10504" max="10504" width="11.5703125" style="641" customWidth="1"/>
    <col min="10505" max="10505" width="13.42578125" style="641" customWidth="1"/>
    <col min="10506" max="10506" width="11.7109375" style="641" bestFit="1" customWidth="1"/>
    <col min="10507" max="10507" width="12.5703125" style="641" customWidth="1"/>
    <col min="10508" max="10508" width="13.28515625" style="641" customWidth="1"/>
    <col min="10509" max="10509" width="10.28515625" style="641" customWidth="1"/>
    <col min="10510" max="10510" width="11.7109375" style="641" customWidth="1"/>
    <col min="10511" max="10511" width="9.85546875" style="641" bestFit="1" customWidth="1"/>
    <col min="10512" max="10753" width="9.140625" style="641"/>
    <col min="10754" max="10754" width="51.7109375" style="641" customWidth="1"/>
    <col min="10755" max="10755" width="11.28515625" style="641" customWidth="1"/>
    <col min="10756" max="10756" width="11.140625" style="641" customWidth="1"/>
    <col min="10757" max="10757" width="12.28515625" style="641" customWidth="1"/>
    <col min="10758" max="10758" width="12.5703125" style="641" customWidth="1"/>
    <col min="10759" max="10759" width="11.85546875" style="641" customWidth="1"/>
    <col min="10760" max="10760" width="11.5703125" style="641" customWidth="1"/>
    <col min="10761" max="10761" width="13.42578125" style="641" customWidth="1"/>
    <col min="10762" max="10762" width="11.7109375" style="641" bestFit="1" customWidth="1"/>
    <col min="10763" max="10763" width="12.5703125" style="641" customWidth="1"/>
    <col min="10764" max="10764" width="13.28515625" style="641" customWidth="1"/>
    <col min="10765" max="10765" width="10.28515625" style="641" customWidth="1"/>
    <col min="10766" max="10766" width="11.7109375" style="641" customWidth="1"/>
    <col min="10767" max="10767" width="9.85546875" style="641" bestFit="1" customWidth="1"/>
    <col min="10768" max="11009" width="9.140625" style="641"/>
    <col min="11010" max="11010" width="51.7109375" style="641" customWidth="1"/>
    <col min="11011" max="11011" width="11.28515625" style="641" customWidth="1"/>
    <col min="11012" max="11012" width="11.140625" style="641" customWidth="1"/>
    <col min="11013" max="11013" width="12.28515625" style="641" customWidth="1"/>
    <col min="11014" max="11014" width="12.5703125" style="641" customWidth="1"/>
    <col min="11015" max="11015" width="11.85546875" style="641" customWidth="1"/>
    <col min="11016" max="11016" width="11.5703125" style="641" customWidth="1"/>
    <col min="11017" max="11017" width="13.42578125" style="641" customWidth="1"/>
    <col min="11018" max="11018" width="11.7109375" style="641" bestFit="1" customWidth="1"/>
    <col min="11019" max="11019" width="12.5703125" style="641" customWidth="1"/>
    <col min="11020" max="11020" width="13.28515625" style="641" customWidth="1"/>
    <col min="11021" max="11021" width="10.28515625" style="641" customWidth="1"/>
    <col min="11022" max="11022" width="11.7109375" style="641" customWidth="1"/>
    <col min="11023" max="11023" width="9.85546875" style="641" bestFit="1" customWidth="1"/>
    <col min="11024" max="11265" width="9.140625" style="641"/>
    <col min="11266" max="11266" width="51.7109375" style="641" customWidth="1"/>
    <col min="11267" max="11267" width="11.28515625" style="641" customWidth="1"/>
    <col min="11268" max="11268" width="11.140625" style="641" customWidth="1"/>
    <col min="11269" max="11269" width="12.28515625" style="641" customWidth="1"/>
    <col min="11270" max="11270" width="12.5703125" style="641" customWidth="1"/>
    <col min="11271" max="11271" width="11.85546875" style="641" customWidth="1"/>
    <col min="11272" max="11272" width="11.5703125" style="641" customWidth="1"/>
    <col min="11273" max="11273" width="13.42578125" style="641" customWidth="1"/>
    <col min="11274" max="11274" width="11.7109375" style="641" bestFit="1" customWidth="1"/>
    <col min="11275" max="11275" width="12.5703125" style="641" customWidth="1"/>
    <col min="11276" max="11276" width="13.28515625" style="641" customWidth="1"/>
    <col min="11277" max="11277" width="10.28515625" style="641" customWidth="1"/>
    <col min="11278" max="11278" width="11.7109375" style="641" customWidth="1"/>
    <col min="11279" max="11279" width="9.85546875" style="641" bestFit="1" customWidth="1"/>
    <col min="11280" max="11521" width="9.140625" style="641"/>
    <col min="11522" max="11522" width="51.7109375" style="641" customWidth="1"/>
    <col min="11523" max="11523" width="11.28515625" style="641" customWidth="1"/>
    <col min="11524" max="11524" width="11.140625" style="641" customWidth="1"/>
    <col min="11525" max="11525" width="12.28515625" style="641" customWidth="1"/>
    <col min="11526" max="11526" width="12.5703125" style="641" customWidth="1"/>
    <col min="11527" max="11527" width="11.85546875" style="641" customWidth="1"/>
    <col min="11528" max="11528" width="11.5703125" style="641" customWidth="1"/>
    <col min="11529" max="11529" width="13.42578125" style="641" customWidth="1"/>
    <col min="11530" max="11530" width="11.7109375" style="641" bestFit="1" customWidth="1"/>
    <col min="11531" max="11531" width="12.5703125" style="641" customWidth="1"/>
    <col min="11532" max="11532" width="13.28515625" style="641" customWidth="1"/>
    <col min="11533" max="11533" width="10.28515625" style="641" customWidth="1"/>
    <col min="11534" max="11534" width="11.7109375" style="641" customWidth="1"/>
    <col min="11535" max="11535" width="9.85546875" style="641" bestFit="1" customWidth="1"/>
    <col min="11536" max="11777" width="9.140625" style="641"/>
    <col min="11778" max="11778" width="51.7109375" style="641" customWidth="1"/>
    <col min="11779" max="11779" width="11.28515625" style="641" customWidth="1"/>
    <col min="11780" max="11780" width="11.140625" style="641" customWidth="1"/>
    <col min="11781" max="11781" width="12.28515625" style="641" customWidth="1"/>
    <col min="11782" max="11782" width="12.5703125" style="641" customWidth="1"/>
    <col min="11783" max="11783" width="11.85546875" style="641" customWidth="1"/>
    <col min="11784" max="11784" width="11.5703125" style="641" customWidth="1"/>
    <col min="11785" max="11785" width="13.42578125" style="641" customWidth="1"/>
    <col min="11786" max="11786" width="11.7109375" style="641" bestFit="1" customWidth="1"/>
    <col min="11787" max="11787" width="12.5703125" style="641" customWidth="1"/>
    <col min="11788" max="11788" width="13.28515625" style="641" customWidth="1"/>
    <col min="11789" max="11789" width="10.28515625" style="641" customWidth="1"/>
    <col min="11790" max="11790" width="11.7109375" style="641" customWidth="1"/>
    <col min="11791" max="11791" width="9.85546875" style="641" bestFit="1" customWidth="1"/>
    <col min="11792" max="12033" width="9.140625" style="641"/>
    <col min="12034" max="12034" width="51.7109375" style="641" customWidth="1"/>
    <col min="12035" max="12035" width="11.28515625" style="641" customWidth="1"/>
    <col min="12036" max="12036" width="11.140625" style="641" customWidth="1"/>
    <col min="12037" max="12037" width="12.28515625" style="641" customWidth="1"/>
    <col min="12038" max="12038" width="12.5703125" style="641" customWidth="1"/>
    <col min="12039" max="12039" width="11.85546875" style="641" customWidth="1"/>
    <col min="12040" max="12040" width="11.5703125" style="641" customWidth="1"/>
    <col min="12041" max="12041" width="13.42578125" style="641" customWidth="1"/>
    <col min="12042" max="12042" width="11.7109375" style="641" bestFit="1" customWidth="1"/>
    <col min="12043" max="12043" width="12.5703125" style="641" customWidth="1"/>
    <col min="12044" max="12044" width="13.28515625" style="641" customWidth="1"/>
    <col min="12045" max="12045" width="10.28515625" style="641" customWidth="1"/>
    <col min="12046" max="12046" width="11.7109375" style="641" customWidth="1"/>
    <col min="12047" max="12047" width="9.85546875" style="641" bestFit="1" customWidth="1"/>
    <col min="12048" max="12289" width="9.140625" style="641"/>
    <col min="12290" max="12290" width="51.7109375" style="641" customWidth="1"/>
    <col min="12291" max="12291" width="11.28515625" style="641" customWidth="1"/>
    <col min="12292" max="12292" width="11.140625" style="641" customWidth="1"/>
    <col min="12293" max="12293" width="12.28515625" style="641" customWidth="1"/>
    <col min="12294" max="12294" width="12.5703125" style="641" customWidth="1"/>
    <col min="12295" max="12295" width="11.85546875" style="641" customWidth="1"/>
    <col min="12296" max="12296" width="11.5703125" style="641" customWidth="1"/>
    <col min="12297" max="12297" width="13.42578125" style="641" customWidth="1"/>
    <col min="12298" max="12298" width="11.7109375" style="641" bestFit="1" customWidth="1"/>
    <col min="12299" max="12299" width="12.5703125" style="641" customWidth="1"/>
    <col min="12300" max="12300" width="13.28515625" style="641" customWidth="1"/>
    <col min="12301" max="12301" width="10.28515625" style="641" customWidth="1"/>
    <col min="12302" max="12302" width="11.7109375" style="641" customWidth="1"/>
    <col min="12303" max="12303" width="9.85546875" style="641" bestFit="1" customWidth="1"/>
    <col min="12304" max="12545" width="9.140625" style="641"/>
    <col min="12546" max="12546" width="51.7109375" style="641" customWidth="1"/>
    <col min="12547" max="12547" width="11.28515625" style="641" customWidth="1"/>
    <col min="12548" max="12548" width="11.140625" style="641" customWidth="1"/>
    <col min="12549" max="12549" width="12.28515625" style="641" customWidth="1"/>
    <col min="12550" max="12550" width="12.5703125" style="641" customWidth="1"/>
    <col min="12551" max="12551" width="11.85546875" style="641" customWidth="1"/>
    <col min="12552" max="12552" width="11.5703125" style="641" customWidth="1"/>
    <col min="12553" max="12553" width="13.42578125" style="641" customWidth="1"/>
    <col min="12554" max="12554" width="11.7109375" style="641" bestFit="1" customWidth="1"/>
    <col min="12555" max="12555" width="12.5703125" style="641" customWidth="1"/>
    <col min="12556" max="12556" width="13.28515625" style="641" customWidth="1"/>
    <col min="12557" max="12557" width="10.28515625" style="641" customWidth="1"/>
    <col min="12558" max="12558" width="11.7109375" style="641" customWidth="1"/>
    <col min="12559" max="12559" width="9.85546875" style="641" bestFit="1" customWidth="1"/>
    <col min="12560" max="12801" width="9.140625" style="641"/>
    <col min="12802" max="12802" width="51.7109375" style="641" customWidth="1"/>
    <col min="12803" max="12803" width="11.28515625" style="641" customWidth="1"/>
    <col min="12804" max="12804" width="11.140625" style="641" customWidth="1"/>
    <col min="12805" max="12805" width="12.28515625" style="641" customWidth="1"/>
    <col min="12806" max="12806" width="12.5703125" style="641" customWidth="1"/>
    <col min="12807" max="12807" width="11.85546875" style="641" customWidth="1"/>
    <col min="12808" max="12808" width="11.5703125" style="641" customWidth="1"/>
    <col min="12809" max="12809" width="13.42578125" style="641" customWidth="1"/>
    <col min="12810" max="12810" width="11.7109375" style="641" bestFit="1" customWidth="1"/>
    <col min="12811" max="12811" width="12.5703125" style="641" customWidth="1"/>
    <col min="12812" max="12812" width="13.28515625" style="641" customWidth="1"/>
    <col min="12813" max="12813" width="10.28515625" style="641" customWidth="1"/>
    <col min="12814" max="12814" width="11.7109375" style="641" customWidth="1"/>
    <col min="12815" max="12815" width="9.85546875" style="641" bestFit="1" customWidth="1"/>
    <col min="12816" max="13057" width="9.140625" style="641"/>
    <col min="13058" max="13058" width="51.7109375" style="641" customWidth="1"/>
    <col min="13059" max="13059" width="11.28515625" style="641" customWidth="1"/>
    <col min="13060" max="13060" width="11.140625" style="641" customWidth="1"/>
    <col min="13061" max="13061" width="12.28515625" style="641" customWidth="1"/>
    <col min="13062" max="13062" width="12.5703125" style="641" customWidth="1"/>
    <col min="13063" max="13063" width="11.85546875" style="641" customWidth="1"/>
    <col min="13064" max="13064" width="11.5703125" style="641" customWidth="1"/>
    <col min="13065" max="13065" width="13.42578125" style="641" customWidth="1"/>
    <col min="13066" max="13066" width="11.7109375" style="641" bestFit="1" customWidth="1"/>
    <col min="13067" max="13067" width="12.5703125" style="641" customWidth="1"/>
    <col min="13068" max="13068" width="13.28515625" style="641" customWidth="1"/>
    <col min="13069" max="13069" width="10.28515625" style="641" customWidth="1"/>
    <col min="13070" max="13070" width="11.7109375" style="641" customWidth="1"/>
    <col min="13071" max="13071" width="9.85546875" style="641" bestFit="1" customWidth="1"/>
    <col min="13072" max="13313" width="9.140625" style="641"/>
    <col min="13314" max="13314" width="51.7109375" style="641" customWidth="1"/>
    <col min="13315" max="13315" width="11.28515625" style="641" customWidth="1"/>
    <col min="13316" max="13316" width="11.140625" style="641" customWidth="1"/>
    <col min="13317" max="13317" width="12.28515625" style="641" customWidth="1"/>
    <col min="13318" max="13318" width="12.5703125" style="641" customWidth="1"/>
    <col min="13319" max="13319" width="11.85546875" style="641" customWidth="1"/>
    <col min="13320" max="13320" width="11.5703125" style="641" customWidth="1"/>
    <col min="13321" max="13321" width="13.42578125" style="641" customWidth="1"/>
    <col min="13322" max="13322" width="11.7109375" style="641" bestFit="1" customWidth="1"/>
    <col min="13323" max="13323" width="12.5703125" style="641" customWidth="1"/>
    <col min="13324" max="13324" width="13.28515625" style="641" customWidth="1"/>
    <col min="13325" max="13325" width="10.28515625" style="641" customWidth="1"/>
    <col min="13326" max="13326" width="11.7109375" style="641" customWidth="1"/>
    <col min="13327" max="13327" width="9.85546875" style="641" bestFit="1" customWidth="1"/>
    <col min="13328" max="13569" width="9.140625" style="641"/>
    <col min="13570" max="13570" width="51.7109375" style="641" customWidth="1"/>
    <col min="13571" max="13571" width="11.28515625" style="641" customWidth="1"/>
    <col min="13572" max="13572" width="11.140625" style="641" customWidth="1"/>
    <col min="13573" max="13573" width="12.28515625" style="641" customWidth="1"/>
    <col min="13574" max="13574" width="12.5703125" style="641" customWidth="1"/>
    <col min="13575" max="13575" width="11.85546875" style="641" customWidth="1"/>
    <col min="13576" max="13576" width="11.5703125" style="641" customWidth="1"/>
    <col min="13577" max="13577" width="13.42578125" style="641" customWidth="1"/>
    <col min="13578" max="13578" width="11.7109375" style="641" bestFit="1" customWidth="1"/>
    <col min="13579" max="13579" width="12.5703125" style="641" customWidth="1"/>
    <col min="13580" max="13580" width="13.28515625" style="641" customWidth="1"/>
    <col min="13581" max="13581" width="10.28515625" style="641" customWidth="1"/>
    <col min="13582" max="13582" width="11.7109375" style="641" customWidth="1"/>
    <col min="13583" max="13583" width="9.85546875" style="641" bestFit="1" customWidth="1"/>
    <col min="13584" max="13825" width="9.140625" style="641"/>
    <col min="13826" max="13826" width="51.7109375" style="641" customWidth="1"/>
    <col min="13827" max="13827" width="11.28515625" style="641" customWidth="1"/>
    <col min="13828" max="13828" width="11.140625" style="641" customWidth="1"/>
    <col min="13829" max="13829" width="12.28515625" style="641" customWidth="1"/>
    <col min="13830" max="13830" width="12.5703125" style="641" customWidth="1"/>
    <col min="13831" max="13831" width="11.85546875" style="641" customWidth="1"/>
    <col min="13832" max="13832" width="11.5703125" style="641" customWidth="1"/>
    <col min="13833" max="13833" width="13.42578125" style="641" customWidth="1"/>
    <col min="13834" max="13834" width="11.7109375" style="641" bestFit="1" customWidth="1"/>
    <col min="13835" max="13835" width="12.5703125" style="641" customWidth="1"/>
    <col min="13836" max="13836" width="13.28515625" style="641" customWidth="1"/>
    <col min="13837" max="13837" width="10.28515625" style="641" customWidth="1"/>
    <col min="13838" max="13838" width="11.7109375" style="641" customWidth="1"/>
    <col min="13839" max="13839" width="9.85546875" style="641" bestFit="1" customWidth="1"/>
    <col min="13840" max="14081" width="9.140625" style="641"/>
    <col min="14082" max="14082" width="51.7109375" style="641" customWidth="1"/>
    <col min="14083" max="14083" width="11.28515625" style="641" customWidth="1"/>
    <col min="14084" max="14084" width="11.140625" style="641" customWidth="1"/>
    <col min="14085" max="14085" width="12.28515625" style="641" customWidth="1"/>
    <col min="14086" max="14086" width="12.5703125" style="641" customWidth="1"/>
    <col min="14087" max="14087" width="11.85546875" style="641" customWidth="1"/>
    <col min="14088" max="14088" width="11.5703125" style="641" customWidth="1"/>
    <col min="14089" max="14089" width="13.42578125" style="641" customWidth="1"/>
    <col min="14090" max="14090" width="11.7109375" style="641" bestFit="1" customWidth="1"/>
    <col min="14091" max="14091" width="12.5703125" style="641" customWidth="1"/>
    <col min="14092" max="14092" width="13.28515625" style="641" customWidth="1"/>
    <col min="14093" max="14093" width="10.28515625" style="641" customWidth="1"/>
    <col min="14094" max="14094" width="11.7109375" style="641" customWidth="1"/>
    <col min="14095" max="14095" width="9.85546875" style="641" bestFit="1" customWidth="1"/>
    <col min="14096" max="14337" width="9.140625" style="641"/>
    <col min="14338" max="14338" width="51.7109375" style="641" customWidth="1"/>
    <col min="14339" max="14339" width="11.28515625" style="641" customWidth="1"/>
    <col min="14340" max="14340" width="11.140625" style="641" customWidth="1"/>
    <col min="14341" max="14341" width="12.28515625" style="641" customWidth="1"/>
    <col min="14342" max="14342" width="12.5703125" style="641" customWidth="1"/>
    <col min="14343" max="14343" width="11.85546875" style="641" customWidth="1"/>
    <col min="14344" max="14344" width="11.5703125" style="641" customWidth="1"/>
    <col min="14345" max="14345" width="13.42578125" style="641" customWidth="1"/>
    <col min="14346" max="14346" width="11.7109375" style="641" bestFit="1" customWidth="1"/>
    <col min="14347" max="14347" width="12.5703125" style="641" customWidth="1"/>
    <col min="14348" max="14348" width="13.28515625" style="641" customWidth="1"/>
    <col min="14349" max="14349" width="10.28515625" style="641" customWidth="1"/>
    <col min="14350" max="14350" width="11.7109375" style="641" customWidth="1"/>
    <col min="14351" max="14351" width="9.85546875" style="641" bestFit="1" customWidth="1"/>
    <col min="14352" max="14593" width="9.140625" style="641"/>
    <col min="14594" max="14594" width="51.7109375" style="641" customWidth="1"/>
    <col min="14595" max="14595" width="11.28515625" style="641" customWidth="1"/>
    <col min="14596" max="14596" width="11.140625" style="641" customWidth="1"/>
    <col min="14597" max="14597" width="12.28515625" style="641" customWidth="1"/>
    <col min="14598" max="14598" width="12.5703125" style="641" customWidth="1"/>
    <col min="14599" max="14599" width="11.85546875" style="641" customWidth="1"/>
    <col min="14600" max="14600" width="11.5703125" style="641" customWidth="1"/>
    <col min="14601" max="14601" width="13.42578125" style="641" customWidth="1"/>
    <col min="14602" max="14602" width="11.7109375" style="641" bestFit="1" customWidth="1"/>
    <col min="14603" max="14603" width="12.5703125" style="641" customWidth="1"/>
    <col min="14604" max="14604" width="13.28515625" style="641" customWidth="1"/>
    <col min="14605" max="14605" width="10.28515625" style="641" customWidth="1"/>
    <col min="14606" max="14606" width="11.7109375" style="641" customWidth="1"/>
    <col min="14607" max="14607" width="9.85546875" style="641" bestFit="1" customWidth="1"/>
    <col min="14608" max="14849" width="9.140625" style="641"/>
    <col min="14850" max="14850" width="51.7109375" style="641" customWidth="1"/>
    <col min="14851" max="14851" width="11.28515625" style="641" customWidth="1"/>
    <col min="14852" max="14852" width="11.140625" style="641" customWidth="1"/>
    <col min="14853" max="14853" width="12.28515625" style="641" customWidth="1"/>
    <col min="14854" max="14854" width="12.5703125" style="641" customWidth="1"/>
    <col min="14855" max="14855" width="11.85546875" style="641" customWidth="1"/>
    <col min="14856" max="14856" width="11.5703125" style="641" customWidth="1"/>
    <col min="14857" max="14857" width="13.42578125" style="641" customWidth="1"/>
    <col min="14858" max="14858" width="11.7109375" style="641" bestFit="1" customWidth="1"/>
    <col min="14859" max="14859" width="12.5703125" style="641" customWidth="1"/>
    <col min="14860" max="14860" width="13.28515625" style="641" customWidth="1"/>
    <col min="14861" max="14861" width="10.28515625" style="641" customWidth="1"/>
    <col min="14862" max="14862" width="11.7109375" style="641" customWidth="1"/>
    <col min="14863" max="14863" width="9.85546875" style="641" bestFit="1" customWidth="1"/>
    <col min="14864" max="15105" width="9.140625" style="641"/>
    <col min="15106" max="15106" width="51.7109375" style="641" customWidth="1"/>
    <col min="15107" max="15107" width="11.28515625" style="641" customWidth="1"/>
    <col min="15108" max="15108" width="11.140625" style="641" customWidth="1"/>
    <col min="15109" max="15109" width="12.28515625" style="641" customWidth="1"/>
    <col min="15110" max="15110" width="12.5703125" style="641" customWidth="1"/>
    <col min="15111" max="15111" width="11.85546875" style="641" customWidth="1"/>
    <col min="15112" max="15112" width="11.5703125" style="641" customWidth="1"/>
    <col min="15113" max="15113" width="13.42578125" style="641" customWidth="1"/>
    <col min="15114" max="15114" width="11.7109375" style="641" bestFit="1" customWidth="1"/>
    <col min="15115" max="15115" width="12.5703125" style="641" customWidth="1"/>
    <col min="15116" max="15116" width="13.28515625" style="641" customWidth="1"/>
    <col min="15117" max="15117" width="10.28515625" style="641" customWidth="1"/>
    <col min="15118" max="15118" width="11.7109375" style="641" customWidth="1"/>
    <col min="15119" max="15119" width="9.85546875" style="641" bestFit="1" customWidth="1"/>
    <col min="15120" max="15361" width="9.140625" style="641"/>
    <col min="15362" max="15362" width="51.7109375" style="641" customWidth="1"/>
    <col min="15363" max="15363" width="11.28515625" style="641" customWidth="1"/>
    <col min="15364" max="15364" width="11.140625" style="641" customWidth="1"/>
    <col min="15365" max="15365" width="12.28515625" style="641" customWidth="1"/>
    <col min="15366" max="15366" width="12.5703125" style="641" customWidth="1"/>
    <col min="15367" max="15367" width="11.85546875" style="641" customWidth="1"/>
    <col min="15368" max="15368" width="11.5703125" style="641" customWidth="1"/>
    <col min="15369" max="15369" width="13.42578125" style="641" customWidth="1"/>
    <col min="15370" max="15370" width="11.7109375" style="641" bestFit="1" customWidth="1"/>
    <col min="15371" max="15371" width="12.5703125" style="641" customWidth="1"/>
    <col min="15372" max="15372" width="13.28515625" style="641" customWidth="1"/>
    <col min="15373" max="15373" width="10.28515625" style="641" customWidth="1"/>
    <col min="15374" max="15374" width="11.7109375" style="641" customWidth="1"/>
    <col min="15375" max="15375" width="9.85546875" style="641" bestFit="1" customWidth="1"/>
    <col min="15376" max="15617" width="9.140625" style="641"/>
    <col min="15618" max="15618" width="51.7109375" style="641" customWidth="1"/>
    <col min="15619" max="15619" width="11.28515625" style="641" customWidth="1"/>
    <col min="15620" max="15620" width="11.140625" style="641" customWidth="1"/>
    <col min="15621" max="15621" width="12.28515625" style="641" customWidth="1"/>
    <col min="15622" max="15622" width="12.5703125" style="641" customWidth="1"/>
    <col min="15623" max="15623" width="11.85546875" style="641" customWidth="1"/>
    <col min="15624" max="15624" width="11.5703125" style="641" customWidth="1"/>
    <col min="15625" max="15625" width="13.42578125" style="641" customWidth="1"/>
    <col min="15626" max="15626" width="11.7109375" style="641" bestFit="1" customWidth="1"/>
    <col min="15627" max="15627" width="12.5703125" style="641" customWidth="1"/>
    <col min="15628" max="15628" width="13.28515625" style="641" customWidth="1"/>
    <col min="15629" max="15629" width="10.28515625" style="641" customWidth="1"/>
    <col min="15630" max="15630" width="11.7109375" style="641" customWidth="1"/>
    <col min="15631" max="15631" width="9.85546875" style="641" bestFit="1" customWidth="1"/>
    <col min="15632" max="15873" width="9.140625" style="641"/>
    <col min="15874" max="15874" width="51.7109375" style="641" customWidth="1"/>
    <col min="15875" max="15875" width="11.28515625" style="641" customWidth="1"/>
    <col min="15876" max="15876" width="11.140625" style="641" customWidth="1"/>
    <col min="15877" max="15877" width="12.28515625" style="641" customWidth="1"/>
    <col min="15878" max="15878" width="12.5703125" style="641" customWidth="1"/>
    <col min="15879" max="15879" width="11.85546875" style="641" customWidth="1"/>
    <col min="15880" max="15880" width="11.5703125" style="641" customWidth="1"/>
    <col min="15881" max="15881" width="13.42578125" style="641" customWidth="1"/>
    <col min="15882" max="15882" width="11.7109375" style="641" bestFit="1" customWidth="1"/>
    <col min="15883" max="15883" width="12.5703125" style="641" customWidth="1"/>
    <col min="15884" max="15884" width="13.28515625" style="641" customWidth="1"/>
    <col min="15885" max="15885" width="10.28515625" style="641" customWidth="1"/>
    <col min="15886" max="15886" width="11.7109375" style="641" customWidth="1"/>
    <col min="15887" max="15887" width="9.85546875" style="641" bestFit="1" customWidth="1"/>
    <col min="15888" max="16129" width="9.140625" style="641"/>
    <col min="16130" max="16130" width="51.7109375" style="641" customWidth="1"/>
    <col min="16131" max="16131" width="11.28515625" style="641" customWidth="1"/>
    <col min="16132" max="16132" width="11.140625" style="641" customWidth="1"/>
    <col min="16133" max="16133" width="12.28515625" style="641" customWidth="1"/>
    <col min="16134" max="16134" width="12.5703125" style="641" customWidth="1"/>
    <col min="16135" max="16135" width="11.85546875" style="641" customWidth="1"/>
    <col min="16136" max="16136" width="11.5703125" style="641" customWidth="1"/>
    <col min="16137" max="16137" width="13.42578125" style="641" customWidth="1"/>
    <col min="16138" max="16138" width="11.7109375" style="641" bestFit="1" customWidth="1"/>
    <col min="16139" max="16139" width="12.5703125" style="641" customWidth="1"/>
    <col min="16140" max="16140" width="13.28515625" style="641" customWidth="1"/>
    <col min="16141" max="16141" width="10.28515625" style="641" customWidth="1"/>
    <col min="16142" max="16142" width="11.7109375" style="641" customWidth="1"/>
    <col min="16143" max="16143" width="9.85546875" style="641" bestFit="1" customWidth="1"/>
    <col min="16144" max="16384" width="9.140625" style="641"/>
  </cols>
  <sheetData>
    <row r="1" spans="1:15">
      <c r="E1" s="642"/>
      <c r="F1" s="642"/>
      <c r="G1" s="642"/>
      <c r="H1" s="642"/>
    </row>
    <row r="2" spans="1:15" ht="14.25" customHeight="1">
      <c r="M2" s="931" t="s">
        <v>478</v>
      </c>
      <c r="N2" s="931"/>
    </row>
    <row r="3" spans="1:15" ht="21" customHeight="1">
      <c r="B3" s="959" t="s">
        <v>459</v>
      </c>
      <c r="C3" s="959"/>
      <c r="D3" s="959"/>
      <c r="E3" s="959"/>
      <c r="F3" s="959"/>
      <c r="G3" s="959"/>
      <c r="H3" s="959"/>
      <c r="I3" s="959"/>
      <c r="J3" s="959"/>
      <c r="K3" s="959"/>
      <c r="L3" s="959"/>
      <c r="M3" s="959"/>
      <c r="N3" s="959"/>
    </row>
    <row r="5" spans="1:15" ht="13.5" thickBot="1">
      <c r="B5" s="643"/>
      <c r="C5" s="644"/>
      <c r="D5" s="644"/>
      <c r="E5" s="644"/>
      <c r="F5" s="644"/>
      <c r="G5" s="644"/>
      <c r="H5" s="644"/>
      <c r="I5" s="644"/>
      <c r="J5" s="644"/>
      <c r="K5" s="960"/>
      <c r="L5" s="960"/>
      <c r="M5" s="645"/>
    </row>
    <row r="6" spans="1:15" ht="34.5" customHeight="1" thickBot="1">
      <c r="A6" s="646"/>
      <c r="B6" s="961" t="s">
        <v>67</v>
      </c>
      <c r="C6" s="962" t="s">
        <v>460</v>
      </c>
      <c r="D6" s="963"/>
      <c r="E6" s="964"/>
      <c r="F6" s="965" t="s">
        <v>461</v>
      </c>
      <c r="G6" s="963"/>
      <c r="H6" s="966"/>
      <c r="I6" s="962" t="s">
        <v>462</v>
      </c>
      <c r="J6" s="963"/>
      <c r="K6" s="966"/>
      <c r="L6" s="962" t="s">
        <v>463</v>
      </c>
      <c r="M6" s="963"/>
      <c r="N6" s="966"/>
    </row>
    <row r="7" spans="1:15" ht="26.25" thickBot="1">
      <c r="A7" s="646"/>
      <c r="B7" s="961"/>
      <c r="C7" s="647">
        <v>39994</v>
      </c>
      <c r="D7" s="648">
        <v>40178</v>
      </c>
      <c r="E7" s="649">
        <v>40359</v>
      </c>
      <c r="F7" s="650">
        <v>39994</v>
      </c>
      <c r="G7" s="651">
        <v>40178</v>
      </c>
      <c r="H7" s="649">
        <v>40359</v>
      </c>
      <c r="I7" s="652" t="s">
        <v>335</v>
      </c>
      <c r="J7" s="653" t="s">
        <v>464</v>
      </c>
      <c r="K7" s="654" t="s">
        <v>465</v>
      </c>
      <c r="L7" s="652" t="s">
        <v>335</v>
      </c>
      <c r="M7" s="653" t="s">
        <v>464</v>
      </c>
      <c r="N7" s="655" t="s">
        <v>466</v>
      </c>
    </row>
    <row r="8" spans="1:15" ht="13.5" thickBot="1">
      <c r="A8" s="646"/>
      <c r="B8" s="656" t="s">
        <v>467</v>
      </c>
      <c r="C8" s="657">
        <f t="shared" ref="C8:H8" si="0">C9+C16-C21</f>
        <v>34564.48345</v>
      </c>
      <c r="D8" s="658">
        <f t="shared" si="0"/>
        <v>35114.909510000005</v>
      </c>
      <c r="E8" s="659">
        <f t="shared" si="0"/>
        <v>36739.890860000007</v>
      </c>
      <c r="F8" s="660">
        <f t="shared" si="0"/>
        <v>0.99999999999999989</v>
      </c>
      <c r="G8" s="661">
        <f t="shared" si="0"/>
        <v>0.99999999999999989</v>
      </c>
      <c r="H8" s="661">
        <f t="shared" si="0"/>
        <v>0.99999999999999989</v>
      </c>
      <c r="I8" s="657">
        <f t="shared" ref="I8:I18" si="1">E8-D8</f>
        <v>1624.9813500000018</v>
      </c>
      <c r="J8" s="662">
        <f t="shared" ref="J8:J17" si="2">I8/D8</f>
        <v>4.6276108145380253E-2</v>
      </c>
      <c r="K8" s="663">
        <f>I8/I8</f>
        <v>1</v>
      </c>
      <c r="L8" s="657">
        <f>E8-C8</f>
        <v>2175.4074100000071</v>
      </c>
      <c r="M8" s="662">
        <f>L8/C8</f>
        <v>6.2937651394295815E-2</v>
      </c>
      <c r="N8" s="664">
        <f>L8/L8</f>
        <v>1</v>
      </c>
    </row>
    <row r="9" spans="1:15" ht="13.5" thickBot="1">
      <c r="A9" s="646"/>
      <c r="B9" s="656" t="s">
        <v>432</v>
      </c>
      <c r="C9" s="665">
        <f>C10+C11-C12</f>
        <v>29896.850049999997</v>
      </c>
      <c r="D9" s="666">
        <f>D10+D11-D12</f>
        <v>30067.657640000001</v>
      </c>
      <c r="E9" s="667">
        <f>E10+E11-E12</f>
        <v>31364.166910000004</v>
      </c>
      <c r="F9" s="668">
        <f t="shared" ref="F9:H10" si="3">C9/C8</f>
        <v>0.86495868203116444</v>
      </c>
      <c r="G9" s="668">
        <f t="shared" si="3"/>
        <v>0.85626470520840581</v>
      </c>
      <c r="H9" s="668">
        <f t="shared" si="3"/>
        <v>0.85368154819826259</v>
      </c>
      <c r="I9" s="665">
        <f t="shared" si="1"/>
        <v>1296.5092700000023</v>
      </c>
      <c r="J9" s="669">
        <f t="shared" si="2"/>
        <v>4.3119729695046585E-2</v>
      </c>
      <c r="K9" s="670">
        <f>I9/I8</f>
        <v>0.79786101545103938</v>
      </c>
      <c r="L9" s="665">
        <f t="shared" ref="L9:L21" si="4">E9-C9</f>
        <v>1467.3168600000063</v>
      </c>
      <c r="M9" s="669">
        <f t="shared" ref="M9:M21" si="5">L9/C9</f>
        <v>4.9079312955914778E-2</v>
      </c>
      <c r="N9" s="670">
        <f>L9/L8</f>
        <v>0.67450209705776509</v>
      </c>
    </row>
    <row r="10" spans="1:15" ht="25.5">
      <c r="A10" s="646"/>
      <c r="B10" s="671" t="s">
        <v>468</v>
      </c>
      <c r="C10" s="672">
        <f>[13]SS!$C$7/1000</f>
        <v>21043.221879999997</v>
      </c>
      <c r="D10" s="673">
        <f>'[12]Prv aneks-juni 2010-koreg'!G7</f>
        <v>21575.532480000002</v>
      </c>
      <c r="E10" s="674">
        <f>'[12]Prv aneks-juni 2010-koreg'!K7</f>
        <v>21591.39588</v>
      </c>
      <c r="F10" s="675">
        <f t="shared" si="3"/>
        <v>0.7038608363358333</v>
      </c>
      <c r="G10" s="675">
        <f t="shared" si="3"/>
        <v>0.7175661216554946</v>
      </c>
      <c r="H10" s="675">
        <f t="shared" si="3"/>
        <v>0.68840967279497234</v>
      </c>
      <c r="I10" s="672">
        <f t="shared" si="1"/>
        <v>15.863399999998364</v>
      </c>
      <c r="J10" s="676">
        <f t="shared" si="2"/>
        <v>7.352495246503582E-4</v>
      </c>
      <c r="K10" s="677">
        <f>I10/I$9</f>
        <v>1.223546978572574E-2</v>
      </c>
      <c r="L10" s="672">
        <f t="shared" si="4"/>
        <v>548.17400000000271</v>
      </c>
      <c r="M10" s="676">
        <f t="shared" si="5"/>
        <v>2.604990828524224E-2</v>
      </c>
      <c r="N10" s="678">
        <f>L10/L$9</f>
        <v>0.37358938273223435</v>
      </c>
    </row>
    <row r="11" spans="1:15">
      <c r="A11" s="646"/>
      <c r="B11" s="679" t="s">
        <v>469</v>
      </c>
      <c r="C11" s="680">
        <f>[13]SS!$C$14/1000</f>
        <v>9888.1398399999998</v>
      </c>
      <c r="D11" s="681">
        <f>'[12]Prv aneks-juni 2010-koreg'!G14</f>
        <v>9613.5665000000008</v>
      </c>
      <c r="E11" s="682">
        <f>'[12]Prv aneks-juni 2010-koreg'!K14</f>
        <v>10378.142130000002</v>
      </c>
      <c r="F11" s="683">
        <f>C11/C9</f>
        <v>0.33074186154939089</v>
      </c>
      <c r="G11" s="683">
        <f>D11/D9</f>
        <v>0.31973114151768028</v>
      </c>
      <c r="H11" s="683">
        <f>E11/E9</f>
        <v>0.33089168795014556</v>
      </c>
      <c r="I11" s="680">
        <f>E11-D11</f>
        <v>764.57563000000118</v>
      </c>
      <c r="J11" s="684">
        <f t="shared" si="2"/>
        <v>7.9530903541365328E-2</v>
      </c>
      <c r="K11" s="685">
        <f>I11/I$9</f>
        <v>0.58971859877253319</v>
      </c>
      <c r="L11" s="680">
        <f t="shared" si="4"/>
        <v>490.00229000000218</v>
      </c>
      <c r="M11" s="684">
        <f t="shared" si="5"/>
        <v>4.9554546955112862E-2</v>
      </c>
      <c r="N11" s="686">
        <f>L11/L$9</f>
        <v>0.33394442833567667</v>
      </c>
      <c r="O11" s="687"/>
    </row>
    <row r="12" spans="1:15">
      <c r="A12" s="646"/>
      <c r="B12" s="688" t="s">
        <v>470</v>
      </c>
      <c r="C12" s="680">
        <f>C13+C14+C15</f>
        <v>1034.5116699999999</v>
      </c>
      <c r="D12" s="681">
        <f>D13+D14+D15</f>
        <v>1121.4413400000001</v>
      </c>
      <c r="E12" s="682">
        <f>E13+E14+E15</f>
        <v>605.37109999999996</v>
      </c>
      <c r="F12" s="689">
        <f>C12/C9</f>
        <v>3.4602697885224201E-2</v>
      </c>
      <c r="G12" s="689">
        <f>D12/D9</f>
        <v>3.7297263173174805E-2</v>
      </c>
      <c r="H12" s="689">
        <f>E12/E9</f>
        <v>1.9301360745117905E-2</v>
      </c>
      <c r="I12" s="690">
        <f t="shared" si="1"/>
        <v>-516.07024000000013</v>
      </c>
      <c r="J12" s="691">
        <f t="shared" si="2"/>
        <v>-0.4601847832718563</v>
      </c>
      <c r="K12" s="692">
        <f>I12/I$9</f>
        <v>-0.39804593144173911</v>
      </c>
      <c r="L12" s="690">
        <f t="shared" si="4"/>
        <v>-429.14056999999991</v>
      </c>
      <c r="M12" s="691">
        <f t="shared" si="5"/>
        <v>-0.41482429096232426</v>
      </c>
      <c r="N12" s="693">
        <f>L12/L$9</f>
        <v>-0.29246618893208798</v>
      </c>
      <c r="O12" s="687"/>
    </row>
    <row r="13" spans="1:15" s="705" customFormat="1">
      <c r="A13" s="694"/>
      <c r="B13" s="695" t="s">
        <v>471</v>
      </c>
      <c r="C13" s="696">
        <f>[13]SS!$C$25/1000</f>
        <v>601.85190999999986</v>
      </c>
      <c r="D13" s="697">
        <f>'[12]Prv aneks-juni 2010-koreg'!G25</f>
        <v>963.16350999999997</v>
      </c>
      <c r="E13" s="698">
        <f>'[12]Prv aneks-juni 2010-koreg'!K25</f>
        <v>359.68043999999998</v>
      </c>
      <c r="F13" s="699">
        <f>C13/C12</f>
        <v>0.58177392044306275</v>
      </c>
      <c r="G13" s="699">
        <f>D13/D12</f>
        <v>0.85886214075182921</v>
      </c>
      <c r="H13" s="699">
        <f>E13/E12</f>
        <v>0.59414868004105248</v>
      </c>
      <c r="I13" s="700">
        <f t="shared" si="1"/>
        <v>-603.48307</v>
      </c>
      <c r="J13" s="701">
        <f t="shared" si="2"/>
        <v>-0.626563468958661</v>
      </c>
      <c r="K13" s="702">
        <f>I13/I$12</f>
        <v>1.1693816523890233</v>
      </c>
      <c r="L13" s="700">
        <f t="shared" si="4"/>
        <v>-242.17146999999989</v>
      </c>
      <c r="M13" s="701">
        <f t="shared" si="5"/>
        <v>-0.40237717281648228</v>
      </c>
      <c r="N13" s="703">
        <f>L13/L$12</f>
        <v>0.56431735177123876</v>
      </c>
      <c r="O13" s="704"/>
    </row>
    <row r="14" spans="1:15" s="705" customFormat="1">
      <c r="A14" s="694"/>
      <c r="B14" s="695" t="s">
        <v>472</v>
      </c>
      <c r="C14" s="696">
        <f>[13]SS!$C$30/1000</f>
        <v>286.44175999999999</v>
      </c>
      <c r="D14" s="697">
        <f>'[12]Prv aneks-juni 2010-koreg'!G30</f>
        <v>0</v>
      </c>
      <c r="E14" s="698">
        <f>'[12]Prv aneks-juni 2010-koreg'!K30</f>
        <v>106.05714999999999</v>
      </c>
      <c r="F14" s="699">
        <f>C14/C12</f>
        <v>0.27688596301673429</v>
      </c>
      <c r="G14" s="699">
        <f>D14/D12</f>
        <v>0</v>
      </c>
      <c r="H14" s="699">
        <f>E14/E12</f>
        <v>0.17519361264520225</v>
      </c>
      <c r="I14" s="700">
        <f t="shared" si="1"/>
        <v>106.05714999999999</v>
      </c>
      <c r="J14" s="701" t="e">
        <f>I14/D14</f>
        <v>#DIV/0!</v>
      </c>
      <c r="K14" s="702">
        <f>I14/I$12</f>
        <v>-0.20550913767087203</v>
      </c>
      <c r="L14" s="700">
        <f t="shared" si="4"/>
        <v>-180.38461000000001</v>
      </c>
      <c r="M14" s="701" t="s">
        <v>119</v>
      </c>
      <c r="N14" s="703">
        <f>L14/L$12</f>
        <v>0.42033921425792964</v>
      </c>
      <c r="O14" s="704"/>
    </row>
    <row r="15" spans="1:15" s="705" customFormat="1" ht="13.5" thickBot="1">
      <c r="A15" s="694"/>
      <c r="B15" s="695" t="s">
        <v>473</v>
      </c>
      <c r="C15" s="706">
        <f>[13]SS!$C$27/1000</f>
        <v>146.21799999999999</v>
      </c>
      <c r="D15" s="707">
        <f>'[12]Prv aneks-juni 2010-koreg'!G27+'[12]Prv aneks-juni 2010-koreg'!G28</f>
        <v>158.27783000000002</v>
      </c>
      <c r="E15" s="708">
        <f>'[12]Prv aneks-juni 2010-koreg'!K27+'[12]Prv aneks-juni 2010-koreg'!K28</f>
        <v>139.63350999999997</v>
      </c>
      <c r="F15" s="709">
        <f>C15/C12</f>
        <v>0.14134011654020298</v>
      </c>
      <c r="G15" s="709">
        <f>D15/D12</f>
        <v>0.14113785924817077</v>
      </c>
      <c r="H15" s="710">
        <f>E15/E12</f>
        <v>0.23065770731374521</v>
      </c>
      <c r="I15" s="711">
        <f t="shared" si="1"/>
        <v>-18.64432000000005</v>
      </c>
      <c r="J15" s="701">
        <f t="shared" si="2"/>
        <v>-0.1177948926896461</v>
      </c>
      <c r="K15" s="702">
        <f>I15/I$12</f>
        <v>3.6127485281848545E-2</v>
      </c>
      <c r="L15" s="700">
        <f t="shared" si="4"/>
        <v>-6.5844900000000166</v>
      </c>
      <c r="M15" s="701">
        <f t="shared" si="5"/>
        <v>-4.503200700324185E-2</v>
      </c>
      <c r="N15" s="712">
        <f>L15/L$12</f>
        <v>1.5343433970831558E-2</v>
      </c>
      <c r="O15" s="704"/>
    </row>
    <row r="16" spans="1:15" ht="13.5" thickBot="1">
      <c r="A16" s="646"/>
      <c r="B16" s="713" t="s">
        <v>428</v>
      </c>
      <c r="C16" s="714">
        <f>C20+C19+C17+C18</f>
        <v>5155.2183999999997</v>
      </c>
      <c r="D16" s="715">
        <f>D20+D19+D18+D17</f>
        <v>5558.293200000001</v>
      </c>
      <c r="E16" s="667">
        <f>E20+E19+E18+E17</f>
        <v>5887.3992799999987</v>
      </c>
      <c r="F16" s="668">
        <f>C16/C8</f>
        <v>0.1491478502046007</v>
      </c>
      <c r="G16" s="668">
        <f>D16/D8</f>
        <v>0.15828869496067227</v>
      </c>
      <c r="H16" s="716">
        <f>E16/E8</f>
        <v>0.1602454210447809</v>
      </c>
      <c r="I16" s="715">
        <f t="shared" si="1"/>
        <v>329.10607999999775</v>
      </c>
      <c r="J16" s="669">
        <f t="shared" si="2"/>
        <v>5.9209917173854321E-2</v>
      </c>
      <c r="K16" s="717">
        <f>I16/I$8</f>
        <v>0.20252914287293045</v>
      </c>
      <c r="L16" s="665">
        <f t="shared" si="4"/>
        <v>732.18087999999898</v>
      </c>
      <c r="M16" s="669">
        <f t="shared" si="5"/>
        <v>0.14202713118807905</v>
      </c>
      <c r="N16" s="670">
        <f>L16/L$8</f>
        <v>0.33657184242100041</v>
      </c>
    </row>
    <row r="17" spans="1:14" ht="25.5">
      <c r="A17" s="646"/>
      <c r="B17" s="718" t="s">
        <v>474</v>
      </c>
      <c r="C17" s="719">
        <f>[13]SS!$C$35/1000</f>
        <v>138.63200000000001</v>
      </c>
      <c r="D17" s="720">
        <f>'[12]Prv aneks-juni 2010-koreg'!G35</f>
        <v>157.92500000000001</v>
      </c>
      <c r="E17" s="721">
        <f>'[12]Prv aneks-juni 2010-koreg'!K35</f>
        <v>142.06200000000001</v>
      </c>
      <c r="F17" s="722">
        <f>C17/C16</f>
        <v>2.6891586203214982E-2</v>
      </c>
      <c r="G17" s="722">
        <f>D17/D16</f>
        <v>2.8412499002391595E-2</v>
      </c>
      <c r="H17" s="722">
        <f>E17/E16</f>
        <v>2.4129839551157474E-2</v>
      </c>
      <c r="I17" s="723">
        <f t="shared" si="1"/>
        <v>-15.863</v>
      </c>
      <c r="J17" s="724">
        <f t="shared" si="2"/>
        <v>-0.10044641443723286</v>
      </c>
      <c r="K17" s="725">
        <f>I17/I16</f>
        <v>-4.8200264182296809E-2</v>
      </c>
      <c r="L17" s="723">
        <f t="shared" si="4"/>
        <v>3.4300000000000068</v>
      </c>
      <c r="M17" s="724">
        <f t="shared" si="5"/>
        <v>2.4741762363667888E-2</v>
      </c>
      <c r="N17" s="678">
        <f>L17/L$16</f>
        <v>4.684634758558584E-3</v>
      </c>
    </row>
    <row r="18" spans="1:14">
      <c r="A18" s="646"/>
      <c r="B18" s="726" t="s">
        <v>475</v>
      </c>
      <c r="C18" s="727">
        <f>[13]SS!$C$38/1000</f>
        <v>84.290400000000005</v>
      </c>
      <c r="D18" s="681">
        <f>'[12]Prv aneks-juni 2010-koreg'!G38</f>
        <v>69.840199999999996</v>
      </c>
      <c r="E18" s="682">
        <f>'[12]Prv aneks-juni 2010-koreg'!K38</f>
        <v>37.734999999999999</v>
      </c>
      <c r="F18" s="683">
        <f>C18/C16</f>
        <v>1.6350500300821399E-2</v>
      </c>
      <c r="G18" s="683">
        <f>D18/D16</f>
        <v>1.2565044247755765E-2</v>
      </c>
      <c r="H18" s="683">
        <f>E18/E16</f>
        <v>6.4094514751511823E-3</v>
      </c>
      <c r="I18" s="672">
        <f t="shared" si="1"/>
        <v>-32.105199999999996</v>
      </c>
      <c r="J18" s="684" t="s">
        <v>119</v>
      </c>
      <c r="K18" s="685">
        <f>I18/I16</f>
        <v>-9.7552740441623612E-2</v>
      </c>
      <c r="L18" s="728">
        <f t="shared" si="4"/>
        <v>-46.555400000000006</v>
      </c>
      <c r="M18" s="684" t="s">
        <v>119</v>
      </c>
      <c r="N18" s="686">
        <f>L18/L$16</f>
        <v>-6.3584561235742826E-2</v>
      </c>
    </row>
    <row r="19" spans="1:14">
      <c r="A19" s="646"/>
      <c r="B19" s="679" t="s">
        <v>476</v>
      </c>
      <c r="C19" s="727">
        <f>[13]SS!$C$39/1000</f>
        <v>183.49299999999999</v>
      </c>
      <c r="D19" s="681">
        <f>'[12]Prv aneks-juni 2010-koreg'!G39</f>
        <v>183.52</v>
      </c>
      <c r="E19" s="682">
        <f>'[12]Prv aneks-juni 2010-koreg'!K39</f>
        <v>184.64010000000002</v>
      </c>
      <c r="F19" s="683">
        <f>C19/C16</f>
        <v>3.559364235664584E-2</v>
      </c>
      <c r="G19" s="683">
        <f>D19/D16</f>
        <v>3.3017329852264715E-2</v>
      </c>
      <c r="H19" s="683">
        <f>E19/E16</f>
        <v>3.1361912317929293E-2</v>
      </c>
      <c r="I19" s="727">
        <f>E19-D19</f>
        <v>1.1201000000000079</v>
      </c>
      <c r="J19" s="684">
        <f>I19/D19</f>
        <v>6.103421970357497E-3</v>
      </c>
      <c r="K19" s="685">
        <f>I19/I16</f>
        <v>3.4034618868178175E-3</v>
      </c>
      <c r="L19" s="727">
        <f t="shared" si="4"/>
        <v>1.1471000000000231</v>
      </c>
      <c r="M19" s="684" t="s">
        <v>119</v>
      </c>
      <c r="N19" s="686">
        <f>L19/L$16</f>
        <v>1.5666893677966907E-3</v>
      </c>
    </row>
    <row r="20" spans="1:14" ht="13.5" thickBot="1">
      <c r="A20" s="646"/>
      <c r="B20" s="729" t="s">
        <v>477</v>
      </c>
      <c r="C20" s="730">
        <f>[13]SS!$C$41/1000</f>
        <v>4748.8029999999999</v>
      </c>
      <c r="D20" s="731">
        <f>'[12]Prv aneks-juni 2010-koreg'!G41</f>
        <v>5147.0080000000007</v>
      </c>
      <c r="E20" s="732">
        <f>'[12]Prv aneks-juni 2010-koreg'!K41</f>
        <v>5522.9621799999995</v>
      </c>
      <c r="F20" s="733">
        <f>C20/C16</f>
        <v>0.92116427113931776</v>
      </c>
      <c r="G20" s="733">
        <f>D20/D16</f>
        <v>0.92600512689758785</v>
      </c>
      <c r="H20" s="733">
        <f>E20/E16</f>
        <v>0.93809879665576223</v>
      </c>
      <c r="I20" s="730">
        <f>E20-D20</f>
        <v>375.95417999999881</v>
      </c>
      <c r="J20" s="734">
        <f>I20/D20</f>
        <v>7.3043247649896559E-2</v>
      </c>
      <c r="K20" s="735">
        <f>I20/I16</f>
        <v>1.142349542737106</v>
      </c>
      <c r="L20" s="730">
        <f t="shared" si="4"/>
        <v>774.15917999999965</v>
      </c>
      <c r="M20" s="734">
        <f t="shared" si="5"/>
        <v>0.16302196153430656</v>
      </c>
      <c r="N20" s="736">
        <f>L20/L$16</f>
        <v>1.0573332371093884</v>
      </c>
    </row>
    <row r="21" spans="1:14" s="740" customFormat="1" ht="26.25" thickBot="1">
      <c r="A21" s="737"/>
      <c r="B21" s="713" t="s">
        <v>415</v>
      </c>
      <c r="C21" s="714">
        <f>[13]SS!$C$51/1000</f>
        <v>487.58499999999998</v>
      </c>
      <c r="D21" s="666">
        <f>'[12]Prv aneks-juni 2010-koreg'!G51</f>
        <v>511.04133000000002</v>
      </c>
      <c r="E21" s="667">
        <f>'[12]Prv aneks-juni 2010-koreg'!K51</f>
        <v>511.67532999999992</v>
      </c>
      <c r="F21" s="668">
        <f>C21/C8</f>
        <v>1.4106532235765265E-2</v>
      </c>
      <c r="G21" s="668">
        <f>D21/D8</f>
        <v>1.4553400169078207E-2</v>
      </c>
      <c r="H21" s="668">
        <f>E21/E8</f>
        <v>1.3926969243043631E-2</v>
      </c>
      <c r="I21" s="714">
        <f>E21-D21</f>
        <v>0.63399999999990087</v>
      </c>
      <c r="J21" s="669">
        <f>I21/D21</f>
        <v>1.2406041601369126E-3</v>
      </c>
      <c r="K21" s="738">
        <f>I21/I$8</f>
        <v>3.9015832397085675E-4</v>
      </c>
      <c r="L21" s="714">
        <f t="shared" si="4"/>
        <v>24.090329999999938</v>
      </c>
      <c r="M21" s="669">
        <f t="shared" si="5"/>
        <v>4.9407446906693069E-2</v>
      </c>
      <c r="N21" s="739">
        <f>L21/L$8</f>
        <v>1.1073939478766353E-2</v>
      </c>
    </row>
    <row r="22" spans="1:14" s="740" customFormat="1">
      <c r="B22" s="741"/>
      <c r="C22" s="742"/>
      <c r="D22" s="742"/>
      <c r="E22" s="742"/>
      <c r="F22" s="743"/>
      <c r="G22" s="743"/>
      <c r="H22" s="743"/>
      <c r="I22" s="742"/>
      <c r="J22" s="743"/>
      <c r="K22" s="743"/>
      <c r="L22" s="742"/>
      <c r="M22" s="743"/>
      <c r="N22" s="743"/>
    </row>
  </sheetData>
  <mergeCells count="8">
    <mergeCell ref="M2:N2"/>
    <mergeCell ref="B3:N3"/>
    <mergeCell ref="K5:L5"/>
    <mergeCell ref="B6:B7"/>
    <mergeCell ref="C6:E6"/>
    <mergeCell ref="F6:H6"/>
    <mergeCell ref="I6:K6"/>
    <mergeCell ref="L6:N6"/>
  </mergeCells>
  <pageMargins left="0.17" right="0.25" top="0.75" bottom="0.75" header="0.3" footer="0.3"/>
  <pageSetup paperSize="9" scale="65" orientation="landscape" verticalDpi="0" r:id="rId1"/>
</worksheet>
</file>

<file path=xl/worksheets/sheet21.xml><?xml version="1.0" encoding="utf-8"?>
<worksheet xmlns="http://schemas.openxmlformats.org/spreadsheetml/2006/main" xmlns:r="http://schemas.openxmlformats.org/officeDocument/2006/relationships">
  <dimension ref="A1:L23"/>
  <sheetViews>
    <sheetView showGridLines="0" workbookViewId="0">
      <selection activeCell="A5" sqref="A5"/>
    </sheetView>
  </sheetViews>
  <sheetFormatPr defaultRowHeight="12.75"/>
  <cols>
    <col min="1" max="1" width="4" style="353" customWidth="1"/>
    <col min="2" max="2" width="47" style="353" customWidth="1"/>
    <col min="3" max="3" width="12.85546875" style="353" bestFit="1" customWidth="1"/>
    <col min="4" max="4" width="11.85546875" style="353" customWidth="1"/>
    <col min="5" max="5" width="15.140625" style="353" customWidth="1"/>
    <col min="6" max="6" width="12.7109375" style="353" bestFit="1" customWidth="1"/>
    <col min="7" max="7" width="11.85546875" style="353" customWidth="1"/>
    <col min="8" max="8" width="15.5703125" style="353" customWidth="1"/>
    <col min="9" max="9" width="11.140625" style="353" bestFit="1" customWidth="1"/>
    <col min="10" max="10" width="11.7109375" style="353" customWidth="1"/>
    <col min="11" max="11" width="15.5703125" style="353" customWidth="1"/>
    <col min="12" max="245" width="9.140625" style="353"/>
    <col min="246" max="246" width="47" style="353" customWidth="1"/>
    <col min="247" max="247" width="12.85546875" style="353" bestFit="1" customWidth="1"/>
    <col min="248" max="248" width="11.85546875" style="353" customWidth="1"/>
    <col min="249" max="249" width="15.140625" style="353" customWidth="1"/>
    <col min="250" max="250" width="12.7109375" style="353" bestFit="1" customWidth="1"/>
    <col min="251" max="251" width="11.85546875" style="353" customWidth="1"/>
    <col min="252" max="252" width="15.5703125" style="353" customWidth="1"/>
    <col min="253" max="253" width="11.140625" style="353" bestFit="1" customWidth="1"/>
    <col min="254" max="254" width="11.7109375" style="353" customWidth="1"/>
    <col min="255" max="255" width="15.5703125" style="353" customWidth="1"/>
    <col min="256" max="501" width="9.140625" style="353"/>
    <col min="502" max="502" width="47" style="353" customWidth="1"/>
    <col min="503" max="503" width="12.85546875" style="353" bestFit="1" customWidth="1"/>
    <col min="504" max="504" width="11.85546875" style="353" customWidth="1"/>
    <col min="505" max="505" width="15.140625" style="353" customWidth="1"/>
    <col min="506" max="506" width="12.7109375" style="353" bestFit="1" customWidth="1"/>
    <col min="507" max="507" width="11.85546875" style="353" customWidth="1"/>
    <col min="508" max="508" width="15.5703125" style="353" customWidth="1"/>
    <col min="509" max="509" width="11.140625" style="353" bestFit="1" customWidth="1"/>
    <col min="510" max="510" width="11.7109375" style="353" customWidth="1"/>
    <col min="511" max="511" width="15.5703125" style="353" customWidth="1"/>
    <col min="512" max="757" width="9.140625" style="353"/>
    <col min="758" max="758" width="47" style="353" customWidth="1"/>
    <col min="759" max="759" width="12.85546875" style="353" bestFit="1" customWidth="1"/>
    <col min="760" max="760" width="11.85546875" style="353" customWidth="1"/>
    <col min="761" max="761" width="15.140625" style="353" customWidth="1"/>
    <col min="762" max="762" width="12.7109375" style="353" bestFit="1" customWidth="1"/>
    <col min="763" max="763" width="11.85546875" style="353" customWidth="1"/>
    <col min="764" max="764" width="15.5703125" style="353" customWidth="1"/>
    <col min="765" max="765" width="11.140625" style="353" bestFit="1" customWidth="1"/>
    <col min="766" max="766" width="11.7109375" style="353" customWidth="1"/>
    <col min="767" max="767" width="15.5703125" style="353" customWidth="1"/>
    <col min="768" max="1013" width="9.140625" style="353"/>
    <col min="1014" max="1014" width="47" style="353" customWidth="1"/>
    <col min="1015" max="1015" width="12.85546875" style="353" bestFit="1" customWidth="1"/>
    <col min="1016" max="1016" width="11.85546875" style="353" customWidth="1"/>
    <col min="1017" max="1017" width="15.140625" style="353" customWidth="1"/>
    <col min="1018" max="1018" width="12.7109375" style="353" bestFit="1" customWidth="1"/>
    <col min="1019" max="1019" width="11.85546875" style="353" customWidth="1"/>
    <col min="1020" max="1020" width="15.5703125" style="353" customWidth="1"/>
    <col min="1021" max="1021" width="11.140625" style="353" bestFit="1" customWidth="1"/>
    <col min="1022" max="1022" width="11.7109375" style="353" customWidth="1"/>
    <col min="1023" max="1023" width="15.5703125" style="353" customWidth="1"/>
    <col min="1024" max="1269" width="9.140625" style="353"/>
    <col min="1270" max="1270" width="47" style="353" customWidth="1"/>
    <col min="1271" max="1271" width="12.85546875" style="353" bestFit="1" customWidth="1"/>
    <col min="1272" max="1272" width="11.85546875" style="353" customWidth="1"/>
    <col min="1273" max="1273" width="15.140625" style="353" customWidth="1"/>
    <col min="1274" max="1274" width="12.7109375" style="353" bestFit="1" customWidth="1"/>
    <col min="1275" max="1275" width="11.85546875" style="353" customWidth="1"/>
    <col min="1276" max="1276" width="15.5703125" style="353" customWidth="1"/>
    <col min="1277" max="1277" width="11.140625" style="353" bestFit="1" customWidth="1"/>
    <col min="1278" max="1278" width="11.7109375" style="353" customWidth="1"/>
    <col min="1279" max="1279" width="15.5703125" style="353" customWidth="1"/>
    <col min="1280" max="1525" width="9.140625" style="353"/>
    <col min="1526" max="1526" width="47" style="353" customWidth="1"/>
    <col min="1527" max="1527" width="12.85546875" style="353" bestFit="1" customWidth="1"/>
    <col min="1528" max="1528" width="11.85546875" style="353" customWidth="1"/>
    <col min="1529" max="1529" width="15.140625" style="353" customWidth="1"/>
    <col min="1530" max="1530" width="12.7109375" style="353" bestFit="1" customWidth="1"/>
    <col min="1531" max="1531" width="11.85546875" style="353" customWidth="1"/>
    <col min="1532" max="1532" width="15.5703125" style="353" customWidth="1"/>
    <col min="1533" max="1533" width="11.140625" style="353" bestFit="1" customWidth="1"/>
    <col min="1534" max="1534" width="11.7109375" style="353" customWidth="1"/>
    <col min="1535" max="1535" width="15.5703125" style="353" customWidth="1"/>
    <col min="1536" max="1781" width="9.140625" style="353"/>
    <col min="1782" max="1782" width="47" style="353" customWidth="1"/>
    <col min="1783" max="1783" width="12.85546875" style="353" bestFit="1" customWidth="1"/>
    <col min="1784" max="1784" width="11.85546875" style="353" customWidth="1"/>
    <col min="1785" max="1785" width="15.140625" style="353" customWidth="1"/>
    <col min="1786" max="1786" width="12.7109375" style="353" bestFit="1" customWidth="1"/>
    <col min="1787" max="1787" width="11.85546875" style="353" customWidth="1"/>
    <col min="1788" max="1788" width="15.5703125" style="353" customWidth="1"/>
    <col min="1789" max="1789" width="11.140625" style="353" bestFit="1" customWidth="1"/>
    <col min="1790" max="1790" width="11.7109375" style="353" customWidth="1"/>
    <col min="1791" max="1791" width="15.5703125" style="353" customWidth="1"/>
    <col min="1792" max="2037" width="9.140625" style="353"/>
    <col min="2038" max="2038" width="47" style="353" customWidth="1"/>
    <col min="2039" max="2039" width="12.85546875" style="353" bestFit="1" customWidth="1"/>
    <col min="2040" max="2040" width="11.85546875" style="353" customWidth="1"/>
    <col min="2041" max="2041" width="15.140625" style="353" customWidth="1"/>
    <col min="2042" max="2042" width="12.7109375" style="353" bestFit="1" customWidth="1"/>
    <col min="2043" max="2043" width="11.85546875" style="353" customWidth="1"/>
    <col min="2044" max="2044" width="15.5703125" style="353" customWidth="1"/>
    <col min="2045" max="2045" width="11.140625" style="353" bestFit="1" customWidth="1"/>
    <col min="2046" max="2046" width="11.7109375" style="353" customWidth="1"/>
    <col min="2047" max="2047" width="15.5703125" style="353" customWidth="1"/>
    <col min="2048" max="2293" width="9.140625" style="353"/>
    <col min="2294" max="2294" width="47" style="353" customWidth="1"/>
    <col min="2295" max="2295" width="12.85546875" style="353" bestFit="1" customWidth="1"/>
    <col min="2296" max="2296" width="11.85546875" style="353" customWidth="1"/>
    <col min="2297" max="2297" width="15.140625" style="353" customWidth="1"/>
    <col min="2298" max="2298" width="12.7109375" style="353" bestFit="1" customWidth="1"/>
    <col min="2299" max="2299" width="11.85546875" style="353" customWidth="1"/>
    <col min="2300" max="2300" width="15.5703125" style="353" customWidth="1"/>
    <col min="2301" max="2301" width="11.140625" style="353" bestFit="1" customWidth="1"/>
    <col min="2302" max="2302" width="11.7109375" style="353" customWidth="1"/>
    <col min="2303" max="2303" width="15.5703125" style="353" customWidth="1"/>
    <col min="2304" max="2549" width="9.140625" style="353"/>
    <col min="2550" max="2550" width="47" style="353" customWidth="1"/>
    <col min="2551" max="2551" width="12.85546875" style="353" bestFit="1" customWidth="1"/>
    <col min="2552" max="2552" width="11.85546875" style="353" customWidth="1"/>
    <col min="2553" max="2553" width="15.140625" style="353" customWidth="1"/>
    <col min="2554" max="2554" width="12.7109375" style="353" bestFit="1" customWidth="1"/>
    <col min="2555" max="2555" width="11.85546875" style="353" customWidth="1"/>
    <col min="2556" max="2556" width="15.5703125" style="353" customWidth="1"/>
    <col min="2557" max="2557" width="11.140625" style="353" bestFit="1" customWidth="1"/>
    <col min="2558" max="2558" width="11.7109375" style="353" customWidth="1"/>
    <col min="2559" max="2559" width="15.5703125" style="353" customWidth="1"/>
    <col min="2560" max="2805" width="9.140625" style="353"/>
    <col min="2806" max="2806" width="47" style="353" customWidth="1"/>
    <col min="2807" max="2807" width="12.85546875" style="353" bestFit="1" customWidth="1"/>
    <col min="2808" max="2808" width="11.85546875" style="353" customWidth="1"/>
    <col min="2809" max="2809" width="15.140625" style="353" customWidth="1"/>
    <col min="2810" max="2810" width="12.7109375" style="353" bestFit="1" customWidth="1"/>
    <col min="2811" max="2811" width="11.85546875" style="353" customWidth="1"/>
    <col min="2812" max="2812" width="15.5703125" style="353" customWidth="1"/>
    <col min="2813" max="2813" width="11.140625" style="353" bestFit="1" customWidth="1"/>
    <col min="2814" max="2814" width="11.7109375" style="353" customWidth="1"/>
    <col min="2815" max="2815" width="15.5703125" style="353" customWidth="1"/>
    <col min="2816" max="3061" width="9.140625" style="353"/>
    <col min="3062" max="3062" width="47" style="353" customWidth="1"/>
    <col min="3063" max="3063" width="12.85546875" style="353" bestFit="1" customWidth="1"/>
    <col min="3064" max="3064" width="11.85546875" style="353" customWidth="1"/>
    <col min="3065" max="3065" width="15.140625" style="353" customWidth="1"/>
    <col min="3066" max="3066" width="12.7109375" style="353" bestFit="1" customWidth="1"/>
    <col min="3067" max="3067" width="11.85546875" style="353" customWidth="1"/>
    <col min="3068" max="3068" width="15.5703125" style="353" customWidth="1"/>
    <col min="3069" max="3069" width="11.140625" style="353" bestFit="1" customWidth="1"/>
    <col min="3070" max="3070" width="11.7109375" style="353" customWidth="1"/>
    <col min="3071" max="3071" width="15.5703125" style="353" customWidth="1"/>
    <col min="3072" max="3317" width="9.140625" style="353"/>
    <col min="3318" max="3318" width="47" style="353" customWidth="1"/>
    <col min="3319" max="3319" width="12.85546875" style="353" bestFit="1" customWidth="1"/>
    <col min="3320" max="3320" width="11.85546875" style="353" customWidth="1"/>
    <col min="3321" max="3321" width="15.140625" style="353" customWidth="1"/>
    <col min="3322" max="3322" width="12.7109375" style="353" bestFit="1" customWidth="1"/>
    <col min="3323" max="3323" width="11.85546875" style="353" customWidth="1"/>
    <col min="3324" max="3324" width="15.5703125" style="353" customWidth="1"/>
    <col min="3325" max="3325" width="11.140625" style="353" bestFit="1" customWidth="1"/>
    <col min="3326" max="3326" width="11.7109375" style="353" customWidth="1"/>
    <col min="3327" max="3327" width="15.5703125" style="353" customWidth="1"/>
    <col min="3328" max="3573" width="9.140625" style="353"/>
    <col min="3574" max="3574" width="47" style="353" customWidth="1"/>
    <col min="3575" max="3575" width="12.85546875" style="353" bestFit="1" customWidth="1"/>
    <col min="3576" max="3576" width="11.85546875" style="353" customWidth="1"/>
    <col min="3577" max="3577" width="15.140625" style="353" customWidth="1"/>
    <col min="3578" max="3578" width="12.7109375" style="353" bestFit="1" customWidth="1"/>
    <col min="3579" max="3579" width="11.85546875" style="353" customWidth="1"/>
    <col min="3580" max="3580" width="15.5703125" style="353" customWidth="1"/>
    <col min="3581" max="3581" width="11.140625" style="353" bestFit="1" customWidth="1"/>
    <col min="3582" max="3582" width="11.7109375" style="353" customWidth="1"/>
    <col min="3583" max="3583" width="15.5703125" style="353" customWidth="1"/>
    <col min="3584" max="3829" width="9.140625" style="353"/>
    <col min="3830" max="3830" width="47" style="353" customWidth="1"/>
    <col min="3831" max="3831" width="12.85546875" style="353" bestFit="1" customWidth="1"/>
    <col min="3832" max="3832" width="11.85546875" style="353" customWidth="1"/>
    <col min="3833" max="3833" width="15.140625" style="353" customWidth="1"/>
    <col min="3834" max="3834" width="12.7109375" style="353" bestFit="1" customWidth="1"/>
    <col min="3835" max="3835" width="11.85546875" style="353" customWidth="1"/>
    <col min="3836" max="3836" width="15.5703125" style="353" customWidth="1"/>
    <col min="3837" max="3837" width="11.140625" style="353" bestFit="1" customWidth="1"/>
    <col min="3838" max="3838" width="11.7109375" style="353" customWidth="1"/>
    <col min="3839" max="3839" width="15.5703125" style="353" customWidth="1"/>
    <col min="3840" max="4085" width="9.140625" style="353"/>
    <col min="4086" max="4086" width="47" style="353" customWidth="1"/>
    <col min="4087" max="4087" width="12.85546875" style="353" bestFit="1" customWidth="1"/>
    <col min="4088" max="4088" width="11.85546875" style="353" customWidth="1"/>
    <col min="4089" max="4089" width="15.140625" style="353" customWidth="1"/>
    <col min="4090" max="4090" width="12.7109375" style="353" bestFit="1" customWidth="1"/>
    <col min="4091" max="4091" width="11.85546875" style="353" customWidth="1"/>
    <col min="4092" max="4092" width="15.5703125" style="353" customWidth="1"/>
    <col min="4093" max="4093" width="11.140625" style="353" bestFit="1" customWidth="1"/>
    <col min="4094" max="4094" width="11.7109375" style="353" customWidth="1"/>
    <col min="4095" max="4095" width="15.5703125" style="353" customWidth="1"/>
    <col min="4096" max="4341" width="9.140625" style="353"/>
    <col min="4342" max="4342" width="47" style="353" customWidth="1"/>
    <col min="4343" max="4343" width="12.85546875" style="353" bestFit="1" customWidth="1"/>
    <col min="4344" max="4344" width="11.85546875" style="353" customWidth="1"/>
    <col min="4345" max="4345" width="15.140625" style="353" customWidth="1"/>
    <col min="4346" max="4346" width="12.7109375" style="353" bestFit="1" customWidth="1"/>
    <col min="4347" max="4347" width="11.85546875" style="353" customWidth="1"/>
    <col min="4348" max="4348" width="15.5703125" style="353" customWidth="1"/>
    <col min="4349" max="4349" width="11.140625" style="353" bestFit="1" customWidth="1"/>
    <col min="4350" max="4350" width="11.7109375" style="353" customWidth="1"/>
    <col min="4351" max="4351" width="15.5703125" style="353" customWidth="1"/>
    <col min="4352" max="4597" width="9.140625" style="353"/>
    <col min="4598" max="4598" width="47" style="353" customWidth="1"/>
    <col min="4599" max="4599" width="12.85546875" style="353" bestFit="1" customWidth="1"/>
    <col min="4600" max="4600" width="11.85546875" style="353" customWidth="1"/>
    <col min="4601" max="4601" width="15.140625" style="353" customWidth="1"/>
    <col min="4602" max="4602" width="12.7109375" style="353" bestFit="1" customWidth="1"/>
    <col min="4603" max="4603" width="11.85546875" style="353" customWidth="1"/>
    <col min="4604" max="4604" width="15.5703125" style="353" customWidth="1"/>
    <col min="4605" max="4605" width="11.140625" style="353" bestFit="1" customWidth="1"/>
    <col min="4606" max="4606" width="11.7109375" style="353" customWidth="1"/>
    <col min="4607" max="4607" width="15.5703125" style="353" customWidth="1"/>
    <col min="4608" max="4853" width="9.140625" style="353"/>
    <col min="4854" max="4854" width="47" style="353" customWidth="1"/>
    <col min="4855" max="4855" width="12.85546875" style="353" bestFit="1" customWidth="1"/>
    <col min="4856" max="4856" width="11.85546875" style="353" customWidth="1"/>
    <col min="4857" max="4857" width="15.140625" style="353" customWidth="1"/>
    <col min="4858" max="4858" width="12.7109375" style="353" bestFit="1" customWidth="1"/>
    <col min="4859" max="4859" width="11.85546875" style="353" customWidth="1"/>
    <col min="4860" max="4860" width="15.5703125" style="353" customWidth="1"/>
    <col min="4861" max="4861" width="11.140625" style="353" bestFit="1" customWidth="1"/>
    <col min="4862" max="4862" width="11.7109375" style="353" customWidth="1"/>
    <col min="4863" max="4863" width="15.5703125" style="353" customWidth="1"/>
    <col min="4864" max="5109" width="9.140625" style="353"/>
    <col min="5110" max="5110" width="47" style="353" customWidth="1"/>
    <col min="5111" max="5111" width="12.85546875" style="353" bestFit="1" customWidth="1"/>
    <col min="5112" max="5112" width="11.85546875" style="353" customWidth="1"/>
    <col min="5113" max="5113" width="15.140625" style="353" customWidth="1"/>
    <col min="5114" max="5114" width="12.7109375" style="353" bestFit="1" customWidth="1"/>
    <col min="5115" max="5115" width="11.85546875" style="353" customWidth="1"/>
    <col min="5116" max="5116" width="15.5703125" style="353" customWidth="1"/>
    <col min="5117" max="5117" width="11.140625" style="353" bestFit="1" customWidth="1"/>
    <col min="5118" max="5118" width="11.7109375" style="353" customWidth="1"/>
    <col min="5119" max="5119" width="15.5703125" style="353" customWidth="1"/>
    <col min="5120" max="5365" width="9.140625" style="353"/>
    <col min="5366" max="5366" width="47" style="353" customWidth="1"/>
    <col min="5367" max="5367" width="12.85546875" style="353" bestFit="1" customWidth="1"/>
    <col min="5368" max="5368" width="11.85546875" style="353" customWidth="1"/>
    <col min="5369" max="5369" width="15.140625" style="353" customWidth="1"/>
    <col min="5370" max="5370" width="12.7109375" style="353" bestFit="1" customWidth="1"/>
    <col min="5371" max="5371" width="11.85546875" style="353" customWidth="1"/>
    <col min="5372" max="5372" width="15.5703125" style="353" customWidth="1"/>
    <col min="5373" max="5373" width="11.140625" style="353" bestFit="1" customWidth="1"/>
    <col min="5374" max="5374" width="11.7109375" style="353" customWidth="1"/>
    <col min="5375" max="5375" width="15.5703125" style="353" customWidth="1"/>
    <col min="5376" max="5621" width="9.140625" style="353"/>
    <col min="5622" max="5622" width="47" style="353" customWidth="1"/>
    <col min="5623" max="5623" width="12.85546875" style="353" bestFit="1" customWidth="1"/>
    <col min="5624" max="5624" width="11.85546875" style="353" customWidth="1"/>
    <col min="5625" max="5625" width="15.140625" style="353" customWidth="1"/>
    <col min="5626" max="5626" width="12.7109375" style="353" bestFit="1" customWidth="1"/>
    <col min="5627" max="5627" width="11.85546875" style="353" customWidth="1"/>
    <col min="5628" max="5628" width="15.5703125" style="353" customWidth="1"/>
    <col min="5629" max="5629" width="11.140625" style="353" bestFit="1" customWidth="1"/>
    <col min="5630" max="5630" width="11.7109375" style="353" customWidth="1"/>
    <col min="5631" max="5631" width="15.5703125" style="353" customWidth="1"/>
    <col min="5632" max="5877" width="9.140625" style="353"/>
    <col min="5878" max="5878" width="47" style="353" customWidth="1"/>
    <col min="5879" max="5879" width="12.85546875" style="353" bestFit="1" customWidth="1"/>
    <col min="5880" max="5880" width="11.85546875" style="353" customWidth="1"/>
    <col min="5881" max="5881" width="15.140625" style="353" customWidth="1"/>
    <col min="5882" max="5882" width="12.7109375" style="353" bestFit="1" customWidth="1"/>
    <col min="5883" max="5883" width="11.85546875" style="353" customWidth="1"/>
    <col min="5884" max="5884" width="15.5703125" style="353" customWidth="1"/>
    <col min="5885" max="5885" width="11.140625" style="353" bestFit="1" customWidth="1"/>
    <col min="5886" max="5886" width="11.7109375" style="353" customWidth="1"/>
    <col min="5887" max="5887" width="15.5703125" style="353" customWidth="1"/>
    <col min="5888" max="6133" width="9.140625" style="353"/>
    <col min="6134" max="6134" width="47" style="353" customWidth="1"/>
    <col min="6135" max="6135" width="12.85546875" style="353" bestFit="1" customWidth="1"/>
    <col min="6136" max="6136" width="11.85546875" style="353" customWidth="1"/>
    <col min="6137" max="6137" width="15.140625" style="353" customWidth="1"/>
    <col min="6138" max="6138" width="12.7109375" style="353" bestFit="1" customWidth="1"/>
    <col min="6139" max="6139" width="11.85546875" style="353" customWidth="1"/>
    <col min="6140" max="6140" width="15.5703125" style="353" customWidth="1"/>
    <col min="6141" max="6141" width="11.140625" style="353" bestFit="1" customWidth="1"/>
    <col min="6142" max="6142" width="11.7109375" style="353" customWidth="1"/>
    <col min="6143" max="6143" width="15.5703125" style="353" customWidth="1"/>
    <col min="6144" max="6389" width="9.140625" style="353"/>
    <col min="6390" max="6390" width="47" style="353" customWidth="1"/>
    <col min="6391" max="6391" width="12.85546875" style="353" bestFit="1" customWidth="1"/>
    <col min="6392" max="6392" width="11.85546875" style="353" customWidth="1"/>
    <col min="6393" max="6393" width="15.140625" style="353" customWidth="1"/>
    <col min="6394" max="6394" width="12.7109375" style="353" bestFit="1" customWidth="1"/>
    <col min="6395" max="6395" width="11.85546875" style="353" customWidth="1"/>
    <col min="6396" max="6396" width="15.5703125" style="353" customWidth="1"/>
    <col min="6397" max="6397" width="11.140625" style="353" bestFit="1" customWidth="1"/>
    <col min="6398" max="6398" width="11.7109375" style="353" customWidth="1"/>
    <col min="6399" max="6399" width="15.5703125" style="353" customWidth="1"/>
    <col min="6400" max="6645" width="9.140625" style="353"/>
    <col min="6646" max="6646" width="47" style="353" customWidth="1"/>
    <col min="6647" max="6647" width="12.85546875" style="353" bestFit="1" customWidth="1"/>
    <col min="6648" max="6648" width="11.85546875" style="353" customWidth="1"/>
    <col min="6649" max="6649" width="15.140625" style="353" customWidth="1"/>
    <col min="6650" max="6650" width="12.7109375" style="353" bestFit="1" customWidth="1"/>
    <col min="6651" max="6651" width="11.85546875" style="353" customWidth="1"/>
    <col min="6652" max="6652" width="15.5703125" style="353" customWidth="1"/>
    <col min="6653" max="6653" width="11.140625" style="353" bestFit="1" customWidth="1"/>
    <col min="6654" max="6654" width="11.7109375" style="353" customWidth="1"/>
    <col min="6655" max="6655" width="15.5703125" style="353" customWidth="1"/>
    <col min="6656" max="6901" width="9.140625" style="353"/>
    <col min="6902" max="6902" width="47" style="353" customWidth="1"/>
    <col min="6903" max="6903" width="12.85546875" style="353" bestFit="1" customWidth="1"/>
    <col min="6904" max="6904" width="11.85546875" style="353" customWidth="1"/>
    <col min="6905" max="6905" width="15.140625" style="353" customWidth="1"/>
    <col min="6906" max="6906" width="12.7109375" style="353" bestFit="1" customWidth="1"/>
    <col min="6907" max="6907" width="11.85546875" style="353" customWidth="1"/>
    <col min="6908" max="6908" width="15.5703125" style="353" customWidth="1"/>
    <col min="6909" max="6909" width="11.140625" style="353" bestFit="1" customWidth="1"/>
    <col min="6910" max="6910" width="11.7109375" style="353" customWidth="1"/>
    <col min="6911" max="6911" width="15.5703125" style="353" customWidth="1"/>
    <col min="6912" max="7157" width="9.140625" style="353"/>
    <col min="7158" max="7158" width="47" style="353" customWidth="1"/>
    <col min="7159" max="7159" width="12.85546875" style="353" bestFit="1" customWidth="1"/>
    <col min="7160" max="7160" width="11.85546875" style="353" customWidth="1"/>
    <col min="7161" max="7161" width="15.140625" style="353" customWidth="1"/>
    <col min="7162" max="7162" width="12.7109375" style="353" bestFit="1" customWidth="1"/>
    <col min="7163" max="7163" width="11.85546875" style="353" customWidth="1"/>
    <col min="7164" max="7164" width="15.5703125" style="353" customWidth="1"/>
    <col min="7165" max="7165" width="11.140625" style="353" bestFit="1" customWidth="1"/>
    <col min="7166" max="7166" width="11.7109375" style="353" customWidth="1"/>
    <col min="7167" max="7167" width="15.5703125" style="353" customWidth="1"/>
    <col min="7168" max="7413" width="9.140625" style="353"/>
    <col min="7414" max="7414" width="47" style="353" customWidth="1"/>
    <col min="7415" max="7415" width="12.85546875" style="353" bestFit="1" customWidth="1"/>
    <col min="7416" max="7416" width="11.85546875" style="353" customWidth="1"/>
    <col min="7417" max="7417" width="15.140625" style="353" customWidth="1"/>
    <col min="7418" max="7418" width="12.7109375" style="353" bestFit="1" customWidth="1"/>
    <col min="7419" max="7419" width="11.85546875" style="353" customWidth="1"/>
    <col min="7420" max="7420" width="15.5703125" style="353" customWidth="1"/>
    <col min="7421" max="7421" width="11.140625" style="353" bestFit="1" customWidth="1"/>
    <col min="7422" max="7422" width="11.7109375" style="353" customWidth="1"/>
    <col min="7423" max="7423" width="15.5703125" style="353" customWidth="1"/>
    <col min="7424" max="7669" width="9.140625" style="353"/>
    <col min="7670" max="7670" width="47" style="353" customWidth="1"/>
    <col min="7671" max="7671" width="12.85546875" style="353" bestFit="1" customWidth="1"/>
    <col min="7672" max="7672" width="11.85546875" style="353" customWidth="1"/>
    <col min="7673" max="7673" width="15.140625" style="353" customWidth="1"/>
    <col min="7674" max="7674" width="12.7109375" style="353" bestFit="1" customWidth="1"/>
    <col min="7675" max="7675" width="11.85546875" style="353" customWidth="1"/>
    <col min="7676" max="7676" width="15.5703125" style="353" customWidth="1"/>
    <col min="7677" max="7677" width="11.140625" style="353" bestFit="1" customWidth="1"/>
    <col min="7678" max="7678" width="11.7109375" style="353" customWidth="1"/>
    <col min="7679" max="7679" width="15.5703125" style="353" customWidth="1"/>
    <col min="7680" max="7925" width="9.140625" style="353"/>
    <col min="7926" max="7926" width="47" style="353" customWidth="1"/>
    <col min="7927" max="7927" width="12.85546875" style="353" bestFit="1" customWidth="1"/>
    <col min="7928" max="7928" width="11.85546875" style="353" customWidth="1"/>
    <col min="7929" max="7929" width="15.140625" style="353" customWidth="1"/>
    <col min="7930" max="7930" width="12.7109375" style="353" bestFit="1" customWidth="1"/>
    <col min="7931" max="7931" width="11.85546875" style="353" customWidth="1"/>
    <col min="7932" max="7932" width="15.5703125" style="353" customWidth="1"/>
    <col min="7933" max="7933" width="11.140625" style="353" bestFit="1" customWidth="1"/>
    <col min="7934" max="7934" width="11.7109375" style="353" customWidth="1"/>
    <col min="7935" max="7935" width="15.5703125" style="353" customWidth="1"/>
    <col min="7936" max="8181" width="9.140625" style="353"/>
    <col min="8182" max="8182" width="47" style="353" customWidth="1"/>
    <col min="8183" max="8183" width="12.85546875" style="353" bestFit="1" customWidth="1"/>
    <col min="8184" max="8184" width="11.85546875" style="353" customWidth="1"/>
    <col min="8185" max="8185" width="15.140625" style="353" customWidth="1"/>
    <col min="8186" max="8186" width="12.7109375" style="353" bestFit="1" customWidth="1"/>
    <col min="8187" max="8187" width="11.85546875" style="353" customWidth="1"/>
    <col min="8188" max="8188" width="15.5703125" style="353" customWidth="1"/>
    <col min="8189" max="8189" width="11.140625" style="353" bestFit="1" customWidth="1"/>
    <col min="8190" max="8190" width="11.7109375" style="353" customWidth="1"/>
    <col min="8191" max="8191" width="15.5703125" style="353" customWidth="1"/>
    <col min="8192" max="8437" width="9.140625" style="353"/>
    <col min="8438" max="8438" width="47" style="353" customWidth="1"/>
    <col min="8439" max="8439" width="12.85546875" style="353" bestFit="1" customWidth="1"/>
    <col min="8440" max="8440" width="11.85546875" style="353" customWidth="1"/>
    <col min="8441" max="8441" width="15.140625" style="353" customWidth="1"/>
    <col min="8442" max="8442" width="12.7109375" style="353" bestFit="1" customWidth="1"/>
    <col min="8443" max="8443" width="11.85546875" style="353" customWidth="1"/>
    <col min="8444" max="8444" width="15.5703125" style="353" customWidth="1"/>
    <col min="8445" max="8445" width="11.140625" style="353" bestFit="1" customWidth="1"/>
    <col min="8446" max="8446" width="11.7109375" style="353" customWidth="1"/>
    <col min="8447" max="8447" width="15.5703125" style="353" customWidth="1"/>
    <col min="8448" max="8693" width="9.140625" style="353"/>
    <col min="8694" max="8694" width="47" style="353" customWidth="1"/>
    <col min="8695" max="8695" width="12.85546875" style="353" bestFit="1" customWidth="1"/>
    <col min="8696" max="8696" width="11.85546875" style="353" customWidth="1"/>
    <col min="8697" max="8697" width="15.140625" style="353" customWidth="1"/>
    <col min="8698" max="8698" width="12.7109375" style="353" bestFit="1" customWidth="1"/>
    <col min="8699" max="8699" width="11.85546875" style="353" customWidth="1"/>
    <col min="8700" max="8700" width="15.5703125" style="353" customWidth="1"/>
    <col min="8701" max="8701" width="11.140625" style="353" bestFit="1" customWidth="1"/>
    <col min="8702" max="8702" width="11.7109375" style="353" customWidth="1"/>
    <col min="8703" max="8703" width="15.5703125" style="353" customWidth="1"/>
    <col min="8704" max="8949" width="9.140625" style="353"/>
    <col min="8950" max="8950" width="47" style="353" customWidth="1"/>
    <col min="8951" max="8951" width="12.85546875" style="353" bestFit="1" customWidth="1"/>
    <col min="8952" max="8952" width="11.85546875" style="353" customWidth="1"/>
    <col min="8953" max="8953" width="15.140625" style="353" customWidth="1"/>
    <col min="8954" max="8954" width="12.7109375" style="353" bestFit="1" customWidth="1"/>
    <col min="8955" max="8955" width="11.85546875" style="353" customWidth="1"/>
    <col min="8956" max="8956" width="15.5703125" style="353" customWidth="1"/>
    <col min="8957" max="8957" width="11.140625" style="353" bestFit="1" customWidth="1"/>
    <col min="8958" max="8958" width="11.7109375" style="353" customWidth="1"/>
    <col min="8959" max="8959" width="15.5703125" style="353" customWidth="1"/>
    <col min="8960" max="9205" width="9.140625" style="353"/>
    <col min="9206" max="9206" width="47" style="353" customWidth="1"/>
    <col min="9207" max="9207" width="12.85546875" style="353" bestFit="1" customWidth="1"/>
    <col min="9208" max="9208" width="11.85546875" style="353" customWidth="1"/>
    <col min="9209" max="9209" width="15.140625" style="353" customWidth="1"/>
    <col min="9210" max="9210" width="12.7109375" style="353" bestFit="1" customWidth="1"/>
    <col min="9211" max="9211" width="11.85546875" style="353" customWidth="1"/>
    <col min="9212" max="9212" width="15.5703125" style="353" customWidth="1"/>
    <col min="9213" max="9213" width="11.140625" style="353" bestFit="1" customWidth="1"/>
    <col min="9214" max="9214" width="11.7109375" style="353" customWidth="1"/>
    <col min="9215" max="9215" width="15.5703125" style="353" customWidth="1"/>
    <col min="9216" max="9461" width="9.140625" style="353"/>
    <col min="9462" max="9462" width="47" style="353" customWidth="1"/>
    <col min="9463" max="9463" width="12.85546875" style="353" bestFit="1" customWidth="1"/>
    <col min="9464" max="9464" width="11.85546875" style="353" customWidth="1"/>
    <col min="9465" max="9465" width="15.140625" style="353" customWidth="1"/>
    <col min="9466" max="9466" width="12.7109375" style="353" bestFit="1" customWidth="1"/>
    <col min="9467" max="9467" width="11.85546875" style="353" customWidth="1"/>
    <col min="9468" max="9468" width="15.5703125" style="353" customWidth="1"/>
    <col min="9469" max="9469" width="11.140625" style="353" bestFit="1" customWidth="1"/>
    <col min="9470" max="9470" width="11.7109375" style="353" customWidth="1"/>
    <col min="9471" max="9471" width="15.5703125" style="353" customWidth="1"/>
    <col min="9472" max="9717" width="9.140625" style="353"/>
    <col min="9718" max="9718" width="47" style="353" customWidth="1"/>
    <col min="9719" max="9719" width="12.85546875" style="353" bestFit="1" customWidth="1"/>
    <col min="9720" max="9720" width="11.85546875" style="353" customWidth="1"/>
    <col min="9721" max="9721" width="15.140625" style="353" customWidth="1"/>
    <col min="9722" max="9722" width="12.7109375" style="353" bestFit="1" customWidth="1"/>
    <col min="9723" max="9723" width="11.85546875" style="353" customWidth="1"/>
    <col min="9724" max="9724" width="15.5703125" style="353" customWidth="1"/>
    <col min="9725" max="9725" width="11.140625" style="353" bestFit="1" customWidth="1"/>
    <col min="9726" max="9726" width="11.7109375" style="353" customWidth="1"/>
    <col min="9727" max="9727" width="15.5703125" style="353" customWidth="1"/>
    <col min="9728" max="9973" width="9.140625" style="353"/>
    <col min="9974" max="9974" width="47" style="353" customWidth="1"/>
    <col min="9975" max="9975" width="12.85546875" style="353" bestFit="1" customWidth="1"/>
    <col min="9976" max="9976" width="11.85546875" style="353" customWidth="1"/>
    <col min="9977" max="9977" width="15.140625" style="353" customWidth="1"/>
    <col min="9978" max="9978" width="12.7109375" style="353" bestFit="1" customWidth="1"/>
    <col min="9979" max="9979" width="11.85546875" style="353" customWidth="1"/>
    <col min="9980" max="9980" width="15.5703125" style="353" customWidth="1"/>
    <col min="9981" max="9981" width="11.140625" style="353" bestFit="1" customWidth="1"/>
    <col min="9982" max="9982" width="11.7109375" style="353" customWidth="1"/>
    <col min="9983" max="9983" width="15.5703125" style="353" customWidth="1"/>
    <col min="9984" max="10229" width="9.140625" style="353"/>
    <col min="10230" max="10230" width="47" style="353" customWidth="1"/>
    <col min="10231" max="10231" width="12.85546875" style="353" bestFit="1" customWidth="1"/>
    <col min="10232" max="10232" width="11.85546875" style="353" customWidth="1"/>
    <col min="10233" max="10233" width="15.140625" style="353" customWidth="1"/>
    <col min="10234" max="10234" width="12.7109375" style="353" bestFit="1" customWidth="1"/>
    <col min="10235" max="10235" width="11.85546875" style="353" customWidth="1"/>
    <col min="10236" max="10236" width="15.5703125" style="353" customWidth="1"/>
    <col min="10237" max="10237" width="11.140625" style="353" bestFit="1" customWidth="1"/>
    <col min="10238" max="10238" width="11.7109375" style="353" customWidth="1"/>
    <col min="10239" max="10239" width="15.5703125" style="353" customWidth="1"/>
    <col min="10240" max="10485" width="9.140625" style="353"/>
    <col min="10486" max="10486" width="47" style="353" customWidth="1"/>
    <col min="10487" max="10487" width="12.85546875" style="353" bestFit="1" customWidth="1"/>
    <col min="10488" max="10488" width="11.85546875" style="353" customWidth="1"/>
    <col min="10489" max="10489" width="15.140625" style="353" customWidth="1"/>
    <col min="10490" max="10490" width="12.7109375" style="353" bestFit="1" customWidth="1"/>
    <col min="10491" max="10491" width="11.85546875" style="353" customWidth="1"/>
    <col min="10492" max="10492" width="15.5703125" style="353" customWidth="1"/>
    <col min="10493" max="10493" width="11.140625" style="353" bestFit="1" customWidth="1"/>
    <col min="10494" max="10494" width="11.7109375" style="353" customWidth="1"/>
    <col min="10495" max="10495" width="15.5703125" style="353" customWidth="1"/>
    <col min="10496" max="10741" width="9.140625" style="353"/>
    <col min="10742" max="10742" width="47" style="353" customWidth="1"/>
    <col min="10743" max="10743" width="12.85546875" style="353" bestFit="1" customWidth="1"/>
    <col min="10744" max="10744" width="11.85546875" style="353" customWidth="1"/>
    <col min="10745" max="10745" width="15.140625" style="353" customWidth="1"/>
    <col min="10746" max="10746" width="12.7109375" style="353" bestFit="1" customWidth="1"/>
    <col min="10747" max="10747" width="11.85546875" style="353" customWidth="1"/>
    <col min="10748" max="10748" width="15.5703125" style="353" customWidth="1"/>
    <col min="10749" max="10749" width="11.140625" style="353" bestFit="1" customWidth="1"/>
    <col min="10750" max="10750" width="11.7109375" style="353" customWidth="1"/>
    <col min="10751" max="10751" width="15.5703125" style="353" customWidth="1"/>
    <col min="10752" max="10997" width="9.140625" style="353"/>
    <col min="10998" max="10998" width="47" style="353" customWidth="1"/>
    <col min="10999" max="10999" width="12.85546875" style="353" bestFit="1" customWidth="1"/>
    <col min="11000" max="11000" width="11.85546875" style="353" customWidth="1"/>
    <col min="11001" max="11001" width="15.140625" style="353" customWidth="1"/>
    <col min="11002" max="11002" width="12.7109375" style="353" bestFit="1" customWidth="1"/>
    <col min="11003" max="11003" width="11.85546875" style="353" customWidth="1"/>
    <col min="11004" max="11004" width="15.5703125" style="353" customWidth="1"/>
    <col min="11005" max="11005" width="11.140625" style="353" bestFit="1" customWidth="1"/>
    <col min="11006" max="11006" width="11.7109375" style="353" customWidth="1"/>
    <col min="11007" max="11007" width="15.5703125" style="353" customWidth="1"/>
    <col min="11008" max="11253" width="9.140625" style="353"/>
    <col min="11254" max="11254" width="47" style="353" customWidth="1"/>
    <col min="11255" max="11255" width="12.85546875" style="353" bestFit="1" customWidth="1"/>
    <col min="11256" max="11256" width="11.85546875" style="353" customWidth="1"/>
    <col min="11257" max="11257" width="15.140625" style="353" customWidth="1"/>
    <col min="11258" max="11258" width="12.7109375" style="353" bestFit="1" customWidth="1"/>
    <col min="11259" max="11259" width="11.85546875" style="353" customWidth="1"/>
    <col min="11260" max="11260" width="15.5703125" style="353" customWidth="1"/>
    <col min="11261" max="11261" width="11.140625" style="353" bestFit="1" customWidth="1"/>
    <col min="11262" max="11262" width="11.7109375" style="353" customWidth="1"/>
    <col min="11263" max="11263" width="15.5703125" style="353" customWidth="1"/>
    <col min="11264" max="11509" width="9.140625" style="353"/>
    <col min="11510" max="11510" width="47" style="353" customWidth="1"/>
    <col min="11511" max="11511" width="12.85546875" style="353" bestFit="1" customWidth="1"/>
    <col min="11512" max="11512" width="11.85546875" style="353" customWidth="1"/>
    <col min="11513" max="11513" width="15.140625" style="353" customWidth="1"/>
    <col min="11514" max="11514" width="12.7109375" style="353" bestFit="1" customWidth="1"/>
    <col min="11515" max="11515" width="11.85546875" style="353" customWidth="1"/>
    <col min="11516" max="11516" width="15.5703125" style="353" customWidth="1"/>
    <col min="11517" max="11517" width="11.140625" style="353" bestFit="1" customWidth="1"/>
    <col min="11518" max="11518" width="11.7109375" style="353" customWidth="1"/>
    <col min="11519" max="11519" width="15.5703125" style="353" customWidth="1"/>
    <col min="11520" max="11765" width="9.140625" style="353"/>
    <col min="11766" max="11766" width="47" style="353" customWidth="1"/>
    <col min="11767" max="11767" width="12.85546875" style="353" bestFit="1" customWidth="1"/>
    <col min="11768" max="11768" width="11.85546875" style="353" customWidth="1"/>
    <col min="11769" max="11769" width="15.140625" style="353" customWidth="1"/>
    <col min="11770" max="11770" width="12.7109375" style="353" bestFit="1" customWidth="1"/>
    <col min="11771" max="11771" width="11.85546875" style="353" customWidth="1"/>
    <col min="11772" max="11772" width="15.5703125" style="353" customWidth="1"/>
    <col min="11773" max="11773" width="11.140625" style="353" bestFit="1" customWidth="1"/>
    <col min="11774" max="11774" width="11.7109375" style="353" customWidth="1"/>
    <col min="11775" max="11775" width="15.5703125" style="353" customWidth="1"/>
    <col min="11776" max="12021" width="9.140625" style="353"/>
    <col min="12022" max="12022" width="47" style="353" customWidth="1"/>
    <col min="12023" max="12023" width="12.85546875" style="353" bestFit="1" customWidth="1"/>
    <col min="12024" max="12024" width="11.85546875" style="353" customWidth="1"/>
    <col min="12025" max="12025" width="15.140625" style="353" customWidth="1"/>
    <col min="12026" max="12026" width="12.7109375" style="353" bestFit="1" customWidth="1"/>
    <col min="12027" max="12027" width="11.85546875" style="353" customWidth="1"/>
    <col min="12028" max="12028" width="15.5703125" style="353" customWidth="1"/>
    <col min="12029" max="12029" width="11.140625" style="353" bestFit="1" customWidth="1"/>
    <col min="12030" max="12030" width="11.7109375" style="353" customWidth="1"/>
    <col min="12031" max="12031" width="15.5703125" style="353" customWidth="1"/>
    <col min="12032" max="12277" width="9.140625" style="353"/>
    <col min="12278" max="12278" width="47" style="353" customWidth="1"/>
    <col min="12279" max="12279" width="12.85546875" style="353" bestFit="1" customWidth="1"/>
    <col min="12280" max="12280" width="11.85546875" style="353" customWidth="1"/>
    <col min="12281" max="12281" width="15.140625" style="353" customWidth="1"/>
    <col min="12282" max="12282" width="12.7109375" style="353" bestFit="1" customWidth="1"/>
    <col min="12283" max="12283" width="11.85546875" style="353" customWidth="1"/>
    <col min="12284" max="12284" width="15.5703125" style="353" customWidth="1"/>
    <col min="12285" max="12285" width="11.140625" style="353" bestFit="1" customWidth="1"/>
    <col min="12286" max="12286" width="11.7109375" style="353" customWidth="1"/>
    <col min="12287" max="12287" width="15.5703125" style="353" customWidth="1"/>
    <col min="12288" max="12533" width="9.140625" style="353"/>
    <col min="12534" max="12534" width="47" style="353" customWidth="1"/>
    <col min="12535" max="12535" width="12.85546875" style="353" bestFit="1" customWidth="1"/>
    <col min="12536" max="12536" width="11.85546875" style="353" customWidth="1"/>
    <col min="12537" max="12537" width="15.140625" style="353" customWidth="1"/>
    <col min="12538" max="12538" width="12.7109375" style="353" bestFit="1" customWidth="1"/>
    <col min="12539" max="12539" width="11.85546875" style="353" customWidth="1"/>
    <col min="12540" max="12540" width="15.5703125" style="353" customWidth="1"/>
    <col min="12541" max="12541" width="11.140625" style="353" bestFit="1" customWidth="1"/>
    <col min="12542" max="12542" width="11.7109375" style="353" customWidth="1"/>
    <col min="12543" max="12543" width="15.5703125" style="353" customWidth="1"/>
    <col min="12544" max="12789" width="9.140625" style="353"/>
    <col min="12790" max="12790" width="47" style="353" customWidth="1"/>
    <col min="12791" max="12791" width="12.85546875" style="353" bestFit="1" customWidth="1"/>
    <col min="12792" max="12792" width="11.85546875" style="353" customWidth="1"/>
    <col min="12793" max="12793" width="15.140625" style="353" customWidth="1"/>
    <col min="12794" max="12794" width="12.7109375" style="353" bestFit="1" customWidth="1"/>
    <col min="12795" max="12795" width="11.85546875" style="353" customWidth="1"/>
    <col min="12796" max="12796" width="15.5703125" style="353" customWidth="1"/>
    <col min="12797" max="12797" width="11.140625" style="353" bestFit="1" customWidth="1"/>
    <col min="12798" max="12798" width="11.7109375" style="353" customWidth="1"/>
    <col min="12799" max="12799" width="15.5703125" style="353" customWidth="1"/>
    <col min="12800" max="13045" width="9.140625" style="353"/>
    <col min="13046" max="13046" width="47" style="353" customWidth="1"/>
    <col min="13047" max="13047" width="12.85546875" style="353" bestFit="1" customWidth="1"/>
    <col min="13048" max="13048" width="11.85546875" style="353" customWidth="1"/>
    <col min="13049" max="13049" width="15.140625" style="353" customWidth="1"/>
    <col min="13050" max="13050" width="12.7109375" style="353" bestFit="1" customWidth="1"/>
    <col min="13051" max="13051" width="11.85546875" style="353" customWidth="1"/>
    <col min="13052" max="13052" width="15.5703125" style="353" customWidth="1"/>
    <col min="13053" max="13053" width="11.140625" style="353" bestFit="1" customWidth="1"/>
    <col min="13054" max="13054" width="11.7109375" style="353" customWidth="1"/>
    <col min="13055" max="13055" width="15.5703125" style="353" customWidth="1"/>
    <col min="13056" max="13301" width="9.140625" style="353"/>
    <col min="13302" max="13302" width="47" style="353" customWidth="1"/>
    <col min="13303" max="13303" width="12.85546875" style="353" bestFit="1" customWidth="1"/>
    <col min="13304" max="13304" width="11.85546875" style="353" customWidth="1"/>
    <col min="13305" max="13305" width="15.140625" style="353" customWidth="1"/>
    <col min="13306" max="13306" width="12.7109375" style="353" bestFit="1" customWidth="1"/>
    <col min="13307" max="13307" width="11.85546875" style="353" customWidth="1"/>
    <col min="13308" max="13308" width="15.5703125" style="353" customWidth="1"/>
    <col min="13309" max="13309" width="11.140625" style="353" bestFit="1" customWidth="1"/>
    <col min="13310" max="13310" width="11.7109375" style="353" customWidth="1"/>
    <col min="13311" max="13311" width="15.5703125" style="353" customWidth="1"/>
    <col min="13312" max="13557" width="9.140625" style="353"/>
    <col min="13558" max="13558" width="47" style="353" customWidth="1"/>
    <col min="13559" max="13559" width="12.85546875" style="353" bestFit="1" customWidth="1"/>
    <col min="13560" max="13560" width="11.85546875" style="353" customWidth="1"/>
    <col min="13561" max="13561" width="15.140625" style="353" customWidth="1"/>
    <col min="13562" max="13562" width="12.7109375" style="353" bestFit="1" customWidth="1"/>
    <col min="13563" max="13563" width="11.85546875" style="353" customWidth="1"/>
    <col min="13564" max="13564" width="15.5703125" style="353" customWidth="1"/>
    <col min="13565" max="13565" width="11.140625" style="353" bestFit="1" customWidth="1"/>
    <col min="13566" max="13566" width="11.7109375" style="353" customWidth="1"/>
    <col min="13567" max="13567" width="15.5703125" style="353" customWidth="1"/>
    <col min="13568" max="13813" width="9.140625" style="353"/>
    <col min="13814" max="13814" width="47" style="353" customWidth="1"/>
    <col min="13815" max="13815" width="12.85546875" style="353" bestFit="1" customWidth="1"/>
    <col min="13816" max="13816" width="11.85546875" style="353" customWidth="1"/>
    <col min="13817" max="13817" width="15.140625" style="353" customWidth="1"/>
    <col min="13818" max="13818" width="12.7109375" style="353" bestFit="1" customWidth="1"/>
    <col min="13819" max="13819" width="11.85546875" style="353" customWidth="1"/>
    <col min="13820" max="13820" width="15.5703125" style="353" customWidth="1"/>
    <col min="13821" max="13821" width="11.140625" style="353" bestFit="1" customWidth="1"/>
    <col min="13822" max="13822" width="11.7109375" style="353" customWidth="1"/>
    <col min="13823" max="13823" width="15.5703125" style="353" customWidth="1"/>
    <col min="13824" max="14069" width="9.140625" style="353"/>
    <col min="14070" max="14070" width="47" style="353" customWidth="1"/>
    <col min="14071" max="14071" width="12.85546875" style="353" bestFit="1" customWidth="1"/>
    <col min="14072" max="14072" width="11.85546875" style="353" customWidth="1"/>
    <col min="14073" max="14073" width="15.140625" style="353" customWidth="1"/>
    <col min="14074" max="14074" width="12.7109375" style="353" bestFit="1" customWidth="1"/>
    <col min="14075" max="14075" width="11.85546875" style="353" customWidth="1"/>
    <col min="14076" max="14076" width="15.5703125" style="353" customWidth="1"/>
    <col min="14077" max="14077" width="11.140625" style="353" bestFit="1" customWidth="1"/>
    <col min="14078" max="14078" width="11.7109375" style="353" customWidth="1"/>
    <col min="14079" max="14079" width="15.5703125" style="353" customWidth="1"/>
    <col min="14080" max="14325" width="9.140625" style="353"/>
    <col min="14326" max="14326" width="47" style="353" customWidth="1"/>
    <col min="14327" max="14327" width="12.85546875" style="353" bestFit="1" customWidth="1"/>
    <col min="14328" max="14328" width="11.85546875" style="353" customWidth="1"/>
    <col min="14329" max="14329" width="15.140625" style="353" customWidth="1"/>
    <col min="14330" max="14330" width="12.7109375" style="353" bestFit="1" customWidth="1"/>
    <col min="14331" max="14331" width="11.85546875" style="353" customWidth="1"/>
    <col min="14332" max="14332" width="15.5703125" style="353" customWidth="1"/>
    <col min="14333" max="14333" width="11.140625" style="353" bestFit="1" customWidth="1"/>
    <col min="14334" max="14334" width="11.7109375" style="353" customWidth="1"/>
    <col min="14335" max="14335" width="15.5703125" style="353" customWidth="1"/>
    <col min="14336" max="14581" width="9.140625" style="353"/>
    <col min="14582" max="14582" width="47" style="353" customWidth="1"/>
    <col min="14583" max="14583" width="12.85546875" style="353" bestFit="1" customWidth="1"/>
    <col min="14584" max="14584" width="11.85546875" style="353" customWidth="1"/>
    <col min="14585" max="14585" width="15.140625" style="353" customWidth="1"/>
    <col min="14586" max="14586" width="12.7109375" style="353" bestFit="1" customWidth="1"/>
    <col min="14587" max="14587" width="11.85546875" style="353" customWidth="1"/>
    <col min="14588" max="14588" width="15.5703125" style="353" customWidth="1"/>
    <col min="14589" max="14589" width="11.140625" style="353" bestFit="1" customWidth="1"/>
    <col min="14590" max="14590" width="11.7109375" style="353" customWidth="1"/>
    <col min="14591" max="14591" width="15.5703125" style="353" customWidth="1"/>
    <col min="14592" max="14837" width="9.140625" style="353"/>
    <col min="14838" max="14838" width="47" style="353" customWidth="1"/>
    <col min="14839" max="14839" width="12.85546875" style="353" bestFit="1" customWidth="1"/>
    <col min="14840" max="14840" width="11.85546875" style="353" customWidth="1"/>
    <col min="14841" max="14841" width="15.140625" style="353" customWidth="1"/>
    <col min="14842" max="14842" width="12.7109375" style="353" bestFit="1" customWidth="1"/>
    <col min="14843" max="14843" width="11.85546875" style="353" customWidth="1"/>
    <col min="14844" max="14844" width="15.5703125" style="353" customWidth="1"/>
    <col min="14845" max="14845" width="11.140625" style="353" bestFit="1" customWidth="1"/>
    <col min="14846" max="14846" width="11.7109375" style="353" customWidth="1"/>
    <col min="14847" max="14847" width="15.5703125" style="353" customWidth="1"/>
    <col min="14848" max="15093" width="9.140625" style="353"/>
    <col min="15094" max="15094" width="47" style="353" customWidth="1"/>
    <col min="15095" max="15095" width="12.85546875" style="353" bestFit="1" customWidth="1"/>
    <col min="15096" max="15096" width="11.85546875" style="353" customWidth="1"/>
    <col min="15097" max="15097" width="15.140625" style="353" customWidth="1"/>
    <col min="15098" max="15098" width="12.7109375" style="353" bestFit="1" customWidth="1"/>
    <col min="15099" max="15099" width="11.85546875" style="353" customWidth="1"/>
    <col min="15100" max="15100" width="15.5703125" style="353" customWidth="1"/>
    <col min="15101" max="15101" width="11.140625" style="353" bestFit="1" customWidth="1"/>
    <col min="15102" max="15102" width="11.7109375" style="353" customWidth="1"/>
    <col min="15103" max="15103" width="15.5703125" style="353" customWidth="1"/>
    <col min="15104" max="15349" width="9.140625" style="353"/>
    <col min="15350" max="15350" width="47" style="353" customWidth="1"/>
    <col min="15351" max="15351" width="12.85546875" style="353" bestFit="1" customWidth="1"/>
    <col min="15352" max="15352" width="11.85546875" style="353" customWidth="1"/>
    <col min="15353" max="15353" width="15.140625" style="353" customWidth="1"/>
    <col min="15354" max="15354" width="12.7109375" style="353" bestFit="1" customWidth="1"/>
    <col min="15355" max="15355" width="11.85546875" style="353" customWidth="1"/>
    <col min="15356" max="15356" width="15.5703125" style="353" customWidth="1"/>
    <col min="15357" max="15357" width="11.140625" style="353" bestFit="1" customWidth="1"/>
    <col min="15358" max="15358" width="11.7109375" style="353" customWidth="1"/>
    <col min="15359" max="15359" width="15.5703125" style="353" customWidth="1"/>
    <col min="15360" max="15605" width="9.140625" style="353"/>
    <col min="15606" max="15606" width="47" style="353" customWidth="1"/>
    <col min="15607" max="15607" width="12.85546875" style="353" bestFit="1" customWidth="1"/>
    <col min="15608" max="15608" width="11.85546875" style="353" customWidth="1"/>
    <col min="15609" max="15609" width="15.140625" style="353" customWidth="1"/>
    <col min="15610" max="15610" width="12.7109375" style="353" bestFit="1" customWidth="1"/>
    <col min="15611" max="15611" width="11.85546875" style="353" customWidth="1"/>
    <col min="15612" max="15612" width="15.5703125" style="353" customWidth="1"/>
    <col min="15613" max="15613" width="11.140625" style="353" bestFit="1" customWidth="1"/>
    <col min="15614" max="15614" width="11.7109375" style="353" customWidth="1"/>
    <col min="15615" max="15615" width="15.5703125" style="353" customWidth="1"/>
    <col min="15616" max="15861" width="9.140625" style="353"/>
    <col min="15862" max="15862" width="47" style="353" customWidth="1"/>
    <col min="15863" max="15863" width="12.85546875" style="353" bestFit="1" customWidth="1"/>
    <col min="15864" max="15864" width="11.85546875" style="353" customWidth="1"/>
    <col min="15865" max="15865" width="15.140625" style="353" customWidth="1"/>
    <col min="15866" max="15866" width="12.7109375" style="353" bestFit="1" customWidth="1"/>
    <col min="15867" max="15867" width="11.85546875" style="353" customWidth="1"/>
    <col min="15868" max="15868" width="15.5703125" style="353" customWidth="1"/>
    <col min="15869" max="15869" width="11.140625" style="353" bestFit="1" customWidth="1"/>
    <col min="15870" max="15870" width="11.7109375" style="353" customWidth="1"/>
    <col min="15871" max="15871" width="15.5703125" style="353" customWidth="1"/>
    <col min="15872" max="16117" width="9.140625" style="353"/>
    <col min="16118" max="16118" width="47" style="353" customWidth="1"/>
    <col min="16119" max="16119" width="12.85546875" style="353" bestFit="1" customWidth="1"/>
    <col min="16120" max="16120" width="11.85546875" style="353" customWidth="1"/>
    <col min="16121" max="16121" width="15.140625" style="353" customWidth="1"/>
    <col min="16122" max="16122" width="12.7109375" style="353" bestFit="1" customWidth="1"/>
    <col min="16123" max="16123" width="11.85546875" style="353" customWidth="1"/>
    <col min="16124" max="16124" width="15.5703125" style="353" customWidth="1"/>
    <col min="16125" max="16125" width="11.140625" style="353" bestFit="1" customWidth="1"/>
    <col min="16126" max="16126" width="11.7109375" style="353" customWidth="1"/>
    <col min="16127" max="16127" width="15.5703125" style="353" customWidth="1"/>
    <col min="16128" max="16384" width="9.140625" style="353"/>
  </cols>
  <sheetData>
    <row r="1" spans="1:12">
      <c r="D1" s="642"/>
    </row>
    <row r="2" spans="1:12" s="641" customFormat="1">
      <c r="B2" s="744"/>
      <c r="C2" s="744"/>
      <c r="D2" s="744"/>
      <c r="E2" s="744"/>
      <c r="F2" s="744"/>
      <c r="G2" s="746"/>
      <c r="H2" s="744"/>
      <c r="I2" s="745"/>
      <c r="J2" s="745"/>
      <c r="K2" s="747" t="s">
        <v>479</v>
      </c>
    </row>
    <row r="3" spans="1:12" s="641" customFormat="1" ht="19.5" customHeight="1">
      <c r="B3" s="959" t="s">
        <v>480</v>
      </c>
      <c r="C3" s="959"/>
      <c r="D3" s="959"/>
      <c r="E3" s="959"/>
      <c r="F3" s="959"/>
      <c r="G3" s="959"/>
      <c r="H3" s="959"/>
      <c r="I3" s="959"/>
      <c r="J3" s="959"/>
      <c r="K3" s="959"/>
    </row>
    <row r="4" spans="1:12" s="641" customFormat="1">
      <c r="B4" s="748"/>
      <c r="C4" s="748"/>
      <c r="D4" s="748"/>
      <c r="E4" s="748"/>
      <c r="F4" s="748"/>
      <c r="G4" s="748"/>
      <c r="H4" s="748"/>
      <c r="I4" s="748"/>
      <c r="J4" s="748"/>
      <c r="K4" s="744"/>
    </row>
    <row r="5" spans="1:12" s="641" customFormat="1" ht="13.5" thickBot="1">
      <c r="J5" s="967"/>
      <c r="K5" s="967"/>
    </row>
    <row r="6" spans="1:12" s="641" customFormat="1" ht="18" customHeight="1" thickBot="1">
      <c r="A6" s="749"/>
      <c r="B6" s="968" t="s">
        <v>67</v>
      </c>
      <c r="C6" s="971" t="s">
        <v>2</v>
      </c>
      <c r="D6" s="972"/>
      <c r="E6" s="973"/>
      <c r="F6" s="971" t="s">
        <v>180</v>
      </c>
      <c r="G6" s="972"/>
      <c r="H6" s="973"/>
      <c r="I6" s="971" t="s">
        <v>181</v>
      </c>
      <c r="J6" s="972"/>
      <c r="K6" s="973"/>
    </row>
    <row r="7" spans="1:12" s="641" customFormat="1" ht="15.75" customHeight="1" thickBot="1">
      <c r="A7" s="749"/>
      <c r="B7" s="969"/>
      <c r="C7" s="974">
        <v>40359</v>
      </c>
      <c r="D7" s="975"/>
      <c r="E7" s="976"/>
      <c r="F7" s="974">
        <v>40359</v>
      </c>
      <c r="G7" s="975"/>
      <c r="H7" s="976"/>
      <c r="I7" s="974">
        <v>40359</v>
      </c>
      <c r="J7" s="975"/>
      <c r="K7" s="976"/>
    </row>
    <row r="8" spans="1:12" s="641" customFormat="1" ht="51.75" thickBot="1">
      <c r="A8" s="749"/>
      <c r="B8" s="970"/>
      <c r="C8" s="750" t="s">
        <v>481</v>
      </c>
      <c r="D8" s="751" t="s">
        <v>266</v>
      </c>
      <c r="E8" s="751" t="s">
        <v>482</v>
      </c>
      <c r="F8" s="750" t="s">
        <v>481</v>
      </c>
      <c r="G8" s="751" t="s">
        <v>266</v>
      </c>
      <c r="H8" s="751" t="s">
        <v>482</v>
      </c>
      <c r="I8" s="750" t="s">
        <v>481</v>
      </c>
      <c r="J8" s="751" t="s">
        <v>266</v>
      </c>
      <c r="K8" s="751" t="s">
        <v>482</v>
      </c>
      <c r="L8" s="752"/>
    </row>
    <row r="9" spans="1:12" s="641" customFormat="1" ht="13.5" thickBot="1">
      <c r="A9" s="749"/>
      <c r="B9" s="656" t="s">
        <v>467</v>
      </c>
      <c r="C9" s="657">
        <f>C10+C17-C22</f>
        <v>21892.776000000002</v>
      </c>
      <c r="D9" s="661">
        <v>1</v>
      </c>
      <c r="E9" s="753">
        <f>'[12]Prv aneks-juni 2010-koreg'!H68-'[12]Prv aneks-juni 2010-koreg'!D68</f>
        <v>1381.9748000000036</v>
      </c>
      <c r="F9" s="657">
        <f>F10+F17-F22</f>
        <v>9793.949230000002</v>
      </c>
      <c r="G9" s="661">
        <v>1</v>
      </c>
      <c r="H9" s="659">
        <f>'[12]Prv aneks-juni 2010-koreg'!I68-'[12]Prv aneks-juni 2010-koreg'!E68</f>
        <v>271.15501000000222</v>
      </c>
      <c r="I9" s="657">
        <f>'[12]Prv aneks-juni 2010-koreg'!J68</f>
        <v>5053.1656300000068</v>
      </c>
      <c r="J9" s="661">
        <v>1</v>
      </c>
      <c r="K9" s="659">
        <f>'[12]Prv aneks-juni 2010-koreg'!J68-'[12]Prv aneks-juni 2010-koreg'!F68</f>
        <v>-27.80345999999281</v>
      </c>
    </row>
    <row r="10" spans="1:12" s="641" customFormat="1" ht="13.5" thickBot="1">
      <c r="A10" s="749"/>
      <c r="B10" s="656" t="s">
        <v>432</v>
      </c>
      <c r="C10" s="665">
        <f>C11+C12-C13</f>
        <v>17898.010000000002</v>
      </c>
      <c r="D10" s="668">
        <f>C10/C9</f>
        <v>0.81753040363634111</v>
      </c>
      <c r="E10" s="754">
        <f>'[12]Prv aneks-juni 2010-koreg'!H33-'[12]Prv aneks-juni 2010-koreg'!D33</f>
        <v>1444.387999999999</v>
      </c>
      <c r="F10" s="665">
        <f>F11+F12-F13</f>
        <v>8205.3299800000004</v>
      </c>
      <c r="G10" s="668">
        <f>F10/F9</f>
        <v>0.83779584591536616</v>
      </c>
      <c r="H10" s="667">
        <f>'[12]Prv aneks-juni 2010-koreg'!I33-'[12]Prv aneks-juni 2010-koreg'!E33</f>
        <v>-64.53823999999986</v>
      </c>
      <c r="I10" s="665">
        <f>I11+I12-I13</f>
        <v>5260.8269299999993</v>
      </c>
      <c r="J10" s="668">
        <f>I10/I9</f>
        <v>1.0410952886181157</v>
      </c>
      <c r="K10" s="667">
        <f>'[12]Prv aneks-juni 2010-koreg'!J33-'[12]Prv aneks-juni 2010-koreg'!F33</f>
        <v>-82.995490000001155</v>
      </c>
    </row>
    <row r="11" spans="1:12" s="641" customFormat="1" ht="38.25">
      <c r="A11" s="749"/>
      <c r="B11" s="671" t="s">
        <v>468</v>
      </c>
      <c r="C11" s="728">
        <f>'[12]Prv aneks-juni 2010-koreg'!H7</f>
        <v>8762.5040000000008</v>
      </c>
      <c r="D11" s="675">
        <f>C11/C10</f>
        <v>0.48957979127288453</v>
      </c>
      <c r="E11" s="755">
        <f>'[12]Prv aneks-juni 2010-koreg'!H7-'[12]Prv aneks-juni 2010-koreg'!D7</f>
        <v>15.863000000001193</v>
      </c>
      <c r="F11" s="728">
        <f>'[12]Prv aneks-juni 2010-koreg'!I7</f>
        <v>7007.1782800000001</v>
      </c>
      <c r="G11" s="675">
        <f>F11/F10</f>
        <v>0.85397885241417182</v>
      </c>
      <c r="H11" s="674">
        <f>'[12]Prv aneks-juni 2010-koreg'!I7-'[12]Prv aneks-juni 2010-koreg'!E7</f>
        <v>3.9999999989959178E-4</v>
      </c>
      <c r="I11" s="728">
        <f>'[12]Prv aneks-juni 2010-koreg'!J7</f>
        <v>5821.7135999999991</v>
      </c>
      <c r="J11" s="675">
        <f>I11/I10</f>
        <v>1.1066156856066733</v>
      </c>
      <c r="K11" s="674">
        <f>'[12]Prv aneks-juni 2010-koreg'!J7-'[12]Prv aneks-juni 2010-koreg'!F7</f>
        <v>0</v>
      </c>
    </row>
    <row r="12" spans="1:12" s="641" customFormat="1">
      <c r="A12" s="749"/>
      <c r="B12" s="679" t="s">
        <v>469</v>
      </c>
      <c r="C12" s="727">
        <f>'[12]Prv aneks-juni 2010-koreg'!H14</f>
        <v>9203.7000000000007</v>
      </c>
      <c r="D12" s="683">
        <f>C12/C10</f>
        <v>0.51423035298337638</v>
      </c>
      <c r="E12" s="756">
        <f>'[12]Prv aneks-juni 2010-koreg'!H14-'[12]Prv aneks-juni 2010-koreg'!D14</f>
        <v>1419.9400000000005</v>
      </c>
      <c r="F12" s="727">
        <f>'[12]Prv aneks-juni 2010-koreg'!I14</f>
        <v>1581.6047699999999</v>
      </c>
      <c r="G12" s="683">
        <f>F12/F10</f>
        <v>0.192753341286099</v>
      </c>
      <c r="H12" s="682">
        <f>'[12]Prv aneks-juni 2010-koreg'!I14-'[12]Prv aneks-juni 2010-koreg'!E14</f>
        <v>-433.19506999999999</v>
      </c>
      <c r="I12" s="727">
        <f>'[12]Prv aneks-juni 2010-koreg'!J14</f>
        <v>-407.16263999999921</v>
      </c>
      <c r="J12" s="683">
        <f>I12/I10</f>
        <v>-7.7395178632116549E-2</v>
      </c>
      <c r="K12" s="682">
        <f>'[12]Prv aneks-juni 2010-koreg'!J14-'[12]Prv aneks-juni 2010-koreg'!F14</f>
        <v>-222.16929999999937</v>
      </c>
    </row>
    <row r="13" spans="1:12" s="641" customFormat="1">
      <c r="A13" s="749"/>
      <c r="B13" s="688" t="s">
        <v>470</v>
      </c>
      <c r="C13" s="757">
        <f>SUM(C14:C16)</f>
        <v>68.194000000000003</v>
      </c>
      <c r="D13" s="689">
        <f>C13/C10</f>
        <v>3.8101442562608911E-3</v>
      </c>
      <c r="E13" s="758">
        <f>SUM(E14:E16)</f>
        <v>-8.5849999999999937</v>
      </c>
      <c r="F13" s="757">
        <f>SUM(F14:F16)</f>
        <v>383.45307000000003</v>
      </c>
      <c r="G13" s="689">
        <f>F13/F10</f>
        <v>4.6732193700270909E-2</v>
      </c>
      <c r="H13" s="682">
        <f>SUM(H14:H16)</f>
        <v>153.72402999999997</v>
      </c>
      <c r="I13" s="757">
        <f>SUM(I14:I16)</f>
        <v>153.72402999999997</v>
      </c>
      <c r="J13" s="689">
        <f>I13/I10</f>
        <v>2.9220506974556564E-2</v>
      </c>
      <c r="K13" s="759">
        <f>SUM(K14:K16)</f>
        <v>-139.17381000000006</v>
      </c>
    </row>
    <row r="14" spans="1:12" s="705" customFormat="1">
      <c r="A14" s="760"/>
      <c r="B14" s="695" t="s">
        <v>471</v>
      </c>
      <c r="C14" s="761">
        <f>'[12]Prv aneks-juni 2010-koreg'!H25</f>
        <v>0</v>
      </c>
      <c r="D14" s="699">
        <f>C14/C13</f>
        <v>0</v>
      </c>
      <c r="E14" s="762">
        <f>'[12]Prv aneks-juni 2010-koreg'!H25-'[12]Prv aneks-juni 2010-koreg'!D25</f>
        <v>0</v>
      </c>
      <c r="F14" s="761">
        <f>'[12]Prv aneks-juni 2010-koreg'!I25</f>
        <v>223.68764000000002</v>
      </c>
      <c r="G14" s="699">
        <f>F14/F13</f>
        <v>0.58335076049854029</v>
      </c>
      <c r="H14" s="763">
        <f>'[12]Prv aneks-juni 2010-koreg'!J25</f>
        <v>135.99279999999999</v>
      </c>
      <c r="I14" s="761">
        <f>'[12]Prv aneks-juni 2010-koreg'!J25</f>
        <v>135.99279999999999</v>
      </c>
      <c r="J14" s="699">
        <f>I14/I13</f>
        <v>0.88465544391465678</v>
      </c>
      <c r="K14" s="763">
        <f>'[12]Prv aneks-juni 2010-koreg'!J25-'[12]Prv aneks-juni 2010-koreg'!F25</f>
        <v>-141.68249000000003</v>
      </c>
    </row>
    <row r="15" spans="1:12" s="705" customFormat="1">
      <c r="A15" s="760"/>
      <c r="B15" s="695" t="s">
        <v>472</v>
      </c>
      <c r="C15" s="761">
        <f>'[12]Prv aneks-juni 2010-koreg'!H30</f>
        <v>0</v>
      </c>
      <c r="D15" s="699">
        <f>C15/C13</f>
        <v>0</v>
      </c>
      <c r="E15" s="762">
        <f>'[12]Prv aneks-juni 2010-koreg'!H30-'[12]Prv aneks-juni 2010-koreg'!D30</f>
        <v>0</v>
      </c>
      <c r="F15" s="761">
        <f>'[12]Prv aneks-juni 2010-koreg'!I30</f>
        <v>105.21315</v>
      </c>
      <c r="G15" s="699">
        <f>F15/F13</f>
        <v>0.2743833815178478</v>
      </c>
      <c r="H15" s="763">
        <f>'[12]Prv aneks-juni 2010-koreg'!J30</f>
        <v>0.84399999999999997</v>
      </c>
      <c r="I15" s="761">
        <f>'[12]Prv aneks-juni 2010-koreg'!J30</f>
        <v>0.84399999999999997</v>
      </c>
      <c r="J15" s="699">
        <f>I15/I13</f>
        <v>5.490358273849574E-3</v>
      </c>
      <c r="K15" s="763">
        <f>'[12]Prv aneks-juni 2010-koreg'!J30-'[12]Prv aneks-juni 2010-koreg'!F30</f>
        <v>0.84399999999999997</v>
      </c>
    </row>
    <row r="16" spans="1:12" s="705" customFormat="1" ht="13.5" thickBot="1">
      <c r="A16" s="760"/>
      <c r="B16" s="695" t="s">
        <v>473</v>
      </c>
      <c r="C16" s="706">
        <f>'[12]Prv aneks-juni 2010-koreg'!H27+'[12]Prv aneks-juni 2010-koreg'!H28</f>
        <v>68.194000000000003</v>
      </c>
      <c r="D16" s="709">
        <f>C16/C13</f>
        <v>1</v>
      </c>
      <c r="E16" s="762">
        <f>('[12]Prv aneks-juni 2010-koreg'!H27+'[12]Prv aneks-juni 2010-koreg'!H28)-('[12]Prv aneks-juni 2010-koreg'!D27+'[12]Prv aneks-juni 2010-koreg'!D28)</f>
        <v>-8.5849999999999937</v>
      </c>
      <c r="F16" s="764">
        <f>'[12]Prv aneks-juni 2010-koreg'!I27+'[12]Prv aneks-juni 2010-koreg'!I28</f>
        <v>54.552280000000003</v>
      </c>
      <c r="G16" s="709">
        <f>F16/F13</f>
        <v>0.14226585798361191</v>
      </c>
      <c r="H16" s="763">
        <f>('[12]Prv aneks-juni 2010-koreg'!J27+'[12]Prv aneks-juni 2010-koreg'!J28)</f>
        <v>16.887229999999988</v>
      </c>
      <c r="I16" s="764">
        <f>'[12]Prv aneks-juni 2010-koreg'!J27+'[12]Prv aneks-juni 2010-koreg'!J28</f>
        <v>16.887229999999988</v>
      </c>
      <c r="J16" s="709">
        <f>I16/I13</f>
        <v>0.10985419781149369</v>
      </c>
      <c r="K16" s="763">
        <f>('[12]Prv aneks-juni 2010-koreg'!J27+'[12]Prv aneks-juni 2010-koreg'!J28)-('[12]Prv aneks-juni 2010-koreg'!F27+'[12]Prv aneks-juni 2010-koreg'!F28)</f>
        <v>1.6646799999999704</v>
      </c>
    </row>
    <row r="17" spans="1:12" s="641" customFormat="1" ht="13.5" thickBot="1">
      <c r="A17" s="749"/>
      <c r="B17" s="713" t="s">
        <v>428</v>
      </c>
      <c r="C17" s="754">
        <f>SUM(C18:C21)</f>
        <v>4226.5149999999994</v>
      </c>
      <c r="D17" s="668">
        <f>C17/C9</f>
        <v>0.1930552342928096</v>
      </c>
      <c r="E17" s="754">
        <f>'[12]Prv aneks-juni 2010-koreg'!H42-'[12]Prv aneks-juni 2010-koreg'!D42</f>
        <v>-62.463200000000143</v>
      </c>
      <c r="F17" s="754">
        <f>SUM(F18:F21)</f>
        <v>1605.2772500000001</v>
      </c>
      <c r="G17" s="668">
        <f>F17/F9</f>
        <v>0.16390500014874998</v>
      </c>
      <c r="H17" s="667">
        <f>'[12]Prv aneks-juni 2010-koreg'!I42-'[12]Prv aneks-juni 2010-koreg'!E42</f>
        <v>336.37825000000021</v>
      </c>
      <c r="I17" s="754">
        <f>SUM(I18:I21)</f>
        <v>55.607029999999796</v>
      </c>
      <c r="J17" s="668">
        <f>I17/I9</f>
        <v>1.1004394882658877E-2</v>
      </c>
      <c r="K17" s="754">
        <f>SUM(K18:K21)</f>
        <v>55.191029999999792</v>
      </c>
      <c r="L17" s="752"/>
    </row>
    <row r="18" spans="1:12" s="641" customFormat="1" ht="25.5">
      <c r="A18" s="749"/>
      <c r="B18" s="718" t="s">
        <v>474</v>
      </c>
      <c r="C18" s="719">
        <f>'[12]Prv aneks-juni 2010-koreg'!H35</f>
        <v>91.43</v>
      </c>
      <c r="D18" s="722">
        <f>C18/C17</f>
        <v>2.1632479714374615E-2</v>
      </c>
      <c r="E18" s="765">
        <f>'[12]Prv aneks-juni 2010-koreg'!H35-'[12]Prv aneks-juni 2010-koreg'!D35</f>
        <v>-15.863</v>
      </c>
      <c r="F18" s="719">
        <f>'[12]Prv aneks-juni 2010-koreg'!I35</f>
        <v>50.631999999999998</v>
      </c>
      <c r="G18" s="722">
        <f>F18/F17</f>
        <v>3.1540969013296609E-2</v>
      </c>
      <c r="H18" s="721">
        <f>'[12]Prv aneks-juni 2010-koreg'!I35-'[12]Prv aneks-juni 2010-koreg'!E35</f>
        <v>0</v>
      </c>
      <c r="I18" s="719">
        <f>'[12]Prv aneks-juni 2010-koreg'!J35</f>
        <v>0</v>
      </c>
      <c r="J18" s="722">
        <f>I18/I17</f>
        <v>0</v>
      </c>
      <c r="K18" s="721">
        <f>'[12]Prv aneks-juni 2010-koreg'!J35-'[12]Prv aneks-juni 2010-koreg'!F35</f>
        <v>0</v>
      </c>
    </row>
    <row r="19" spans="1:12" s="641" customFormat="1">
      <c r="A19" s="749"/>
      <c r="B19" s="726" t="s">
        <v>475</v>
      </c>
      <c r="C19" s="727">
        <f>'[12]Prv aneks-juni 2010-koreg'!H38</f>
        <v>35.037999999999997</v>
      </c>
      <c r="D19" s="683">
        <f>C19/C17</f>
        <v>8.2900451080855034E-3</v>
      </c>
      <c r="E19" s="756">
        <f>'[12]Prv aneks-juni 2010-koreg'!H38-'[12]Prv aneks-juni 2010-koreg'!D38</f>
        <v>-28.636200000000002</v>
      </c>
      <c r="F19" s="727">
        <f>'[12]Prv aneks-juni 2010-koreg'!I38</f>
        <v>2.4820000000000002</v>
      </c>
      <c r="G19" s="683">
        <f>F19/F17</f>
        <v>1.546150361253796E-3</v>
      </c>
      <c r="H19" s="682">
        <f>'[12]Prv aneks-juni 2010-koreg'!I38-'[12]Prv aneks-juni 2010-koreg'!E38</f>
        <v>-3.2679999999999998</v>
      </c>
      <c r="I19" s="727">
        <f>'[12]Prv aneks-juni 2010-koreg'!J38</f>
        <v>0.215</v>
      </c>
      <c r="J19" s="683">
        <f>I19/I17</f>
        <v>3.8664176094281746E-3</v>
      </c>
      <c r="K19" s="682">
        <f>'[12]Prv aneks-juni 2010-koreg'!J38-'[12]Prv aneks-juni 2010-koreg'!F38</f>
        <v>-0.20099999999999998</v>
      </c>
    </row>
    <row r="20" spans="1:12" s="641" customFormat="1">
      <c r="A20" s="749"/>
      <c r="B20" s="679" t="s">
        <v>476</v>
      </c>
      <c r="C20" s="727">
        <f>'[12]Prv aneks-juni 2010-koreg'!H39</f>
        <v>0</v>
      </c>
      <c r="D20" s="683">
        <f>C20/C17</f>
        <v>0</v>
      </c>
      <c r="E20" s="756">
        <f>'[12]Prv aneks-juni 2010-koreg'!H39-'[12]Prv aneks-juni 2010-koreg'!D39</f>
        <v>0</v>
      </c>
      <c r="F20" s="727">
        <f>'[12]Prv aneks-juni 2010-koreg'!I39</f>
        <v>184.64010000000002</v>
      </c>
      <c r="G20" s="683">
        <f>F20/F17</f>
        <v>0.11502069190851612</v>
      </c>
      <c r="H20" s="682">
        <f>'[12]Prv aneks-juni 2010-koreg'!I39-'[12]Prv aneks-juni 2010-koreg'!E39</f>
        <v>1.1201000000000079</v>
      </c>
      <c r="I20" s="727">
        <f>'[12]Prv aneks-juni 2010-koreg'!J39</f>
        <v>0</v>
      </c>
      <c r="J20" s="683">
        <f>I20/I17</f>
        <v>0</v>
      </c>
      <c r="K20" s="682">
        <f>'[12]Prv aneks-juni 2010-koreg'!J39-'[12]Prv aneks-juni 2010-koreg'!F39</f>
        <v>0</v>
      </c>
    </row>
    <row r="21" spans="1:12" s="641" customFormat="1" ht="13.5" thickBot="1">
      <c r="A21" s="749"/>
      <c r="B21" s="729" t="s">
        <v>477</v>
      </c>
      <c r="C21" s="766">
        <f>'[12]Prv aneks-juni 2010-koreg'!H41</f>
        <v>4100.0469999999996</v>
      </c>
      <c r="D21" s="733">
        <f>C21/C17</f>
        <v>0.97007747517753995</v>
      </c>
      <c r="E21" s="767">
        <f>'[12]Prv aneks-juni 2010-koreg'!H41-'[12]Prv aneks-juni 2010-koreg'!D41</f>
        <v>-17.964000000000851</v>
      </c>
      <c r="F21" s="766">
        <f>'[12]Prv aneks-juni 2010-koreg'!I41</f>
        <v>1367.52315</v>
      </c>
      <c r="G21" s="733">
        <f>F21/F17</f>
        <v>0.8518921887169334</v>
      </c>
      <c r="H21" s="732">
        <f>'[12]Prv aneks-juni 2010-koreg'!I41-'[12]Prv aneks-juni 2010-koreg'!E41</f>
        <v>338.52614999999992</v>
      </c>
      <c r="I21" s="766">
        <f>'[12]Prv aneks-juni 2010-koreg'!J41</f>
        <v>55.392029999999792</v>
      </c>
      <c r="J21" s="733">
        <f>I21/I17</f>
        <v>0.99613358239057181</v>
      </c>
      <c r="K21" s="732">
        <f>'[12]Prv aneks-juni 2010-koreg'!J41-'[12]Prv aneks-juni 2010-koreg'!F41</f>
        <v>55.392029999999792</v>
      </c>
    </row>
    <row r="22" spans="1:12" s="641" customFormat="1" ht="26.25" thickBot="1">
      <c r="A22" s="749"/>
      <c r="B22" s="713" t="s">
        <v>415</v>
      </c>
      <c r="C22" s="665">
        <f>'[12]Prv aneks-juni 2010-koreg'!H51</f>
        <v>231.749</v>
      </c>
      <c r="D22" s="668">
        <f>C22/C9</f>
        <v>1.0585637929150692E-2</v>
      </c>
      <c r="E22" s="754">
        <f>'[12]Prv aneks-juni 2010-koreg'!H51-'[12]Prv aneks-juni 2010-koreg'!D51</f>
        <v>-5.0000000000011369E-2</v>
      </c>
      <c r="F22" s="665">
        <f>'[12]Prv aneks-juni 2010-koreg'!I51</f>
        <v>16.658000000000001</v>
      </c>
      <c r="G22" s="668">
        <f>F22/F9</f>
        <v>1.7008460641162622E-3</v>
      </c>
      <c r="H22" s="667">
        <f>'[12]Prv aneks-juni 2010-koreg'!I51-'[12]Prv aneks-juni 2010-koreg'!E51</f>
        <v>0.6850000000000005</v>
      </c>
      <c r="I22" s="665">
        <f>'[12]Prv aneks-juni 2010-koreg'!J51</f>
        <v>263.26832999999993</v>
      </c>
      <c r="J22" s="668">
        <f>I22/I9</f>
        <v>5.2099683500776046E-2</v>
      </c>
      <c r="K22" s="667">
        <f>'[12]Prv aneks-juni 2010-koreg'!J51-'[12]Prv aneks-juni 2010-koreg'!F51</f>
        <v>-1.0000000000331966E-3</v>
      </c>
    </row>
    <row r="23" spans="1:12" s="641" customFormat="1">
      <c r="B23" s="741"/>
      <c r="C23" s="742"/>
      <c r="D23" s="743"/>
      <c r="E23" s="742"/>
      <c r="F23" s="742"/>
      <c r="G23" s="743"/>
      <c r="H23" s="742"/>
      <c r="I23" s="742"/>
      <c r="J23" s="743"/>
      <c r="K23" s="742"/>
    </row>
  </sheetData>
  <mergeCells count="9">
    <mergeCell ref="B3:K3"/>
    <mergeCell ref="J5:K5"/>
    <mergeCell ref="B6:B8"/>
    <mergeCell ref="C6:E6"/>
    <mergeCell ref="F6:H6"/>
    <mergeCell ref="I6:K6"/>
    <mergeCell ref="C7:E7"/>
    <mergeCell ref="F7:H7"/>
    <mergeCell ref="I7:K7"/>
  </mergeCells>
  <pageMargins left="0.23622047244094491" right="0.19685039370078741" top="0.74803149606299213" bottom="0.74803149606299213" header="0.31496062992125984" footer="0.31496062992125984"/>
  <pageSetup paperSize="9" scale="80" orientation="landscape" verticalDpi="0" r:id="rId1"/>
</worksheet>
</file>

<file path=xl/worksheets/sheet22.xml><?xml version="1.0" encoding="utf-8"?>
<worksheet xmlns="http://schemas.openxmlformats.org/spreadsheetml/2006/main" xmlns:r="http://schemas.openxmlformats.org/officeDocument/2006/relationships">
  <dimension ref="A1:C48"/>
  <sheetViews>
    <sheetView workbookViewId="0"/>
  </sheetViews>
  <sheetFormatPr defaultRowHeight="15"/>
  <cols>
    <col min="1" max="1" width="67.7109375" customWidth="1"/>
    <col min="2" max="3" width="16.42578125" customWidth="1"/>
  </cols>
  <sheetData>
    <row r="1" spans="1:3">
      <c r="C1" s="787" t="s">
        <v>550</v>
      </c>
    </row>
    <row r="3" spans="1:3">
      <c r="A3" s="981" t="s">
        <v>525</v>
      </c>
      <c r="B3" s="981"/>
      <c r="C3" s="981"/>
    </row>
    <row r="4" spans="1:3">
      <c r="A4" s="981"/>
      <c r="B4" s="981"/>
      <c r="C4" s="981"/>
    </row>
    <row r="5" spans="1:3" ht="15.75" thickBot="1"/>
    <row r="6" spans="1:3" ht="18" customHeight="1" thickBot="1">
      <c r="A6" s="982" t="s">
        <v>483</v>
      </c>
      <c r="B6" s="983"/>
      <c r="C6" s="984"/>
    </row>
    <row r="7" spans="1:3" ht="18" customHeight="1">
      <c r="A7" s="985" t="s">
        <v>484</v>
      </c>
      <c r="B7" s="785" t="s">
        <v>485</v>
      </c>
      <c r="C7" s="987" t="s">
        <v>487</v>
      </c>
    </row>
    <row r="8" spans="1:3" ht="18" customHeight="1" thickBot="1">
      <c r="A8" s="986"/>
      <c r="B8" s="786" t="s">
        <v>486</v>
      </c>
      <c r="C8" s="988"/>
    </row>
    <row r="9" spans="1:3" ht="21" customHeight="1">
      <c r="A9" s="778" t="s">
        <v>488</v>
      </c>
      <c r="B9" s="779">
        <v>1</v>
      </c>
      <c r="C9" s="780">
        <v>1</v>
      </c>
    </row>
    <row r="10" spans="1:3" ht="33" customHeight="1">
      <c r="A10" s="772" t="s">
        <v>489</v>
      </c>
      <c r="B10" s="770"/>
      <c r="C10" s="773">
        <v>1</v>
      </c>
    </row>
    <row r="11" spans="1:3" ht="21" customHeight="1">
      <c r="A11" s="771" t="s">
        <v>490</v>
      </c>
      <c r="B11" s="770"/>
      <c r="C11" s="773">
        <v>1</v>
      </c>
    </row>
    <row r="12" spans="1:3" ht="21" customHeight="1">
      <c r="A12" s="771" t="s">
        <v>491</v>
      </c>
      <c r="B12" s="769">
        <v>1</v>
      </c>
      <c r="C12" s="774"/>
    </row>
    <row r="13" spans="1:3" ht="60" customHeight="1">
      <c r="A13" s="771" t="s">
        <v>492</v>
      </c>
      <c r="B13" s="769">
        <v>1</v>
      </c>
      <c r="C13" s="774"/>
    </row>
    <row r="14" spans="1:3" ht="21" customHeight="1">
      <c r="A14" s="771" t="s">
        <v>493</v>
      </c>
      <c r="B14" s="769">
        <v>1</v>
      </c>
      <c r="C14" s="774"/>
    </row>
    <row r="15" spans="1:3" ht="33" customHeight="1">
      <c r="A15" s="771" t="s">
        <v>494</v>
      </c>
      <c r="B15" s="769">
        <v>1</v>
      </c>
      <c r="C15" s="774"/>
    </row>
    <row r="16" spans="1:3" ht="21" customHeight="1">
      <c r="A16" s="771" t="s">
        <v>495</v>
      </c>
      <c r="B16" s="769">
        <v>1</v>
      </c>
      <c r="C16" s="774"/>
    </row>
    <row r="17" spans="1:3" ht="21" customHeight="1">
      <c r="A17" s="771" t="s">
        <v>496</v>
      </c>
      <c r="B17" s="769">
        <v>1</v>
      </c>
      <c r="C17" s="774"/>
    </row>
    <row r="18" spans="1:3" ht="45" customHeight="1">
      <c r="A18" s="771" t="s">
        <v>497</v>
      </c>
      <c r="B18" s="769">
        <v>1</v>
      </c>
      <c r="C18" s="774"/>
    </row>
    <row r="19" spans="1:3" ht="45" customHeight="1">
      <c r="A19" s="771" t="s">
        <v>498</v>
      </c>
      <c r="B19" s="769">
        <v>1</v>
      </c>
      <c r="C19" s="774"/>
    </row>
    <row r="20" spans="1:3" ht="45" customHeight="1" thickBot="1">
      <c r="A20" s="781" t="s">
        <v>499</v>
      </c>
      <c r="B20" s="782">
        <v>1</v>
      </c>
      <c r="C20" s="783"/>
    </row>
    <row r="21" spans="1:3" ht="18" customHeight="1">
      <c r="A21" s="989" t="s">
        <v>500</v>
      </c>
      <c r="B21" s="785" t="s">
        <v>485</v>
      </c>
      <c r="C21" s="987" t="s">
        <v>487</v>
      </c>
    </row>
    <row r="22" spans="1:3" ht="18" customHeight="1" thickBot="1">
      <c r="A22" s="990"/>
      <c r="B22" s="786" t="s">
        <v>486</v>
      </c>
      <c r="C22" s="988"/>
    </row>
    <row r="23" spans="1:3" ht="21" customHeight="1">
      <c r="A23" s="778" t="s">
        <v>501</v>
      </c>
      <c r="B23" s="779">
        <v>1</v>
      </c>
      <c r="C23" s="784"/>
    </row>
    <row r="24" spans="1:3" ht="33" customHeight="1">
      <c r="A24" s="771" t="s">
        <v>502</v>
      </c>
      <c r="B24" s="769">
        <v>1</v>
      </c>
      <c r="C24" s="774"/>
    </row>
    <row r="25" spans="1:3" ht="33" customHeight="1">
      <c r="A25" s="771" t="s">
        <v>503</v>
      </c>
      <c r="B25" s="769">
        <v>1</v>
      </c>
      <c r="C25" s="774"/>
    </row>
    <row r="26" spans="1:3" ht="33" customHeight="1">
      <c r="A26" s="771" t="s">
        <v>504</v>
      </c>
      <c r="B26" s="769">
        <v>2</v>
      </c>
      <c r="C26" s="774"/>
    </row>
    <row r="27" spans="1:3" ht="21" customHeight="1">
      <c r="A27" s="771" t="s">
        <v>505</v>
      </c>
      <c r="B27" s="769">
        <v>2</v>
      </c>
      <c r="C27" s="774"/>
    </row>
    <row r="28" spans="1:3" ht="21" customHeight="1">
      <c r="A28" s="771" t="s">
        <v>506</v>
      </c>
      <c r="B28" s="769">
        <v>2</v>
      </c>
      <c r="C28" s="774"/>
    </row>
    <row r="29" spans="1:3" ht="21" customHeight="1">
      <c r="A29" s="771" t="s">
        <v>507</v>
      </c>
      <c r="B29" s="769">
        <v>2</v>
      </c>
      <c r="C29" s="774"/>
    </row>
    <row r="30" spans="1:3" ht="21" customHeight="1">
      <c r="A30" s="771" t="s">
        <v>508</v>
      </c>
      <c r="B30" s="769">
        <v>1</v>
      </c>
      <c r="C30" s="774"/>
    </row>
    <row r="31" spans="1:3" ht="21" customHeight="1">
      <c r="A31" s="771" t="s">
        <v>509</v>
      </c>
      <c r="B31" s="769">
        <v>1</v>
      </c>
      <c r="C31" s="774"/>
    </row>
    <row r="32" spans="1:3" ht="21" customHeight="1">
      <c r="A32" s="771" t="s">
        <v>510</v>
      </c>
      <c r="B32" s="769">
        <v>1</v>
      </c>
      <c r="C32" s="774"/>
    </row>
    <row r="33" spans="1:3" ht="33" customHeight="1">
      <c r="A33" s="771" t="s">
        <v>511</v>
      </c>
      <c r="B33" s="769">
        <v>1</v>
      </c>
      <c r="C33" s="774"/>
    </row>
    <row r="34" spans="1:3" ht="45" customHeight="1">
      <c r="A34" s="771" t="s">
        <v>512</v>
      </c>
      <c r="B34" s="769">
        <v>1</v>
      </c>
      <c r="C34" s="774"/>
    </row>
    <row r="35" spans="1:3" ht="45" customHeight="1">
      <c r="A35" s="771" t="s">
        <v>513</v>
      </c>
      <c r="B35" s="769">
        <v>1</v>
      </c>
      <c r="C35" s="774"/>
    </row>
    <row r="36" spans="1:3" ht="33" customHeight="1">
      <c r="A36" s="771" t="s">
        <v>514</v>
      </c>
      <c r="B36" s="769">
        <v>1</v>
      </c>
      <c r="C36" s="774"/>
    </row>
    <row r="37" spans="1:3" ht="33" customHeight="1">
      <c r="A37" s="771" t="s">
        <v>515</v>
      </c>
      <c r="B37" s="769">
        <v>1</v>
      </c>
      <c r="C37" s="774"/>
    </row>
    <row r="38" spans="1:3" ht="33" customHeight="1">
      <c r="A38" s="771" t="s">
        <v>516</v>
      </c>
      <c r="B38" s="769">
        <v>1</v>
      </c>
      <c r="C38" s="774"/>
    </row>
    <row r="39" spans="1:3" ht="33" customHeight="1">
      <c r="A39" s="771" t="s">
        <v>517</v>
      </c>
      <c r="B39" s="769">
        <v>1</v>
      </c>
      <c r="C39" s="774"/>
    </row>
    <row r="40" spans="1:3" ht="45" customHeight="1" thickBot="1">
      <c r="A40" s="781" t="s">
        <v>518</v>
      </c>
      <c r="B40" s="782">
        <v>1</v>
      </c>
      <c r="C40" s="783"/>
    </row>
    <row r="41" spans="1:3" ht="18" customHeight="1">
      <c r="A41" s="977" t="s">
        <v>519</v>
      </c>
      <c r="B41" s="785" t="s">
        <v>485</v>
      </c>
      <c r="C41" s="979" t="s">
        <v>487</v>
      </c>
    </row>
    <row r="42" spans="1:3" ht="18" customHeight="1" thickBot="1">
      <c r="A42" s="978"/>
      <c r="B42" s="786" t="s">
        <v>486</v>
      </c>
      <c r="C42" s="980"/>
    </row>
    <row r="43" spans="1:3" ht="33" customHeight="1">
      <c r="A43" s="778" t="s">
        <v>520</v>
      </c>
      <c r="B43" s="779">
        <v>1</v>
      </c>
      <c r="C43" s="784"/>
    </row>
    <row r="44" spans="1:3" ht="33" customHeight="1">
      <c r="A44" s="771" t="s">
        <v>521</v>
      </c>
      <c r="B44" s="769">
        <v>1</v>
      </c>
      <c r="C44" s="774"/>
    </row>
    <row r="45" spans="1:3" ht="33" customHeight="1">
      <c r="A45" s="771" t="s">
        <v>522</v>
      </c>
      <c r="B45" s="769">
        <v>1</v>
      </c>
      <c r="C45" s="774"/>
    </row>
    <row r="46" spans="1:3" ht="33" customHeight="1">
      <c r="A46" s="771" t="s">
        <v>523</v>
      </c>
      <c r="B46" s="769">
        <v>1</v>
      </c>
      <c r="C46" s="774"/>
    </row>
    <row r="47" spans="1:3" ht="21" customHeight="1" thickBot="1">
      <c r="A47" s="775" t="s">
        <v>524</v>
      </c>
      <c r="B47" s="776">
        <v>1</v>
      </c>
      <c r="C47" s="777"/>
    </row>
    <row r="48" spans="1:3">
      <c r="A48" s="768"/>
    </row>
  </sheetData>
  <mergeCells count="8">
    <mergeCell ref="A41:A42"/>
    <mergeCell ref="C41:C42"/>
    <mergeCell ref="A3:C4"/>
    <mergeCell ref="A6:C6"/>
    <mergeCell ref="A7:A8"/>
    <mergeCell ref="C7:C8"/>
    <mergeCell ref="A21:A22"/>
    <mergeCell ref="C21:C22"/>
  </mergeCells>
  <pageMargins left="0.17" right="0.17" top="0.5" bottom="0.42"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2:K26"/>
  <sheetViews>
    <sheetView workbookViewId="0">
      <selection activeCell="B5" sqref="B5"/>
    </sheetView>
  </sheetViews>
  <sheetFormatPr defaultRowHeight="12.75"/>
  <cols>
    <col min="1" max="1" width="6.140625" style="807" customWidth="1"/>
    <col min="2" max="2" width="3.28515625" style="807" customWidth="1"/>
    <col min="3" max="3" width="26.42578125" style="807" bestFit="1" customWidth="1"/>
    <col min="4" max="4" width="3.5703125" style="807" customWidth="1"/>
    <col min="5" max="5" width="23.85546875" style="807" customWidth="1"/>
    <col min="6" max="6" width="3.42578125" style="807" customWidth="1"/>
    <col min="7" max="7" width="29" style="807" customWidth="1"/>
    <col min="8" max="257" width="9.140625" style="807"/>
    <col min="258" max="258" width="3.28515625" style="807" customWidth="1"/>
    <col min="259" max="259" width="26.42578125" style="807" bestFit="1" customWidth="1"/>
    <col min="260" max="260" width="3.5703125" style="807" customWidth="1"/>
    <col min="261" max="261" width="23.85546875" style="807" customWidth="1"/>
    <col min="262" max="262" width="3.42578125" style="807" customWidth="1"/>
    <col min="263" max="263" width="29" style="807" customWidth="1"/>
    <col min="264" max="513" width="9.140625" style="807"/>
    <col min="514" max="514" width="3.28515625" style="807" customWidth="1"/>
    <col min="515" max="515" width="26.42578125" style="807" bestFit="1" customWidth="1"/>
    <col min="516" max="516" width="3.5703125" style="807" customWidth="1"/>
    <col min="517" max="517" width="23.85546875" style="807" customWidth="1"/>
    <col min="518" max="518" width="3.42578125" style="807" customWidth="1"/>
    <col min="519" max="519" width="29" style="807" customWidth="1"/>
    <col min="520" max="769" width="9.140625" style="807"/>
    <col min="770" max="770" width="3.28515625" style="807" customWidth="1"/>
    <col min="771" max="771" width="26.42578125" style="807" bestFit="1" customWidth="1"/>
    <col min="772" max="772" width="3.5703125" style="807" customWidth="1"/>
    <col min="773" max="773" width="23.85546875" style="807" customWidth="1"/>
    <col min="774" max="774" width="3.42578125" style="807" customWidth="1"/>
    <col min="775" max="775" width="29" style="807" customWidth="1"/>
    <col min="776" max="1025" width="9.140625" style="807"/>
    <col min="1026" max="1026" width="3.28515625" style="807" customWidth="1"/>
    <col min="1027" max="1027" width="26.42578125" style="807" bestFit="1" customWidth="1"/>
    <col min="1028" max="1028" width="3.5703125" style="807" customWidth="1"/>
    <col min="1029" max="1029" width="23.85546875" style="807" customWidth="1"/>
    <col min="1030" max="1030" width="3.42578125" style="807" customWidth="1"/>
    <col min="1031" max="1031" width="29" style="807" customWidth="1"/>
    <col min="1032" max="1281" width="9.140625" style="807"/>
    <col min="1282" max="1282" width="3.28515625" style="807" customWidth="1"/>
    <col min="1283" max="1283" width="26.42578125" style="807" bestFit="1" customWidth="1"/>
    <col min="1284" max="1284" width="3.5703125" style="807" customWidth="1"/>
    <col min="1285" max="1285" width="23.85546875" style="807" customWidth="1"/>
    <col min="1286" max="1286" width="3.42578125" style="807" customWidth="1"/>
    <col min="1287" max="1287" width="29" style="807" customWidth="1"/>
    <col min="1288" max="1537" width="9.140625" style="807"/>
    <col min="1538" max="1538" width="3.28515625" style="807" customWidth="1"/>
    <col min="1539" max="1539" width="26.42578125" style="807" bestFit="1" customWidth="1"/>
    <col min="1540" max="1540" width="3.5703125" style="807" customWidth="1"/>
    <col min="1541" max="1541" width="23.85546875" style="807" customWidth="1"/>
    <col min="1542" max="1542" width="3.42578125" style="807" customWidth="1"/>
    <col min="1543" max="1543" width="29" style="807" customWidth="1"/>
    <col min="1544" max="1793" width="9.140625" style="807"/>
    <col min="1794" max="1794" width="3.28515625" style="807" customWidth="1"/>
    <col min="1795" max="1795" width="26.42578125" style="807" bestFit="1" customWidth="1"/>
    <col min="1796" max="1796" width="3.5703125" style="807" customWidth="1"/>
    <col min="1797" max="1797" width="23.85546875" style="807" customWidth="1"/>
    <col min="1798" max="1798" width="3.42578125" style="807" customWidth="1"/>
    <col min="1799" max="1799" width="29" style="807" customWidth="1"/>
    <col min="1800" max="2049" width="9.140625" style="807"/>
    <col min="2050" max="2050" width="3.28515625" style="807" customWidth="1"/>
    <col min="2051" max="2051" width="26.42578125" style="807" bestFit="1" customWidth="1"/>
    <col min="2052" max="2052" width="3.5703125" style="807" customWidth="1"/>
    <col min="2053" max="2053" width="23.85546875" style="807" customWidth="1"/>
    <col min="2054" max="2054" width="3.42578125" style="807" customWidth="1"/>
    <col min="2055" max="2055" width="29" style="807" customWidth="1"/>
    <col min="2056" max="2305" width="9.140625" style="807"/>
    <col min="2306" max="2306" width="3.28515625" style="807" customWidth="1"/>
    <col min="2307" max="2307" width="26.42578125" style="807" bestFit="1" customWidth="1"/>
    <col min="2308" max="2308" width="3.5703125" style="807" customWidth="1"/>
    <col min="2309" max="2309" width="23.85546875" style="807" customWidth="1"/>
    <col min="2310" max="2310" width="3.42578125" style="807" customWidth="1"/>
    <col min="2311" max="2311" width="29" style="807" customWidth="1"/>
    <col min="2312" max="2561" width="9.140625" style="807"/>
    <col min="2562" max="2562" width="3.28515625" style="807" customWidth="1"/>
    <col min="2563" max="2563" width="26.42578125" style="807" bestFit="1" customWidth="1"/>
    <col min="2564" max="2564" width="3.5703125" style="807" customWidth="1"/>
    <col min="2565" max="2565" width="23.85546875" style="807" customWidth="1"/>
    <col min="2566" max="2566" width="3.42578125" style="807" customWidth="1"/>
    <col min="2567" max="2567" width="29" style="807" customWidth="1"/>
    <col min="2568" max="2817" width="9.140625" style="807"/>
    <col min="2818" max="2818" width="3.28515625" style="807" customWidth="1"/>
    <col min="2819" max="2819" width="26.42578125" style="807" bestFit="1" customWidth="1"/>
    <col min="2820" max="2820" width="3.5703125" style="807" customWidth="1"/>
    <col min="2821" max="2821" width="23.85546875" style="807" customWidth="1"/>
    <col min="2822" max="2822" width="3.42578125" style="807" customWidth="1"/>
    <col min="2823" max="2823" width="29" style="807" customWidth="1"/>
    <col min="2824" max="3073" width="9.140625" style="807"/>
    <col min="3074" max="3074" width="3.28515625" style="807" customWidth="1"/>
    <col min="3075" max="3075" width="26.42578125" style="807" bestFit="1" customWidth="1"/>
    <col min="3076" max="3076" width="3.5703125" style="807" customWidth="1"/>
    <col min="3077" max="3077" width="23.85546875" style="807" customWidth="1"/>
    <col min="3078" max="3078" width="3.42578125" style="807" customWidth="1"/>
    <col min="3079" max="3079" width="29" style="807" customWidth="1"/>
    <col min="3080" max="3329" width="9.140625" style="807"/>
    <col min="3330" max="3330" width="3.28515625" style="807" customWidth="1"/>
    <col min="3331" max="3331" width="26.42578125" style="807" bestFit="1" customWidth="1"/>
    <col min="3332" max="3332" width="3.5703125" style="807" customWidth="1"/>
    <col min="3333" max="3333" width="23.85546875" style="807" customWidth="1"/>
    <col min="3334" max="3334" width="3.42578125" style="807" customWidth="1"/>
    <col min="3335" max="3335" width="29" style="807" customWidth="1"/>
    <col min="3336" max="3585" width="9.140625" style="807"/>
    <col min="3586" max="3586" width="3.28515625" style="807" customWidth="1"/>
    <col min="3587" max="3587" width="26.42578125" style="807" bestFit="1" customWidth="1"/>
    <col min="3588" max="3588" width="3.5703125" style="807" customWidth="1"/>
    <col min="3589" max="3589" width="23.85546875" style="807" customWidth="1"/>
    <col min="3590" max="3590" width="3.42578125" style="807" customWidth="1"/>
    <col min="3591" max="3591" width="29" style="807" customWidth="1"/>
    <col min="3592" max="3841" width="9.140625" style="807"/>
    <col min="3842" max="3842" width="3.28515625" style="807" customWidth="1"/>
    <col min="3843" max="3843" width="26.42578125" style="807" bestFit="1" customWidth="1"/>
    <col min="3844" max="3844" width="3.5703125" style="807" customWidth="1"/>
    <col min="3845" max="3845" width="23.85546875" style="807" customWidth="1"/>
    <col min="3846" max="3846" width="3.42578125" style="807" customWidth="1"/>
    <col min="3847" max="3847" width="29" style="807" customWidth="1"/>
    <col min="3848" max="4097" width="9.140625" style="807"/>
    <col min="4098" max="4098" width="3.28515625" style="807" customWidth="1"/>
    <col min="4099" max="4099" width="26.42578125" style="807" bestFit="1" customWidth="1"/>
    <col min="4100" max="4100" width="3.5703125" style="807" customWidth="1"/>
    <col min="4101" max="4101" width="23.85546875" style="807" customWidth="1"/>
    <col min="4102" max="4102" width="3.42578125" style="807" customWidth="1"/>
    <col min="4103" max="4103" width="29" style="807" customWidth="1"/>
    <col min="4104" max="4353" width="9.140625" style="807"/>
    <col min="4354" max="4354" width="3.28515625" style="807" customWidth="1"/>
    <col min="4355" max="4355" width="26.42578125" style="807" bestFit="1" customWidth="1"/>
    <col min="4356" max="4356" width="3.5703125" style="807" customWidth="1"/>
    <col min="4357" max="4357" width="23.85546875" style="807" customWidth="1"/>
    <col min="4358" max="4358" width="3.42578125" style="807" customWidth="1"/>
    <col min="4359" max="4359" width="29" style="807" customWidth="1"/>
    <col min="4360" max="4609" width="9.140625" style="807"/>
    <col min="4610" max="4610" width="3.28515625" style="807" customWidth="1"/>
    <col min="4611" max="4611" width="26.42578125" style="807" bestFit="1" customWidth="1"/>
    <col min="4612" max="4612" width="3.5703125" style="807" customWidth="1"/>
    <col min="4613" max="4613" width="23.85546875" style="807" customWidth="1"/>
    <col min="4614" max="4614" width="3.42578125" style="807" customWidth="1"/>
    <col min="4615" max="4615" width="29" style="807" customWidth="1"/>
    <col min="4616" max="4865" width="9.140625" style="807"/>
    <col min="4866" max="4866" width="3.28515625" style="807" customWidth="1"/>
    <col min="4867" max="4867" width="26.42578125" style="807" bestFit="1" customWidth="1"/>
    <col min="4868" max="4868" width="3.5703125" style="807" customWidth="1"/>
    <col min="4869" max="4869" width="23.85546875" style="807" customWidth="1"/>
    <col min="4870" max="4870" width="3.42578125" style="807" customWidth="1"/>
    <col min="4871" max="4871" width="29" style="807" customWidth="1"/>
    <col min="4872" max="5121" width="9.140625" style="807"/>
    <col min="5122" max="5122" width="3.28515625" style="807" customWidth="1"/>
    <col min="5123" max="5123" width="26.42578125" style="807" bestFit="1" customWidth="1"/>
    <col min="5124" max="5124" width="3.5703125" style="807" customWidth="1"/>
    <col min="5125" max="5125" width="23.85546875" style="807" customWidth="1"/>
    <col min="5126" max="5126" width="3.42578125" style="807" customWidth="1"/>
    <col min="5127" max="5127" width="29" style="807" customWidth="1"/>
    <col min="5128" max="5377" width="9.140625" style="807"/>
    <col min="5378" max="5378" width="3.28515625" style="807" customWidth="1"/>
    <col min="5379" max="5379" width="26.42578125" style="807" bestFit="1" customWidth="1"/>
    <col min="5380" max="5380" width="3.5703125" style="807" customWidth="1"/>
    <col min="5381" max="5381" width="23.85546875" style="807" customWidth="1"/>
    <col min="5382" max="5382" width="3.42578125" style="807" customWidth="1"/>
    <col min="5383" max="5383" width="29" style="807" customWidth="1"/>
    <col min="5384" max="5633" width="9.140625" style="807"/>
    <col min="5634" max="5634" width="3.28515625" style="807" customWidth="1"/>
    <col min="5635" max="5635" width="26.42578125" style="807" bestFit="1" customWidth="1"/>
    <col min="5636" max="5636" width="3.5703125" style="807" customWidth="1"/>
    <col min="5637" max="5637" width="23.85546875" style="807" customWidth="1"/>
    <col min="5638" max="5638" width="3.42578125" style="807" customWidth="1"/>
    <col min="5639" max="5639" width="29" style="807" customWidth="1"/>
    <col min="5640" max="5889" width="9.140625" style="807"/>
    <col min="5890" max="5890" width="3.28515625" style="807" customWidth="1"/>
    <col min="5891" max="5891" width="26.42578125" style="807" bestFit="1" customWidth="1"/>
    <col min="5892" max="5892" width="3.5703125" style="807" customWidth="1"/>
    <col min="5893" max="5893" width="23.85546875" style="807" customWidth="1"/>
    <col min="5894" max="5894" width="3.42578125" style="807" customWidth="1"/>
    <col min="5895" max="5895" width="29" style="807" customWidth="1"/>
    <col min="5896" max="6145" width="9.140625" style="807"/>
    <col min="6146" max="6146" width="3.28515625" style="807" customWidth="1"/>
    <col min="6147" max="6147" width="26.42578125" style="807" bestFit="1" customWidth="1"/>
    <col min="6148" max="6148" width="3.5703125" style="807" customWidth="1"/>
    <col min="6149" max="6149" width="23.85546875" style="807" customWidth="1"/>
    <col min="6150" max="6150" width="3.42578125" style="807" customWidth="1"/>
    <col min="6151" max="6151" width="29" style="807" customWidth="1"/>
    <col min="6152" max="6401" width="9.140625" style="807"/>
    <col min="6402" max="6402" width="3.28515625" style="807" customWidth="1"/>
    <col min="6403" max="6403" width="26.42578125" style="807" bestFit="1" customWidth="1"/>
    <col min="6404" max="6404" width="3.5703125" style="807" customWidth="1"/>
    <col min="6405" max="6405" width="23.85546875" style="807" customWidth="1"/>
    <col min="6406" max="6406" width="3.42578125" style="807" customWidth="1"/>
    <col min="6407" max="6407" width="29" style="807" customWidth="1"/>
    <col min="6408" max="6657" width="9.140625" style="807"/>
    <col min="6658" max="6658" width="3.28515625" style="807" customWidth="1"/>
    <col min="6659" max="6659" width="26.42578125" style="807" bestFit="1" customWidth="1"/>
    <col min="6660" max="6660" width="3.5703125" style="807" customWidth="1"/>
    <col min="6661" max="6661" width="23.85546875" style="807" customWidth="1"/>
    <col min="6662" max="6662" width="3.42578125" style="807" customWidth="1"/>
    <col min="6663" max="6663" width="29" style="807" customWidth="1"/>
    <col min="6664" max="6913" width="9.140625" style="807"/>
    <col min="6914" max="6914" width="3.28515625" style="807" customWidth="1"/>
    <col min="6915" max="6915" width="26.42578125" style="807" bestFit="1" customWidth="1"/>
    <col min="6916" max="6916" width="3.5703125" style="807" customWidth="1"/>
    <col min="6917" max="6917" width="23.85546875" style="807" customWidth="1"/>
    <col min="6918" max="6918" width="3.42578125" style="807" customWidth="1"/>
    <col min="6919" max="6919" width="29" style="807" customWidth="1"/>
    <col min="6920" max="7169" width="9.140625" style="807"/>
    <col min="7170" max="7170" width="3.28515625" style="807" customWidth="1"/>
    <col min="7171" max="7171" width="26.42578125" style="807" bestFit="1" customWidth="1"/>
    <col min="7172" max="7172" width="3.5703125" style="807" customWidth="1"/>
    <col min="7173" max="7173" width="23.85546875" style="807" customWidth="1"/>
    <col min="7174" max="7174" width="3.42578125" style="807" customWidth="1"/>
    <col min="7175" max="7175" width="29" style="807" customWidth="1"/>
    <col min="7176" max="7425" width="9.140625" style="807"/>
    <col min="7426" max="7426" width="3.28515625" style="807" customWidth="1"/>
    <col min="7427" max="7427" width="26.42578125" style="807" bestFit="1" customWidth="1"/>
    <col min="7428" max="7428" width="3.5703125" style="807" customWidth="1"/>
    <col min="7429" max="7429" width="23.85546875" style="807" customWidth="1"/>
    <col min="7430" max="7430" width="3.42578125" style="807" customWidth="1"/>
    <col min="7431" max="7431" width="29" style="807" customWidth="1"/>
    <col min="7432" max="7681" width="9.140625" style="807"/>
    <col min="7682" max="7682" width="3.28515625" style="807" customWidth="1"/>
    <col min="7683" max="7683" width="26.42578125" style="807" bestFit="1" customWidth="1"/>
    <col min="7684" max="7684" width="3.5703125" style="807" customWidth="1"/>
    <col min="7685" max="7685" width="23.85546875" style="807" customWidth="1"/>
    <col min="7686" max="7686" width="3.42578125" style="807" customWidth="1"/>
    <col min="7687" max="7687" width="29" style="807" customWidth="1"/>
    <col min="7688" max="7937" width="9.140625" style="807"/>
    <col min="7938" max="7938" width="3.28515625" style="807" customWidth="1"/>
    <col min="7939" max="7939" width="26.42578125" style="807" bestFit="1" customWidth="1"/>
    <col min="7940" max="7940" width="3.5703125" style="807" customWidth="1"/>
    <col min="7941" max="7941" width="23.85546875" style="807" customWidth="1"/>
    <col min="7942" max="7942" width="3.42578125" style="807" customWidth="1"/>
    <col min="7943" max="7943" width="29" style="807" customWidth="1"/>
    <col min="7944" max="8193" width="9.140625" style="807"/>
    <col min="8194" max="8194" width="3.28515625" style="807" customWidth="1"/>
    <col min="8195" max="8195" width="26.42578125" style="807" bestFit="1" customWidth="1"/>
    <col min="8196" max="8196" width="3.5703125" style="807" customWidth="1"/>
    <col min="8197" max="8197" width="23.85546875" style="807" customWidth="1"/>
    <col min="8198" max="8198" width="3.42578125" style="807" customWidth="1"/>
    <col min="8199" max="8199" width="29" style="807" customWidth="1"/>
    <col min="8200" max="8449" width="9.140625" style="807"/>
    <col min="8450" max="8450" width="3.28515625" style="807" customWidth="1"/>
    <col min="8451" max="8451" width="26.42578125" style="807" bestFit="1" customWidth="1"/>
    <col min="8452" max="8452" width="3.5703125" style="807" customWidth="1"/>
    <col min="8453" max="8453" width="23.85546875" style="807" customWidth="1"/>
    <col min="8454" max="8454" width="3.42578125" style="807" customWidth="1"/>
    <col min="8455" max="8455" width="29" style="807" customWidth="1"/>
    <col min="8456" max="8705" width="9.140625" style="807"/>
    <col min="8706" max="8706" width="3.28515625" style="807" customWidth="1"/>
    <col min="8707" max="8707" width="26.42578125" style="807" bestFit="1" customWidth="1"/>
    <col min="8708" max="8708" width="3.5703125" style="807" customWidth="1"/>
    <col min="8709" max="8709" width="23.85546875" style="807" customWidth="1"/>
    <col min="8710" max="8710" width="3.42578125" style="807" customWidth="1"/>
    <col min="8711" max="8711" width="29" style="807" customWidth="1"/>
    <col min="8712" max="8961" width="9.140625" style="807"/>
    <col min="8962" max="8962" width="3.28515625" style="807" customWidth="1"/>
    <col min="8963" max="8963" width="26.42578125" style="807" bestFit="1" customWidth="1"/>
    <col min="8964" max="8964" width="3.5703125" style="807" customWidth="1"/>
    <col min="8965" max="8965" width="23.85546875" style="807" customWidth="1"/>
    <col min="8966" max="8966" width="3.42578125" style="807" customWidth="1"/>
    <col min="8967" max="8967" width="29" style="807" customWidth="1"/>
    <col min="8968" max="9217" width="9.140625" style="807"/>
    <col min="9218" max="9218" width="3.28515625" style="807" customWidth="1"/>
    <col min="9219" max="9219" width="26.42578125" style="807" bestFit="1" customWidth="1"/>
    <col min="9220" max="9220" width="3.5703125" style="807" customWidth="1"/>
    <col min="9221" max="9221" width="23.85546875" style="807" customWidth="1"/>
    <col min="9222" max="9222" width="3.42578125" style="807" customWidth="1"/>
    <col min="9223" max="9223" width="29" style="807" customWidth="1"/>
    <col min="9224" max="9473" width="9.140625" style="807"/>
    <col min="9474" max="9474" width="3.28515625" style="807" customWidth="1"/>
    <col min="9475" max="9475" width="26.42578125" style="807" bestFit="1" customWidth="1"/>
    <col min="9476" max="9476" width="3.5703125" style="807" customWidth="1"/>
    <col min="9477" max="9477" width="23.85546875" style="807" customWidth="1"/>
    <col min="9478" max="9478" width="3.42578125" style="807" customWidth="1"/>
    <col min="9479" max="9479" width="29" style="807" customWidth="1"/>
    <col min="9480" max="9729" width="9.140625" style="807"/>
    <col min="9730" max="9730" width="3.28515625" style="807" customWidth="1"/>
    <col min="9731" max="9731" width="26.42578125" style="807" bestFit="1" customWidth="1"/>
    <col min="9732" max="9732" width="3.5703125" style="807" customWidth="1"/>
    <col min="9733" max="9733" width="23.85546875" style="807" customWidth="1"/>
    <col min="9734" max="9734" width="3.42578125" style="807" customWidth="1"/>
    <col min="9735" max="9735" width="29" style="807" customWidth="1"/>
    <col min="9736" max="9985" width="9.140625" style="807"/>
    <col min="9986" max="9986" width="3.28515625" style="807" customWidth="1"/>
    <col min="9987" max="9987" width="26.42578125" style="807" bestFit="1" customWidth="1"/>
    <col min="9988" max="9988" width="3.5703125" style="807" customWidth="1"/>
    <col min="9989" max="9989" width="23.85546875" style="807" customWidth="1"/>
    <col min="9990" max="9990" width="3.42578125" style="807" customWidth="1"/>
    <col min="9991" max="9991" width="29" style="807" customWidth="1"/>
    <col min="9992" max="10241" width="9.140625" style="807"/>
    <col min="10242" max="10242" width="3.28515625" style="807" customWidth="1"/>
    <col min="10243" max="10243" width="26.42578125" style="807" bestFit="1" customWidth="1"/>
    <col min="10244" max="10244" width="3.5703125" style="807" customWidth="1"/>
    <col min="10245" max="10245" width="23.85546875" style="807" customWidth="1"/>
    <col min="10246" max="10246" width="3.42578125" style="807" customWidth="1"/>
    <col min="10247" max="10247" width="29" style="807" customWidth="1"/>
    <col min="10248" max="10497" width="9.140625" style="807"/>
    <col min="10498" max="10498" width="3.28515625" style="807" customWidth="1"/>
    <col min="10499" max="10499" width="26.42578125" style="807" bestFit="1" customWidth="1"/>
    <col min="10500" max="10500" width="3.5703125" style="807" customWidth="1"/>
    <col min="10501" max="10501" width="23.85546875" style="807" customWidth="1"/>
    <col min="10502" max="10502" width="3.42578125" style="807" customWidth="1"/>
    <col min="10503" max="10503" width="29" style="807" customWidth="1"/>
    <col min="10504" max="10753" width="9.140625" style="807"/>
    <col min="10754" max="10754" width="3.28515625" style="807" customWidth="1"/>
    <col min="10755" max="10755" width="26.42578125" style="807" bestFit="1" customWidth="1"/>
    <col min="10756" max="10756" width="3.5703125" style="807" customWidth="1"/>
    <col min="10757" max="10757" width="23.85546875" style="807" customWidth="1"/>
    <col min="10758" max="10758" width="3.42578125" style="807" customWidth="1"/>
    <col min="10759" max="10759" width="29" style="807" customWidth="1"/>
    <col min="10760" max="11009" width="9.140625" style="807"/>
    <col min="11010" max="11010" width="3.28515625" style="807" customWidth="1"/>
    <col min="11011" max="11011" width="26.42578125" style="807" bestFit="1" customWidth="1"/>
    <col min="11012" max="11012" width="3.5703125" style="807" customWidth="1"/>
    <col min="11013" max="11013" width="23.85546875" style="807" customWidth="1"/>
    <col min="11014" max="11014" width="3.42578125" style="807" customWidth="1"/>
    <col min="11015" max="11015" width="29" style="807" customWidth="1"/>
    <col min="11016" max="11265" width="9.140625" style="807"/>
    <col min="11266" max="11266" width="3.28515625" style="807" customWidth="1"/>
    <col min="11267" max="11267" width="26.42578125" style="807" bestFit="1" customWidth="1"/>
    <col min="11268" max="11268" width="3.5703125" style="807" customWidth="1"/>
    <col min="11269" max="11269" width="23.85546875" style="807" customWidth="1"/>
    <col min="11270" max="11270" width="3.42578125" style="807" customWidth="1"/>
    <col min="11271" max="11271" width="29" style="807" customWidth="1"/>
    <col min="11272" max="11521" width="9.140625" style="807"/>
    <col min="11522" max="11522" width="3.28515625" style="807" customWidth="1"/>
    <col min="11523" max="11523" width="26.42578125" style="807" bestFit="1" customWidth="1"/>
    <col min="11524" max="11524" width="3.5703125" style="807" customWidth="1"/>
    <col min="11525" max="11525" width="23.85546875" style="807" customWidth="1"/>
    <col min="11526" max="11526" width="3.42578125" style="807" customWidth="1"/>
    <col min="11527" max="11527" width="29" style="807" customWidth="1"/>
    <col min="11528" max="11777" width="9.140625" style="807"/>
    <col min="11778" max="11778" width="3.28515625" style="807" customWidth="1"/>
    <col min="11779" max="11779" width="26.42578125" style="807" bestFit="1" customWidth="1"/>
    <col min="11780" max="11780" width="3.5703125" style="807" customWidth="1"/>
    <col min="11781" max="11781" width="23.85546875" style="807" customWidth="1"/>
    <col min="11782" max="11782" width="3.42578125" style="807" customWidth="1"/>
    <col min="11783" max="11783" width="29" style="807" customWidth="1"/>
    <col min="11784" max="12033" width="9.140625" style="807"/>
    <col min="12034" max="12034" width="3.28515625" style="807" customWidth="1"/>
    <col min="12035" max="12035" width="26.42578125" style="807" bestFit="1" customWidth="1"/>
    <col min="12036" max="12036" width="3.5703125" style="807" customWidth="1"/>
    <col min="12037" max="12037" width="23.85546875" style="807" customWidth="1"/>
    <col min="12038" max="12038" width="3.42578125" style="807" customWidth="1"/>
    <col min="12039" max="12039" width="29" style="807" customWidth="1"/>
    <col min="12040" max="12289" width="9.140625" style="807"/>
    <col min="12290" max="12290" width="3.28515625" style="807" customWidth="1"/>
    <col min="12291" max="12291" width="26.42578125" style="807" bestFit="1" customWidth="1"/>
    <col min="12292" max="12292" width="3.5703125" style="807" customWidth="1"/>
    <col min="12293" max="12293" width="23.85546875" style="807" customWidth="1"/>
    <col min="12294" max="12294" width="3.42578125" style="807" customWidth="1"/>
    <col min="12295" max="12295" width="29" style="807" customWidth="1"/>
    <col min="12296" max="12545" width="9.140625" style="807"/>
    <col min="12546" max="12546" width="3.28515625" style="807" customWidth="1"/>
    <col min="12547" max="12547" width="26.42578125" style="807" bestFit="1" customWidth="1"/>
    <col min="12548" max="12548" width="3.5703125" style="807" customWidth="1"/>
    <col min="12549" max="12549" width="23.85546875" style="807" customWidth="1"/>
    <col min="12550" max="12550" width="3.42578125" style="807" customWidth="1"/>
    <col min="12551" max="12551" width="29" style="807" customWidth="1"/>
    <col min="12552" max="12801" width="9.140625" style="807"/>
    <col min="12802" max="12802" width="3.28515625" style="807" customWidth="1"/>
    <col min="12803" max="12803" width="26.42578125" style="807" bestFit="1" customWidth="1"/>
    <col min="12804" max="12804" width="3.5703125" style="807" customWidth="1"/>
    <col min="12805" max="12805" width="23.85546875" style="807" customWidth="1"/>
    <col min="12806" max="12806" width="3.42578125" style="807" customWidth="1"/>
    <col min="12807" max="12807" width="29" style="807" customWidth="1"/>
    <col min="12808" max="13057" width="9.140625" style="807"/>
    <col min="13058" max="13058" width="3.28515625" style="807" customWidth="1"/>
    <col min="13059" max="13059" width="26.42578125" style="807" bestFit="1" customWidth="1"/>
    <col min="13060" max="13060" width="3.5703125" style="807" customWidth="1"/>
    <col min="13061" max="13061" width="23.85546875" style="807" customWidth="1"/>
    <col min="13062" max="13062" width="3.42578125" style="807" customWidth="1"/>
    <col min="13063" max="13063" width="29" style="807" customWidth="1"/>
    <col min="13064" max="13313" width="9.140625" style="807"/>
    <col min="13314" max="13314" width="3.28515625" style="807" customWidth="1"/>
    <col min="13315" max="13315" width="26.42578125" style="807" bestFit="1" customWidth="1"/>
    <col min="13316" max="13316" width="3.5703125" style="807" customWidth="1"/>
    <col min="13317" max="13317" width="23.85546875" style="807" customWidth="1"/>
    <col min="13318" max="13318" width="3.42578125" style="807" customWidth="1"/>
    <col min="13319" max="13319" width="29" style="807" customWidth="1"/>
    <col min="13320" max="13569" width="9.140625" style="807"/>
    <col min="13570" max="13570" width="3.28515625" style="807" customWidth="1"/>
    <col min="13571" max="13571" width="26.42578125" style="807" bestFit="1" customWidth="1"/>
    <col min="13572" max="13572" width="3.5703125" style="807" customWidth="1"/>
    <col min="13573" max="13573" width="23.85546875" style="807" customWidth="1"/>
    <col min="13574" max="13574" width="3.42578125" style="807" customWidth="1"/>
    <col min="13575" max="13575" width="29" style="807" customWidth="1"/>
    <col min="13576" max="13825" width="9.140625" style="807"/>
    <col min="13826" max="13826" width="3.28515625" style="807" customWidth="1"/>
    <col min="13827" max="13827" width="26.42578125" style="807" bestFit="1" customWidth="1"/>
    <col min="13828" max="13828" width="3.5703125" style="807" customWidth="1"/>
    <col min="13829" max="13829" width="23.85546875" style="807" customWidth="1"/>
    <col min="13830" max="13830" width="3.42578125" style="807" customWidth="1"/>
    <col min="13831" max="13831" width="29" style="807" customWidth="1"/>
    <col min="13832" max="14081" width="9.140625" style="807"/>
    <col min="14082" max="14082" width="3.28515625" style="807" customWidth="1"/>
    <col min="14083" max="14083" width="26.42578125" style="807" bestFit="1" customWidth="1"/>
    <col min="14084" max="14084" width="3.5703125" style="807" customWidth="1"/>
    <col min="14085" max="14085" width="23.85546875" style="807" customWidth="1"/>
    <col min="14086" max="14086" width="3.42578125" style="807" customWidth="1"/>
    <col min="14087" max="14087" width="29" style="807" customWidth="1"/>
    <col min="14088" max="14337" width="9.140625" style="807"/>
    <col min="14338" max="14338" width="3.28515625" style="807" customWidth="1"/>
    <col min="14339" max="14339" width="26.42578125" style="807" bestFit="1" customWidth="1"/>
    <col min="14340" max="14340" width="3.5703125" style="807" customWidth="1"/>
    <col min="14341" max="14341" width="23.85546875" style="807" customWidth="1"/>
    <col min="14342" max="14342" width="3.42578125" style="807" customWidth="1"/>
    <col min="14343" max="14343" width="29" style="807" customWidth="1"/>
    <col min="14344" max="14593" width="9.140625" style="807"/>
    <col min="14594" max="14594" width="3.28515625" style="807" customWidth="1"/>
    <col min="14595" max="14595" width="26.42578125" style="807" bestFit="1" customWidth="1"/>
    <col min="14596" max="14596" width="3.5703125" style="807" customWidth="1"/>
    <col min="14597" max="14597" width="23.85546875" style="807" customWidth="1"/>
    <col min="14598" max="14598" width="3.42578125" style="807" customWidth="1"/>
    <col min="14599" max="14599" width="29" style="807" customWidth="1"/>
    <col min="14600" max="14849" width="9.140625" style="807"/>
    <col min="14850" max="14850" width="3.28515625" style="807" customWidth="1"/>
    <col min="14851" max="14851" width="26.42578125" style="807" bestFit="1" customWidth="1"/>
    <col min="14852" max="14852" width="3.5703125" style="807" customWidth="1"/>
    <col min="14853" max="14853" width="23.85546875" style="807" customWidth="1"/>
    <col min="14854" max="14854" width="3.42578125" style="807" customWidth="1"/>
    <col min="14855" max="14855" width="29" style="807" customWidth="1"/>
    <col min="14856" max="15105" width="9.140625" style="807"/>
    <col min="15106" max="15106" width="3.28515625" style="807" customWidth="1"/>
    <col min="15107" max="15107" width="26.42578125" style="807" bestFit="1" customWidth="1"/>
    <col min="15108" max="15108" width="3.5703125" style="807" customWidth="1"/>
    <col min="15109" max="15109" width="23.85546875" style="807" customWidth="1"/>
    <col min="15110" max="15110" width="3.42578125" style="807" customWidth="1"/>
    <col min="15111" max="15111" width="29" style="807" customWidth="1"/>
    <col min="15112" max="15361" width="9.140625" style="807"/>
    <col min="15362" max="15362" width="3.28515625" style="807" customWidth="1"/>
    <col min="15363" max="15363" width="26.42578125" style="807" bestFit="1" customWidth="1"/>
    <col min="15364" max="15364" width="3.5703125" style="807" customWidth="1"/>
    <col min="15365" max="15365" width="23.85546875" style="807" customWidth="1"/>
    <col min="15366" max="15366" width="3.42578125" style="807" customWidth="1"/>
    <col min="15367" max="15367" width="29" style="807" customWidth="1"/>
    <col min="15368" max="15617" width="9.140625" style="807"/>
    <col min="15618" max="15618" width="3.28515625" style="807" customWidth="1"/>
    <col min="15619" max="15619" width="26.42578125" style="807" bestFit="1" customWidth="1"/>
    <col min="15620" max="15620" width="3.5703125" style="807" customWidth="1"/>
    <col min="15621" max="15621" width="23.85546875" style="807" customWidth="1"/>
    <col min="15622" max="15622" width="3.42578125" style="807" customWidth="1"/>
    <col min="15623" max="15623" width="29" style="807" customWidth="1"/>
    <col min="15624" max="15873" width="9.140625" style="807"/>
    <col min="15874" max="15874" width="3.28515625" style="807" customWidth="1"/>
    <col min="15875" max="15875" width="26.42578125" style="807" bestFit="1" customWidth="1"/>
    <col min="15876" max="15876" width="3.5703125" style="807" customWidth="1"/>
    <col min="15877" max="15877" width="23.85546875" style="807" customWidth="1"/>
    <col min="15878" max="15878" width="3.42578125" style="807" customWidth="1"/>
    <col min="15879" max="15879" width="29" style="807" customWidth="1"/>
    <col min="15880" max="16129" width="9.140625" style="807"/>
    <col min="16130" max="16130" width="3.28515625" style="807" customWidth="1"/>
    <col min="16131" max="16131" width="26.42578125" style="807" bestFit="1" customWidth="1"/>
    <col min="16132" max="16132" width="3.5703125" style="807" customWidth="1"/>
    <col min="16133" max="16133" width="23.85546875" style="807" customWidth="1"/>
    <col min="16134" max="16134" width="3.42578125" style="807" customWidth="1"/>
    <col min="16135" max="16135" width="29" style="807" customWidth="1"/>
    <col min="16136" max="16384" width="9.140625" style="807"/>
  </cols>
  <sheetData>
    <row r="2" spans="1:7">
      <c r="B2" s="788"/>
      <c r="C2" s="788"/>
      <c r="D2" s="788"/>
      <c r="E2" s="788"/>
      <c r="F2" s="788"/>
      <c r="G2" s="789" t="s">
        <v>548</v>
      </c>
    </row>
    <row r="3" spans="1:7">
      <c r="B3" s="788"/>
      <c r="C3" s="788"/>
      <c r="D3" s="788"/>
      <c r="E3" s="788"/>
      <c r="F3" s="788"/>
      <c r="G3" s="788"/>
    </row>
    <row r="4" spans="1:7" ht="14.25">
      <c r="B4" s="991" t="s">
        <v>547</v>
      </c>
      <c r="C4" s="991"/>
      <c r="D4" s="991"/>
      <c r="E4" s="991"/>
      <c r="F4" s="991"/>
      <c r="G4" s="991"/>
    </row>
    <row r="5" spans="1:7" ht="13.5" thickBot="1">
      <c r="B5" s="790"/>
      <c r="C5" s="790"/>
      <c r="D5" s="790"/>
      <c r="E5" s="790"/>
      <c r="F5" s="790"/>
      <c r="G5" s="790"/>
    </row>
    <row r="6" spans="1:7" ht="13.5" thickBot="1">
      <c r="A6" s="808"/>
      <c r="B6" s="791"/>
      <c r="C6" s="792" t="s">
        <v>526</v>
      </c>
      <c r="D6" s="793"/>
      <c r="E6" s="793" t="s">
        <v>527</v>
      </c>
      <c r="F6" s="793"/>
      <c r="G6" s="793" t="s">
        <v>528</v>
      </c>
    </row>
    <row r="7" spans="1:7" ht="15.75" customHeight="1">
      <c r="A7" s="808"/>
      <c r="B7" s="794">
        <v>1</v>
      </c>
      <c r="C7" s="795" t="s">
        <v>529</v>
      </c>
      <c r="D7" s="796">
        <v>1</v>
      </c>
      <c r="E7" s="797" t="s">
        <v>530</v>
      </c>
      <c r="F7" s="796">
        <v>1</v>
      </c>
      <c r="G7" s="798" t="s">
        <v>531</v>
      </c>
    </row>
    <row r="8" spans="1:7" ht="27" customHeight="1">
      <c r="A8" s="808"/>
      <c r="B8" s="799">
        <v>2</v>
      </c>
      <c r="C8" s="800" t="s">
        <v>532</v>
      </c>
      <c r="D8" s="801">
        <v>2</v>
      </c>
      <c r="E8" s="802" t="s">
        <v>533</v>
      </c>
      <c r="F8" s="801">
        <v>2</v>
      </c>
      <c r="G8" s="802" t="s">
        <v>534</v>
      </c>
    </row>
    <row r="9" spans="1:7" ht="15" customHeight="1">
      <c r="A9" s="808"/>
      <c r="B9" s="799">
        <v>3</v>
      </c>
      <c r="C9" s="800" t="s">
        <v>535</v>
      </c>
      <c r="D9" s="801">
        <v>3</v>
      </c>
      <c r="E9" s="802" t="s">
        <v>537</v>
      </c>
      <c r="F9" s="801">
        <v>3</v>
      </c>
      <c r="G9" s="802" t="s">
        <v>536</v>
      </c>
    </row>
    <row r="10" spans="1:7" ht="32.25" customHeight="1">
      <c r="A10" s="808"/>
      <c r="B10" s="799"/>
      <c r="C10" s="800"/>
      <c r="D10" s="801">
        <v>4</v>
      </c>
      <c r="E10" s="802" t="s">
        <v>539</v>
      </c>
      <c r="F10" s="801">
        <v>4</v>
      </c>
      <c r="G10" s="802" t="s">
        <v>538</v>
      </c>
    </row>
    <row r="11" spans="1:7" ht="13.5" customHeight="1">
      <c r="A11" s="808"/>
      <c r="B11" s="799"/>
      <c r="C11" s="800"/>
      <c r="D11" s="801">
        <v>5</v>
      </c>
      <c r="E11" s="802" t="s">
        <v>541</v>
      </c>
      <c r="F11" s="801">
        <v>5</v>
      </c>
      <c r="G11" s="802" t="s">
        <v>540</v>
      </c>
    </row>
    <row r="12" spans="1:7" ht="14.25" customHeight="1">
      <c r="A12" s="808"/>
      <c r="B12" s="799"/>
      <c r="C12" s="800"/>
      <c r="D12" s="801">
        <v>6</v>
      </c>
      <c r="E12" s="802" t="s">
        <v>543</v>
      </c>
      <c r="F12" s="801">
        <v>6</v>
      </c>
      <c r="G12" s="802" t="s">
        <v>542</v>
      </c>
    </row>
    <row r="13" spans="1:7" ht="27.75" customHeight="1">
      <c r="A13" s="808"/>
      <c r="B13" s="799"/>
      <c r="C13" s="800"/>
      <c r="D13" s="801">
        <v>7</v>
      </c>
      <c r="E13" s="802" t="s">
        <v>545</v>
      </c>
      <c r="F13" s="801">
        <v>7</v>
      </c>
      <c r="G13" s="802" t="s">
        <v>544</v>
      </c>
    </row>
    <row r="14" spans="1:7" ht="25.5">
      <c r="A14" s="808"/>
      <c r="B14" s="799"/>
      <c r="C14" s="800"/>
      <c r="D14" s="801">
        <v>8</v>
      </c>
      <c r="E14" s="802" t="s">
        <v>549</v>
      </c>
      <c r="F14" s="801"/>
      <c r="G14" s="803"/>
    </row>
    <row r="15" spans="1:7" ht="13.5" thickBot="1">
      <c r="A15" s="808"/>
      <c r="B15" s="804"/>
      <c r="C15" s="805"/>
      <c r="D15" s="806"/>
      <c r="E15" s="806"/>
      <c r="F15" s="806"/>
      <c r="G15" s="806"/>
    </row>
    <row r="16" spans="1:7">
      <c r="B16" s="992" t="s">
        <v>546</v>
      </c>
      <c r="C16" s="992"/>
      <c r="D16" s="992"/>
      <c r="E16" s="992"/>
      <c r="F16" s="992"/>
      <c r="G16" s="992"/>
    </row>
    <row r="17" spans="5:11">
      <c r="K17" s="809"/>
    </row>
    <row r="19" spans="5:11">
      <c r="E19" s="810"/>
      <c r="F19" s="809"/>
      <c r="G19" s="810"/>
      <c r="H19" s="809"/>
    </row>
    <row r="20" spans="5:11">
      <c r="E20" s="809"/>
      <c r="F20" s="809"/>
      <c r="G20" s="809"/>
      <c r="H20" s="809"/>
    </row>
    <row r="21" spans="5:11">
      <c r="E21" s="809"/>
      <c r="F21" s="809"/>
      <c r="G21" s="810"/>
      <c r="H21" s="809"/>
    </row>
    <row r="22" spans="5:11">
      <c r="E22" s="809"/>
      <c r="F22" s="809"/>
      <c r="G22" s="809"/>
      <c r="H22" s="809"/>
    </row>
    <row r="23" spans="5:11">
      <c r="E23" s="809"/>
      <c r="F23" s="809"/>
      <c r="G23" s="809"/>
      <c r="H23" s="809"/>
    </row>
    <row r="26" spans="5:11">
      <c r="G26" s="809"/>
    </row>
  </sheetData>
  <mergeCells count="2">
    <mergeCell ref="B4:G4"/>
    <mergeCell ref="B16:G16"/>
  </mergeCells>
  <pageMargins left="0.3" right="0.18"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AM21"/>
  <sheetViews>
    <sheetView workbookViewId="0">
      <selection activeCell="A3" sqref="A3"/>
    </sheetView>
  </sheetViews>
  <sheetFormatPr defaultRowHeight="12.75"/>
  <cols>
    <col min="1" max="3" width="2.140625" style="1" customWidth="1"/>
    <col min="4" max="4" width="11.28515625" style="1" customWidth="1"/>
    <col min="5" max="5" width="4.28515625" style="1" customWidth="1"/>
    <col min="6" max="6" width="56.42578125" style="1" customWidth="1"/>
    <col min="7" max="8" width="12.28515625" style="1" customWidth="1"/>
    <col min="9" max="9" width="11.42578125" style="2" customWidth="1"/>
    <col min="10" max="10" width="11.85546875" style="2" customWidth="1"/>
    <col min="11" max="11" width="12.5703125" style="2" customWidth="1"/>
    <col min="12" max="12" width="12.140625" style="2" customWidth="1"/>
    <col min="13" max="13" width="12.28515625" style="2" customWidth="1"/>
    <col min="14" max="14" width="12" style="2" customWidth="1"/>
    <col min="15" max="15" width="9.140625" style="2"/>
    <col min="16" max="16" width="82.42578125" style="2" customWidth="1"/>
    <col min="17" max="39" width="9.140625" style="2"/>
    <col min="40" max="16384" width="9.140625" style="1"/>
  </cols>
  <sheetData>
    <row r="1" spans="1:39">
      <c r="M1" s="827" t="s">
        <v>0</v>
      </c>
      <c r="N1" s="827"/>
    </row>
    <row r="2" spans="1:39">
      <c r="B2" s="828" t="s">
        <v>1</v>
      </c>
      <c r="C2" s="828"/>
      <c r="D2" s="828"/>
      <c r="E2" s="828"/>
      <c r="F2" s="828"/>
      <c r="G2" s="828"/>
      <c r="H2" s="828"/>
      <c r="I2" s="828"/>
      <c r="J2" s="828"/>
      <c r="K2" s="828"/>
      <c r="L2" s="828"/>
      <c r="M2" s="828"/>
      <c r="N2" s="828"/>
    </row>
    <row r="3" spans="1:39" ht="15.75" customHeight="1" thickBot="1">
      <c r="D3" s="3"/>
      <c r="E3" s="3"/>
      <c r="K3" s="4"/>
      <c r="L3" s="4"/>
      <c r="M3" s="1000" t="s">
        <v>24</v>
      </c>
      <c r="N3" s="1000"/>
    </row>
    <row r="4" spans="1:39" s="2" customFormat="1" ht="13.5" customHeight="1" thickBot="1">
      <c r="B4" s="829" t="s">
        <v>1</v>
      </c>
      <c r="C4" s="830"/>
      <c r="D4" s="830"/>
      <c r="E4" s="830"/>
      <c r="F4" s="831"/>
      <c r="G4" s="835" t="s">
        <v>2</v>
      </c>
      <c r="H4" s="836"/>
      <c r="I4" s="837" t="s">
        <v>3</v>
      </c>
      <c r="J4" s="836"/>
      <c r="K4" s="837" t="s">
        <v>4</v>
      </c>
      <c r="L4" s="838"/>
      <c r="M4" s="835" t="s">
        <v>5</v>
      </c>
      <c r="N4" s="838"/>
    </row>
    <row r="5" spans="1:39" s="2" customFormat="1" ht="26.25" thickBot="1">
      <c r="B5" s="832"/>
      <c r="C5" s="833"/>
      <c r="D5" s="833"/>
      <c r="E5" s="833"/>
      <c r="F5" s="834"/>
      <c r="G5" s="5" t="s">
        <v>6</v>
      </c>
      <c r="H5" s="6" t="s">
        <v>7</v>
      </c>
      <c r="I5" s="7" t="s">
        <v>6</v>
      </c>
      <c r="J5" s="8" t="s">
        <v>7</v>
      </c>
      <c r="K5" s="5" t="s">
        <v>6</v>
      </c>
      <c r="L5" s="9" t="s">
        <v>7</v>
      </c>
      <c r="M5" s="5" t="s">
        <v>6</v>
      </c>
      <c r="N5" s="10" t="s">
        <v>7</v>
      </c>
    </row>
    <row r="6" spans="1:39" s="2" customFormat="1" ht="15.75" customHeight="1" thickBot="1">
      <c r="B6" s="839" t="s">
        <v>8</v>
      </c>
      <c r="C6" s="840"/>
      <c r="D6" s="840"/>
      <c r="E6" s="840"/>
      <c r="F6" s="841"/>
      <c r="G6" s="11">
        <v>6126.5630000000001</v>
      </c>
      <c r="H6" s="12">
        <v>6705.5259999999998</v>
      </c>
      <c r="I6" s="13">
        <v>2665.4214467829997</v>
      </c>
      <c r="J6" s="14">
        <v>2799.2772681460001</v>
      </c>
      <c r="K6" s="11">
        <v>333.85010999999997</v>
      </c>
      <c r="L6" s="15">
        <v>366.51158000000004</v>
      </c>
      <c r="M6" s="11">
        <v>9125.8345567830002</v>
      </c>
      <c r="N6" s="16">
        <v>9871.3148481460012</v>
      </c>
      <c r="O6" s="17"/>
      <c r="P6" s="18"/>
    </row>
    <row r="7" spans="1:39" s="2" customFormat="1" ht="15.75" customHeight="1" thickBot="1">
      <c r="B7" s="839" t="s">
        <v>9</v>
      </c>
      <c r="C7" s="840"/>
      <c r="D7" s="840"/>
      <c r="E7" s="840"/>
      <c r="F7" s="841"/>
      <c r="G7" s="11">
        <v>-2800.857</v>
      </c>
      <c r="H7" s="12">
        <v>-3167.181</v>
      </c>
      <c r="I7" s="13">
        <v>-1221.3186864999998</v>
      </c>
      <c r="J7" s="14">
        <v>-1281.7141410000002</v>
      </c>
      <c r="K7" s="11">
        <v>-82.418030000000002</v>
      </c>
      <c r="L7" s="15">
        <v>-101.62805</v>
      </c>
      <c r="M7" s="11">
        <v>-4104.5937164999996</v>
      </c>
      <c r="N7" s="16">
        <v>-4550.5231909999993</v>
      </c>
      <c r="P7" s="18"/>
    </row>
    <row r="8" spans="1:39" s="24" customFormat="1" ht="15.75" customHeight="1" thickBot="1">
      <c r="A8" s="19"/>
      <c r="B8" s="839" t="s">
        <v>10</v>
      </c>
      <c r="C8" s="840"/>
      <c r="D8" s="840"/>
      <c r="E8" s="840"/>
      <c r="F8" s="841"/>
      <c r="G8" s="11">
        <v>3325.7060000000001</v>
      </c>
      <c r="H8" s="12">
        <v>3538.3449999999998</v>
      </c>
      <c r="I8" s="13">
        <v>1444.1027602829997</v>
      </c>
      <c r="J8" s="14">
        <v>1517.5631271459999</v>
      </c>
      <c r="K8" s="11">
        <v>251.43208000000001</v>
      </c>
      <c r="L8" s="20">
        <v>264.88353000000001</v>
      </c>
      <c r="M8" s="21">
        <v>5021.2408402829997</v>
      </c>
      <c r="N8" s="22">
        <v>5320.791657146</v>
      </c>
      <c r="O8" s="19"/>
      <c r="P8" s="23"/>
      <c r="Q8" s="19"/>
      <c r="R8" s="19"/>
      <c r="S8" s="19"/>
      <c r="T8" s="19"/>
      <c r="U8" s="19"/>
      <c r="V8" s="19"/>
      <c r="W8" s="19"/>
      <c r="X8" s="19"/>
      <c r="Y8" s="19"/>
      <c r="Z8" s="19"/>
      <c r="AA8" s="19"/>
      <c r="AB8" s="19"/>
      <c r="AC8" s="19"/>
      <c r="AD8" s="19"/>
      <c r="AE8" s="19"/>
      <c r="AF8" s="19"/>
      <c r="AG8" s="19"/>
      <c r="AH8" s="19"/>
      <c r="AI8" s="19"/>
      <c r="AJ8" s="19"/>
      <c r="AK8" s="19"/>
      <c r="AL8" s="19"/>
      <c r="AM8" s="19"/>
    </row>
    <row r="9" spans="1:39" s="24" customFormat="1" ht="15.75" customHeight="1" thickBot="1">
      <c r="A9" s="19"/>
      <c r="B9" s="839" t="s">
        <v>11</v>
      </c>
      <c r="C9" s="840"/>
      <c r="D9" s="840"/>
      <c r="E9" s="840"/>
      <c r="F9" s="841"/>
      <c r="G9" s="11">
        <v>1044.7070000000001</v>
      </c>
      <c r="H9" s="12">
        <v>1158.33</v>
      </c>
      <c r="I9" s="13">
        <v>383.95596893999999</v>
      </c>
      <c r="J9" s="14">
        <v>416.27875426000003</v>
      </c>
      <c r="K9" s="11">
        <v>85.143350000000012</v>
      </c>
      <c r="L9" s="15">
        <v>67.381540000000001</v>
      </c>
      <c r="M9" s="11">
        <v>1513.8063189400002</v>
      </c>
      <c r="N9" s="16">
        <v>1641.9902942600002</v>
      </c>
      <c r="O9" s="19"/>
      <c r="P9" s="18"/>
      <c r="Q9" s="19"/>
      <c r="R9" s="19"/>
      <c r="S9" s="19"/>
      <c r="T9" s="19"/>
      <c r="U9" s="19"/>
      <c r="V9" s="19"/>
      <c r="W9" s="19"/>
      <c r="X9" s="19"/>
      <c r="Y9" s="19"/>
      <c r="Z9" s="19"/>
      <c r="AA9" s="19"/>
      <c r="AB9" s="19"/>
      <c r="AC9" s="19"/>
      <c r="AD9" s="19"/>
      <c r="AE9" s="19"/>
      <c r="AF9" s="19"/>
      <c r="AG9" s="19"/>
      <c r="AH9" s="19"/>
      <c r="AI9" s="19"/>
      <c r="AJ9" s="19"/>
      <c r="AK9" s="19"/>
      <c r="AL9" s="19"/>
      <c r="AM9" s="19"/>
    </row>
    <row r="10" spans="1:39" s="24" customFormat="1" ht="15.75" customHeight="1" thickBot="1">
      <c r="A10" s="19"/>
      <c r="B10" s="839" t="s">
        <v>12</v>
      </c>
      <c r="C10" s="840"/>
      <c r="D10" s="840"/>
      <c r="E10" s="840"/>
      <c r="F10" s="841"/>
      <c r="G10" s="21">
        <v>145.601</v>
      </c>
      <c r="H10" s="25">
        <v>1.724</v>
      </c>
      <c r="I10" s="26">
        <v>-3.512</v>
      </c>
      <c r="J10" s="27">
        <v>26.3</v>
      </c>
      <c r="K10" s="21">
        <v>6.0540000000000003</v>
      </c>
      <c r="L10" s="20">
        <v>0</v>
      </c>
      <c r="M10" s="21">
        <v>148.143</v>
      </c>
      <c r="N10" s="22">
        <v>28.024000000000001</v>
      </c>
      <c r="O10" s="19"/>
      <c r="P10" s="18"/>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39" s="24" customFormat="1" ht="38.25" customHeight="1" thickBot="1">
      <c r="A11" s="19"/>
      <c r="B11" s="824" t="s">
        <v>13</v>
      </c>
      <c r="C11" s="825"/>
      <c r="D11" s="825"/>
      <c r="E11" s="825"/>
      <c r="F11" s="826"/>
      <c r="G11" s="11">
        <v>0</v>
      </c>
      <c r="H11" s="12">
        <v>0</v>
      </c>
      <c r="I11" s="13">
        <v>0</v>
      </c>
      <c r="J11" s="14">
        <v>0</v>
      </c>
      <c r="K11" s="11">
        <v>0</v>
      </c>
      <c r="L11" s="15">
        <v>0</v>
      </c>
      <c r="M11" s="11">
        <v>0</v>
      </c>
      <c r="N11" s="16">
        <v>0</v>
      </c>
      <c r="O11" s="19"/>
      <c r="P11" s="18"/>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39" s="24" customFormat="1" ht="13.5" thickBot="1">
      <c r="A12" s="19"/>
      <c r="B12" s="824" t="s">
        <v>14</v>
      </c>
      <c r="C12" s="825"/>
      <c r="D12" s="825"/>
      <c r="E12" s="825"/>
      <c r="F12" s="826"/>
      <c r="G12" s="11">
        <v>191.678</v>
      </c>
      <c r="H12" s="12">
        <v>290.52999999999997</v>
      </c>
      <c r="I12" s="13">
        <v>109.60764618100001</v>
      </c>
      <c r="J12" s="14">
        <v>91.807718168899996</v>
      </c>
      <c r="K12" s="11">
        <v>17.10746</v>
      </c>
      <c r="L12" s="28">
        <v>26.617819999999998</v>
      </c>
      <c r="M12" s="29">
        <v>318.39310618100001</v>
      </c>
      <c r="N12" s="30">
        <v>408.95553816890003</v>
      </c>
      <c r="O12" s="19"/>
      <c r="P12" s="18"/>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39" s="32" customFormat="1" ht="15.75" customHeight="1" thickBot="1">
      <c r="A13" s="31"/>
      <c r="B13" s="839" t="s">
        <v>15</v>
      </c>
      <c r="C13" s="840"/>
      <c r="D13" s="840"/>
      <c r="E13" s="840"/>
      <c r="F13" s="841"/>
      <c r="G13" s="11">
        <v>409.39800000000002</v>
      </c>
      <c r="H13" s="12">
        <v>340.08800000000002</v>
      </c>
      <c r="I13" s="13">
        <v>152.857945</v>
      </c>
      <c r="J13" s="14">
        <v>191.52234291000002</v>
      </c>
      <c r="K13" s="11">
        <v>61.159939999999999</v>
      </c>
      <c r="L13" s="15">
        <v>18.253589999999999</v>
      </c>
      <c r="M13" s="11">
        <v>623.415885</v>
      </c>
      <c r="N13" s="16">
        <v>549.86393291000002</v>
      </c>
      <c r="O13" s="31"/>
      <c r="P13" s="18"/>
      <c r="Q13" s="31"/>
      <c r="R13" s="31"/>
      <c r="S13" s="31"/>
      <c r="T13" s="31"/>
      <c r="U13" s="31"/>
      <c r="V13" s="31"/>
      <c r="W13" s="31"/>
      <c r="X13" s="31"/>
      <c r="Y13" s="31"/>
      <c r="Z13" s="31"/>
      <c r="AA13" s="31"/>
      <c r="AB13" s="31"/>
      <c r="AC13" s="31"/>
      <c r="AD13" s="31"/>
      <c r="AE13" s="31"/>
      <c r="AF13" s="31"/>
      <c r="AG13" s="31"/>
      <c r="AH13" s="31"/>
      <c r="AI13" s="31"/>
      <c r="AJ13" s="31"/>
      <c r="AK13" s="31"/>
      <c r="AL13" s="31"/>
      <c r="AM13" s="31"/>
    </row>
    <row r="14" spans="1:39" s="32" customFormat="1" ht="30.75" customHeight="1" thickBot="1">
      <c r="A14" s="31"/>
      <c r="B14" s="824" t="s">
        <v>16</v>
      </c>
      <c r="C14" s="825"/>
      <c r="D14" s="825"/>
      <c r="E14" s="825"/>
      <c r="F14" s="826"/>
      <c r="G14" s="11">
        <v>-1100.827</v>
      </c>
      <c r="H14" s="12">
        <v>-1728.2349999999999</v>
      </c>
      <c r="I14" s="13">
        <v>-813.48596866000003</v>
      </c>
      <c r="J14" s="14">
        <v>-560.15200000000004</v>
      </c>
      <c r="K14" s="11">
        <v>-90.764479999999992</v>
      </c>
      <c r="L14" s="15">
        <v>14.339</v>
      </c>
      <c r="M14" s="11">
        <v>-2005.0774486600001</v>
      </c>
      <c r="N14" s="16">
        <v>-2274.0479999999998</v>
      </c>
      <c r="O14" s="31"/>
      <c r="P14" s="18"/>
      <c r="Q14" s="31"/>
      <c r="R14" s="31"/>
      <c r="S14" s="31"/>
      <c r="T14" s="31"/>
      <c r="U14" s="31"/>
      <c r="V14" s="31"/>
      <c r="W14" s="31"/>
      <c r="X14" s="31"/>
      <c r="Y14" s="31"/>
      <c r="Z14" s="31"/>
      <c r="AA14" s="31"/>
      <c r="AB14" s="31"/>
      <c r="AC14" s="31"/>
      <c r="AD14" s="31"/>
      <c r="AE14" s="31"/>
      <c r="AF14" s="31"/>
      <c r="AG14" s="31"/>
      <c r="AH14" s="31"/>
      <c r="AI14" s="31"/>
      <c r="AJ14" s="31"/>
      <c r="AK14" s="31"/>
      <c r="AL14" s="31"/>
      <c r="AM14" s="31"/>
    </row>
    <row r="15" spans="1:39" s="32" customFormat="1" ht="12.75" customHeight="1" thickBot="1">
      <c r="A15" s="31"/>
      <c r="B15" s="824" t="s">
        <v>17</v>
      </c>
      <c r="C15" s="825"/>
      <c r="D15" s="825"/>
      <c r="E15" s="825"/>
      <c r="F15" s="826"/>
      <c r="G15" s="11">
        <v>0</v>
      </c>
      <c r="H15" s="12">
        <v>-8.516</v>
      </c>
      <c r="I15" s="13">
        <v>-0.78700000000000003</v>
      </c>
      <c r="J15" s="14">
        <v>-17.129000000000001</v>
      </c>
      <c r="K15" s="11">
        <v>0</v>
      </c>
      <c r="L15" s="15">
        <v>-0.49199999999999999</v>
      </c>
      <c r="M15" s="11">
        <v>-0.78700000000000003</v>
      </c>
      <c r="N15" s="16">
        <v>-26.137</v>
      </c>
      <c r="O15" s="31"/>
      <c r="P15" s="23"/>
      <c r="Q15" s="31"/>
      <c r="R15" s="31"/>
      <c r="S15" s="31"/>
      <c r="T15" s="31"/>
      <c r="U15" s="31"/>
      <c r="V15" s="31"/>
      <c r="W15" s="31"/>
      <c r="X15" s="31"/>
      <c r="Y15" s="31"/>
      <c r="Z15" s="31"/>
      <c r="AA15" s="31"/>
      <c r="AB15" s="31"/>
      <c r="AC15" s="31"/>
      <c r="AD15" s="31"/>
      <c r="AE15" s="31"/>
      <c r="AF15" s="31"/>
      <c r="AG15" s="31"/>
      <c r="AH15" s="31"/>
      <c r="AI15" s="31"/>
      <c r="AJ15" s="31"/>
      <c r="AK15" s="31"/>
      <c r="AL15" s="31"/>
      <c r="AM15" s="31"/>
    </row>
    <row r="16" spans="1:39" s="32" customFormat="1" ht="15.75" customHeight="1" thickBot="1">
      <c r="A16" s="31"/>
      <c r="B16" s="839" t="s">
        <v>18</v>
      </c>
      <c r="C16" s="840"/>
      <c r="D16" s="840"/>
      <c r="E16" s="840"/>
      <c r="F16" s="841"/>
      <c r="G16" s="11">
        <v>-1051.066</v>
      </c>
      <c r="H16" s="12">
        <v>-1079.7819999999999</v>
      </c>
      <c r="I16" s="13">
        <v>-724.87375450000002</v>
      </c>
      <c r="J16" s="14">
        <v>-752.40201650000006</v>
      </c>
      <c r="K16" s="11">
        <v>-170.88783000000001</v>
      </c>
      <c r="L16" s="15">
        <v>-182.20783000000003</v>
      </c>
      <c r="M16" s="11">
        <v>-1946.8275845000001</v>
      </c>
      <c r="N16" s="16">
        <v>-2014.3918464999999</v>
      </c>
      <c r="O16" s="31"/>
      <c r="P16" s="18"/>
      <c r="Q16" s="31"/>
      <c r="R16" s="31"/>
      <c r="S16" s="31"/>
      <c r="T16" s="31"/>
      <c r="U16" s="31"/>
      <c r="V16" s="31"/>
      <c r="W16" s="31"/>
      <c r="X16" s="31"/>
      <c r="Y16" s="31"/>
      <c r="Z16" s="31"/>
      <c r="AA16" s="31"/>
      <c r="AB16" s="31"/>
      <c r="AC16" s="31"/>
      <c r="AD16" s="31"/>
      <c r="AE16" s="31"/>
      <c r="AF16" s="31"/>
      <c r="AG16" s="31"/>
      <c r="AH16" s="31"/>
      <c r="AI16" s="31"/>
      <c r="AJ16" s="31"/>
      <c r="AK16" s="31"/>
      <c r="AL16" s="31"/>
      <c r="AM16" s="31"/>
    </row>
    <row r="17" spans="1:39" s="32" customFormat="1" ht="15.75" customHeight="1" thickBot="1">
      <c r="A17" s="31"/>
      <c r="B17" s="839" t="s">
        <v>19</v>
      </c>
      <c r="C17" s="840"/>
      <c r="D17" s="840"/>
      <c r="E17" s="840"/>
      <c r="F17" s="841"/>
      <c r="G17" s="11">
        <v>-271.28699999999998</v>
      </c>
      <c r="H17" s="12">
        <v>-296.74099999999999</v>
      </c>
      <c r="I17" s="13">
        <v>-192.98120250000002</v>
      </c>
      <c r="J17" s="14">
        <v>-219.97146650000002</v>
      </c>
      <c r="K17" s="11">
        <v>-39.159309999999998</v>
      </c>
      <c r="L17" s="15">
        <v>-55.249600000000001</v>
      </c>
      <c r="M17" s="11">
        <v>-503.42751250000003</v>
      </c>
      <c r="N17" s="16">
        <v>-571.96206649999999</v>
      </c>
      <c r="O17" s="31"/>
      <c r="P17" s="18"/>
      <c r="Q17" s="31"/>
      <c r="R17" s="31"/>
      <c r="S17" s="31"/>
      <c r="T17" s="31"/>
      <c r="U17" s="31"/>
      <c r="V17" s="31"/>
      <c r="W17" s="31"/>
      <c r="X17" s="31"/>
      <c r="Y17" s="31"/>
      <c r="Z17" s="31"/>
      <c r="AA17" s="31"/>
      <c r="AB17" s="31"/>
      <c r="AC17" s="31"/>
      <c r="AD17" s="31"/>
      <c r="AE17" s="31"/>
      <c r="AF17" s="31"/>
      <c r="AG17" s="31"/>
      <c r="AH17" s="31"/>
      <c r="AI17" s="31"/>
      <c r="AJ17" s="31"/>
      <c r="AK17" s="31"/>
      <c r="AL17" s="31"/>
      <c r="AM17" s="31"/>
    </row>
    <row r="18" spans="1:39" s="32" customFormat="1" ht="15.75" customHeight="1" thickBot="1">
      <c r="A18" s="31"/>
      <c r="B18" s="839" t="s">
        <v>20</v>
      </c>
      <c r="C18" s="840"/>
      <c r="D18" s="840"/>
      <c r="E18" s="840"/>
      <c r="F18" s="841"/>
      <c r="G18" s="11">
        <v>-1465.396</v>
      </c>
      <c r="H18" s="12">
        <v>-1460.5219999999999</v>
      </c>
      <c r="I18" s="13">
        <v>-863.78406700000005</v>
      </c>
      <c r="J18" s="15">
        <v>-917.31096750000006</v>
      </c>
      <c r="K18" s="11">
        <v>-193.90382</v>
      </c>
      <c r="L18" s="15">
        <v>-188.53286</v>
      </c>
      <c r="M18" s="11">
        <v>-2523.0838870000002</v>
      </c>
      <c r="N18" s="16">
        <v>-2566.3658275000003</v>
      </c>
      <c r="O18" s="31"/>
      <c r="P18" s="18"/>
      <c r="Q18" s="31"/>
      <c r="R18" s="31"/>
      <c r="S18" s="31"/>
      <c r="T18" s="31"/>
      <c r="U18" s="31"/>
      <c r="V18" s="31"/>
      <c r="W18" s="31"/>
      <c r="X18" s="31"/>
      <c r="Y18" s="31"/>
      <c r="Z18" s="31"/>
      <c r="AA18" s="31"/>
      <c r="AB18" s="31"/>
      <c r="AC18" s="31"/>
      <c r="AD18" s="31"/>
      <c r="AE18" s="31"/>
      <c r="AF18" s="31"/>
      <c r="AG18" s="31"/>
      <c r="AH18" s="31"/>
      <c r="AI18" s="31"/>
      <c r="AJ18" s="31"/>
      <c r="AK18" s="31"/>
      <c r="AL18" s="31"/>
      <c r="AM18" s="31"/>
    </row>
    <row r="19" spans="1:39" s="32" customFormat="1" ht="15.75" customHeight="1" thickBot="1">
      <c r="A19" s="31"/>
      <c r="B19" s="842" t="s">
        <v>21</v>
      </c>
      <c r="C19" s="843"/>
      <c r="D19" s="843"/>
      <c r="E19" s="843"/>
      <c r="F19" s="844"/>
      <c r="G19" s="33">
        <v>1228.5139999999999</v>
      </c>
      <c r="H19" s="34">
        <v>755.221</v>
      </c>
      <c r="I19" s="35">
        <v>-508.89967225600009</v>
      </c>
      <c r="J19" s="36">
        <v>-223.49364701510001</v>
      </c>
      <c r="K19" s="33">
        <v>-73.818610000000007</v>
      </c>
      <c r="L19" s="37">
        <v>-35.006749999999997</v>
      </c>
      <c r="M19" s="33">
        <v>645.79571774399994</v>
      </c>
      <c r="N19" s="38">
        <v>496.721</v>
      </c>
      <c r="O19" s="31"/>
      <c r="P19" s="18"/>
      <c r="Q19" s="31"/>
      <c r="R19" s="31"/>
      <c r="S19" s="31"/>
      <c r="T19" s="31"/>
      <c r="U19" s="31"/>
      <c r="V19" s="31"/>
      <c r="W19" s="31"/>
      <c r="X19" s="31"/>
      <c r="Y19" s="31"/>
      <c r="Z19" s="31"/>
      <c r="AA19" s="31"/>
      <c r="AB19" s="31"/>
      <c r="AC19" s="31"/>
      <c r="AD19" s="31"/>
      <c r="AE19" s="31"/>
      <c r="AF19" s="31"/>
      <c r="AG19" s="31"/>
      <c r="AH19" s="31"/>
      <c r="AI19" s="31"/>
      <c r="AJ19" s="31"/>
      <c r="AK19" s="31"/>
      <c r="AL19" s="31"/>
      <c r="AM19" s="31"/>
    </row>
    <row r="20" spans="1:39">
      <c r="D20" s="2"/>
      <c r="F20" s="2"/>
    </row>
    <row r="21" spans="1:39">
      <c r="E21" s="845"/>
      <c r="F21" s="845"/>
      <c r="G21" s="39"/>
      <c r="H21" s="39"/>
      <c r="I21" s="17"/>
    </row>
  </sheetData>
  <mergeCells count="23">
    <mergeCell ref="B18:F18"/>
    <mergeCell ref="B19:F19"/>
    <mergeCell ref="E21:F21"/>
    <mergeCell ref="B12:F12"/>
    <mergeCell ref="B13:F13"/>
    <mergeCell ref="B14:F14"/>
    <mergeCell ref="B15:F15"/>
    <mergeCell ref="B16:F16"/>
    <mergeCell ref="B17:F17"/>
    <mergeCell ref="B11:F11"/>
    <mergeCell ref="M1:N1"/>
    <mergeCell ref="B2:N2"/>
    <mergeCell ref="M3:N3"/>
    <mergeCell ref="B4:F5"/>
    <mergeCell ref="G4:H4"/>
    <mergeCell ref="I4:J4"/>
    <mergeCell ref="M4:N4"/>
    <mergeCell ref="B6:F6"/>
    <mergeCell ref="B7:F7"/>
    <mergeCell ref="B8:F8"/>
    <mergeCell ref="B9:F9"/>
    <mergeCell ref="B10:F10"/>
    <mergeCell ref="K4:L4"/>
  </mergeCells>
  <printOptions horizontalCentered="1"/>
  <pageMargins left="0.7" right="0.7" top="0.75" bottom="0.75" header="0.3" footer="0.3"/>
  <pageSetup paperSize="9" scale="60" fitToHeight="2" orientation="landscape" verticalDpi="0" r:id="rId1"/>
</worksheet>
</file>

<file path=xl/worksheets/sheet4.xml><?xml version="1.0" encoding="utf-8"?>
<worksheet xmlns="http://schemas.openxmlformats.org/spreadsheetml/2006/main" xmlns:r="http://schemas.openxmlformats.org/officeDocument/2006/relationships">
  <dimension ref="B1:P42"/>
  <sheetViews>
    <sheetView workbookViewId="0">
      <selection activeCell="B5" sqref="B5"/>
    </sheetView>
  </sheetViews>
  <sheetFormatPr defaultRowHeight="12.75"/>
  <cols>
    <col min="1" max="1" width="1.85546875" style="97" customWidth="1"/>
    <col min="2" max="2" width="9.85546875" style="97" customWidth="1"/>
    <col min="3" max="3" width="27.7109375" style="97" customWidth="1"/>
    <col min="4" max="4" width="9.140625" style="97"/>
    <col min="5" max="5" width="10.140625" style="97" bestFit="1" customWidth="1"/>
    <col min="6" max="6" width="13.140625" style="97" customWidth="1"/>
    <col min="7" max="7" width="11.42578125" style="97" customWidth="1"/>
    <col min="8" max="8" width="7.28515625" style="97" bestFit="1" customWidth="1"/>
    <col min="9" max="9" width="12.5703125" style="97" customWidth="1"/>
    <col min="10" max="10" width="10.5703125" style="97" customWidth="1"/>
    <col min="11" max="11" width="7.28515625" style="97" bestFit="1" customWidth="1"/>
    <col min="12" max="12" width="12.85546875" style="97" bestFit="1" customWidth="1"/>
    <col min="13" max="13" width="10.7109375" style="97" customWidth="1"/>
    <col min="14" max="14" width="7" style="97" customWidth="1"/>
    <col min="15" max="15" width="12.85546875" style="97" bestFit="1" customWidth="1"/>
    <col min="16" max="16" width="10.7109375" style="97" customWidth="1"/>
    <col min="17" max="257" width="9.140625" style="97"/>
    <col min="258" max="258" width="9.85546875" style="97" customWidth="1"/>
    <col min="259" max="259" width="27.7109375" style="97" customWidth="1"/>
    <col min="260" max="260" width="9.140625" style="97"/>
    <col min="261" max="261" width="10.140625" style="97" bestFit="1" customWidth="1"/>
    <col min="262" max="262" width="13.140625" style="97" customWidth="1"/>
    <col min="263" max="263" width="11.42578125" style="97" customWidth="1"/>
    <col min="264" max="264" width="7.28515625" style="97" bestFit="1" customWidth="1"/>
    <col min="265" max="265" width="12.5703125" style="97" customWidth="1"/>
    <col min="266" max="266" width="10.5703125" style="97" customWidth="1"/>
    <col min="267" max="267" width="7.28515625" style="97" bestFit="1" customWidth="1"/>
    <col min="268" max="268" width="12.85546875" style="97" bestFit="1" customWidth="1"/>
    <col min="269" max="269" width="10.7109375" style="97" customWidth="1"/>
    <col min="270" max="270" width="7" style="97" customWidth="1"/>
    <col min="271" max="271" width="12.85546875" style="97" bestFit="1" customWidth="1"/>
    <col min="272" max="272" width="10.7109375" style="97" customWidth="1"/>
    <col min="273" max="513" width="9.140625" style="97"/>
    <col min="514" max="514" width="9.85546875" style="97" customWidth="1"/>
    <col min="515" max="515" width="27.7109375" style="97" customWidth="1"/>
    <col min="516" max="516" width="9.140625" style="97"/>
    <col min="517" max="517" width="10.140625" style="97" bestFit="1" customWidth="1"/>
    <col min="518" max="518" width="13.140625" style="97" customWidth="1"/>
    <col min="519" max="519" width="11.42578125" style="97" customWidth="1"/>
    <col min="520" max="520" width="7.28515625" style="97" bestFit="1" customWidth="1"/>
    <col min="521" max="521" width="12.5703125" style="97" customWidth="1"/>
    <col min="522" max="522" width="10.5703125" style="97" customWidth="1"/>
    <col min="523" max="523" width="7.28515625" style="97" bestFit="1" customWidth="1"/>
    <col min="524" max="524" width="12.85546875" style="97" bestFit="1" customWidth="1"/>
    <col min="525" max="525" width="10.7109375" style="97" customWidth="1"/>
    <col min="526" max="526" width="7" style="97" customWidth="1"/>
    <col min="527" max="527" width="12.85546875" style="97" bestFit="1" customWidth="1"/>
    <col min="528" max="528" width="10.7109375" style="97" customWidth="1"/>
    <col min="529" max="769" width="9.140625" style="97"/>
    <col min="770" max="770" width="9.85546875" style="97" customWidth="1"/>
    <col min="771" max="771" width="27.7109375" style="97" customWidth="1"/>
    <col min="772" max="772" width="9.140625" style="97"/>
    <col min="773" max="773" width="10.140625" style="97" bestFit="1" customWidth="1"/>
    <col min="774" max="774" width="13.140625" style="97" customWidth="1"/>
    <col min="775" max="775" width="11.42578125" style="97" customWidth="1"/>
    <col min="776" max="776" width="7.28515625" style="97" bestFit="1" customWidth="1"/>
    <col min="777" max="777" width="12.5703125" style="97" customWidth="1"/>
    <col min="778" max="778" width="10.5703125" style="97" customWidth="1"/>
    <col min="779" max="779" width="7.28515625" style="97" bestFit="1" customWidth="1"/>
    <col min="780" max="780" width="12.85546875" style="97" bestFit="1" customWidth="1"/>
    <col min="781" max="781" width="10.7109375" style="97" customWidth="1"/>
    <col min="782" max="782" width="7" style="97" customWidth="1"/>
    <col min="783" max="783" width="12.85546875" style="97" bestFit="1" customWidth="1"/>
    <col min="784" max="784" width="10.7109375" style="97" customWidth="1"/>
    <col min="785" max="1025" width="9.140625" style="97"/>
    <col min="1026" max="1026" width="9.85546875" style="97" customWidth="1"/>
    <col min="1027" max="1027" width="27.7109375" style="97" customWidth="1"/>
    <col min="1028" max="1028" width="9.140625" style="97"/>
    <col min="1029" max="1029" width="10.140625" style="97" bestFit="1" customWidth="1"/>
    <col min="1030" max="1030" width="13.140625" style="97" customWidth="1"/>
    <col min="1031" max="1031" width="11.42578125" style="97" customWidth="1"/>
    <col min="1032" max="1032" width="7.28515625" style="97" bestFit="1" customWidth="1"/>
    <col min="1033" max="1033" width="12.5703125" style="97" customWidth="1"/>
    <col min="1034" max="1034" width="10.5703125" style="97" customWidth="1"/>
    <col min="1035" max="1035" width="7.28515625" style="97" bestFit="1" customWidth="1"/>
    <col min="1036" max="1036" width="12.85546875" style="97" bestFit="1" customWidth="1"/>
    <col min="1037" max="1037" width="10.7109375" style="97" customWidth="1"/>
    <col min="1038" max="1038" width="7" style="97" customWidth="1"/>
    <col min="1039" max="1039" width="12.85546875" style="97" bestFit="1" customWidth="1"/>
    <col min="1040" max="1040" width="10.7109375" style="97" customWidth="1"/>
    <col min="1041" max="1281" width="9.140625" style="97"/>
    <col min="1282" max="1282" width="9.85546875" style="97" customWidth="1"/>
    <col min="1283" max="1283" width="27.7109375" style="97" customWidth="1"/>
    <col min="1284" max="1284" width="9.140625" style="97"/>
    <col min="1285" max="1285" width="10.140625" style="97" bestFit="1" customWidth="1"/>
    <col min="1286" max="1286" width="13.140625" style="97" customWidth="1"/>
    <col min="1287" max="1287" width="11.42578125" style="97" customWidth="1"/>
    <col min="1288" max="1288" width="7.28515625" style="97" bestFit="1" customWidth="1"/>
    <col min="1289" max="1289" width="12.5703125" style="97" customWidth="1"/>
    <col min="1290" max="1290" width="10.5703125" style="97" customWidth="1"/>
    <col min="1291" max="1291" width="7.28515625" style="97" bestFit="1" customWidth="1"/>
    <col min="1292" max="1292" width="12.85546875" style="97" bestFit="1" customWidth="1"/>
    <col min="1293" max="1293" width="10.7109375" style="97" customWidth="1"/>
    <col min="1294" max="1294" width="7" style="97" customWidth="1"/>
    <col min="1295" max="1295" width="12.85546875" style="97" bestFit="1" customWidth="1"/>
    <col min="1296" max="1296" width="10.7109375" style="97" customWidth="1"/>
    <col min="1297" max="1537" width="9.140625" style="97"/>
    <col min="1538" max="1538" width="9.85546875" style="97" customWidth="1"/>
    <col min="1539" max="1539" width="27.7109375" style="97" customWidth="1"/>
    <col min="1540" max="1540" width="9.140625" style="97"/>
    <col min="1541" max="1541" width="10.140625" style="97" bestFit="1" customWidth="1"/>
    <col min="1542" max="1542" width="13.140625" style="97" customWidth="1"/>
    <col min="1543" max="1543" width="11.42578125" style="97" customWidth="1"/>
    <col min="1544" max="1544" width="7.28515625" style="97" bestFit="1" customWidth="1"/>
    <col min="1545" max="1545" width="12.5703125" style="97" customWidth="1"/>
    <col min="1546" max="1546" width="10.5703125" style="97" customWidth="1"/>
    <col min="1547" max="1547" width="7.28515625" style="97" bestFit="1" customWidth="1"/>
    <col min="1548" max="1548" width="12.85546875" style="97" bestFit="1" customWidth="1"/>
    <col min="1549" max="1549" width="10.7109375" style="97" customWidth="1"/>
    <col min="1550" max="1550" width="7" style="97" customWidth="1"/>
    <col min="1551" max="1551" width="12.85546875" style="97" bestFit="1" customWidth="1"/>
    <col min="1552" max="1552" width="10.7109375" style="97" customWidth="1"/>
    <col min="1553" max="1793" width="9.140625" style="97"/>
    <col min="1794" max="1794" width="9.85546875" style="97" customWidth="1"/>
    <col min="1795" max="1795" width="27.7109375" style="97" customWidth="1"/>
    <col min="1796" max="1796" width="9.140625" style="97"/>
    <col min="1797" max="1797" width="10.140625" style="97" bestFit="1" customWidth="1"/>
    <col min="1798" max="1798" width="13.140625" style="97" customWidth="1"/>
    <col min="1799" max="1799" width="11.42578125" style="97" customWidth="1"/>
    <col min="1800" max="1800" width="7.28515625" style="97" bestFit="1" customWidth="1"/>
    <col min="1801" max="1801" width="12.5703125" style="97" customWidth="1"/>
    <col min="1802" max="1802" width="10.5703125" style="97" customWidth="1"/>
    <col min="1803" max="1803" width="7.28515625" style="97" bestFit="1" customWidth="1"/>
    <col min="1804" max="1804" width="12.85546875" style="97" bestFit="1" customWidth="1"/>
    <col min="1805" max="1805" width="10.7109375" style="97" customWidth="1"/>
    <col min="1806" max="1806" width="7" style="97" customWidth="1"/>
    <col min="1807" max="1807" width="12.85546875" style="97" bestFit="1" customWidth="1"/>
    <col min="1808" max="1808" width="10.7109375" style="97" customWidth="1"/>
    <col min="1809" max="2049" width="9.140625" style="97"/>
    <col min="2050" max="2050" width="9.85546875" style="97" customWidth="1"/>
    <col min="2051" max="2051" width="27.7109375" style="97" customWidth="1"/>
    <col min="2052" max="2052" width="9.140625" style="97"/>
    <col min="2053" max="2053" width="10.140625" style="97" bestFit="1" customWidth="1"/>
    <col min="2054" max="2054" width="13.140625" style="97" customWidth="1"/>
    <col min="2055" max="2055" width="11.42578125" style="97" customWidth="1"/>
    <col min="2056" max="2056" width="7.28515625" style="97" bestFit="1" customWidth="1"/>
    <col min="2057" max="2057" width="12.5703125" style="97" customWidth="1"/>
    <col min="2058" max="2058" width="10.5703125" style="97" customWidth="1"/>
    <col min="2059" max="2059" width="7.28515625" style="97" bestFit="1" customWidth="1"/>
    <col min="2060" max="2060" width="12.85546875" style="97" bestFit="1" customWidth="1"/>
    <col min="2061" max="2061" width="10.7109375" style="97" customWidth="1"/>
    <col min="2062" max="2062" width="7" style="97" customWidth="1"/>
    <col min="2063" max="2063" width="12.85546875" style="97" bestFit="1" customWidth="1"/>
    <col min="2064" max="2064" width="10.7109375" style="97" customWidth="1"/>
    <col min="2065" max="2305" width="9.140625" style="97"/>
    <col min="2306" max="2306" width="9.85546875" style="97" customWidth="1"/>
    <col min="2307" max="2307" width="27.7109375" style="97" customWidth="1"/>
    <col min="2308" max="2308" width="9.140625" style="97"/>
    <col min="2309" max="2309" width="10.140625" style="97" bestFit="1" customWidth="1"/>
    <col min="2310" max="2310" width="13.140625" style="97" customWidth="1"/>
    <col min="2311" max="2311" width="11.42578125" style="97" customWidth="1"/>
    <col min="2312" max="2312" width="7.28515625" style="97" bestFit="1" customWidth="1"/>
    <col min="2313" max="2313" width="12.5703125" style="97" customWidth="1"/>
    <col min="2314" max="2314" width="10.5703125" style="97" customWidth="1"/>
    <col min="2315" max="2315" width="7.28515625" style="97" bestFit="1" customWidth="1"/>
    <col min="2316" max="2316" width="12.85546875" style="97" bestFit="1" customWidth="1"/>
    <col min="2317" max="2317" width="10.7109375" style="97" customWidth="1"/>
    <col min="2318" max="2318" width="7" style="97" customWidth="1"/>
    <col min="2319" max="2319" width="12.85546875" style="97" bestFit="1" customWidth="1"/>
    <col min="2320" max="2320" width="10.7109375" style="97" customWidth="1"/>
    <col min="2321" max="2561" width="9.140625" style="97"/>
    <col min="2562" max="2562" width="9.85546875" style="97" customWidth="1"/>
    <col min="2563" max="2563" width="27.7109375" style="97" customWidth="1"/>
    <col min="2564" max="2564" width="9.140625" style="97"/>
    <col min="2565" max="2565" width="10.140625" style="97" bestFit="1" customWidth="1"/>
    <col min="2566" max="2566" width="13.140625" style="97" customWidth="1"/>
    <col min="2567" max="2567" width="11.42578125" style="97" customWidth="1"/>
    <col min="2568" max="2568" width="7.28515625" style="97" bestFit="1" customWidth="1"/>
    <col min="2569" max="2569" width="12.5703125" style="97" customWidth="1"/>
    <col min="2570" max="2570" width="10.5703125" style="97" customWidth="1"/>
    <col min="2571" max="2571" width="7.28515625" style="97" bestFit="1" customWidth="1"/>
    <col min="2572" max="2572" width="12.85546875" style="97" bestFit="1" customWidth="1"/>
    <col min="2573" max="2573" width="10.7109375" style="97" customWidth="1"/>
    <col min="2574" max="2574" width="7" style="97" customWidth="1"/>
    <col min="2575" max="2575" width="12.85546875" style="97" bestFit="1" customWidth="1"/>
    <col min="2576" max="2576" width="10.7109375" style="97" customWidth="1"/>
    <col min="2577" max="2817" width="9.140625" style="97"/>
    <col min="2818" max="2818" width="9.85546875" style="97" customWidth="1"/>
    <col min="2819" max="2819" width="27.7109375" style="97" customWidth="1"/>
    <col min="2820" max="2820" width="9.140625" style="97"/>
    <col min="2821" max="2821" width="10.140625" style="97" bestFit="1" customWidth="1"/>
    <col min="2822" max="2822" width="13.140625" style="97" customWidth="1"/>
    <col min="2823" max="2823" width="11.42578125" style="97" customWidth="1"/>
    <col min="2824" max="2824" width="7.28515625" style="97" bestFit="1" customWidth="1"/>
    <col min="2825" max="2825" width="12.5703125" style="97" customWidth="1"/>
    <col min="2826" max="2826" width="10.5703125" style="97" customWidth="1"/>
    <col min="2827" max="2827" width="7.28515625" style="97" bestFit="1" customWidth="1"/>
    <col min="2828" max="2828" width="12.85546875" style="97" bestFit="1" customWidth="1"/>
    <col min="2829" max="2829" width="10.7109375" style="97" customWidth="1"/>
    <col min="2830" max="2830" width="7" style="97" customWidth="1"/>
    <col min="2831" max="2831" width="12.85546875" style="97" bestFit="1" customWidth="1"/>
    <col min="2832" max="2832" width="10.7109375" style="97" customWidth="1"/>
    <col min="2833" max="3073" width="9.140625" style="97"/>
    <col min="3074" max="3074" width="9.85546875" style="97" customWidth="1"/>
    <col min="3075" max="3075" width="27.7109375" style="97" customWidth="1"/>
    <col min="3076" max="3076" width="9.140625" style="97"/>
    <col min="3077" max="3077" width="10.140625" style="97" bestFit="1" customWidth="1"/>
    <col min="3078" max="3078" width="13.140625" style="97" customWidth="1"/>
    <col min="3079" max="3079" width="11.42578125" style="97" customWidth="1"/>
    <col min="3080" max="3080" width="7.28515625" style="97" bestFit="1" customWidth="1"/>
    <col min="3081" max="3081" width="12.5703125" style="97" customWidth="1"/>
    <col min="3082" max="3082" width="10.5703125" style="97" customWidth="1"/>
    <col min="3083" max="3083" width="7.28515625" style="97" bestFit="1" customWidth="1"/>
    <col min="3084" max="3084" width="12.85546875" style="97" bestFit="1" customWidth="1"/>
    <col min="3085" max="3085" width="10.7109375" style="97" customWidth="1"/>
    <col min="3086" max="3086" width="7" style="97" customWidth="1"/>
    <col min="3087" max="3087" width="12.85546875" style="97" bestFit="1" customWidth="1"/>
    <col min="3088" max="3088" width="10.7109375" style="97" customWidth="1"/>
    <col min="3089" max="3329" width="9.140625" style="97"/>
    <col min="3330" max="3330" width="9.85546875" style="97" customWidth="1"/>
    <col min="3331" max="3331" width="27.7109375" style="97" customWidth="1"/>
    <col min="3332" max="3332" width="9.140625" style="97"/>
    <col min="3333" max="3333" width="10.140625" style="97" bestFit="1" customWidth="1"/>
    <col min="3334" max="3334" width="13.140625" style="97" customWidth="1"/>
    <col min="3335" max="3335" width="11.42578125" style="97" customWidth="1"/>
    <col min="3336" max="3336" width="7.28515625" style="97" bestFit="1" customWidth="1"/>
    <col min="3337" max="3337" width="12.5703125" style="97" customWidth="1"/>
    <col min="3338" max="3338" width="10.5703125" style="97" customWidth="1"/>
    <col min="3339" max="3339" width="7.28515625" style="97" bestFit="1" customWidth="1"/>
    <col min="3340" max="3340" width="12.85546875" style="97" bestFit="1" customWidth="1"/>
    <col min="3341" max="3341" width="10.7109375" style="97" customWidth="1"/>
    <col min="3342" max="3342" width="7" style="97" customWidth="1"/>
    <col min="3343" max="3343" width="12.85546875" style="97" bestFit="1" customWidth="1"/>
    <col min="3344" max="3344" width="10.7109375" style="97" customWidth="1"/>
    <col min="3345" max="3585" width="9.140625" style="97"/>
    <col min="3586" max="3586" width="9.85546875" style="97" customWidth="1"/>
    <col min="3587" max="3587" width="27.7109375" style="97" customWidth="1"/>
    <col min="3588" max="3588" width="9.140625" style="97"/>
    <col min="3589" max="3589" width="10.140625" style="97" bestFit="1" customWidth="1"/>
    <col min="3590" max="3590" width="13.140625" style="97" customWidth="1"/>
    <col min="3591" max="3591" width="11.42578125" style="97" customWidth="1"/>
    <col min="3592" max="3592" width="7.28515625" style="97" bestFit="1" customWidth="1"/>
    <col min="3593" max="3593" width="12.5703125" style="97" customWidth="1"/>
    <col min="3594" max="3594" width="10.5703125" style="97" customWidth="1"/>
    <col min="3595" max="3595" width="7.28515625" style="97" bestFit="1" customWidth="1"/>
    <col min="3596" max="3596" width="12.85546875" style="97" bestFit="1" customWidth="1"/>
    <col min="3597" max="3597" width="10.7109375" style="97" customWidth="1"/>
    <col min="3598" max="3598" width="7" style="97" customWidth="1"/>
    <col min="3599" max="3599" width="12.85546875" style="97" bestFit="1" customWidth="1"/>
    <col min="3600" max="3600" width="10.7109375" style="97" customWidth="1"/>
    <col min="3601" max="3841" width="9.140625" style="97"/>
    <col min="3842" max="3842" width="9.85546875" style="97" customWidth="1"/>
    <col min="3843" max="3843" width="27.7109375" style="97" customWidth="1"/>
    <col min="3844" max="3844" width="9.140625" style="97"/>
    <col min="3845" max="3845" width="10.140625" style="97" bestFit="1" customWidth="1"/>
    <col min="3846" max="3846" width="13.140625" style="97" customWidth="1"/>
    <col min="3847" max="3847" width="11.42578125" style="97" customWidth="1"/>
    <col min="3848" max="3848" width="7.28515625" style="97" bestFit="1" customWidth="1"/>
    <col min="3849" max="3849" width="12.5703125" style="97" customWidth="1"/>
    <col min="3850" max="3850" width="10.5703125" style="97" customWidth="1"/>
    <col min="3851" max="3851" width="7.28515625" style="97" bestFit="1" customWidth="1"/>
    <col min="3852" max="3852" width="12.85546875" style="97" bestFit="1" customWidth="1"/>
    <col min="3853" max="3853" width="10.7109375" style="97" customWidth="1"/>
    <col min="3854" max="3854" width="7" style="97" customWidth="1"/>
    <col min="3855" max="3855" width="12.85546875" style="97" bestFit="1" customWidth="1"/>
    <col min="3856" max="3856" width="10.7109375" style="97" customWidth="1"/>
    <col min="3857" max="4097" width="9.140625" style="97"/>
    <col min="4098" max="4098" width="9.85546875" style="97" customWidth="1"/>
    <col min="4099" max="4099" width="27.7109375" style="97" customWidth="1"/>
    <col min="4100" max="4100" width="9.140625" style="97"/>
    <col min="4101" max="4101" width="10.140625" style="97" bestFit="1" customWidth="1"/>
    <col min="4102" max="4102" width="13.140625" style="97" customWidth="1"/>
    <col min="4103" max="4103" width="11.42578125" style="97" customWidth="1"/>
    <col min="4104" max="4104" width="7.28515625" style="97" bestFit="1" customWidth="1"/>
    <col min="4105" max="4105" width="12.5703125" style="97" customWidth="1"/>
    <col min="4106" max="4106" width="10.5703125" style="97" customWidth="1"/>
    <col min="4107" max="4107" width="7.28515625" style="97" bestFit="1" customWidth="1"/>
    <col min="4108" max="4108" width="12.85546875" style="97" bestFit="1" customWidth="1"/>
    <col min="4109" max="4109" width="10.7109375" style="97" customWidth="1"/>
    <col min="4110" max="4110" width="7" style="97" customWidth="1"/>
    <col min="4111" max="4111" width="12.85546875" style="97" bestFit="1" customWidth="1"/>
    <col min="4112" max="4112" width="10.7109375" style="97" customWidth="1"/>
    <col min="4113" max="4353" width="9.140625" style="97"/>
    <col min="4354" max="4354" width="9.85546875" style="97" customWidth="1"/>
    <col min="4355" max="4355" width="27.7109375" style="97" customWidth="1"/>
    <col min="4356" max="4356" width="9.140625" style="97"/>
    <col min="4357" max="4357" width="10.140625" style="97" bestFit="1" customWidth="1"/>
    <col min="4358" max="4358" width="13.140625" style="97" customWidth="1"/>
    <col min="4359" max="4359" width="11.42578125" style="97" customWidth="1"/>
    <col min="4360" max="4360" width="7.28515625" style="97" bestFit="1" customWidth="1"/>
    <col min="4361" max="4361" width="12.5703125" style="97" customWidth="1"/>
    <col min="4362" max="4362" width="10.5703125" style="97" customWidth="1"/>
    <col min="4363" max="4363" width="7.28515625" style="97" bestFit="1" customWidth="1"/>
    <col min="4364" max="4364" width="12.85546875" style="97" bestFit="1" customWidth="1"/>
    <col min="4365" max="4365" width="10.7109375" style="97" customWidth="1"/>
    <col min="4366" max="4366" width="7" style="97" customWidth="1"/>
    <col min="4367" max="4367" width="12.85546875" style="97" bestFit="1" customWidth="1"/>
    <col min="4368" max="4368" width="10.7109375" style="97" customWidth="1"/>
    <col min="4369" max="4609" width="9.140625" style="97"/>
    <col min="4610" max="4610" width="9.85546875" style="97" customWidth="1"/>
    <col min="4611" max="4611" width="27.7109375" style="97" customWidth="1"/>
    <col min="4612" max="4612" width="9.140625" style="97"/>
    <col min="4613" max="4613" width="10.140625" style="97" bestFit="1" customWidth="1"/>
    <col min="4614" max="4614" width="13.140625" style="97" customWidth="1"/>
    <col min="4615" max="4615" width="11.42578125" style="97" customWidth="1"/>
    <col min="4616" max="4616" width="7.28515625" style="97" bestFit="1" customWidth="1"/>
    <col min="4617" max="4617" width="12.5703125" style="97" customWidth="1"/>
    <col min="4618" max="4618" width="10.5703125" style="97" customWidth="1"/>
    <col min="4619" max="4619" width="7.28515625" style="97" bestFit="1" customWidth="1"/>
    <col min="4620" max="4620" width="12.85546875" style="97" bestFit="1" customWidth="1"/>
    <col min="4621" max="4621" width="10.7109375" style="97" customWidth="1"/>
    <col min="4622" max="4622" width="7" style="97" customWidth="1"/>
    <col min="4623" max="4623" width="12.85546875" style="97" bestFit="1" customWidth="1"/>
    <col min="4624" max="4624" width="10.7109375" style="97" customWidth="1"/>
    <col min="4625" max="4865" width="9.140625" style="97"/>
    <col min="4866" max="4866" width="9.85546875" style="97" customWidth="1"/>
    <col min="4867" max="4867" width="27.7109375" style="97" customWidth="1"/>
    <col min="4868" max="4868" width="9.140625" style="97"/>
    <col min="4869" max="4869" width="10.140625" style="97" bestFit="1" customWidth="1"/>
    <col min="4870" max="4870" width="13.140625" style="97" customWidth="1"/>
    <col min="4871" max="4871" width="11.42578125" style="97" customWidth="1"/>
    <col min="4872" max="4872" width="7.28515625" style="97" bestFit="1" customWidth="1"/>
    <col min="4873" max="4873" width="12.5703125" style="97" customWidth="1"/>
    <col min="4874" max="4874" width="10.5703125" style="97" customWidth="1"/>
    <col min="4875" max="4875" width="7.28515625" style="97" bestFit="1" customWidth="1"/>
    <col min="4876" max="4876" width="12.85546875" style="97" bestFit="1" customWidth="1"/>
    <col min="4877" max="4877" width="10.7109375" style="97" customWidth="1"/>
    <col min="4878" max="4878" width="7" style="97" customWidth="1"/>
    <col min="4879" max="4879" width="12.85546875" style="97" bestFit="1" customWidth="1"/>
    <col min="4880" max="4880" width="10.7109375" style="97" customWidth="1"/>
    <col min="4881" max="5121" width="9.140625" style="97"/>
    <col min="5122" max="5122" width="9.85546875" style="97" customWidth="1"/>
    <col min="5123" max="5123" width="27.7109375" style="97" customWidth="1"/>
    <col min="5124" max="5124" width="9.140625" style="97"/>
    <col min="5125" max="5125" width="10.140625" style="97" bestFit="1" customWidth="1"/>
    <col min="5126" max="5126" width="13.140625" style="97" customWidth="1"/>
    <col min="5127" max="5127" width="11.42578125" style="97" customWidth="1"/>
    <col min="5128" max="5128" width="7.28515625" style="97" bestFit="1" customWidth="1"/>
    <col min="5129" max="5129" width="12.5703125" style="97" customWidth="1"/>
    <col min="5130" max="5130" width="10.5703125" style="97" customWidth="1"/>
    <col min="5131" max="5131" width="7.28515625" style="97" bestFit="1" customWidth="1"/>
    <col min="5132" max="5132" width="12.85546875" style="97" bestFit="1" customWidth="1"/>
    <col min="5133" max="5133" width="10.7109375" style="97" customWidth="1"/>
    <col min="5134" max="5134" width="7" style="97" customWidth="1"/>
    <col min="5135" max="5135" width="12.85546875" style="97" bestFit="1" customWidth="1"/>
    <col min="5136" max="5136" width="10.7109375" style="97" customWidth="1"/>
    <col min="5137" max="5377" width="9.140625" style="97"/>
    <col min="5378" max="5378" width="9.85546875" style="97" customWidth="1"/>
    <col min="5379" max="5379" width="27.7109375" style="97" customWidth="1"/>
    <col min="5380" max="5380" width="9.140625" style="97"/>
    <col min="5381" max="5381" width="10.140625" style="97" bestFit="1" customWidth="1"/>
    <col min="5382" max="5382" width="13.140625" style="97" customWidth="1"/>
    <col min="5383" max="5383" width="11.42578125" style="97" customWidth="1"/>
    <col min="5384" max="5384" width="7.28515625" style="97" bestFit="1" customWidth="1"/>
    <col min="5385" max="5385" width="12.5703125" style="97" customWidth="1"/>
    <col min="5386" max="5386" width="10.5703125" style="97" customWidth="1"/>
    <col min="5387" max="5387" width="7.28515625" style="97" bestFit="1" customWidth="1"/>
    <col min="5388" max="5388" width="12.85546875" style="97" bestFit="1" customWidth="1"/>
    <col min="5389" max="5389" width="10.7109375" style="97" customWidth="1"/>
    <col min="5390" max="5390" width="7" style="97" customWidth="1"/>
    <col min="5391" max="5391" width="12.85546875" style="97" bestFit="1" customWidth="1"/>
    <col min="5392" max="5392" width="10.7109375" style="97" customWidth="1"/>
    <col min="5393" max="5633" width="9.140625" style="97"/>
    <col min="5634" max="5634" width="9.85546875" style="97" customWidth="1"/>
    <col min="5635" max="5635" width="27.7109375" style="97" customWidth="1"/>
    <col min="5636" max="5636" width="9.140625" style="97"/>
    <col min="5637" max="5637" width="10.140625" style="97" bestFit="1" customWidth="1"/>
    <col min="5638" max="5638" width="13.140625" style="97" customWidth="1"/>
    <col min="5639" max="5639" width="11.42578125" style="97" customWidth="1"/>
    <col min="5640" max="5640" width="7.28515625" style="97" bestFit="1" customWidth="1"/>
    <col min="5641" max="5641" width="12.5703125" style="97" customWidth="1"/>
    <col min="5642" max="5642" width="10.5703125" style="97" customWidth="1"/>
    <col min="5643" max="5643" width="7.28515625" style="97" bestFit="1" customWidth="1"/>
    <col min="5644" max="5644" width="12.85546875" style="97" bestFit="1" customWidth="1"/>
    <col min="5645" max="5645" width="10.7109375" style="97" customWidth="1"/>
    <col min="5646" max="5646" width="7" style="97" customWidth="1"/>
    <col min="5647" max="5647" width="12.85546875" style="97" bestFit="1" customWidth="1"/>
    <col min="5648" max="5648" width="10.7109375" style="97" customWidth="1"/>
    <col min="5649" max="5889" width="9.140625" style="97"/>
    <col min="5890" max="5890" width="9.85546875" style="97" customWidth="1"/>
    <col min="5891" max="5891" width="27.7109375" style="97" customWidth="1"/>
    <col min="5892" max="5892" width="9.140625" style="97"/>
    <col min="5893" max="5893" width="10.140625" style="97" bestFit="1" customWidth="1"/>
    <col min="5894" max="5894" width="13.140625" style="97" customWidth="1"/>
    <col min="5895" max="5895" width="11.42578125" style="97" customWidth="1"/>
    <col min="5896" max="5896" width="7.28515625" style="97" bestFit="1" customWidth="1"/>
    <col min="5897" max="5897" width="12.5703125" style="97" customWidth="1"/>
    <col min="5898" max="5898" width="10.5703125" style="97" customWidth="1"/>
    <col min="5899" max="5899" width="7.28515625" style="97" bestFit="1" customWidth="1"/>
    <col min="5900" max="5900" width="12.85546875" style="97" bestFit="1" customWidth="1"/>
    <col min="5901" max="5901" width="10.7109375" style="97" customWidth="1"/>
    <col min="5902" max="5902" width="7" style="97" customWidth="1"/>
    <col min="5903" max="5903" width="12.85546875" style="97" bestFit="1" customWidth="1"/>
    <col min="5904" max="5904" width="10.7109375" style="97" customWidth="1"/>
    <col min="5905" max="6145" width="9.140625" style="97"/>
    <col min="6146" max="6146" width="9.85546875" style="97" customWidth="1"/>
    <col min="6147" max="6147" width="27.7109375" style="97" customWidth="1"/>
    <col min="6148" max="6148" width="9.140625" style="97"/>
    <col min="6149" max="6149" width="10.140625" style="97" bestFit="1" customWidth="1"/>
    <col min="6150" max="6150" width="13.140625" style="97" customWidth="1"/>
    <col min="6151" max="6151" width="11.42578125" style="97" customWidth="1"/>
    <col min="6152" max="6152" width="7.28515625" style="97" bestFit="1" customWidth="1"/>
    <col min="6153" max="6153" width="12.5703125" style="97" customWidth="1"/>
    <col min="6154" max="6154" width="10.5703125" style="97" customWidth="1"/>
    <col min="6155" max="6155" width="7.28515625" style="97" bestFit="1" customWidth="1"/>
    <col min="6156" max="6156" width="12.85546875" style="97" bestFit="1" customWidth="1"/>
    <col min="6157" max="6157" width="10.7109375" style="97" customWidth="1"/>
    <col min="6158" max="6158" width="7" style="97" customWidth="1"/>
    <col min="6159" max="6159" width="12.85546875" style="97" bestFit="1" customWidth="1"/>
    <col min="6160" max="6160" width="10.7109375" style="97" customWidth="1"/>
    <col min="6161" max="6401" width="9.140625" style="97"/>
    <col min="6402" max="6402" width="9.85546875" style="97" customWidth="1"/>
    <col min="6403" max="6403" width="27.7109375" style="97" customWidth="1"/>
    <col min="6404" max="6404" width="9.140625" style="97"/>
    <col min="6405" max="6405" width="10.140625" style="97" bestFit="1" customWidth="1"/>
    <col min="6406" max="6406" width="13.140625" style="97" customWidth="1"/>
    <col min="6407" max="6407" width="11.42578125" style="97" customWidth="1"/>
    <col min="6408" max="6408" width="7.28515625" style="97" bestFit="1" customWidth="1"/>
    <col min="6409" max="6409" width="12.5703125" style="97" customWidth="1"/>
    <col min="6410" max="6410" width="10.5703125" style="97" customWidth="1"/>
    <col min="6411" max="6411" width="7.28515625" style="97" bestFit="1" customWidth="1"/>
    <col min="6412" max="6412" width="12.85546875" style="97" bestFit="1" customWidth="1"/>
    <col min="6413" max="6413" width="10.7109375" style="97" customWidth="1"/>
    <col min="6414" max="6414" width="7" style="97" customWidth="1"/>
    <col min="6415" max="6415" width="12.85546875" style="97" bestFit="1" customWidth="1"/>
    <col min="6416" max="6416" width="10.7109375" style="97" customWidth="1"/>
    <col min="6417" max="6657" width="9.140625" style="97"/>
    <col min="6658" max="6658" width="9.85546875" style="97" customWidth="1"/>
    <col min="6659" max="6659" width="27.7109375" style="97" customWidth="1"/>
    <col min="6660" max="6660" width="9.140625" style="97"/>
    <col min="6661" max="6661" width="10.140625" style="97" bestFit="1" customWidth="1"/>
    <col min="6662" max="6662" width="13.140625" style="97" customWidth="1"/>
    <col min="6663" max="6663" width="11.42578125" style="97" customWidth="1"/>
    <col min="6664" max="6664" width="7.28515625" style="97" bestFit="1" customWidth="1"/>
    <col min="6665" max="6665" width="12.5703125" style="97" customWidth="1"/>
    <col min="6666" max="6666" width="10.5703125" style="97" customWidth="1"/>
    <col min="6667" max="6667" width="7.28515625" style="97" bestFit="1" customWidth="1"/>
    <col min="6668" max="6668" width="12.85546875" style="97" bestFit="1" customWidth="1"/>
    <col min="6669" max="6669" width="10.7109375" style="97" customWidth="1"/>
    <col min="6670" max="6670" width="7" style="97" customWidth="1"/>
    <col min="6671" max="6671" width="12.85546875" style="97" bestFit="1" customWidth="1"/>
    <col min="6672" max="6672" width="10.7109375" style="97" customWidth="1"/>
    <col min="6673" max="6913" width="9.140625" style="97"/>
    <col min="6914" max="6914" width="9.85546875" style="97" customWidth="1"/>
    <col min="6915" max="6915" width="27.7109375" style="97" customWidth="1"/>
    <col min="6916" max="6916" width="9.140625" style="97"/>
    <col min="6917" max="6917" width="10.140625" style="97" bestFit="1" customWidth="1"/>
    <col min="6918" max="6918" width="13.140625" style="97" customWidth="1"/>
    <col min="6919" max="6919" width="11.42578125" style="97" customWidth="1"/>
    <col min="6920" max="6920" width="7.28515625" style="97" bestFit="1" customWidth="1"/>
    <col min="6921" max="6921" width="12.5703125" style="97" customWidth="1"/>
    <col min="6922" max="6922" width="10.5703125" style="97" customWidth="1"/>
    <col min="6923" max="6923" width="7.28515625" style="97" bestFit="1" customWidth="1"/>
    <col min="6924" max="6924" width="12.85546875" style="97" bestFit="1" customWidth="1"/>
    <col min="6925" max="6925" width="10.7109375" style="97" customWidth="1"/>
    <col min="6926" max="6926" width="7" style="97" customWidth="1"/>
    <col min="6927" max="6927" width="12.85546875" style="97" bestFit="1" customWidth="1"/>
    <col min="6928" max="6928" width="10.7109375" style="97" customWidth="1"/>
    <col min="6929" max="7169" width="9.140625" style="97"/>
    <col min="7170" max="7170" width="9.85546875" style="97" customWidth="1"/>
    <col min="7171" max="7171" width="27.7109375" style="97" customWidth="1"/>
    <col min="7172" max="7172" width="9.140625" style="97"/>
    <col min="7173" max="7173" width="10.140625" style="97" bestFit="1" customWidth="1"/>
    <col min="7174" max="7174" width="13.140625" style="97" customWidth="1"/>
    <col min="7175" max="7175" width="11.42578125" style="97" customWidth="1"/>
    <col min="7176" max="7176" width="7.28515625" style="97" bestFit="1" customWidth="1"/>
    <col min="7177" max="7177" width="12.5703125" style="97" customWidth="1"/>
    <col min="7178" max="7178" width="10.5703125" style="97" customWidth="1"/>
    <col min="7179" max="7179" width="7.28515625" style="97" bestFit="1" customWidth="1"/>
    <col min="7180" max="7180" width="12.85546875" style="97" bestFit="1" customWidth="1"/>
    <col min="7181" max="7181" width="10.7109375" style="97" customWidth="1"/>
    <col min="7182" max="7182" width="7" style="97" customWidth="1"/>
    <col min="7183" max="7183" width="12.85546875" style="97" bestFit="1" customWidth="1"/>
    <col min="7184" max="7184" width="10.7109375" style="97" customWidth="1"/>
    <col min="7185" max="7425" width="9.140625" style="97"/>
    <col min="7426" max="7426" width="9.85546875" style="97" customWidth="1"/>
    <col min="7427" max="7427" width="27.7109375" style="97" customWidth="1"/>
    <col min="7428" max="7428" width="9.140625" style="97"/>
    <col min="7429" max="7429" width="10.140625" style="97" bestFit="1" customWidth="1"/>
    <col min="7430" max="7430" width="13.140625" style="97" customWidth="1"/>
    <col min="7431" max="7431" width="11.42578125" style="97" customWidth="1"/>
    <col min="7432" max="7432" width="7.28515625" style="97" bestFit="1" customWidth="1"/>
    <col min="7433" max="7433" width="12.5703125" style="97" customWidth="1"/>
    <col min="7434" max="7434" width="10.5703125" style="97" customWidth="1"/>
    <col min="7435" max="7435" width="7.28515625" style="97" bestFit="1" customWidth="1"/>
    <col min="7436" max="7436" width="12.85546875" style="97" bestFit="1" customWidth="1"/>
    <col min="7437" max="7437" width="10.7109375" style="97" customWidth="1"/>
    <col min="7438" max="7438" width="7" style="97" customWidth="1"/>
    <col min="7439" max="7439" width="12.85546875" style="97" bestFit="1" customWidth="1"/>
    <col min="7440" max="7440" width="10.7109375" style="97" customWidth="1"/>
    <col min="7441" max="7681" width="9.140625" style="97"/>
    <col min="7682" max="7682" width="9.85546875" style="97" customWidth="1"/>
    <col min="7683" max="7683" width="27.7109375" style="97" customWidth="1"/>
    <col min="7684" max="7684" width="9.140625" style="97"/>
    <col min="7685" max="7685" width="10.140625" style="97" bestFit="1" customWidth="1"/>
    <col min="7686" max="7686" width="13.140625" style="97" customWidth="1"/>
    <col min="7687" max="7687" width="11.42578125" style="97" customWidth="1"/>
    <col min="7688" max="7688" width="7.28515625" style="97" bestFit="1" customWidth="1"/>
    <col min="7689" max="7689" width="12.5703125" style="97" customWidth="1"/>
    <col min="7690" max="7690" width="10.5703125" style="97" customWidth="1"/>
    <col min="7691" max="7691" width="7.28515625" style="97" bestFit="1" customWidth="1"/>
    <col min="7692" max="7692" width="12.85546875" style="97" bestFit="1" customWidth="1"/>
    <col min="7693" max="7693" width="10.7109375" style="97" customWidth="1"/>
    <col min="7694" max="7694" width="7" style="97" customWidth="1"/>
    <col min="7695" max="7695" width="12.85546875" style="97" bestFit="1" customWidth="1"/>
    <col min="7696" max="7696" width="10.7109375" style="97" customWidth="1"/>
    <col min="7697" max="7937" width="9.140625" style="97"/>
    <col min="7938" max="7938" width="9.85546875" style="97" customWidth="1"/>
    <col min="7939" max="7939" width="27.7109375" style="97" customWidth="1"/>
    <col min="7940" max="7940" width="9.140625" style="97"/>
    <col min="7941" max="7941" width="10.140625" style="97" bestFit="1" customWidth="1"/>
    <col min="7942" max="7942" width="13.140625" style="97" customWidth="1"/>
    <col min="7943" max="7943" width="11.42578125" style="97" customWidth="1"/>
    <col min="7944" max="7944" width="7.28515625" style="97" bestFit="1" customWidth="1"/>
    <col min="7945" max="7945" width="12.5703125" style="97" customWidth="1"/>
    <col min="7946" max="7946" width="10.5703125" style="97" customWidth="1"/>
    <col min="7947" max="7947" width="7.28515625" style="97" bestFit="1" customWidth="1"/>
    <col min="7948" max="7948" width="12.85546875" style="97" bestFit="1" customWidth="1"/>
    <col min="7949" max="7949" width="10.7109375" style="97" customWidth="1"/>
    <col min="7950" max="7950" width="7" style="97" customWidth="1"/>
    <col min="7951" max="7951" width="12.85546875" style="97" bestFit="1" customWidth="1"/>
    <col min="7952" max="7952" width="10.7109375" style="97" customWidth="1"/>
    <col min="7953" max="8193" width="9.140625" style="97"/>
    <col min="8194" max="8194" width="9.85546875" style="97" customWidth="1"/>
    <col min="8195" max="8195" width="27.7109375" style="97" customWidth="1"/>
    <col min="8196" max="8196" width="9.140625" style="97"/>
    <col min="8197" max="8197" width="10.140625" style="97" bestFit="1" customWidth="1"/>
    <col min="8198" max="8198" width="13.140625" style="97" customWidth="1"/>
    <col min="8199" max="8199" width="11.42578125" style="97" customWidth="1"/>
    <col min="8200" max="8200" width="7.28515625" style="97" bestFit="1" customWidth="1"/>
    <col min="8201" max="8201" width="12.5703125" style="97" customWidth="1"/>
    <col min="8202" max="8202" width="10.5703125" style="97" customWidth="1"/>
    <col min="8203" max="8203" width="7.28515625" style="97" bestFit="1" customWidth="1"/>
    <col min="8204" max="8204" width="12.85546875" style="97" bestFit="1" customWidth="1"/>
    <col min="8205" max="8205" width="10.7109375" style="97" customWidth="1"/>
    <col min="8206" max="8206" width="7" style="97" customWidth="1"/>
    <col min="8207" max="8207" width="12.85546875" style="97" bestFit="1" customWidth="1"/>
    <col min="8208" max="8208" width="10.7109375" style="97" customWidth="1"/>
    <col min="8209" max="8449" width="9.140625" style="97"/>
    <col min="8450" max="8450" width="9.85546875" style="97" customWidth="1"/>
    <col min="8451" max="8451" width="27.7109375" style="97" customWidth="1"/>
    <col min="8452" max="8452" width="9.140625" style="97"/>
    <col min="8453" max="8453" width="10.140625" style="97" bestFit="1" customWidth="1"/>
    <col min="8454" max="8454" width="13.140625" style="97" customWidth="1"/>
    <col min="8455" max="8455" width="11.42578125" style="97" customWidth="1"/>
    <col min="8456" max="8456" width="7.28515625" style="97" bestFit="1" customWidth="1"/>
    <col min="8457" max="8457" width="12.5703125" style="97" customWidth="1"/>
    <col min="8458" max="8458" width="10.5703125" style="97" customWidth="1"/>
    <col min="8459" max="8459" width="7.28515625" style="97" bestFit="1" customWidth="1"/>
    <col min="8460" max="8460" width="12.85546875" style="97" bestFit="1" customWidth="1"/>
    <col min="8461" max="8461" width="10.7109375" style="97" customWidth="1"/>
    <col min="8462" max="8462" width="7" style="97" customWidth="1"/>
    <col min="8463" max="8463" width="12.85546875" style="97" bestFit="1" customWidth="1"/>
    <col min="8464" max="8464" width="10.7109375" style="97" customWidth="1"/>
    <col min="8465" max="8705" width="9.140625" style="97"/>
    <col min="8706" max="8706" width="9.85546875" style="97" customWidth="1"/>
    <col min="8707" max="8707" width="27.7109375" style="97" customWidth="1"/>
    <col min="8708" max="8708" width="9.140625" style="97"/>
    <col min="8709" max="8709" width="10.140625" style="97" bestFit="1" customWidth="1"/>
    <col min="8710" max="8710" width="13.140625" style="97" customWidth="1"/>
    <col min="8711" max="8711" width="11.42578125" style="97" customWidth="1"/>
    <col min="8712" max="8712" width="7.28515625" style="97" bestFit="1" customWidth="1"/>
    <col min="8713" max="8713" width="12.5703125" style="97" customWidth="1"/>
    <col min="8714" max="8714" width="10.5703125" style="97" customWidth="1"/>
    <col min="8715" max="8715" width="7.28515625" style="97" bestFit="1" customWidth="1"/>
    <col min="8716" max="8716" width="12.85546875" style="97" bestFit="1" customWidth="1"/>
    <col min="8717" max="8717" width="10.7109375" style="97" customWidth="1"/>
    <col min="8718" max="8718" width="7" style="97" customWidth="1"/>
    <col min="8719" max="8719" width="12.85546875" style="97" bestFit="1" customWidth="1"/>
    <col min="8720" max="8720" width="10.7109375" style="97" customWidth="1"/>
    <col min="8721" max="8961" width="9.140625" style="97"/>
    <col min="8962" max="8962" width="9.85546875" style="97" customWidth="1"/>
    <col min="8963" max="8963" width="27.7109375" style="97" customWidth="1"/>
    <col min="8964" max="8964" width="9.140625" style="97"/>
    <col min="8965" max="8965" width="10.140625" style="97" bestFit="1" customWidth="1"/>
    <col min="8966" max="8966" width="13.140625" style="97" customWidth="1"/>
    <col min="8967" max="8967" width="11.42578125" style="97" customWidth="1"/>
    <col min="8968" max="8968" width="7.28515625" style="97" bestFit="1" customWidth="1"/>
    <col min="8969" max="8969" width="12.5703125" style="97" customWidth="1"/>
    <col min="8970" max="8970" width="10.5703125" style="97" customWidth="1"/>
    <col min="8971" max="8971" width="7.28515625" style="97" bestFit="1" customWidth="1"/>
    <col min="8972" max="8972" width="12.85546875" style="97" bestFit="1" customWidth="1"/>
    <col min="8973" max="8973" width="10.7109375" style="97" customWidth="1"/>
    <col min="8974" max="8974" width="7" style="97" customWidth="1"/>
    <col min="8975" max="8975" width="12.85546875" style="97" bestFit="1" customWidth="1"/>
    <col min="8976" max="8976" width="10.7109375" style="97" customWidth="1"/>
    <col min="8977" max="9217" width="9.140625" style="97"/>
    <col min="9218" max="9218" width="9.85546875" style="97" customWidth="1"/>
    <col min="9219" max="9219" width="27.7109375" style="97" customWidth="1"/>
    <col min="9220" max="9220" width="9.140625" style="97"/>
    <col min="9221" max="9221" width="10.140625" style="97" bestFit="1" customWidth="1"/>
    <col min="9222" max="9222" width="13.140625" style="97" customWidth="1"/>
    <col min="9223" max="9223" width="11.42578125" style="97" customWidth="1"/>
    <col min="9224" max="9224" width="7.28515625" style="97" bestFit="1" customWidth="1"/>
    <col min="9225" max="9225" width="12.5703125" style="97" customWidth="1"/>
    <col min="9226" max="9226" width="10.5703125" style="97" customWidth="1"/>
    <col min="9227" max="9227" width="7.28515625" style="97" bestFit="1" customWidth="1"/>
    <col min="9228" max="9228" width="12.85546875" style="97" bestFit="1" customWidth="1"/>
    <col min="9229" max="9229" width="10.7109375" style="97" customWidth="1"/>
    <col min="9230" max="9230" width="7" style="97" customWidth="1"/>
    <col min="9231" max="9231" width="12.85546875" style="97" bestFit="1" customWidth="1"/>
    <col min="9232" max="9232" width="10.7109375" style="97" customWidth="1"/>
    <col min="9233" max="9473" width="9.140625" style="97"/>
    <col min="9474" max="9474" width="9.85546875" style="97" customWidth="1"/>
    <col min="9475" max="9475" width="27.7109375" style="97" customWidth="1"/>
    <col min="9476" max="9476" width="9.140625" style="97"/>
    <col min="9477" max="9477" width="10.140625" style="97" bestFit="1" customWidth="1"/>
    <col min="9478" max="9478" width="13.140625" style="97" customWidth="1"/>
    <col min="9479" max="9479" width="11.42578125" style="97" customWidth="1"/>
    <col min="9480" max="9480" width="7.28515625" style="97" bestFit="1" customWidth="1"/>
    <col min="9481" max="9481" width="12.5703125" style="97" customWidth="1"/>
    <col min="9482" max="9482" width="10.5703125" style="97" customWidth="1"/>
    <col min="9483" max="9483" width="7.28515625" style="97" bestFit="1" customWidth="1"/>
    <col min="9484" max="9484" width="12.85546875" style="97" bestFit="1" customWidth="1"/>
    <col min="9485" max="9485" width="10.7109375" style="97" customWidth="1"/>
    <col min="9486" max="9486" width="7" style="97" customWidth="1"/>
    <col min="9487" max="9487" width="12.85546875" style="97" bestFit="1" customWidth="1"/>
    <col min="9488" max="9488" width="10.7109375" style="97" customWidth="1"/>
    <col min="9489" max="9729" width="9.140625" style="97"/>
    <col min="9730" max="9730" width="9.85546875" style="97" customWidth="1"/>
    <col min="9731" max="9731" width="27.7109375" style="97" customWidth="1"/>
    <col min="9732" max="9732" width="9.140625" style="97"/>
    <col min="9733" max="9733" width="10.140625" style="97" bestFit="1" customWidth="1"/>
    <col min="9734" max="9734" width="13.140625" style="97" customWidth="1"/>
    <col min="9735" max="9735" width="11.42578125" style="97" customWidth="1"/>
    <col min="9736" max="9736" width="7.28515625" style="97" bestFit="1" customWidth="1"/>
    <col min="9737" max="9737" width="12.5703125" style="97" customWidth="1"/>
    <col min="9738" max="9738" width="10.5703125" style="97" customWidth="1"/>
    <col min="9739" max="9739" width="7.28515625" style="97" bestFit="1" customWidth="1"/>
    <col min="9740" max="9740" width="12.85546875" style="97" bestFit="1" customWidth="1"/>
    <col min="9741" max="9741" width="10.7109375" style="97" customWidth="1"/>
    <col min="9742" max="9742" width="7" style="97" customWidth="1"/>
    <col min="9743" max="9743" width="12.85546875" style="97" bestFit="1" customWidth="1"/>
    <col min="9744" max="9744" width="10.7109375" style="97" customWidth="1"/>
    <col min="9745" max="9985" width="9.140625" style="97"/>
    <col min="9986" max="9986" width="9.85546875" style="97" customWidth="1"/>
    <col min="9987" max="9987" width="27.7109375" style="97" customWidth="1"/>
    <col min="9988" max="9988" width="9.140625" style="97"/>
    <col min="9989" max="9989" width="10.140625" style="97" bestFit="1" customWidth="1"/>
    <col min="9990" max="9990" width="13.140625" style="97" customWidth="1"/>
    <col min="9991" max="9991" width="11.42578125" style="97" customWidth="1"/>
    <col min="9992" max="9992" width="7.28515625" style="97" bestFit="1" customWidth="1"/>
    <col min="9993" max="9993" width="12.5703125" style="97" customWidth="1"/>
    <col min="9994" max="9994" width="10.5703125" style="97" customWidth="1"/>
    <col min="9995" max="9995" width="7.28515625" style="97" bestFit="1" customWidth="1"/>
    <col min="9996" max="9996" width="12.85546875" style="97" bestFit="1" customWidth="1"/>
    <col min="9997" max="9997" width="10.7109375" style="97" customWidth="1"/>
    <col min="9998" max="9998" width="7" style="97" customWidth="1"/>
    <col min="9999" max="9999" width="12.85546875" style="97" bestFit="1" customWidth="1"/>
    <col min="10000" max="10000" width="10.7109375" style="97" customWidth="1"/>
    <col min="10001" max="10241" width="9.140625" style="97"/>
    <col min="10242" max="10242" width="9.85546875" style="97" customWidth="1"/>
    <col min="10243" max="10243" width="27.7109375" style="97" customWidth="1"/>
    <col min="10244" max="10244" width="9.140625" style="97"/>
    <col min="10245" max="10245" width="10.140625" style="97" bestFit="1" customWidth="1"/>
    <col min="10246" max="10246" width="13.140625" style="97" customWidth="1"/>
    <col min="10247" max="10247" width="11.42578125" style="97" customWidth="1"/>
    <col min="10248" max="10248" width="7.28515625" style="97" bestFit="1" customWidth="1"/>
    <col min="10249" max="10249" width="12.5703125" style="97" customWidth="1"/>
    <col min="10250" max="10250" width="10.5703125" style="97" customWidth="1"/>
    <col min="10251" max="10251" width="7.28515625" style="97" bestFit="1" customWidth="1"/>
    <col min="10252" max="10252" width="12.85546875" style="97" bestFit="1" customWidth="1"/>
    <col min="10253" max="10253" width="10.7109375" style="97" customWidth="1"/>
    <col min="10254" max="10254" width="7" style="97" customWidth="1"/>
    <col min="10255" max="10255" width="12.85546875" style="97" bestFit="1" customWidth="1"/>
    <col min="10256" max="10256" width="10.7109375" style="97" customWidth="1"/>
    <col min="10257" max="10497" width="9.140625" style="97"/>
    <col min="10498" max="10498" width="9.85546875" style="97" customWidth="1"/>
    <col min="10499" max="10499" width="27.7109375" style="97" customWidth="1"/>
    <col min="10500" max="10500" width="9.140625" style="97"/>
    <col min="10501" max="10501" width="10.140625" style="97" bestFit="1" customWidth="1"/>
    <col min="10502" max="10502" width="13.140625" style="97" customWidth="1"/>
    <col min="10503" max="10503" width="11.42578125" style="97" customWidth="1"/>
    <col min="10504" max="10504" width="7.28515625" style="97" bestFit="1" customWidth="1"/>
    <col min="10505" max="10505" width="12.5703125" style="97" customWidth="1"/>
    <col min="10506" max="10506" width="10.5703125" style="97" customWidth="1"/>
    <col min="10507" max="10507" width="7.28515625" style="97" bestFit="1" customWidth="1"/>
    <col min="10508" max="10508" width="12.85546875" style="97" bestFit="1" customWidth="1"/>
    <col min="10509" max="10509" width="10.7109375" style="97" customWidth="1"/>
    <col min="10510" max="10510" width="7" style="97" customWidth="1"/>
    <col min="10511" max="10511" width="12.85546875" style="97" bestFit="1" customWidth="1"/>
    <col min="10512" max="10512" width="10.7109375" style="97" customWidth="1"/>
    <col min="10513" max="10753" width="9.140625" style="97"/>
    <col min="10754" max="10754" width="9.85546875" style="97" customWidth="1"/>
    <col min="10755" max="10755" width="27.7109375" style="97" customWidth="1"/>
    <col min="10756" max="10756" width="9.140625" style="97"/>
    <col min="10757" max="10757" width="10.140625" style="97" bestFit="1" customWidth="1"/>
    <col min="10758" max="10758" width="13.140625" style="97" customWidth="1"/>
    <col min="10759" max="10759" width="11.42578125" style="97" customWidth="1"/>
    <col min="10760" max="10760" width="7.28515625" style="97" bestFit="1" customWidth="1"/>
    <col min="10761" max="10761" width="12.5703125" style="97" customWidth="1"/>
    <col min="10762" max="10762" width="10.5703125" style="97" customWidth="1"/>
    <col min="10763" max="10763" width="7.28515625" style="97" bestFit="1" customWidth="1"/>
    <col min="10764" max="10764" width="12.85546875" style="97" bestFit="1" customWidth="1"/>
    <col min="10765" max="10765" width="10.7109375" style="97" customWidth="1"/>
    <col min="10766" max="10766" width="7" style="97" customWidth="1"/>
    <col min="10767" max="10767" width="12.85546875" style="97" bestFit="1" customWidth="1"/>
    <col min="10768" max="10768" width="10.7109375" style="97" customWidth="1"/>
    <col min="10769" max="11009" width="9.140625" style="97"/>
    <col min="11010" max="11010" width="9.85546875" style="97" customWidth="1"/>
    <col min="11011" max="11011" width="27.7109375" style="97" customWidth="1"/>
    <col min="11012" max="11012" width="9.140625" style="97"/>
    <col min="11013" max="11013" width="10.140625" style="97" bestFit="1" customWidth="1"/>
    <col min="11014" max="11014" width="13.140625" style="97" customWidth="1"/>
    <col min="11015" max="11015" width="11.42578125" style="97" customWidth="1"/>
    <col min="11016" max="11016" width="7.28515625" style="97" bestFit="1" customWidth="1"/>
    <col min="11017" max="11017" width="12.5703125" style="97" customWidth="1"/>
    <col min="11018" max="11018" width="10.5703125" style="97" customWidth="1"/>
    <col min="11019" max="11019" width="7.28515625" style="97" bestFit="1" customWidth="1"/>
    <col min="11020" max="11020" width="12.85546875" style="97" bestFit="1" customWidth="1"/>
    <col min="11021" max="11021" width="10.7109375" style="97" customWidth="1"/>
    <col min="11022" max="11022" width="7" style="97" customWidth="1"/>
    <col min="11023" max="11023" width="12.85546875" style="97" bestFit="1" customWidth="1"/>
    <col min="11024" max="11024" width="10.7109375" style="97" customWidth="1"/>
    <col min="11025" max="11265" width="9.140625" style="97"/>
    <col min="11266" max="11266" width="9.85546875" style="97" customWidth="1"/>
    <col min="11267" max="11267" width="27.7109375" style="97" customWidth="1"/>
    <col min="11268" max="11268" width="9.140625" style="97"/>
    <col min="11269" max="11269" width="10.140625" style="97" bestFit="1" customWidth="1"/>
    <col min="11270" max="11270" width="13.140625" style="97" customWidth="1"/>
    <col min="11271" max="11271" width="11.42578125" style="97" customWidth="1"/>
    <col min="11272" max="11272" width="7.28515625" style="97" bestFit="1" customWidth="1"/>
    <col min="11273" max="11273" width="12.5703125" style="97" customWidth="1"/>
    <col min="11274" max="11274" width="10.5703125" style="97" customWidth="1"/>
    <col min="11275" max="11275" width="7.28515625" style="97" bestFit="1" customWidth="1"/>
    <col min="11276" max="11276" width="12.85546875" style="97" bestFit="1" customWidth="1"/>
    <col min="11277" max="11277" width="10.7109375" style="97" customWidth="1"/>
    <col min="11278" max="11278" width="7" style="97" customWidth="1"/>
    <col min="11279" max="11279" width="12.85546875" style="97" bestFit="1" customWidth="1"/>
    <col min="11280" max="11280" width="10.7109375" style="97" customWidth="1"/>
    <col min="11281" max="11521" width="9.140625" style="97"/>
    <col min="11522" max="11522" width="9.85546875" style="97" customWidth="1"/>
    <col min="11523" max="11523" width="27.7109375" style="97" customWidth="1"/>
    <col min="11524" max="11524" width="9.140625" style="97"/>
    <col min="11525" max="11525" width="10.140625" style="97" bestFit="1" customWidth="1"/>
    <col min="11526" max="11526" width="13.140625" style="97" customWidth="1"/>
    <col min="11527" max="11527" width="11.42578125" style="97" customWidth="1"/>
    <col min="11528" max="11528" width="7.28515625" style="97" bestFit="1" customWidth="1"/>
    <col min="11529" max="11529" width="12.5703125" style="97" customWidth="1"/>
    <col min="11530" max="11530" width="10.5703125" style="97" customWidth="1"/>
    <col min="11531" max="11531" width="7.28515625" style="97" bestFit="1" customWidth="1"/>
    <col min="11532" max="11532" width="12.85546875" style="97" bestFit="1" customWidth="1"/>
    <col min="11533" max="11533" width="10.7109375" style="97" customWidth="1"/>
    <col min="11534" max="11534" width="7" style="97" customWidth="1"/>
    <col min="11535" max="11535" width="12.85546875" style="97" bestFit="1" customWidth="1"/>
    <col min="11536" max="11536" width="10.7109375" style="97" customWidth="1"/>
    <col min="11537" max="11777" width="9.140625" style="97"/>
    <col min="11778" max="11778" width="9.85546875" style="97" customWidth="1"/>
    <col min="11779" max="11779" width="27.7109375" style="97" customWidth="1"/>
    <col min="11780" max="11780" width="9.140625" style="97"/>
    <col min="11781" max="11781" width="10.140625" style="97" bestFit="1" customWidth="1"/>
    <col min="11782" max="11782" width="13.140625" style="97" customWidth="1"/>
    <col min="11783" max="11783" width="11.42578125" style="97" customWidth="1"/>
    <col min="11784" max="11784" width="7.28515625" style="97" bestFit="1" customWidth="1"/>
    <col min="11785" max="11785" width="12.5703125" style="97" customWidth="1"/>
    <col min="11786" max="11786" width="10.5703125" style="97" customWidth="1"/>
    <col min="11787" max="11787" width="7.28515625" style="97" bestFit="1" customWidth="1"/>
    <col min="11788" max="11788" width="12.85546875" style="97" bestFit="1" customWidth="1"/>
    <col min="11789" max="11789" width="10.7109375" style="97" customWidth="1"/>
    <col min="11790" max="11790" width="7" style="97" customWidth="1"/>
    <col min="11791" max="11791" width="12.85546875" style="97" bestFit="1" customWidth="1"/>
    <col min="11792" max="11792" width="10.7109375" style="97" customWidth="1"/>
    <col min="11793" max="12033" width="9.140625" style="97"/>
    <col min="12034" max="12034" width="9.85546875" style="97" customWidth="1"/>
    <col min="12035" max="12035" width="27.7109375" style="97" customWidth="1"/>
    <col min="12036" max="12036" width="9.140625" style="97"/>
    <col min="12037" max="12037" width="10.140625" style="97" bestFit="1" customWidth="1"/>
    <col min="12038" max="12038" width="13.140625" style="97" customWidth="1"/>
    <col min="12039" max="12039" width="11.42578125" style="97" customWidth="1"/>
    <col min="12040" max="12040" width="7.28515625" style="97" bestFit="1" customWidth="1"/>
    <col min="12041" max="12041" width="12.5703125" style="97" customWidth="1"/>
    <col min="12042" max="12042" width="10.5703125" style="97" customWidth="1"/>
    <col min="12043" max="12043" width="7.28515625" style="97" bestFit="1" customWidth="1"/>
    <col min="12044" max="12044" width="12.85546875" style="97" bestFit="1" customWidth="1"/>
    <col min="12045" max="12045" width="10.7109375" style="97" customWidth="1"/>
    <col min="12046" max="12046" width="7" style="97" customWidth="1"/>
    <col min="12047" max="12047" width="12.85546875" style="97" bestFit="1" customWidth="1"/>
    <col min="12048" max="12048" width="10.7109375" style="97" customWidth="1"/>
    <col min="12049" max="12289" width="9.140625" style="97"/>
    <col min="12290" max="12290" width="9.85546875" style="97" customWidth="1"/>
    <col min="12291" max="12291" width="27.7109375" style="97" customWidth="1"/>
    <col min="12292" max="12292" width="9.140625" style="97"/>
    <col min="12293" max="12293" width="10.140625" style="97" bestFit="1" customWidth="1"/>
    <col min="12294" max="12294" width="13.140625" style="97" customWidth="1"/>
    <col min="12295" max="12295" width="11.42578125" style="97" customWidth="1"/>
    <col min="12296" max="12296" width="7.28515625" style="97" bestFit="1" customWidth="1"/>
    <col min="12297" max="12297" width="12.5703125" style="97" customWidth="1"/>
    <col min="12298" max="12298" width="10.5703125" style="97" customWidth="1"/>
    <col min="12299" max="12299" width="7.28515625" style="97" bestFit="1" customWidth="1"/>
    <col min="12300" max="12300" width="12.85546875" style="97" bestFit="1" customWidth="1"/>
    <col min="12301" max="12301" width="10.7109375" style="97" customWidth="1"/>
    <col min="12302" max="12302" width="7" style="97" customWidth="1"/>
    <col min="12303" max="12303" width="12.85546875" style="97" bestFit="1" customWidth="1"/>
    <col min="12304" max="12304" width="10.7109375" style="97" customWidth="1"/>
    <col min="12305" max="12545" width="9.140625" style="97"/>
    <col min="12546" max="12546" width="9.85546875" style="97" customWidth="1"/>
    <col min="12547" max="12547" width="27.7109375" style="97" customWidth="1"/>
    <col min="12548" max="12548" width="9.140625" style="97"/>
    <col min="12549" max="12549" width="10.140625" style="97" bestFit="1" customWidth="1"/>
    <col min="12550" max="12550" width="13.140625" style="97" customWidth="1"/>
    <col min="12551" max="12551" width="11.42578125" style="97" customWidth="1"/>
    <col min="12552" max="12552" width="7.28515625" style="97" bestFit="1" customWidth="1"/>
    <col min="12553" max="12553" width="12.5703125" style="97" customWidth="1"/>
    <col min="12554" max="12554" width="10.5703125" style="97" customWidth="1"/>
    <col min="12555" max="12555" width="7.28515625" style="97" bestFit="1" customWidth="1"/>
    <col min="12556" max="12556" width="12.85546875" style="97" bestFit="1" customWidth="1"/>
    <col min="12557" max="12557" width="10.7109375" style="97" customWidth="1"/>
    <col min="12558" max="12558" width="7" style="97" customWidth="1"/>
    <col min="12559" max="12559" width="12.85546875" style="97" bestFit="1" customWidth="1"/>
    <col min="12560" max="12560" width="10.7109375" style="97" customWidth="1"/>
    <col min="12561" max="12801" width="9.140625" style="97"/>
    <col min="12802" max="12802" width="9.85546875" style="97" customWidth="1"/>
    <col min="12803" max="12803" width="27.7109375" style="97" customWidth="1"/>
    <col min="12804" max="12804" width="9.140625" style="97"/>
    <col min="12805" max="12805" width="10.140625" style="97" bestFit="1" customWidth="1"/>
    <col min="12806" max="12806" width="13.140625" style="97" customWidth="1"/>
    <col min="12807" max="12807" width="11.42578125" style="97" customWidth="1"/>
    <col min="12808" max="12808" width="7.28515625" style="97" bestFit="1" customWidth="1"/>
    <col min="12809" max="12809" width="12.5703125" style="97" customWidth="1"/>
    <col min="12810" max="12810" width="10.5703125" style="97" customWidth="1"/>
    <col min="12811" max="12811" width="7.28515625" style="97" bestFit="1" customWidth="1"/>
    <col min="12812" max="12812" width="12.85546875" style="97" bestFit="1" customWidth="1"/>
    <col min="12813" max="12813" width="10.7109375" style="97" customWidth="1"/>
    <col min="12814" max="12814" width="7" style="97" customWidth="1"/>
    <col min="12815" max="12815" width="12.85546875" style="97" bestFit="1" customWidth="1"/>
    <col min="12816" max="12816" width="10.7109375" style="97" customWidth="1"/>
    <col min="12817" max="13057" width="9.140625" style="97"/>
    <col min="13058" max="13058" width="9.85546875" style="97" customWidth="1"/>
    <col min="13059" max="13059" width="27.7109375" style="97" customWidth="1"/>
    <col min="13060" max="13060" width="9.140625" style="97"/>
    <col min="13061" max="13061" width="10.140625" style="97" bestFit="1" customWidth="1"/>
    <col min="13062" max="13062" width="13.140625" style="97" customWidth="1"/>
    <col min="13063" max="13063" width="11.42578125" style="97" customWidth="1"/>
    <col min="13064" max="13064" width="7.28515625" style="97" bestFit="1" customWidth="1"/>
    <col min="13065" max="13065" width="12.5703125" style="97" customWidth="1"/>
    <col min="13066" max="13066" width="10.5703125" style="97" customWidth="1"/>
    <col min="13067" max="13067" width="7.28515625" style="97" bestFit="1" customWidth="1"/>
    <col min="13068" max="13068" width="12.85546875" style="97" bestFit="1" customWidth="1"/>
    <col min="13069" max="13069" width="10.7109375" style="97" customWidth="1"/>
    <col min="13070" max="13070" width="7" style="97" customWidth="1"/>
    <col min="13071" max="13071" width="12.85546875" style="97" bestFit="1" customWidth="1"/>
    <col min="13072" max="13072" width="10.7109375" style="97" customWidth="1"/>
    <col min="13073" max="13313" width="9.140625" style="97"/>
    <col min="13314" max="13314" width="9.85546875" style="97" customWidth="1"/>
    <col min="13315" max="13315" width="27.7109375" style="97" customWidth="1"/>
    <col min="13316" max="13316" width="9.140625" style="97"/>
    <col min="13317" max="13317" width="10.140625" style="97" bestFit="1" customWidth="1"/>
    <col min="13318" max="13318" width="13.140625" style="97" customWidth="1"/>
    <col min="13319" max="13319" width="11.42578125" style="97" customWidth="1"/>
    <col min="13320" max="13320" width="7.28515625" style="97" bestFit="1" customWidth="1"/>
    <col min="13321" max="13321" width="12.5703125" style="97" customWidth="1"/>
    <col min="13322" max="13322" width="10.5703125" style="97" customWidth="1"/>
    <col min="13323" max="13323" width="7.28515625" style="97" bestFit="1" customWidth="1"/>
    <col min="13324" max="13324" width="12.85546875" style="97" bestFit="1" customWidth="1"/>
    <col min="13325" max="13325" width="10.7109375" style="97" customWidth="1"/>
    <col min="13326" max="13326" width="7" style="97" customWidth="1"/>
    <col min="13327" max="13327" width="12.85546875" style="97" bestFit="1" customWidth="1"/>
    <col min="13328" max="13328" width="10.7109375" style="97" customWidth="1"/>
    <col min="13329" max="13569" width="9.140625" style="97"/>
    <col min="13570" max="13570" width="9.85546875" style="97" customWidth="1"/>
    <col min="13571" max="13571" width="27.7109375" style="97" customWidth="1"/>
    <col min="13572" max="13572" width="9.140625" style="97"/>
    <col min="13573" max="13573" width="10.140625" style="97" bestFit="1" customWidth="1"/>
    <col min="13574" max="13574" width="13.140625" style="97" customWidth="1"/>
    <col min="13575" max="13575" width="11.42578125" style="97" customWidth="1"/>
    <col min="13576" max="13576" width="7.28515625" style="97" bestFit="1" customWidth="1"/>
    <col min="13577" max="13577" width="12.5703125" style="97" customWidth="1"/>
    <col min="13578" max="13578" width="10.5703125" style="97" customWidth="1"/>
    <col min="13579" max="13579" width="7.28515625" style="97" bestFit="1" customWidth="1"/>
    <col min="13580" max="13580" width="12.85546875" style="97" bestFit="1" customWidth="1"/>
    <col min="13581" max="13581" width="10.7109375" style="97" customWidth="1"/>
    <col min="13582" max="13582" width="7" style="97" customWidth="1"/>
    <col min="13583" max="13583" width="12.85546875" style="97" bestFit="1" customWidth="1"/>
    <col min="13584" max="13584" width="10.7109375" style="97" customWidth="1"/>
    <col min="13585" max="13825" width="9.140625" style="97"/>
    <col min="13826" max="13826" width="9.85546875" style="97" customWidth="1"/>
    <col min="13827" max="13827" width="27.7109375" style="97" customWidth="1"/>
    <col min="13828" max="13828" width="9.140625" style="97"/>
    <col min="13829" max="13829" width="10.140625" style="97" bestFit="1" customWidth="1"/>
    <col min="13830" max="13830" width="13.140625" style="97" customWidth="1"/>
    <col min="13831" max="13831" width="11.42578125" style="97" customWidth="1"/>
    <col min="13832" max="13832" width="7.28515625" style="97" bestFit="1" customWidth="1"/>
    <col min="13833" max="13833" width="12.5703125" style="97" customWidth="1"/>
    <col min="13834" max="13834" width="10.5703125" style="97" customWidth="1"/>
    <col min="13835" max="13835" width="7.28515625" style="97" bestFit="1" customWidth="1"/>
    <col min="13836" max="13836" width="12.85546875" style="97" bestFit="1" customWidth="1"/>
    <col min="13837" max="13837" width="10.7109375" style="97" customWidth="1"/>
    <col min="13838" max="13838" width="7" style="97" customWidth="1"/>
    <col min="13839" max="13839" width="12.85546875" style="97" bestFit="1" customWidth="1"/>
    <col min="13840" max="13840" width="10.7109375" style="97" customWidth="1"/>
    <col min="13841" max="14081" width="9.140625" style="97"/>
    <col min="14082" max="14082" width="9.85546875" style="97" customWidth="1"/>
    <col min="14083" max="14083" width="27.7109375" style="97" customWidth="1"/>
    <col min="14084" max="14084" width="9.140625" style="97"/>
    <col min="14085" max="14085" width="10.140625" style="97" bestFit="1" customWidth="1"/>
    <col min="14086" max="14086" width="13.140625" style="97" customWidth="1"/>
    <col min="14087" max="14087" width="11.42578125" style="97" customWidth="1"/>
    <col min="14088" max="14088" width="7.28515625" style="97" bestFit="1" customWidth="1"/>
    <col min="14089" max="14089" width="12.5703125" style="97" customWidth="1"/>
    <col min="14090" max="14090" width="10.5703125" style="97" customWidth="1"/>
    <col min="14091" max="14091" width="7.28515625" style="97" bestFit="1" customWidth="1"/>
    <col min="14092" max="14092" width="12.85546875" style="97" bestFit="1" customWidth="1"/>
    <col min="14093" max="14093" width="10.7109375" style="97" customWidth="1"/>
    <col min="14094" max="14094" width="7" style="97" customWidth="1"/>
    <col min="14095" max="14095" width="12.85546875" style="97" bestFit="1" customWidth="1"/>
    <col min="14096" max="14096" width="10.7109375" style="97" customWidth="1"/>
    <col min="14097" max="14337" width="9.140625" style="97"/>
    <col min="14338" max="14338" width="9.85546875" style="97" customWidth="1"/>
    <col min="14339" max="14339" width="27.7109375" style="97" customWidth="1"/>
    <col min="14340" max="14340" width="9.140625" style="97"/>
    <col min="14341" max="14341" width="10.140625" style="97" bestFit="1" customWidth="1"/>
    <col min="14342" max="14342" width="13.140625" style="97" customWidth="1"/>
    <col min="14343" max="14343" width="11.42578125" style="97" customWidth="1"/>
    <col min="14344" max="14344" width="7.28515625" style="97" bestFit="1" customWidth="1"/>
    <col min="14345" max="14345" width="12.5703125" style="97" customWidth="1"/>
    <col min="14346" max="14346" width="10.5703125" style="97" customWidth="1"/>
    <col min="14347" max="14347" width="7.28515625" style="97" bestFit="1" customWidth="1"/>
    <col min="14348" max="14348" width="12.85546875" style="97" bestFit="1" customWidth="1"/>
    <col min="14349" max="14349" width="10.7109375" style="97" customWidth="1"/>
    <col min="14350" max="14350" width="7" style="97" customWidth="1"/>
    <col min="14351" max="14351" width="12.85546875" style="97" bestFit="1" customWidth="1"/>
    <col min="14352" max="14352" width="10.7109375" style="97" customWidth="1"/>
    <col min="14353" max="14593" width="9.140625" style="97"/>
    <col min="14594" max="14594" width="9.85546875" style="97" customWidth="1"/>
    <col min="14595" max="14595" width="27.7109375" style="97" customWidth="1"/>
    <col min="14596" max="14596" width="9.140625" style="97"/>
    <col min="14597" max="14597" width="10.140625" style="97" bestFit="1" customWidth="1"/>
    <col min="14598" max="14598" width="13.140625" style="97" customWidth="1"/>
    <col min="14599" max="14599" width="11.42578125" style="97" customWidth="1"/>
    <col min="14600" max="14600" width="7.28515625" style="97" bestFit="1" customWidth="1"/>
    <col min="14601" max="14601" width="12.5703125" style="97" customWidth="1"/>
    <col min="14602" max="14602" width="10.5703125" style="97" customWidth="1"/>
    <col min="14603" max="14603" width="7.28515625" style="97" bestFit="1" customWidth="1"/>
    <col min="14604" max="14604" width="12.85546875" style="97" bestFit="1" customWidth="1"/>
    <col min="14605" max="14605" width="10.7109375" style="97" customWidth="1"/>
    <col min="14606" max="14606" width="7" style="97" customWidth="1"/>
    <col min="14607" max="14607" width="12.85546875" style="97" bestFit="1" customWidth="1"/>
    <col min="14608" max="14608" width="10.7109375" style="97" customWidth="1"/>
    <col min="14609" max="14849" width="9.140625" style="97"/>
    <col min="14850" max="14850" width="9.85546875" style="97" customWidth="1"/>
    <col min="14851" max="14851" width="27.7109375" style="97" customWidth="1"/>
    <col min="14852" max="14852" width="9.140625" style="97"/>
    <col min="14853" max="14853" width="10.140625" style="97" bestFit="1" customWidth="1"/>
    <col min="14854" max="14854" width="13.140625" style="97" customWidth="1"/>
    <col min="14855" max="14855" width="11.42578125" style="97" customWidth="1"/>
    <col min="14856" max="14856" width="7.28515625" style="97" bestFit="1" customWidth="1"/>
    <col min="14857" max="14857" width="12.5703125" style="97" customWidth="1"/>
    <col min="14858" max="14858" width="10.5703125" style="97" customWidth="1"/>
    <col min="14859" max="14859" width="7.28515625" style="97" bestFit="1" customWidth="1"/>
    <col min="14860" max="14860" width="12.85546875" style="97" bestFit="1" customWidth="1"/>
    <col min="14861" max="14861" width="10.7109375" style="97" customWidth="1"/>
    <col min="14862" max="14862" width="7" style="97" customWidth="1"/>
    <col min="14863" max="14863" width="12.85546875" style="97" bestFit="1" customWidth="1"/>
    <col min="14864" max="14864" width="10.7109375" style="97" customWidth="1"/>
    <col min="14865" max="15105" width="9.140625" style="97"/>
    <col min="15106" max="15106" width="9.85546875" style="97" customWidth="1"/>
    <col min="15107" max="15107" width="27.7109375" style="97" customWidth="1"/>
    <col min="15108" max="15108" width="9.140625" style="97"/>
    <col min="15109" max="15109" width="10.140625" style="97" bestFit="1" customWidth="1"/>
    <col min="15110" max="15110" width="13.140625" style="97" customWidth="1"/>
    <col min="15111" max="15111" width="11.42578125" style="97" customWidth="1"/>
    <col min="15112" max="15112" width="7.28515625" style="97" bestFit="1" customWidth="1"/>
    <col min="15113" max="15113" width="12.5703125" style="97" customWidth="1"/>
    <col min="15114" max="15114" width="10.5703125" style="97" customWidth="1"/>
    <col min="15115" max="15115" width="7.28515625" style="97" bestFit="1" customWidth="1"/>
    <col min="15116" max="15116" width="12.85546875" style="97" bestFit="1" customWidth="1"/>
    <col min="15117" max="15117" width="10.7109375" style="97" customWidth="1"/>
    <col min="15118" max="15118" width="7" style="97" customWidth="1"/>
    <col min="15119" max="15119" width="12.85546875" style="97" bestFit="1" customWidth="1"/>
    <col min="15120" max="15120" width="10.7109375" style="97" customWidth="1"/>
    <col min="15121" max="15361" width="9.140625" style="97"/>
    <col min="15362" max="15362" width="9.85546875" style="97" customWidth="1"/>
    <col min="15363" max="15363" width="27.7109375" style="97" customWidth="1"/>
    <col min="15364" max="15364" width="9.140625" style="97"/>
    <col min="15365" max="15365" width="10.140625" style="97" bestFit="1" customWidth="1"/>
    <col min="15366" max="15366" width="13.140625" style="97" customWidth="1"/>
    <col min="15367" max="15367" width="11.42578125" style="97" customWidth="1"/>
    <col min="15368" max="15368" width="7.28515625" style="97" bestFit="1" customWidth="1"/>
    <col min="15369" max="15369" width="12.5703125" style="97" customWidth="1"/>
    <col min="15370" max="15370" width="10.5703125" style="97" customWidth="1"/>
    <col min="15371" max="15371" width="7.28515625" style="97" bestFit="1" customWidth="1"/>
    <col min="15372" max="15372" width="12.85546875" style="97" bestFit="1" customWidth="1"/>
    <col min="15373" max="15373" width="10.7109375" style="97" customWidth="1"/>
    <col min="15374" max="15374" width="7" style="97" customWidth="1"/>
    <col min="15375" max="15375" width="12.85546875" style="97" bestFit="1" customWidth="1"/>
    <col min="15376" max="15376" width="10.7109375" style="97" customWidth="1"/>
    <col min="15377" max="15617" width="9.140625" style="97"/>
    <col min="15618" max="15618" width="9.85546875" style="97" customWidth="1"/>
    <col min="15619" max="15619" width="27.7109375" style="97" customWidth="1"/>
    <col min="15620" max="15620" width="9.140625" style="97"/>
    <col min="15621" max="15621" width="10.140625" style="97" bestFit="1" customWidth="1"/>
    <col min="15622" max="15622" width="13.140625" style="97" customWidth="1"/>
    <col min="15623" max="15623" width="11.42578125" style="97" customWidth="1"/>
    <col min="15624" max="15624" width="7.28515625" style="97" bestFit="1" customWidth="1"/>
    <col min="15625" max="15625" width="12.5703125" style="97" customWidth="1"/>
    <col min="15626" max="15626" width="10.5703125" style="97" customWidth="1"/>
    <col min="15627" max="15627" width="7.28515625" style="97" bestFit="1" customWidth="1"/>
    <col min="15628" max="15628" width="12.85546875" style="97" bestFit="1" customWidth="1"/>
    <col min="15629" max="15629" width="10.7109375" style="97" customWidth="1"/>
    <col min="15630" max="15630" width="7" style="97" customWidth="1"/>
    <col min="15631" max="15631" width="12.85546875" style="97" bestFit="1" customWidth="1"/>
    <col min="15632" max="15632" width="10.7109375" style="97" customWidth="1"/>
    <col min="15633" max="15873" width="9.140625" style="97"/>
    <col min="15874" max="15874" width="9.85546875" style="97" customWidth="1"/>
    <col min="15875" max="15875" width="27.7109375" style="97" customWidth="1"/>
    <col min="15876" max="15876" width="9.140625" style="97"/>
    <col min="15877" max="15877" width="10.140625" style="97" bestFit="1" customWidth="1"/>
    <col min="15878" max="15878" width="13.140625" style="97" customWidth="1"/>
    <col min="15879" max="15879" width="11.42578125" style="97" customWidth="1"/>
    <col min="15880" max="15880" width="7.28515625" style="97" bestFit="1" customWidth="1"/>
    <col min="15881" max="15881" width="12.5703125" style="97" customWidth="1"/>
    <col min="15882" max="15882" width="10.5703125" style="97" customWidth="1"/>
    <col min="15883" max="15883" width="7.28515625" style="97" bestFit="1" customWidth="1"/>
    <col min="15884" max="15884" width="12.85546875" style="97" bestFit="1" customWidth="1"/>
    <col min="15885" max="15885" width="10.7109375" style="97" customWidth="1"/>
    <col min="15886" max="15886" width="7" style="97" customWidth="1"/>
    <col min="15887" max="15887" width="12.85546875" style="97" bestFit="1" customWidth="1"/>
    <col min="15888" max="15888" width="10.7109375" style="97" customWidth="1"/>
    <col min="15889" max="16129" width="9.140625" style="97"/>
    <col min="16130" max="16130" width="9.85546875" style="97" customWidth="1"/>
    <col min="16131" max="16131" width="27.7109375" style="97" customWidth="1"/>
    <col min="16132" max="16132" width="9.140625" style="97"/>
    <col min="16133" max="16133" width="10.140625" style="97" bestFit="1" customWidth="1"/>
    <col min="16134" max="16134" width="13.140625" style="97" customWidth="1"/>
    <col min="16135" max="16135" width="11.42578125" style="97" customWidth="1"/>
    <col min="16136" max="16136" width="7.28515625" style="97" bestFit="1" customWidth="1"/>
    <col min="16137" max="16137" width="12.5703125" style="97" customWidth="1"/>
    <col min="16138" max="16138" width="10.5703125" style="97" customWidth="1"/>
    <col min="16139" max="16139" width="7.28515625" style="97" bestFit="1" customWidth="1"/>
    <col min="16140" max="16140" width="12.85546875" style="97" bestFit="1" customWidth="1"/>
    <col min="16141" max="16141" width="10.7109375" style="97" customWidth="1"/>
    <col min="16142" max="16142" width="7" style="97" customWidth="1"/>
    <col min="16143" max="16143" width="12.85546875" style="97" bestFit="1" customWidth="1"/>
    <col min="16144" max="16144" width="10.7109375" style="97" customWidth="1"/>
    <col min="16145" max="16384" width="9.140625" style="97"/>
  </cols>
  <sheetData>
    <row r="1" spans="2:16">
      <c r="B1" s="96"/>
      <c r="C1" s="96"/>
      <c r="D1" s="96"/>
      <c r="E1" s="96"/>
      <c r="F1" s="96"/>
      <c r="G1" s="96"/>
      <c r="H1" s="96"/>
      <c r="I1" s="96"/>
      <c r="J1" s="96"/>
      <c r="K1" s="96"/>
      <c r="L1" s="96"/>
      <c r="M1" s="96"/>
      <c r="N1" s="96"/>
      <c r="O1" s="96"/>
      <c r="P1" s="96"/>
    </row>
    <row r="2" spans="2:16">
      <c r="B2" s="98"/>
      <c r="C2" s="98"/>
      <c r="D2" s="98"/>
      <c r="E2" s="98"/>
      <c r="F2" s="98"/>
      <c r="G2" s="98"/>
      <c r="H2" s="98"/>
      <c r="I2" s="98"/>
      <c r="J2" s="98"/>
      <c r="K2" s="98"/>
      <c r="L2" s="98"/>
      <c r="M2" s="98"/>
      <c r="N2" s="852" t="s">
        <v>64</v>
      </c>
      <c r="O2" s="852"/>
      <c r="P2" s="852"/>
    </row>
    <row r="3" spans="2:16" ht="14.25">
      <c r="B3" s="853" t="s">
        <v>65</v>
      </c>
      <c r="C3" s="853"/>
      <c r="D3" s="853"/>
      <c r="E3" s="853"/>
      <c r="F3" s="853"/>
      <c r="G3" s="853"/>
      <c r="H3" s="853"/>
      <c r="I3" s="853"/>
      <c r="J3" s="853"/>
      <c r="K3" s="853"/>
      <c r="L3" s="853"/>
      <c r="M3" s="853"/>
      <c r="N3" s="853"/>
      <c r="O3" s="853"/>
      <c r="P3" s="853"/>
    </row>
    <row r="4" spans="2:16" ht="14.25">
      <c r="B4" s="99"/>
      <c r="C4" s="99"/>
      <c r="D4" s="99"/>
      <c r="E4" s="99"/>
      <c r="F4" s="99"/>
      <c r="G4" s="99"/>
      <c r="H4" s="99"/>
      <c r="I4" s="99"/>
      <c r="J4" s="99"/>
      <c r="K4" s="99"/>
      <c r="L4" s="99"/>
      <c r="M4" s="99"/>
      <c r="N4" s="99"/>
      <c r="O4" s="99"/>
      <c r="P4" s="99"/>
    </row>
    <row r="5" spans="2:16" ht="13.5" thickBot="1">
      <c r="B5" s="98"/>
      <c r="C5" s="98"/>
      <c r="D5" s="98"/>
      <c r="E5" s="98"/>
      <c r="F5" s="98"/>
      <c r="G5" s="98"/>
      <c r="H5" s="98"/>
      <c r="I5" s="98"/>
      <c r="J5" s="98"/>
      <c r="K5" s="98"/>
      <c r="L5" s="98"/>
      <c r="M5" s="98"/>
      <c r="N5" s="999" t="s">
        <v>24</v>
      </c>
      <c r="O5" s="999"/>
      <c r="P5" s="999"/>
    </row>
    <row r="6" spans="2:16">
      <c r="B6" s="854" t="s">
        <v>66</v>
      </c>
      <c r="C6" s="856" t="s">
        <v>67</v>
      </c>
      <c r="D6" s="854" t="s">
        <v>68</v>
      </c>
      <c r="E6" s="854" t="s">
        <v>68</v>
      </c>
      <c r="F6" s="858"/>
      <c r="G6" s="859"/>
      <c r="H6" s="858" t="s">
        <v>69</v>
      </c>
      <c r="I6" s="858"/>
      <c r="J6" s="858"/>
      <c r="K6" s="854" t="s">
        <v>70</v>
      </c>
      <c r="L6" s="858"/>
      <c r="M6" s="859"/>
      <c r="N6" s="858" t="s">
        <v>71</v>
      </c>
      <c r="O6" s="858"/>
      <c r="P6" s="859"/>
    </row>
    <row r="7" spans="2:16" ht="26.25" thickBot="1">
      <c r="B7" s="855"/>
      <c r="C7" s="857"/>
      <c r="D7" s="855"/>
      <c r="E7" s="100" t="s">
        <v>72</v>
      </c>
      <c r="F7" s="101" t="s">
        <v>73</v>
      </c>
      <c r="G7" s="102" t="s">
        <v>74</v>
      </c>
      <c r="H7" s="100" t="s">
        <v>72</v>
      </c>
      <c r="I7" s="101" t="s">
        <v>73</v>
      </c>
      <c r="J7" s="103" t="s">
        <v>74</v>
      </c>
      <c r="K7" s="102" t="s">
        <v>72</v>
      </c>
      <c r="L7" s="101" t="s">
        <v>73</v>
      </c>
      <c r="M7" s="104" t="s">
        <v>74</v>
      </c>
      <c r="N7" s="100" t="s">
        <v>72</v>
      </c>
      <c r="O7" s="101" t="s">
        <v>73</v>
      </c>
      <c r="P7" s="103" t="s">
        <v>74</v>
      </c>
    </row>
    <row r="8" spans="2:16">
      <c r="B8" s="846">
        <v>40178</v>
      </c>
      <c r="C8" s="105" t="s">
        <v>75</v>
      </c>
      <c r="D8" s="106">
        <f>E8+G8+F8</f>
        <v>2415</v>
      </c>
      <c r="E8" s="107">
        <f t="shared" ref="E8:G11" si="0">H8+K8+N8</f>
        <v>1586</v>
      </c>
      <c r="F8" s="108">
        <f t="shared" si="0"/>
        <v>501</v>
      </c>
      <c r="G8" s="109">
        <f t="shared" si="0"/>
        <v>328</v>
      </c>
      <c r="H8" s="110">
        <v>620</v>
      </c>
      <c r="I8" s="108">
        <v>364</v>
      </c>
      <c r="J8" s="111">
        <v>309</v>
      </c>
      <c r="K8" s="112">
        <v>964</v>
      </c>
      <c r="L8" s="108">
        <v>135</v>
      </c>
      <c r="M8" s="113">
        <v>18</v>
      </c>
      <c r="N8" s="110">
        <v>2</v>
      </c>
      <c r="O8" s="108">
        <v>2</v>
      </c>
      <c r="P8" s="114">
        <v>1</v>
      </c>
    </row>
    <row r="9" spans="2:16">
      <c r="B9" s="847"/>
      <c r="C9" s="115" t="s">
        <v>76</v>
      </c>
      <c r="D9" s="116">
        <f>E9+G9+F9</f>
        <v>39229</v>
      </c>
      <c r="E9" s="117">
        <f t="shared" si="0"/>
        <v>23441</v>
      </c>
      <c r="F9" s="118">
        <f t="shared" si="0"/>
        <v>7555</v>
      </c>
      <c r="G9" s="119">
        <f t="shared" si="0"/>
        <v>8233</v>
      </c>
      <c r="H9" s="117">
        <v>18493</v>
      </c>
      <c r="I9" s="118">
        <v>7365</v>
      </c>
      <c r="J9" s="120">
        <v>8221</v>
      </c>
      <c r="K9" s="121">
        <v>4930</v>
      </c>
      <c r="L9" s="118">
        <v>170</v>
      </c>
      <c r="M9" s="122">
        <v>8</v>
      </c>
      <c r="N9" s="117">
        <v>18</v>
      </c>
      <c r="O9" s="118">
        <v>20</v>
      </c>
      <c r="P9" s="119">
        <v>4</v>
      </c>
    </row>
    <row r="10" spans="2:16">
      <c r="B10" s="847"/>
      <c r="C10" s="115" t="s">
        <v>77</v>
      </c>
      <c r="D10" s="116">
        <f>E10+G10+F10</f>
        <v>116290</v>
      </c>
      <c r="E10" s="117">
        <f t="shared" si="0"/>
        <v>38796</v>
      </c>
      <c r="F10" s="118">
        <f t="shared" si="0"/>
        <v>51134</v>
      </c>
      <c r="G10" s="119">
        <f t="shared" si="0"/>
        <v>26360</v>
      </c>
      <c r="H10" s="117">
        <v>11400</v>
      </c>
      <c r="I10" s="118">
        <v>25513</v>
      </c>
      <c r="J10" s="120">
        <v>22851</v>
      </c>
      <c r="K10" s="121">
        <v>27360</v>
      </c>
      <c r="L10" s="118">
        <v>25515</v>
      </c>
      <c r="M10" s="122">
        <v>3325</v>
      </c>
      <c r="N10" s="117">
        <v>36</v>
      </c>
      <c r="O10" s="118">
        <v>106</v>
      </c>
      <c r="P10" s="119">
        <v>184</v>
      </c>
    </row>
    <row r="11" spans="2:16">
      <c r="B11" s="847"/>
      <c r="C11" s="115" t="s">
        <v>78</v>
      </c>
      <c r="D11" s="123">
        <f>E11+G11+F11</f>
        <v>15776</v>
      </c>
      <c r="E11" s="117">
        <f t="shared" si="0"/>
        <v>8315</v>
      </c>
      <c r="F11" s="118">
        <f t="shared" si="0"/>
        <v>3140</v>
      </c>
      <c r="G11" s="119">
        <f t="shared" si="0"/>
        <v>4321</v>
      </c>
      <c r="H11" s="117">
        <v>4649</v>
      </c>
      <c r="I11" s="118">
        <v>1595</v>
      </c>
      <c r="J11" s="120">
        <v>3889</v>
      </c>
      <c r="K11" s="121">
        <v>3656</v>
      </c>
      <c r="L11" s="118">
        <v>1495</v>
      </c>
      <c r="M11" s="122">
        <v>432</v>
      </c>
      <c r="N11" s="117">
        <v>10</v>
      </c>
      <c r="O11" s="118">
        <v>50</v>
      </c>
      <c r="P11" s="119">
        <v>0</v>
      </c>
    </row>
    <row r="12" spans="2:16">
      <c r="B12" s="847"/>
      <c r="C12" s="124" t="s">
        <v>79</v>
      </c>
      <c r="D12" s="125">
        <f>E12+G12+F12</f>
        <v>173710</v>
      </c>
      <c r="E12" s="126">
        <f>E8+E9+E10+E11</f>
        <v>72138</v>
      </c>
      <c r="F12" s="127">
        <f>F8+F9+F10+F11</f>
        <v>62330</v>
      </c>
      <c r="G12" s="128">
        <f>G8+G9+G10+G11</f>
        <v>39242</v>
      </c>
      <c r="H12" s="126">
        <f>H8+H9+H10+H11</f>
        <v>35162</v>
      </c>
      <c r="I12" s="127">
        <f>I8+I9+I10+I11</f>
        <v>34837</v>
      </c>
      <c r="J12" s="128">
        <f t="shared" ref="J12:P12" si="1">J11+J10+J9+J8</f>
        <v>35270</v>
      </c>
      <c r="K12" s="125">
        <f t="shared" si="1"/>
        <v>36910</v>
      </c>
      <c r="L12" s="127">
        <f t="shared" si="1"/>
        <v>27315</v>
      </c>
      <c r="M12" s="129">
        <f t="shared" si="1"/>
        <v>3783</v>
      </c>
      <c r="N12" s="126">
        <f t="shared" si="1"/>
        <v>66</v>
      </c>
      <c r="O12" s="127">
        <f t="shared" si="1"/>
        <v>178</v>
      </c>
      <c r="P12" s="130">
        <f t="shared" si="1"/>
        <v>189</v>
      </c>
    </row>
    <row r="13" spans="2:16">
      <c r="B13" s="847"/>
      <c r="C13" s="115" t="s">
        <v>80</v>
      </c>
      <c r="D13" s="121">
        <v>-16054</v>
      </c>
      <c r="E13" s="117"/>
      <c r="F13" s="118"/>
      <c r="G13" s="119"/>
      <c r="H13" s="117"/>
      <c r="I13" s="118"/>
      <c r="J13" s="120"/>
      <c r="K13" s="121"/>
      <c r="L13" s="118"/>
      <c r="M13" s="122"/>
      <c r="N13" s="117"/>
      <c r="O13" s="118"/>
      <c r="P13" s="119"/>
    </row>
    <row r="14" spans="2:16">
      <c r="B14" s="847"/>
      <c r="C14" s="131" t="s">
        <v>81</v>
      </c>
      <c r="D14" s="132">
        <v>-528</v>
      </c>
      <c r="E14" s="133"/>
      <c r="F14" s="118"/>
      <c r="G14" s="134"/>
      <c r="H14" s="133"/>
      <c r="I14" s="118"/>
      <c r="J14" s="135"/>
      <c r="K14" s="132"/>
      <c r="L14" s="118"/>
      <c r="M14" s="136"/>
      <c r="N14" s="133"/>
      <c r="O14" s="118"/>
      <c r="P14" s="134"/>
    </row>
    <row r="15" spans="2:16" ht="13.5" thickBot="1">
      <c r="B15" s="848"/>
      <c r="C15" s="137" t="s">
        <v>82</v>
      </c>
      <c r="D15" s="138">
        <v>157128</v>
      </c>
      <c r="E15" s="139"/>
      <c r="F15" s="140"/>
      <c r="G15" s="141"/>
      <c r="H15" s="139"/>
      <c r="I15" s="140"/>
      <c r="J15" s="142"/>
      <c r="K15" s="138"/>
      <c r="L15" s="140"/>
      <c r="M15" s="143"/>
      <c r="N15" s="139"/>
      <c r="O15" s="140"/>
      <c r="P15" s="141"/>
    </row>
    <row r="16" spans="2:16">
      <c r="B16" s="846">
        <v>40359</v>
      </c>
      <c r="C16" s="105" t="s">
        <v>75</v>
      </c>
      <c r="D16" s="144">
        <f>E16+G16+F16</f>
        <v>2789</v>
      </c>
      <c r="E16" s="145">
        <f t="shared" ref="E16:G19" si="2">H16+K16+N16</f>
        <v>1583</v>
      </c>
      <c r="F16" s="146">
        <f t="shared" si="2"/>
        <v>709</v>
      </c>
      <c r="G16" s="147">
        <f t="shared" si="2"/>
        <v>497</v>
      </c>
      <c r="H16" s="148">
        <v>615</v>
      </c>
      <c r="I16" s="146">
        <v>561</v>
      </c>
      <c r="J16" s="149">
        <v>478</v>
      </c>
      <c r="K16" s="144">
        <v>967</v>
      </c>
      <c r="L16" s="146">
        <v>146</v>
      </c>
      <c r="M16" s="150">
        <v>19</v>
      </c>
      <c r="N16" s="148">
        <v>1</v>
      </c>
      <c r="O16" s="146">
        <v>2</v>
      </c>
      <c r="P16" s="151">
        <v>0</v>
      </c>
    </row>
    <row r="17" spans="2:16">
      <c r="B17" s="847"/>
      <c r="C17" s="115" t="s">
        <v>76</v>
      </c>
      <c r="D17" s="152">
        <f>E17+G17+F17</f>
        <v>40934</v>
      </c>
      <c r="E17" s="152">
        <f t="shared" si="2"/>
        <v>24144</v>
      </c>
      <c r="F17" s="153">
        <f t="shared" si="2"/>
        <v>8773</v>
      </c>
      <c r="G17" s="154">
        <f t="shared" si="2"/>
        <v>8017</v>
      </c>
      <c r="H17" s="155">
        <v>18770</v>
      </c>
      <c r="I17" s="153">
        <v>8640</v>
      </c>
      <c r="J17" s="156">
        <v>8000</v>
      </c>
      <c r="K17" s="152">
        <v>5357</v>
      </c>
      <c r="L17" s="153">
        <v>127</v>
      </c>
      <c r="M17" s="157">
        <v>12</v>
      </c>
      <c r="N17" s="155">
        <v>17</v>
      </c>
      <c r="O17" s="153">
        <v>6</v>
      </c>
      <c r="P17" s="154">
        <v>5</v>
      </c>
    </row>
    <row r="18" spans="2:16">
      <c r="B18" s="847"/>
      <c r="C18" s="115" t="s">
        <v>77</v>
      </c>
      <c r="D18" s="152">
        <f>E18+G18+F18</f>
        <v>118701</v>
      </c>
      <c r="E18" s="152">
        <f t="shared" si="2"/>
        <v>39414</v>
      </c>
      <c r="F18" s="153">
        <f t="shared" si="2"/>
        <v>49645</v>
      </c>
      <c r="G18" s="154">
        <f t="shared" si="2"/>
        <v>29642</v>
      </c>
      <c r="H18" s="155">
        <v>11231</v>
      </c>
      <c r="I18" s="153">
        <v>24147</v>
      </c>
      <c r="J18" s="156">
        <v>25931</v>
      </c>
      <c r="K18" s="152">
        <v>28152</v>
      </c>
      <c r="L18" s="153">
        <v>25337</v>
      </c>
      <c r="M18" s="157">
        <v>3567</v>
      </c>
      <c r="N18" s="155">
        <v>31</v>
      </c>
      <c r="O18" s="153">
        <v>161</v>
      </c>
      <c r="P18" s="154">
        <v>144</v>
      </c>
    </row>
    <row r="19" spans="2:16">
      <c r="B19" s="847"/>
      <c r="C19" s="115" t="s">
        <v>78</v>
      </c>
      <c r="D19" s="152">
        <f>E19+G19+F19</f>
        <v>18252</v>
      </c>
      <c r="E19" s="152">
        <f t="shared" si="2"/>
        <v>9726</v>
      </c>
      <c r="F19" s="153">
        <f t="shared" si="2"/>
        <v>3557</v>
      </c>
      <c r="G19" s="154">
        <f t="shared" si="2"/>
        <v>4969</v>
      </c>
      <c r="H19" s="155">
        <v>5416</v>
      </c>
      <c r="I19" s="153">
        <v>1938</v>
      </c>
      <c r="J19" s="156">
        <v>4378</v>
      </c>
      <c r="K19" s="152">
        <v>4295</v>
      </c>
      <c r="L19" s="153">
        <v>1568</v>
      </c>
      <c r="M19" s="157">
        <v>590</v>
      </c>
      <c r="N19" s="155">
        <v>15</v>
      </c>
      <c r="O19" s="153">
        <v>51</v>
      </c>
      <c r="P19" s="154">
        <v>1</v>
      </c>
    </row>
    <row r="20" spans="2:16">
      <c r="B20" s="847"/>
      <c r="C20" s="124" t="s">
        <v>79</v>
      </c>
      <c r="D20" s="158">
        <f t="shared" ref="D20:P20" si="3">D16+D17+D18+D19</f>
        <v>180676</v>
      </c>
      <c r="E20" s="158">
        <f t="shared" si="3"/>
        <v>74867</v>
      </c>
      <c r="F20" s="159">
        <f t="shared" si="3"/>
        <v>62684</v>
      </c>
      <c r="G20" s="160">
        <f t="shared" si="3"/>
        <v>43125</v>
      </c>
      <c r="H20" s="161">
        <f t="shared" si="3"/>
        <v>36032</v>
      </c>
      <c r="I20" s="159">
        <f t="shared" si="3"/>
        <v>35286</v>
      </c>
      <c r="J20" s="162">
        <f t="shared" si="3"/>
        <v>38787</v>
      </c>
      <c r="K20" s="158">
        <f t="shared" si="3"/>
        <v>38771</v>
      </c>
      <c r="L20" s="159">
        <f t="shared" si="3"/>
        <v>27178</v>
      </c>
      <c r="M20" s="162">
        <f t="shared" si="3"/>
        <v>4188</v>
      </c>
      <c r="N20" s="161">
        <f t="shared" si="3"/>
        <v>64</v>
      </c>
      <c r="O20" s="159">
        <f t="shared" si="3"/>
        <v>220</v>
      </c>
      <c r="P20" s="160">
        <f t="shared" si="3"/>
        <v>150</v>
      </c>
    </row>
    <row r="21" spans="2:16">
      <c r="B21" s="847"/>
      <c r="C21" s="115" t="s">
        <v>80</v>
      </c>
      <c r="D21" s="152">
        <v>-17880</v>
      </c>
      <c r="E21" s="121"/>
      <c r="F21" s="118"/>
      <c r="G21" s="119"/>
      <c r="H21" s="117"/>
      <c r="I21" s="118"/>
      <c r="J21" s="120"/>
      <c r="K21" s="121"/>
      <c r="L21" s="118"/>
      <c r="M21" s="122"/>
      <c r="N21" s="117"/>
      <c r="O21" s="118"/>
      <c r="P21" s="119"/>
    </row>
    <row r="22" spans="2:16">
      <c r="B22" s="847"/>
      <c r="C22" s="131" t="s">
        <v>81</v>
      </c>
      <c r="D22" s="163">
        <v>-610</v>
      </c>
      <c r="E22" s="132"/>
      <c r="F22" s="118"/>
      <c r="G22" s="134"/>
      <c r="H22" s="133"/>
      <c r="I22" s="118"/>
      <c r="J22" s="135"/>
      <c r="K22" s="132"/>
      <c r="L22" s="118"/>
      <c r="M22" s="136"/>
      <c r="N22" s="133"/>
      <c r="O22" s="118"/>
      <c r="P22" s="134"/>
    </row>
    <row r="23" spans="2:16" ht="13.5" thickBot="1">
      <c r="B23" s="848"/>
      <c r="C23" s="137" t="s">
        <v>82</v>
      </c>
      <c r="D23" s="164">
        <v>162186</v>
      </c>
      <c r="E23" s="138"/>
      <c r="F23" s="140"/>
      <c r="G23" s="141"/>
      <c r="H23" s="139"/>
      <c r="I23" s="140"/>
      <c r="J23" s="142"/>
      <c r="K23" s="138"/>
      <c r="L23" s="140"/>
      <c r="M23" s="143"/>
      <c r="N23" s="139"/>
      <c r="O23" s="140"/>
      <c r="P23" s="141"/>
    </row>
    <row r="24" spans="2:16" ht="22.5" customHeight="1">
      <c r="B24" s="849" t="s">
        <v>83</v>
      </c>
      <c r="C24" s="105" t="s">
        <v>84</v>
      </c>
      <c r="D24" s="165">
        <f t="shared" ref="D24:P24" si="4">D20-D12</f>
        <v>6966</v>
      </c>
      <c r="E24" s="165">
        <f t="shared" si="4"/>
        <v>2729</v>
      </c>
      <c r="F24" s="166">
        <f t="shared" si="4"/>
        <v>354</v>
      </c>
      <c r="G24" s="167">
        <f t="shared" si="4"/>
        <v>3883</v>
      </c>
      <c r="H24" s="165">
        <f t="shared" si="4"/>
        <v>870</v>
      </c>
      <c r="I24" s="166">
        <f t="shared" si="4"/>
        <v>449</v>
      </c>
      <c r="J24" s="167">
        <f t="shared" si="4"/>
        <v>3517</v>
      </c>
      <c r="K24" s="165">
        <f t="shared" si="4"/>
        <v>1861</v>
      </c>
      <c r="L24" s="166">
        <f t="shared" si="4"/>
        <v>-137</v>
      </c>
      <c r="M24" s="167">
        <f t="shared" si="4"/>
        <v>405</v>
      </c>
      <c r="N24" s="165">
        <f t="shared" si="4"/>
        <v>-2</v>
      </c>
      <c r="O24" s="166">
        <f t="shared" si="4"/>
        <v>42</v>
      </c>
      <c r="P24" s="167">
        <f t="shared" si="4"/>
        <v>-39</v>
      </c>
    </row>
    <row r="25" spans="2:16" ht="22.5" customHeight="1">
      <c r="B25" s="850"/>
      <c r="C25" s="115" t="s">
        <v>85</v>
      </c>
      <c r="D25" s="168">
        <f t="shared" ref="D25:P25" si="5">D24/D12</f>
        <v>4.010131828910253E-2</v>
      </c>
      <c r="E25" s="168">
        <f t="shared" si="5"/>
        <v>3.7830269760736369E-2</v>
      </c>
      <c r="F25" s="169">
        <f t="shared" si="5"/>
        <v>5.6794480988288142E-3</v>
      </c>
      <c r="G25" s="170">
        <f t="shared" si="5"/>
        <v>9.8950104479893997E-2</v>
      </c>
      <c r="H25" s="168">
        <f t="shared" si="5"/>
        <v>2.474261987372732E-2</v>
      </c>
      <c r="I25" s="169">
        <f t="shared" si="5"/>
        <v>1.2888595458851222E-2</v>
      </c>
      <c r="J25" s="170">
        <f t="shared" si="5"/>
        <v>9.9716472923164157E-2</v>
      </c>
      <c r="K25" s="168">
        <f t="shared" si="5"/>
        <v>5.0419940395556757E-2</v>
      </c>
      <c r="L25" s="169">
        <f t="shared" si="5"/>
        <v>-5.0155592165476845E-3</v>
      </c>
      <c r="M25" s="170">
        <f t="shared" si="5"/>
        <v>0.1070578905630452</v>
      </c>
      <c r="N25" s="168">
        <f t="shared" si="5"/>
        <v>-3.0303030303030304E-2</v>
      </c>
      <c r="O25" s="169">
        <f t="shared" si="5"/>
        <v>0.23595505617977527</v>
      </c>
      <c r="P25" s="171">
        <f t="shared" si="5"/>
        <v>-0.20634920634920634</v>
      </c>
    </row>
    <row r="26" spans="2:16" ht="22.5" customHeight="1" thickBot="1">
      <c r="B26" s="851"/>
      <c r="C26" s="172" t="s">
        <v>86</v>
      </c>
      <c r="D26" s="173"/>
      <c r="E26" s="174">
        <f>E24/D24</f>
        <v>0.39175997703129484</v>
      </c>
      <c r="F26" s="175">
        <f>F24/D24</f>
        <v>5.0818260120585705E-2</v>
      </c>
      <c r="G26" s="176">
        <f>G24/D24</f>
        <v>0.5574217628481194</v>
      </c>
      <c r="H26" s="174">
        <f>H24/D24</f>
        <v>0.12489233419465978</v>
      </c>
      <c r="I26" s="175">
        <f>I24/D24</f>
        <v>6.4455928797014062E-2</v>
      </c>
      <c r="J26" s="176">
        <f>J24/D24</f>
        <v>0.50488084984209014</v>
      </c>
      <c r="K26" s="174">
        <f>K24/D24</f>
        <v>0.26715475165087565</v>
      </c>
      <c r="L26" s="175">
        <f>L24/D24</f>
        <v>-1.9666953775480906E-2</v>
      </c>
      <c r="M26" s="176">
        <f>M24/D24</f>
        <v>5.8139534883720929E-2</v>
      </c>
      <c r="N26" s="174">
        <f>N24/D24</f>
        <v>-2.871088142405972E-4</v>
      </c>
      <c r="O26" s="175">
        <f>O24/D24</f>
        <v>6.029285099052541E-3</v>
      </c>
      <c r="P26" s="176">
        <f>P24/D24</f>
        <v>-5.5986218776916449E-3</v>
      </c>
    </row>
    <row r="31" spans="2:16">
      <c r="B31" s="177"/>
      <c r="D31" s="177"/>
      <c r="E31" s="177"/>
      <c r="F31" s="177"/>
      <c r="G31" s="177"/>
      <c r="H31" s="177"/>
      <c r="I31" s="177"/>
      <c r="J31" s="177"/>
      <c r="K31" s="177"/>
      <c r="L31" s="177"/>
      <c r="M31" s="177"/>
      <c r="N31" s="177"/>
      <c r="O31" s="177"/>
      <c r="P31" s="177"/>
    </row>
    <row r="32" spans="2:16">
      <c r="B32" s="177"/>
      <c r="D32" s="177"/>
      <c r="E32" s="177"/>
      <c r="F32" s="177"/>
      <c r="G32" s="177"/>
      <c r="H32" s="177"/>
      <c r="I32" s="177"/>
      <c r="J32" s="177"/>
      <c r="K32" s="177"/>
      <c r="L32" s="177"/>
      <c r="M32" s="177"/>
      <c r="N32" s="177"/>
      <c r="O32" s="177"/>
      <c r="P32" s="177"/>
    </row>
    <row r="33" spans="2:16">
      <c r="B33" s="177"/>
      <c r="D33" s="177"/>
      <c r="E33" s="177"/>
      <c r="F33" s="177"/>
      <c r="G33" s="177"/>
      <c r="H33" s="177"/>
      <c r="I33" s="177"/>
      <c r="J33" s="177"/>
      <c r="K33" s="177"/>
      <c r="L33" s="177"/>
      <c r="M33" s="177"/>
      <c r="N33" s="177"/>
      <c r="O33" s="177"/>
      <c r="P33" s="177"/>
    </row>
    <row r="34" spans="2:16">
      <c r="B34" s="177"/>
      <c r="D34" s="177"/>
      <c r="E34" s="177"/>
      <c r="F34" s="177"/>
      <c r="G34" s="177"/>
      <c r="H34" s="177"/>
      <c r="I34" s="177"/>
      <c r="J34" s="177"/>
      <c r="K34" s="177"/>
      <c r="L34" s="177"/>
      <c r="M34" s="177"/>
      <c r="N34" s="177"/>
      <c r="O34" s="177"/>
      <c r="P34" s="177"/>
    </row>
    <row r="36" spans="2:16">
      <c r="H36" s="177"/>
    </row>
    <row r="37" spans="2:16">
      <c r="H37" s="177"/>
    </row>
    <row r="38" spans="2:16">
      <c r="H38" s="177"/>
    </row>
    <row r="40" spans="2:16">
      <c r="H40" s="177"/>
    </row>
    <row r="41" spans="2:16">
      <c r="H41" s="177"/>
    </row>
    <row r="42" spans="2:16">
      <c r="H42" s="177"/>
    </row>
  </sheetData>
  <mergeCells count="13">
    <mergeCell ref="B8:B15"/>
    <mergeCell ref="B16:B23"/>
    <mergeCell ref="B24:B26"/>
    <mergeCell ref="N2:P2"/>
    <mergeCell ref="B3:P3"/>
    <mergeCell ref="N5:P5"/>
    <mergeCell ref="B6:B7"/>
    <mergeCell ref="C6:C7"/>
    <mergeCell ref="D6:D7"/>
    <mergeCell ref="E6:G6"/>
    <mergeCell ref="H6:J6"/>
    <mergeCell ref="K6:M6"/>
    <mergeCell ref="N6:P6"/>
  </mergeCells>
  <pageMargins left="0.15748031496062992" right="0.15748031496062992" top="0.74803149606299213" bottom="0.74803149606299213" header="0.31496062992125984" footer="0.31496062992125984"/>
  <pageSetup paperSize="9" scale="80" orientation="landscape" verticalDpi="0" r:id="rId1"/>
  <headerFooter alignWithMargins="0"/>
</worksheet>
</file>

<file path=xl/worksheets/sheet5.xml><?xml version="1.0" encoding="utf-8"?>
<worksheet xmlns="http://schemas.openxmlformats.org/spreadsheetml/2006/main" xmlns:r="http://schemas.openxmlformats.org/officeDocument/2006/relationships">
  <dimension ref="B1:P32"/>
  <sheetViews>
    <sheetView workbookViewId="0">
      <selection activeCell="A5" sqref="A5"/>
    </sheetView>
  </sheetViews>
  <sheetFormatPr defaultRowHeight="12.75"/>
  <cols>
    <col min="1" max="1" width="4.140625" style="97" customWidth="1"/>
    <col min="2" max="2" width="10.5703125" style="97" customWidth="1"/>
    <col min="3" max="3" width="27.7109375" style="97" customWidth="1"/>
    <col min="4" max="4" width="9.140625" style="97"/>
    <col min="5" max="5" width="10.140625" style="97" bestFit="1" customWidth="1"/>
    <col min="6" max="6" width="13.140625" style="97" customWidth="1"/>
    <col min="7" max="7" width="9.85546875" style="97" customWidth="1"/>
    <col min="8" max="8" width="10.140625" style="97" bestFit="1" customWidth="1"/>
    <col min="9" max="9" width="12.5703125" style="97" customWidth="1"/>
    <col min="10" max="10" width="9.85546875" style="97" customWidth="1"/>
    <col min="11" max="11" width="10.140625" style="97" bestFit="1" customWidth="1"/>
    <col min="12" max="12" width="12.85546875" style="97" bestFit="1" customWidth="1"/>
    <col min="13" max="13" width="9.85546875" style="97" customWidth="1"/>
    <col min="14" max="14" width="10.140625" style="97" bestFit="1" customWidth="1"/>
    <col min="15" max="15" width="12.85546875" style="97" bestFit="1" customWidth="1"/>
    <col min="16" max="16" width="10" style="97" customWidth="1"/>
    <col min="17" max="257" width="9.140625" style="97"/>
    <col min="258" max="258" width="10.5703125" style="97" customWidth="1"/>
    <col min="259" max="259" width="27.7109375" style="97" customWidth="1"/>
    <col min="260" max="260" width="9.140625" style="97"/>
    <col min="261" max="261" width="10.140625" style="97" bestFit="1" customWidth="1"/>
    <col min="262" max="262" width="13.140625" style="97" customWidth="1"/>
    <col min="263" max="263" width="9.85546875" style="97" customWidth="1"/>
    <col min="264" max="264" width="10.140625" style="97" bestFit="1" customWidth="1"/>
    <col min="265" max="265" width="12.5703125" style="97" customWidth="1"/>
    <col min="266" max="266" width="9.85546875" style="97" customWidth="1"/>
    <col min="267" max="267" width="10.140625" style="97" bestFit="1" customWidth="1"/>
    <col min="268" max="268" width="12.85546875" style="97" bestFit="1" customWidth="1"/>
    <col min="269" max="269" width="9.85546875" style="97" customWidth="1"/>
    <col min="270" max="270" width="10.140625" style="97" bestFit="1" customWidth="1"/>
    <col min="271" max="271" width="12.85546875" style="97" bestFit="1" customWidth="1"/>
    <col min="272" max="272" width="10" style="97" customWidth="1"/>
    <col min="273" max="513" width="9.140625" style="97"/>
    <col min="514" max="514" width="10.5703125" style="97" customWidth="1"/>
    <col min="515" max="515" width="27.7109375" style="97" customWidth="1"/>
    <col min="516" max="516" width="9.140625" style="97"/>
    <col min="517" max="517" width="10.140625" style="97" bestFit="1" customWidth="1"/>
    <col min="518" max="518" width="13.140625" style="97" customWidth="1"/>
    <col min="519" max="519" width="9.85546875" style="97" customWidth="1"/>
    <col min="520" max="520" width="10.140625" style="97" bestFit="1" customWidth="1"/>
    <col min="521" max="521" width="12.5703125" style="97" customWidth="1"/>
    <col min="522" max="522" width="9.85546875" style="97" customWidth="1"/>
    <col min="523" max="523" width="10.140625" style="97" bestFit="1" customWidth="1"/>
    <col min="524" max="524" width="12.85546875" style="97" bestFit="1" customWidth="1"/>
    <col min="525" max="525" width="9.85546875" style="97" customWidth="1"/>
    <col min="526" max="526" width="10.140625" style="97" bestFit="1" customWidth="1"/>
    <col min="527" max="527" width="12.85546875" style="97" bestFit="1" customWidth="1"/>
    <col min="528" max="528" width="10" style="97" customWidth="1"/>
    <col min="529" max="769" width="9.140625" style="97"/>
    <col min="770" max="770" width="10.5703125" style="97" customWidth="1"/>
    <col min="771" max="771" width="27.7109375" style="97" customWidth="1"/>
    <col min="772" max="772" width="9.140625" style="97"/>
    <col min="773" max="773" width="10.140625" style="97" bestFit="1" customWidth="1"/>
    <col min="774" max="774" width="13.140625" style="97" customWidth="1"/>
    <col min="775" max="775" width="9.85546875" style="97" customWidth="1"/>
    <col min="776" max="776" width="10.140625" style="97" bestFit="1" customWidth="1"/>
    <col min="777" max="777" width="12.5703125" style="97" customWidth="1"/>
    <col min="778" max="778" width="9.85546875" style="97" customWidth="1"/>
    <col min="779" max="779" width="10.140625" style="97" bestFit="1" customWidth="1"/>
    <col min="780" max="780" width="12.85546875" style="97" bestFit="1" customWidth="1"/>
    <col min="781" max="781" width="9.85546875" style="97" customWidth="1"/>
    <col min="782" max="782" width="10.140625" style="97" bestFit="1" customWidth="1"/>
    <col min="783" max="783" width="12.85546875" style="97" bestFit="1" customWidth="1"/>
    <col min="784" max="784" width="10" style="97" customWidth="1"/>
    <col min="785" max="1025" width="9.140625" style="97"/>
    <col min="1026" max="1026" width="10.5703125" style="97" customWidth="1"/>
    <col min="1027" max="1027" width="27.7109375" style="97" customWidth="1"/>
    <col min="1028" max="1028" width="9.140625" style="97"/>
    <col min="1029" max="1029" width="10.140625" style="97" bestFit="1" customWidth="1"/>
    <col min="1030" max="1030" width="13.140625" style="97" customWidth="1"/>
    <col min="1031" max="1031" width="9.85546875" style="97" customWidth="1"/>
    <col min="1032" max="1032" width="10.140625" style="97" bestFit="1" customWidth="1"/>
    <col min="1033" max="1033" width="12.5703125" style="97" customWidth="1"/>
    <col min="1034" max="1034" width="9.85546875" style="97" customWidth="1"/>
    <col min="1035" max="1035" width="10.140625" style="97" bestFit="1" customWidth="1"/>
    <col min="1036" max="1036" width="12.85546875" style="97" bestFit="1" customWidth="1"/>
    <col min="1037" max="1037" width="9.85546875" style="97" customWidth="1"/>
    <col min="1038" max="1038" width="10.140625" style="97" bestFit="1" customWidth="1"/>
    <col min="1039" max="1039" width="12.85546875" style="97" bestFit="1" customWidth="1"/>
    <col min="1040" max="1040" width="10" style="97" customWidth="1"/>
    <col min="1041" max="1281" width="9.140625" style="97"/>
    <col min="1282" max="1282" width="10.5703125" style="97" customWidth="1"/>
    <col min="1283" max="1283" width="27.7109375" style="97" customWidth="1"/>
    <col min="1284" max="1284" width="9.140625" style="97"/>
    <col min="1285" max="1285" width="10.140625" style="97" bestFit="1" customWidth="1"/>
    <col min="1286" max="1286" width="13.140625" style="97" customWidth="1"/>
    <col min="1287" max="1287" width="9.85546875" style="97" customWidth="1"/>
    <col min="1288" max="1288" width="10.140625" style="97" bestFit="1" customWidth="1"/>
    <col min="1289" max="1289" width="12.5703125" style="97" customWidth="1"/>
    <col min="1290" max="1290" width="9.85546875" style="97" customWidth="1"/>
    <col min="1291" max="1291" width="10.140625" style="97" bestFit="1" customWidth="1"/>
    <col min="1292" max="1292" width="12.85546875" style="97" bestFit="1" customWidth="1"/>
    <col min="1293" max="1293" width="9.85546875" style="97" customWidth="1"/>
    <col min="1294" max="1294" width="10.140625" style="97" bestFit="1" customWidth="1"/>
    <col min="1295" max="1295" width="12.85546875" style="97" bestFit="1" customWidth="1"/>
    <col min="1296" max="1296" width="10" style="97" customWidth="1"/>
    <col min="1297" max="1537" width="9.140625" style="97"/>
    <col min="1538" max="1538" width="10.5703125" style="97" customWidth="1"/>
    <col min="1539" max="1539" width="27.7109375" style="97" customWidth="1"/>
    <col min="1540" max="1540" width="9.140625" style="97"/>
    <col min="1541" max="1541" width="10.140625" style="97" bestFit="1" customWidth="1"/>
    <col min="1542" max="1542" width="13.140625" style="97" customWidth="1"/>
    <col min="1543" max="1543" width="9.85546875" style="97" customWidth="1"/>
    <col min="1544" max="1544" width="10.140625" style="97" bestFit="1" customWidth="1"/>
    <col min="1545" max="1545" width="12.5703125" style="97" customWidth="1"/>
    <col min="1546" max="1546" width="9.85546875" style="97" customWidth="1"/>
    <col min="1547" max="1547" width="10.140625" style="97" bestFit="1" customWidth="1"/>
    <col min="1548" max="1548" width="12.85546875" style="97" bestFit="1" customWidth="1"/>
    <col min="1549" max="1549" width="9.85546875" style="97" customWidth="1"/>
    <col min="1550" max="1550" width="10.140625" style="97" bestFit="1" customWidth="1"/>
    <col min="1551" max="1551" width="12.85546875" style="97" bestFit="1" customWidth="1"/>
    <col min="1552" max="1552" width="10" style="97" customWidth="1"/>
    <col min="1553" max="1793" width="9.140625" style="97"/>
    <col min="1794" max="1794" width="10.5703125" style="97" customWidth="1"/>
    <col min="1795" max="1795" width="27.7109375" style="97" customWidth="1"/>
    <col min="1796" max="1796" width="9.140625" style="97"/>
    <col min="1797" max="1797" width="10.140625" style="97" bestFit="1" customWidth="1"/>
    <col min="1798" max="1798" width="13.140625" style="97" customWidth="1"/>
    <col min="1799" max="1799" width="9.85546875" style="97" customWidth="1"/>
    <col min="1800" max="1800" width="10.140625" style="97" bestFit="1" customWidth="1"/>
    <col min="1801" max="1801" width="12.5703125" style="97" customWidth="1"/>
    <col min="1802" max="1802" width="9.85546875" style="97" customWidth="1"/>
    <col min="1803" max="1803" width="10.140625" style="97" bestFit="1" customWidth="1"/>
    <col min="1804" max="1804" width="12.85546875" style="97" bestFit="1" customWidth="1"/>
    <col min="1805" max="1805" width="9.85546875" style="97" customWidth="1"/>
    <col min="1806" max="1806" width="10.140625" style="97" bestFit="1" customWidth="1"/>
    <col min="1807" max="1807" width="12.85546875" style="97" bestFit="1" customWidth="1"/>
    <col min="1808" max="1808" width="10" style="97" customWidth="1"/>
    <col min="1809" max="2049" width="9.140625" style="97"/>
    <col min="2050" max="2050" width="10.5703125" style="97" customWidth="1"/>
    <col min="2051" max="2051" width="27.7109375" style="97" customWidth="1"/>
    <col min="2052" max="2052" width="9.140625" style="97"/>
    <col min="2053" max="2053" width="10.140625" style="97" bestFit="1" customWidth="1"/>
    <col min="2054" max="2054" width="13.140625" style="97" customWidth="1"/>
    <col min="2055" max="2055" width="9.85546875" style="97" customWidth="1"/>
    <col min="2056" max="2056" width="10.140625" style="97" bestFit="1" customWidth="1"/>
    <col min="2057" max="2057" width="12.5703125" style="97" customWidth="1"/>
    <col min="2058" max="2058" width="9.85546875" style="97" customWidth="1"/>
    <col min="2059" max="2059" width="10.140625" style="97" bestFit="1" customWidth="1"/>
    <col min="2060" max="2060" width="12.85546875" style="97" bestFit="1" customWidth="1"/>
    <col min="2061" max="2061" width="9.85546875" style="97" customWidth="1"/>
    <col min="2062" max="2062" width="10.140625" style="97" bestFit="1" customWidth="1"/>
    <col min="2063" max="2063" width="12.85546875" style="97" bestFit="1" customWidth="1"/>
    <col min="2064" max="2064" width="10" style="97" customWidth="1"/>
    <col min="2065" max="2305" width="9.140625" style="97"/>
    <col min="2306" max="2306" width="10.5703125" style="97" customWidth="1"/>
    <col min="2307" max="2307" width="27.7109375" style="97" customWidth="1"/>
    <col min="2308" max="2308" width="9.140625" style="97"/>
    <col min="2309" max="2309" width="10.140625" style="97" bestFit="1" customWidth="1"/>
    <col min="2310" max="2310" width="13.140625" style="97" customWidth="1"/>
    <col min="2311" max="2311" width="9.85546875" style="97" customWidth="1"/>
    <col min="2312" max="2312" width="10.140625" style="97" bestFit="1" customWidth="1"/>
    <col min="2313" max="2313" width="12.5703125" style="97" customWidth="1"/>
    <col min="2314" max="2314" width="9.85546875" style="97" customWidth="1"/>
    <col min="2315" max="2315" width="10.140625" style="97" bestFit="1" customWidth="1"/>
    <col min="2316" max="2316" width="12.85546875" style="97" bestFit="1" customWidth="1"/>
    <col min="2317" max="2317" width="9.85546875" style="97" customWidth="1"/>
    <col min="2318" max="2318" width="10.140625" style="97" bestFit="1" customWidth="1"/>
    <col min="2319" max="2319" width="12.85546875" style="97" bestFit="1" customWidth="1"/>
    <col min="2320" max="2320" width="10" style="97" customWidth="1"/>
    <col min="2321" max="2561" width="9.140625" style="97"/>
    <col min="2562" max="2562" width="10.5703125" style="97" customWidth="1"/>
    <col min="2563" max="2563" width="27.7109375" style="97" customWidth="1"/>
    <col min="2564" max="2564" width="9.140625" style="97"/>
    <col min="2565" max="2565" width="10.140625" style="97" bestFit="1" customWidth="1"/>
    <col min="2566" max="2566" width="13.140625" style="97" customWidth="1"/>
    <col min="2567" max="2567" width="9.85546875" style="97" customWidth="1"/>
    <col min="2568" max="2568" width="10.140625" style="97" bestFit="1" customWidth="1"/>
    <col min="2569" max="2569" width="12.5703125" style="97" customWidth="1"/>
    <col min="2570" max="2570" width="9.85546875" style="97" customWidth="1"/>
    <col min="2571" max="2571" width="10.140625" style="97" bestFit="1" customWidth="1"/>
    <col min="2572" max="2572" width="12.85546875" style="97" bestFit="1" customWidth="1"/>
    <col min="2573" max="2573" width="9.85546875" style="97" customWidth="1"/>
    <col min="2574" max="2574" width="10.140625" style="97" bestFit="1" customWidth="1"/>
    <col min="2575" max="2575" width="12.85546875" style="97" bestFit="1" customWidth="1"/>
    <col min="2576" max="2576" width="10" style="97" customWidth="1"/>
    <col min="2577" max="2817" width="9.140625" style="97"/>
    <col min="2818" max="2818" width="10.5703125" style="97" customWidth="1"/>
    <col min="2819" max="2819" width="27.7109375" style="97" customWidth="1"/>
    <col min="2820" max="2820" width="9.140625" style="97"/>
    <col min="2821" max="2821" width="10.140625" style="97" bestFit="1" customWidth="1"/>
    <col min="2822" max="2822" width="13.140625" style="97" customWidth="1"/>
    <col min="2823" max="2823" width="9.85546875" style="97" customWidth="1"/>
    <col min="2824" max="2824" width="10.140625" style="97" bestFit="1" customWidth="1"/>
    <col min="2825" max="2825" width="12.5703125" style="97" customWidth="1"/>
    <col min="2826" max="2826" width="9.85546875" style="97" customWidth="1"/>
    <col min="2827" max="2827" width="10.140625" style="97" bestFit="1" customWidth="1"/>
    <col min="2828" max="2828" width="12.85546875" style="97" bestFit="1" customWidth="1"/>
    <col min="2829" max="2829" width="9.85546875" style="97" customWidth="1"/>
    <col min="2830" max="2830" width="10.140625" style="97" bestFit="1" customWidth="1"/>
    <col min="2831" max="2831" width="12.85546875" style="97" bestFit="1" customWidth="1"/>
    <col min="2832" max="2832" width="10" style="97" customWidth="1"/>
    <col min="2833" max="3073" width="9.140625" style="97"/>
    <col min="3074" max="3074" width="10.5703125" style="97" customWidth="1"/>
    <col min="3075" max="3075" width="27.7109375" style="97" customWidth="1"/>
    <col min="3076" max="3076" width="9.140625" style="97"/>
    <col min="3077" max="3077" width="10.140625" style="97" bestFit="1" customWidth="1"/>
    <col min="3078" max="3078" width="13.140625" style="97" customWidth="1"/>
    <col min="3079" max="3079" width="9.85546875" style="97" customWidth="1"/>
    <col min="3080" max="3080" width="10.140625" style="97" bestFit="1" customWidth="1"/>
    <col min="3081" max="3081" width="12.5703125" style="97" customWidth="1"/>
    <col min="3082" max="3082" width="9.85546875" style="97" customWidth="1"/>
    <col min="3083" max="3083" width="10.140625" style="97" bestFit="1" customWidth="1"/>
    <col min="3084" max="3084" width="12.85546875" style="97" bestFit="1" customWidth="1"/>
    <col min="3085" max="3085" width="9.85546875" style="97" customWidth="1"/>
    <col min="3086" max="3086" width="10.140625" style="97" bestFit="1" customWidth="1"/>
    <col min="3087" max="3087" width="12.85546875" style="97" bestFit="1" customWidth="1"/>
    <col min="3088" max="3088" width="10" style="97" customWidth="1"/>
    <col min="3089" max="3329" width="9.140625" style="97"/>
    <col min="3330" max="3330" width="10.5703125" style="97" customWidth="1"/>
    <col min="3331" max="3331" width="27.7109375" style="97" customWidth="1"/>
    <col min="3332" max="3332" width="9.140625" style="97"/>
    <col min="3333" max="3333" width="10.140625" style="97" bestFit="1" customWidth="1"/>
    <col min="3334" max="3334" width="13.140625" style="97" customWidth="1"/>
    <col min="3335" max="3335" width="9.85546875" style="97" customWidth="1"/>
    <col min="3336" max="3336" width="10.140625" style="97" bestFit="1" customWidth="1"/>
    <col min="3337" max="3337" width="12.5703125" style="97" customWidth="1"/>
    <col min="3338" max="3338" width="9.85546875" style="97" customWidth="1"/>
    <col min="3339" max="3339" width="10.140625" style="97" bestFit="1" customWidth="1"/>
    <col min="3340" max="3340" width="12.85546875" style="97" bestFit="1" customWidth="1"/>
    <col min="3341" max="3341" width="9.85546875" style="97" customWidth="1"/>
    <col min="3342" max="3342" width="10.140625" style="97" bestFit="1" customWidth="1"/>
    <col min="3343" max="3343" width="12.85546875" style="97" bestFit="1" customWidth="1"/>
    <col min="3344" max="3344" width="10" style="97" customWidth="1"/>
    <col min="3345" max="3585" width="9.140625" style="97"/>
    <col min="3586" max="3586" width="10.5703125" style="97" customWidth="1"/>
    <col min="3587" max="3587" width="27.7109375" style="97" customWidth="1"/>
    <col min="3588" max="3588" width="9.140625" style="97"/>
    <col min="3589" max="3589" width="10.140625" style="97" bestFit="1" customWidth="1"/>
    <col min="3590" max="3590" width="13.140625" style="97" customWidth="1"/>
    <col min="3591" max="3591" width="9.85546875" style="97" customWidth="1"/>
    <col min="3592" max="3592" width="10.140625" style="97" bestFit="1" customWidth="1"/>
    <col min="3593" max="3593" width="12.5703125" style="97" customWidth="1"/>
    <col min="3594" max="3594" width="9.85546875" style="97" customWidth="1"/>
    <col min="3595" max="3595" width="10.140625" style="97" bestFit="1" customWidth="1"/>
    <col min="3596" max="3596" width="12.85546875" style="97" bestFit="1" customWidth="1"/>
    <col min="3597" max="3597" width="9.85546875" style="97" customWidth="1"/>
    <col min="3598" max="3598" width="10.140625" style="97" bestFit="1" customWidth="1"/>
    <col min="3599" max="3599" width="12.85546875" style="97" bestFit="1" customWidth="1"/>
    <col min="3600" max="3600" width="10" style="97" customWidth="1"/>
    <col min="3601" max="3841" width="9.140625" style="97"/>
    <col min="3842" max="3842" width="10.5703125" style="97" customWidth="1"/>
    <col min="3843" max="3843" width="27.7109375" style="97" customWidth="1"/>
    <col min="3844" max="3844" width="9.140625" style="97"/>
    <col min="3845" max="3845" width="10.140625" style="97" bestFit="1" customWidth="1"/>
    <col min="3846" max="3846" width="13.140625" style="97" customWidth="1"/>
    <col min="3847" max="3847" width="9.85546875" style="97" customWidth="1"/>
    <col min="3848" max="3848" width="10.140625" style="97" bestFit="1" customWidth="1"/>
    <col min="3849" max="3849" width="12.5703125" style="97" customWidth="1"/>
    <col min="3850" max="3850" width="9.85546875" style="97" customWidth="1"/>
    <col min="3851" max="3851" width="10.140625" style="97" bestFit="1" customWidth="1"/>
    <col min="3852" max="3852" width="12.85546875" style="97" bestFit="1" customWidth="1"/>
    <col min="3853" max="3853" width="9.85546875" style="97" customWidth="1"/>
    <col min="3854" max="3854" width="10.140625" style="97" bestFit="1" customWidth="1"/>
    <col min="3855" max="3855" width="12.85546875" style="97" bestFit="1" customWidth="1"/>
    <col min="3856" max="3856" width="10" style="97" customWidth="1"/>
    <col min="3857" max="4097" width="9.140625" style="97"/>
    <col min="4098" max="4098" width="10.5703125" style="97" customWidth="1"/>
    <col min="4099" max="4099" width="27.7109375" style="97" customWidth="1"/>
    <col min="4100" max="4100" width="9.140625" style="97"/>
    <col min="4101" max="4101" width="10.140625" style="97" bestFit="1" customWidth="1"/>
    <col min="4102" max="4102" width="13.140625" style="97" customWidth="1"/>
    <col min="4103" max="4103" width="9.85546875" style="97" customWidth="1"/>
    <col min="4104" max="4104" width="10.140625" style="97" bestFit="1" customWidth="1"/>
    <col min="4105" max="4105" width="12.5703125" style="97" customWidth="1"/>
    <col min="4106" max="4106" width="9.85546875" style="97" customWidth="1"/>
    <col min="4107" max="4107" width="10.140625" style="97" bestFit="1" customWidth="1"/>
    <col min="4108" max="4108" width="12.85546875" style="97" bestFit="1" customWidth="1"/>
    <col min="4109" max="4109" width="9.85546875" style="97" customWidth="1"/>
    <col min="4110" max="4110" width="10.140625" style="97" bestFit="1" customWidth="1"/>
    <col min="4111" max="4111" width="12.85546875" style="97" bestFit="1" customWidth="1"/>
    <col min="4112" max="4112" width="10" style="97" customWidth="1"/>
    <col min="4113" max="4353" width="9.140625" style="97"/>
    <col min="4354" max="4354" width="10.5703125" style="97" customWidth="1"/>
    <col min="4355" max="4355" width="27.7109375" style="97" customWidth="1"/>
    <col min="4356" max="4356" width="9.140625" style="97"/>
    <col min="4357" max="4357" width="10.140625" style="97" bestFit="1" customWidth="1"/>
    <col min="4358" max="4358" width="13.140625" style="97" customWidth="1"/>
    <col min="4359" max="4359" width="9.85546875" style="97" customWidth="1"/>
    <col min="4360" max="4360" width="10.140625" style="97" bestFit="1" customWidth="1"/>
    <col min="4361" max="4361" width="12.5703125" style="97" customWidth="1"/>
    <col min="4362" max="4362" width="9.85546875" style="97" customWidth="1"/>
    <col min="4363" max="4363" width="10.140625" style="97" bestFit="1" customWidth="1"/>
    <col min="4364" max="4364" width="12.85546875" style="97" bestFit="1" customWidth="1"/>
    <col min="4365" max="4365" width="9.85546875" style="97" customWidth="1"/>
    <col min="4366" max="4366" width="10.140625" style="97" bestFit="1" customWidth="1"/>
    <col min="4367" max="4367" width="12.85546875" style="97" bestFit="1" customWidth="1"/>
    <col min="4368" max="4368" width="10" style="97" customWidth="1"/>
    <col min="4369" max="4609" width="9.140625" style="97"/>
    <col min="4610" max="4610" width="10.5703125" style="97" customWidth="1"/>
    <col min="4611" max="4611" width="27.7109375" style="97" customWidth="1"/>
    <col min="4612" max="4612" width="9.140625" style="97"/>
    <col min="4613" max="4613" width="10.140625" style="97" bestFit="1" customWidth="1"/>
    <col min="4614" max="4614" width="13.140625" style="97" customWidth="1"/>
    <col min="4615" max="4615" width="9.85546875" style="97" customWidth="1"/>
    <col min="4616" max="4616" width="10.140625" style="97" bestFit="1" customWidth="1"/>
    <col min="4617" max="4617" width="12.5703125" style="97" customWidth="1"/>
    <col min="4618" max="4618" width="9.85546875" style="97" customWidth="1"/>
    <col min="4619" max="4619" width="10.140625" style="97" bestFit="1" customWidth="1"/>
    <col min="4620" max="4620" width="12.85546875" style="97" bestFit="1" customWidth="1"/>
    <col min="4621" max="4621" width="9.85546875" style="97" customWidth="1"/>
    <col min="4622" max="4622" width="10.140625" style="97" bestFit="1" customWidth="1"/>
    <col min="4623" max="4623" width="12.85546875" style="97" bestFit="1" customWidth="1"/>
    <col min="4624" max="4624" width="10" style="97" customWidth="1"/>
    <col min="4625" max="4865" width="9.140625" style="97"/>
    <col min="4866" max="4866" width="10.5703125" style="97" customWidth="1"/>
    <col min="4867" max="4867" width="27.7109375" style="97" customWidth="1"/>
    <col min="4868" max="4868" width="9.140625" style="97"/>
    <col min="4869" max="4869" width="10.140625" style="97" bestFit="1" customWidth="1"/>
    <col min="4870" max="4870" width="13.140625" style="97" customWidth="1"/>
    <col min="4871" max="4871" width="9.85546875" style="97" customWidth="1"/>
    <col min="4872" max="4872" width="10.140625" style="97" bestFit="1" customWidth="1"/>
    <col min="4873" max="4873" width="12.5703125" style="97" customWidth="1"/>
    <col min="4874" max="4874" width="9.85546875" style="97" customWidth="1"/>
    <col min="4875" max="4875" width="10.140625" style="97" bestFit="1" customWidth="1"/>
    <col min="4876" max="4876" width="12.85546875" style="97" bestFit="1" customWidth="1"/>
    <col min="4877" max="4877" width="9.85546875" style="97" customWidth="1"/>
    <col min="4878" max="4878" width="10.140625" style="97" bestFit="1" customWidth="1"/>
    <col min="4879" max="4879" width="12.85546875" style="97" bestFit="1" customWidth="1"/>
    <col min="4880" max="4880" width="10" style="97" customWidth="1"/>
    <col min="4881" max="5121" width="9.140625" style="97"/>
    <col min="5122" max="5122" width="10.5703125" style="97" customWidth="1"/>
    <col min="5123" max="5123" width="27.7109375" style="97" customWidth="1"/>
    <col min="5124" max="5124" width="9.140625" style="97"/>
    <col min="5125" max="5125" width="10.140625" style="97" bestFit="1" customWidth="1"/>
    <col min="5126" max="5126" width="13.140625" style="97" customWidth="1"/>
    <col min="5127" max="5127" width="9.85546875" style="97" customWidth="1"/>
    <col min="5128" max="5128" width="10.140625" style="97" bestFit="1" customWidth="1"/>
    <col min="5129" max="5129" width="12.5703125" style="97" customWidth="1"/>
    <col min="5130" max="5130" width="9.85546875" style="97" customWidth="1"/>
    <col min="5131" max="5131" width="10.140625" style="97" bestFit="1" customWidth="1"/>
    <col min="5132" max="5132" width="12.85546875" style="97" bestFit="1" customWidth="1"/>
    <col min="5133" max="5133" width="9.85546875" style="97" customWidth="1"/>
    <col min="5134" max="5134" width="10.140625" style="97" bestFit="1" customWidth="1"/>
    <col min="5135" max="5135" width="12.85546875" style="97" bestFit="1" customWidth="1"/>
    <col min="5136" max="5136" width="10" style="97" customWidth="1"/>
    <col min="5137" max="5377" width="9.140625" style="97"/>
    <col min="5378" max="5378" width="10.5703125" style="97" customWidth="1"/>
    <col min="5379" max="5379" width="27.7109375" style="97" customWidth="1"/>
    <col min="5380" max="5380" width="9.140625" style="97"/>
    <col min="5381" max="5381" width="10.140625" style="97" bestFit="1" customWidth="1"/>
    <col min="5382" max="5382" width="13.140625" style="97" customWidth="1"/>
    <col min="5383" max="5383" width="9.85546875" style="97" customWidth="1"/>
    <col min="5384" max="5384" width="10.140625" style="97" bestFit="1" customWidth="1"/>
    <col min="5385" max="5385" width="12.5703125" style="97" customWidth="1"/>
    <col min="5386" max="5386" width="9.85546875" style="97" customWidth="1"/>
    <col min="5387" max="5387" width="10.140625" style="97" bestFit="1" customWidth="1"/>
    <col min="5388" max="5388" width="12.85546875" style="97" bestFit="1" customWidth="1"/>
    <col min="5389" max="5389" width="9.85546875" style="97" customWidth="1"/>
    <col min="5390" max="5390" width="10.140625" style="97" bestFit="1" customWidth="1"/>
    <col min="5391" max="5391" width="12.85546875" style="97" bestFit="1" customWidth="1"/>
    <col min="5392" max="5392" width="10" style="97" customWidth="1"/>
    <col min="5393" max="5633" width="9.140625" style="97"/>
    <col min="5634" max="5634" width="10.5703125" style="97" customWidth="1"/>
    <col min="5635" max="5635" width="27.7109375" style="97" customWidth="1"/>
    <col min="5636" max="5636" width="9.140625" style="97"/>
    <col min="5637" max="5637" width="10.140625" style="97" bestFit="1" customWidth="1"/>
    <col min="5638" max="5638" width="13.140625" style="97" customWidth="1"/>
    <col min="5639" max="5639" width="9.85546875" style="97" customWidth="1"/>
    <col min="5640" max="5640" width="10.140625" style="97" bestFit="1" customWidth="1"/>
    <col min="5641" max="5641" width="12.5703125" style="97" customWidth="1"/>
    <col min="5642" max="5642" width="9.85546875" style="97" customWidth="1"/>
    <col min="5643" max="5643" width="10.140625" style="97" bestFit="1" customWidth="1"/>
    <col min="5644" max="5644" width="12.85546875" style="97" bestFit="1" customWidth="1"/>
    <col min="5645" max="5645" width="9.85546875" style="97" customWidth="1"/>
    <col min="5646" max="5646" width="10.140625" style="97" bestFit="1" customWidth="1"/>
    <col min="5647" max="5647" width="12.85546875" style="97" bestFit="1" customWidth="1"/>
    <col min="5648" max="5648" width="10" style="97" customWidth="1"/>
    <col min="5649" max="5889" width="9.140625" style="97"/>
    <col min="5890" max="5890" width="10.5703125" style="97" customWidth="1"/>
    <col min="5891" max="5891" width="27.7109375" style="97" customWidth="1"/>
    <col min="5892" max="5892" width="9.140625" style="97"/>
    <col min="5893" max="5893" width="10.140625" style="97" bestFit="1" customWidth="1"/>
    <col min="5894" max="5894" width="13.140625" style="97" customWidth="1"/>
    <col min="5895" max="5895" width="9.85546875" style="97" customWidth="1"/>
    <col min="5896" max="5896" width="10.140625" style="97" bestFit="1" customWidth="1"/>
    <col min="5897" max="5897" width="12.5703125" style="97" customWidth="1"/>
    <col min="5898" max="5898" width="9.85546875" style="97" customWidth="1"/>
    <col min="5899" max="5899" width="10.140625" style="97" bestFit="1" customWidth="1"/>
    <col min="5900" max="5900" width="12.85546875" style="97" bestFit="1" customWidth="1"/>
    <col min="5901" max="5901" width="9.85546875" style="97" customWidth="1"/>
    <col min="5902" max="5902" width="10.140625" style="97" bestFit="1" customWidth="1"/>
    <col min="5903" max="5903" width="12.85546875" style="97" bestFit="1" customWidth="1"/>
    <col min="5904" max="5904" width="10" style="97" customWidth="1"/>
    <col min="5905" max="6145" width="9.140625" style="97"/>
    <col min="6146" max="6146" width="10.5703125" style="97" customWidth="1"/>
    <col min="6147" max="6147" width="27.7109375" style="97" customWidth="1"/>
    <col min="6148" max="6148" width="9.140625" style="97"/>
    <col min="6149" max="6149" width="10.140625" style="97" bestFit="1" customWidth="1"/>
    <col min="6150" max="6150" width="13.140625" style="97" customWidth="1"/>
    <col min="6151" max="6151" width="9.85546875" style="97" customWidth="1"/>
    <col min="6152" max="6152" width="10.140625" style="97" bestFit="1" customWidth="1"/>
    <col min="6153" max="6153" width="12.5703125" style="97" customWidth="1"/>
    <col min="6154" max="6154" width="9.85546875" style="97" customWidth="1"/>
    <col min="6155" max="6155" width="10.140625" style="97" bestFit="1" customWidth="1"/>
    <col min="6156" max="6156" width="12.85546875" style="97" bestFit="1" customWidth="1"/>
    <col min="6157" max="6157" width="9.85546875" style="97" customWidth="1"/>
    <col min="6158" max="6158" width="10.140625" style="97" bestFit="1" customWidth="1"/>
    <col min="6159" max="6159" width="12.85546875" style="97" bestFit="1" customWidth="1"/>
    <col min="6160" max="6160" width="10" style="97" customWidth="1"/>
    <col min="6161" max="6401" width="9.140625" style="97"/>
    <col min="6402" max="6402" width="10.5703125" style="97" customWidth="1"/>
    <col min="6403" max="6403" width="27.7109375" style="97" customWidth="1"/>
    <col min="6404" max="6404" width="9.140625" style="97"/>
    <col min="6405" max="6405" width="10.140625" style="97" bestFit="1" customWidth="1"/>
    <col min="6406" max="6406" width="13.140625" style="97" customWidth="1"/>
    <col min="6407" max="6407" width="9.85546875" style="97" customWidth="1"/>
    <col min="6408" max="6408" width="10.140625" style="97" bestFit="1" customWidth="1"/>
    <col min="6409" max="6409" width="12.5703125" style="97" customWidth="1"/>
    <col min="6410" max="6410" width="9.85546875" style="97" customWidth="1"/>
    <col min="6411" max="6411" width="10.140625" style="97" bestFit="1" customWidth="1"/>
    <col min="6412" max="6412" width="12.85546875" style="97" bestFit="1" customWidth="1"/>
    <col min="6413" max="6413" width="9.85546875" style="97" customWidth="1"/>
    <col min="6414" max="6414" width="10.140625" style="97" bestFit="1" customWidth="1"/>
    <col min="6415" max="6415" width="12.85546875" style="97" bestFit="1" customWidth="1"/>
    <col min="6416" max="6416" width="10" style="97" customWidth="1"/>
    <col min="6417" max="6657" width="9.140625" style="97"/>
    <col min="6658" max="6658" width="10.5703125" style="97" customWidth="1"/>
    <col min="6659" max="6659" width="27.7109375" style="97" customWidth="1"/>
    <col min="6660" max="6660" width="9.140625" style="97"/>
    <col min="6661" max="6661" width="10.140625" style="97" bestFit="1" customWidth="1"/>
    <col min="6662" max="6662" width="13.140625" style="97" customWidth="1"/>
    <col min="6663" max="6663" width="9.85546875" style="97" customWidth="1"/>
    <col min="6664" max="6664" width="10.140625" style="97" bestFit="1" customWidth="1"/>
    <col min="6665" max="6665" width="12.5703125" style="97" customWidth="1"/>
    <col min="6666" max="6666" width="9.85546875" style="97" customWidth="1"/>
    <col min="6667" max="6667" width="10.140625" style="97" bestFit="1" customWidth="1"/>
    <col min="6668" max="6668" width="12.85546875" style="97" bestFit="1" customWidth="1"/>
    <col min="6669" max="6669" width="9.85546875" style="97" customWidth="1"/>
    <col min="6670" max="6670" width="10.140625" style="97" bestFit="1" customWidth="1"/>
    <col min="6671" max="6671" width="12.85546875" style="97" bestFit="1" customWidth="1"/>
    <col min="6672" max="6672" width="10" style="97" customWidth="1"/>
    <col min="6673" max="6913" width="9.140625" style="97"/>
    <col min="6914" max="6914" width="10.5703125" style="97" customWidth="1"/>
    <col min="6915" max="6915" width="27.7109375" style="97" customWidth="1"/>
    <col min="6916" max="6916" width="9.140625" style="97"/>
    <col min="6917" max="6917" width="10.140625" style="97" bestFit="1" customWidth="1"/>
    <col min="6918" max="6918" width="13.140625" style="97" customWidth="1"/>
    <col min="6919" max="6919" width="9.85546875" style="97" customWidth="1"/>
    <col min="6920" max="6920" width="10.140625" style="97" bestFit="1" customWidth="1"/>
    <col min="6921" max="6921" width="12.5703125" style="97" customWidth="1"/>
    <col min="6922" max="6922" width="9.85546875" style="97" customWidth="1"/>
    <col min="6923" max="6923" width="10.140625" style="97" bestFit="1" customWidth="1"/>
    <col min="6924" max="6924" width="12.85546875" style="97" bestFit="1" customWidth="1"/>
    <col min="6925" max="6925" width="9.85546875" style="97" customWidth="1"/>
    <col min="6926" max="6926" width="10.140625" style="97" bestFit="1" customWidth="1"/>
    <col min="6927" max="6927" width="12.85546875" style="97" bestFit="1" customWidth="1"/>
    <col min="6928" max="6928" width="10" style="97" customWidth="1"/>
    <col min="6929" max="7169" width="9.140625" style="97"/>
    <col min="7170" max="7170" width="10.5703125" style="97" customWidth="1"/>
    <col min="7171" max="7171" width="27.7109375" style="97" customWidth="1"/>
    <col min="7172" max="7172" width="9.140625" style="97"/>
    <col min="7173" max="7173" width="10.140625" style="97" bestFit="1" customWidth="1"/>
    <col min="7174" max="7174" width="13.140625" style="97" customWidth="1"/>
    <col min="7175" max="7175" width="9.85546875" style="97" customWidth="1"/>
    <col min="7176" max="7176" width="10.140625" style="97" bestFit="1" customWidth="1"/>
    <col min="7177" max="7177" width="12.5703125" style="97" customWidth="1"/>
    <col min="7178" max="7178" width="9.85546875" style="97" customWidth="1"/>
    <col min="7179" max="7179" width="10.140625" style="97" bestFit="1" customWidth="1"/>
    <col min="7180" max="7180" width="12.85546875" style="97" bestFit="1" customWidth="1"/>
    <col min="7181" max="7181" width="9.85546875" style="97" customWidth="1"/>
    <col min="7182" max="7182" width="10.140625" style="97" bestFit="1" customWidth="1"/>
    <col min="7183" max="7183" width="12.85546875" style="97" bestFit="1" customWidth="1"/>
    <col min="7184" max="7184" width="10" style="97" customWidth="1"/>
    <col min="7185" max="7425" width="9.140625" style="97"/>
    <col min="7426" max="7426" width="10.5703125" style="97" customWidth="1"/>
    <col min="7427" max="7427" width="27.7109375" style="97" customWidth="1"/>
    <col min="7428" max="7428" width="9.140625" style="97"/>
    <col min="7429" max="7429" width="10.140625" style="97" bestFit="1" customWidth="1"/>
    <col min="7430" max="7430" width="13.140625" style="97" customWidth="1"/>
    <col min="7431" max="7431" width="9.85546875" style="97" customWidth="1"/>
    <col min="7432" max="7432" width="10.140625" style="97" bestFit="1" customWidth="1"/>
    <col min="7433" max="7433" width="12.5703125" style="97" customWidth="1"/>
    <col min="7434" max="7434" width="9.85546875" style="97" customWidth="1"/>
    <col min="7435" max="7435" width="10.140625" style="97" bestFit="1" customWidth="1"/>
    <col min="7436" max="7436" width="12.85546875" style="97" bestFit="1" customWidth="1"/>
    <col min="7437" max="7437" width="9.85546875" style="97" customWidth="1"/>
    <col min="7438" max="7438" width="10.140625" style="97" bestFit="1" customWidth="1"/>
    <col min="7439" max="7439" width="12.85546875" style="97" bestFit="1" customWidth="1"/>
    <col min="7440" max="7440" width="10" style="97" customWidth="1"/>
    <col min="7441" max="7681" width="9.140625" style="97"/>
    <col min="7682" max="7682" width="10.5703125" style="97" customWidth="1"/>
    <col min="7683" max="7683" width="27.7109375" style="97" customWidth="1"/>
    <col min="7684" max="7684" width="9.140625" style="97"/>
    <col min="7685" max="7685" width="10.140625" style="97" bestFit="1" customWidth="1"/>
    <col min="7686" max="7686" width="13.140625" style="97" customWidth="1"/>
    <col min="7687" max="7687" width="9.85546875" style="97" customWidth="1"/>
    <col min="7688" max="7688" width="10.140625" style="97" bestFit="1" customWidth="1"/>
    <col min="7689" max="7689" width="12.5703125" style="97" customWidth="1"/>
    <col min="7690" max="7690" width="9.85546875" style="97" customWidth="1"/>
    <col min="7691" max="7691" width="10.140625" style="97" bestFit="1" customWidth="1"/>
    <col min="7692" max="7692" width="12.85546875" style="97" bestFit="1" customWidth="1"/>
    <col min="7693" max="7693" width="9.85546875" style="97" customWidth="1"/>
    <col min="7694" max="7694" width="10.140625" style="97" bestFit="1" customWidth="1"/>
    <col min="7695" max="7695" width="12.85546875" style="97" bestFit="1" customWidth="1"/>
    <col min="7696" max="7696" width="10" style="97" customWidth="1"/>
    <col min="7697" max="7937" width="9.140625" style="97"/>
    <col min="7938" max="7938" width="10.5703125" style="97" customWidth="1"/>
    <col min="7939" max="7939" width="27.7109375" style="97" customWidth="1"/>
    <col min="7940" max="7940" width="9.140625" style="97"/>
    <col min="7941" max="7941" width="10.140625" style="97" bestFit="1" customWidth="1"/>
    <col min="7942" max="7942" width="13.140625" style="97" customWidth="1"/>
    <col min="7943" max="7943" width="9.85546875" style="97" customWidth="1"/>
    <col min="7944" max="7944" width="10.140625" style="97" bestFit="1" customWidth="1"/>
    <col min="7945" max="7945" width="12.5703125" style="97" customWidth="1"/>
    <col min="7946" max="7946" width="9.85546875" style="97" customWidth="1"/>
    <col min="7947" max="7947" width="10.140625" style="97" bestFit="1" customWidth="1"/>
    <col min="7948" max="7948" width="12.85546875" style="97" bestFit="1" customWidth="1"/>
    <col min="7949" max="7949" width="9.85546875" style="97" customWidth="1"/>
    <col min="7950" max="7950" width="10.140625" style="97" bestFit="1" customWidth="1"/>
    <col min="7951" max="7951" width="12.85546875" style="97" bestFit="1" customWidth="1"/>
    <col min="7952" max="7952" width="10" style="97" customWidth="1"/>
    <col min="7953" max="8193" width="9.140625" style="97"/>
    <col min="8194" max="8194" width="10.5703125" style="97" customWidth="1"/>
    <col min="8195" max="8195" width="27.7109375" style="97" customWidth="1"/>
    <col min="8196" max="8196" width="9.140625" style="97"/>
    <col min="8197" max="8197" width="10.140625" style="97" bestFit="1" customWidth="1"/>
    <col min="8198" max="8198" width="13.140625" style="97" customWidth="1"/>
    <col min="8199" max="8199" width="9.85546875" style="97" customWidth="1"/>
    <col min="8200" max="8200" width="10.140625" style="97" bestFit="1" customWidth="1"/>
    <col min="8201" max="8201" width="12.5703125" style="97" customWidth="1"/>
    <col min="8202" max="8202" width="9.85546875" style="97" customWidth="1"/>
    <col min="8203" max="8203" width="10.140625" style="97" bestFit="1" customWidth="1"/>
    <col min="8204" max="8204" width="12.85546875" style="97" bestFit="1" customWidth="1"/>
    <col min="8205" max="8205" width="9.85546875" style="97" customWidth="1"/>
    <col min="8206" max="8206" width="10.140625" style="97" bestFit="1" customWidth="1"/>
    <col min="8207" max="8207" width="12.85546875" style="97" bestFit="1" customWidth="1"/>
    <col min="8208" max="8208" width="10" style="97" customWidth="1"/>
    <col min="8209" max="8449" width="9.140625" style="97"/>
    <col min="8450" max="8450" width="10.5703125" style="97" customWidth="1"/>
    <col min="8451" max="8451" width="27.7109375" style="97" customWidth="1"/>
    <col min="8452" max="8452" width="9.140625" style="97"/>
    <col min="8453" max="8453" width="10.140625" style="97" bestFit="1" customWidth="1"/>
    <col min="8454" max="8454" width="13.140625" style="97" customWidth="1"/>
    <col min="8455" max="8455" width="9.85546875" style="97" customWidth="1"/>
    <col min="8456" max="8456" width="10.140625" style="97" bestFit="1" customWidth="1"/>
    <col min="8457" max="8457" width="12.5703125" style="97" customWidth="1"/>
    <col min="8458" max="8458" width="9.85546875" style="97" customWidth="1"/>
    <col min="8459" max="8459" width="10.140625" style="97" bestFit="1" customWidth="1"/>
    <col min="8460" max="8460" width="12.85546875" style="97" bestFit="1" customWidth="1"/>
    <col min="8461" max="8461" width="9.85546875" style="97" customWidth="1"/>
    <col min="8462" max="8462" width="10.140625" style="97" bestFit="1" customWidth="1"/>
    <col min="8463" max="8463" width="12.85546875" style="97" bestFit="1" customWidth="1"/>
    <col min="8464" max="8464" width="10" style="97" customWidth="1"/>
    <col min="8465" max="8705" width="9.140625" style="97"/>
    <col min="8706" max="8706" width="10.5703125" style="97" customWidth="1"/>
    <col min="8707" max="8707" width="27.7109375" style="97" customWidth="1"/>
    <col min="8708" max="8708" width="9.140625" style="97"/>
    <col min="8709" max="8709" width="10.140625" style="97" bestFit="1" customWidth="1"/>
    <col min="8710" max="8710" width="13.140625" style="97" customWidth="1"/>
    <col min="8711" max="8711" width="9.85546875" style="97" customWidth="1"/>
    <col min="8712" max="8712" width="10.140625" style="97" bestFit="1" customWidth="1"/>
    <col min="8713" max="8713" width="12.5703125" style="97" customWidth="1"/>
    <col min="8714" max="8714" width="9.85546875" style="97" customWidth="1"/>
    <col min="8715" max="8715" width="10.140625" style="97" bestFit="1" customWidth="1"/>
    <col min="8716" max="8716" width="12.85546875" style="97" bestFit="1" customWidth="1"/>
    <col min="8717" max="8717" width="9.85546875" style="97" customWidth="1"/>
    <col min="8718" max="8718" width="10.140625" style="97" bestFit="1" customWidth="1"/>
    <col min="8719" max="8719" width="12.85546875" style="97" bestFit="1" customWidth="1"/>
    <col min="8720" max="8720" width="10" style="97" customWidth="1"/>
    <col min="8721" max="8961" width="9.140625" style="97"/>
    <col min="8962" max="8962" width="10.5703125" style="97" customWidth="1"/>
    <col min="8963" max="8963" width="27.7109375" style="97" customWidth="1"/>
    <col min="8964" max="8964" width="9.140625" style="97"/>
    <col min="8965" max="8965" width="10.140625" style="97" bestFit="1" customWidth="1"/>
    <col min="8966" max="8966" width="13.140625" style="97" customWidth="1"/>
    <col min="8967" max="8967" width="9.85546875" style="97" customWidth="1"/>
    <col min="8968" max="8968" width="10.140625" style="97" bestFit="1" customWidth="1"/>
    <col min="8969" max="8969" width="12.5703125" style="97" customWidth="1"/>
    <col min="8970" max="8970" width="9.85546875" style="97" customWidth="1"/>
    <col min="8971" max="8971" width="10.140625" style="97" bestFit="1" customWidth="1"/>
    <col min="8972" max="8972" width="12.85546875" style="97" bestFit="1" customWidth="1"/>
    <col min="8973" max="8973" width="9.85546875" style="97" customWidth="1"/>
    <col min="8974" max="8974" width="10.140625" style="97" bestFit="1" customWidth="1"/>
    <col min="8975" max="8975" width="12.85546875" style="97" bestFit="1" customWidth="1"/>
    <col min="8976" max="8976" width="10" style="97" customWidth="1"/>
    <col min="8977" max="9217" width="9.140625" style="97"/>
    <col min="9218" max="9218" width="10.5703125" style="97" customWidth="1"/>
    <col min="9219" max="9219" width="27.7109375" style="97" customWidth="1"/>
    <col min="9220" max="9220" width="9.140625" style="97"/>
    <col min="9221" max="9221" width="10.140625" style="97" bestFit="1" customWidth="1"/>
    <col min="9222" max="9222" width="13.140625" style="97" customWidth="1"/>
    <col min="9223" max="9223" width="9.85546875" style="97" customWidth="1"/>
    <col min="9224" max="9224" width="10.140625" style="97" bestFit="1" customWidth="1"/>
    <col min="9225" max="9225" width="12.5703125" style="97" customWidth="1"/>
    <col min="9226" max="9226" width="9.85546875" style="97" customWidth="1"/>
    <col min="9227" max="9227" width="10.140625" style="97" bestFit="1" customWidth="1"/>
    <col min="9228" max="9228" width="12.85546875" style="97" bestFit="1" customWidth="1"/>
    <col min="9229" max="9229" width="9.85546875" style="97" customWidth="1"/>
    <col min="9230" max="9230" width="10.140625" style="97" bestFit="1" customWidth="1"/>
    <col min="9231" max="9231" width="12.85546875" style="97" bestFit="1" customWidth="1"/>
    <col min="9232" max="9232" width="10" style="97" customWidth="1"/>
    <col min="9233" max="9473" width="9.140625" style="97"/>
    <col min="9474" max="9474" width="10.5703125" style="97" customWidth="1"/>
    <col min="9475" max="9475" width="27.7109375" style="97" customWidth="1"/>
    <col min="9476" max="9476" width="9.140625" style="97"/>
    <col min="9477" max="9477" width="10.140625" style="97" bestFit="1" customWidth="1"/>
    <col min="9478" max="9478" width="13.140625" style="97" customWidth="1"/>
    <col min="9479" max="9479" width="9.85546875" style="97" customWidth="1"/>
    <col min="9480" max="9480" width="10.140625" style="97" bestFit="1" customWidth="1"/>
    <col min="9481" max="9481" width="12.5703125" style="97" customWidth="1"/>
    <col min="9482" max="9482" width="9.85546875" style="97" customWidth="1"/>
    <col min="9483" max="9483" width="10.140625" style="97" bestFit="1" customWidth="1"/>
    <col min="9484" max="9484" width="12.85546875" style="97" bestFit="1" customWidth="1"/>
    <col min="9485" max="9485" width="9.85546875" style="97" customWidth="1"/>
    <col min="9486" max="9486" width="10.140625" style="97" bestFit="1" customWidth="1"/>
    <col min="9487" max="9487" width="12.85546875" style="97" bestFit="1" customWidth="1"/>
    <col min="9488" max="9488" width="10" style="97" customWidth="1"/>
    <col min="9489" max="9729" width="9.140625" style="97"/>
    <col min="9730" max="9730" width="10.5703125" style="97" customWidth="1"/>
    <col min="9731" max="9731" width="27.7109375" style="97" customWidth="1"/>
    <col min="9732" max="9732" width="9.140625" style="97"/>
    <col min="9733" max="9733" width="10.140625" style="97" bestFit="1" customWidth="1"/>
    <col min="9734" max="9734" width="13.140625" style="97" customWidth="1"/>
    <col min="9735" max="9735" width="9.85546875" style="97" customWidth="1"/>
    <col min="9736" max="9736" width="10.140625" style="97" bestFit="1" customWidth="1"/>
    <col min="9737" max="9737" width="12.5703125" style="97" customWidth="1"/>
    <col min="9738" max="9738" width="9.85546875" style="97" customWidth="1"/>
    <col min="9739" max="9739" width="10.140625" style="97" bestFit="1" customWidth="1"/>
    <col min="9740" max="9740" width="12.85546875" style="97" bestFit="1" customWidth="1"/>
    <col min="9741" max="9741" width="9.85546875" style="97" customWidth="1"/>
    <col min="9742" max="9742" width="10.140625" style="97" bestFit="1" customWidth="1"/>
    <col min="9743" max="9743" width="12.85546875" style="97" bestFit="1" customWidth="1"/>
    <col min="9744" max="9744" width="10" style="97" customWidth="1"/>
    <col min="9745" max="9985" width="9.140625" style="97"/>
    <col min="9986" max="9986" width="10.5703125" style="97" customWidth="1"/>
    <col min="9987" max="9987" width="27.7109375" style="97" customWidth="1"/>
    <col min="9988" max="9988" width="9.140625" style="97"/>
    <col min="9989" max="9989" width="10.140625" style="97" bestFit="1" customWidth="1"/>
    <col min="9990" max="9990" width="13.140625" style="97" customWidth="1"/>
    <col min="9991" max="9991" width="9.85546875" style="97" customWidth="1"/>
    <col min="9992" max="9992" width="10.140625" style="97" bestFit="1" customWidth="1"/>
    <col min="9993" max="9993" width="12.5703125" style="97" customWidth="1"/>
    <col min="9994" max="9994" width="9.85546875" style="97" customWidth="1"/>
    <col min="9995" max="9995" width="10.140625" style="97" bestFit="1" customWidth="1"/>
    <col min="9996" max="9996" width="12.85546875" style="97" bestFit="1" customWidth="1"/>
    <col min="9997" max="9997" width="9.85546875" style="97" customWidth="1"/>
    <col min="9998" max="9998" width="10.140625" style="97" bestFit="1" customWidth="1"/>
    <col min="9999" max="9999" width="12.85546875" style="97" bestFit="1" customWidth="1"/>
    <col min="10000" max="10000" width="10" style="97" customWidth="1"/>
    <col min="10001" max="10241" width="9.140625" style="97"/>
    <col min="10242" max="10242" width="10.5703125" style="97" customWidth="1"/>
    <col min="10243" max="10243" width="27.7109375" style="97" customWidth="1"/>
    <col min="10244" max="10244" width="9.140625" style="97"/>
    <col min="10245" max="10245" width="10.140625" style="97" bestFit="1" customWidth="1"/>
    <col min="10246" max="10246" width="13.140625" style="97" customWidth="1"/>
    <col min="10247" max="10247" width="9.85546875" style="97" customWidth="1"/>
    <col min="10248" max="10248" width="10.140625" style="97" bestFit="1" customWidth="1"/>
    <col min="10249" max="10249" width="12.5703125" style="97" customWidth="1"/>
    <col min="10250" max="10250" width="9.85546875" style="97" customWidth="1"/>
    <col min="10251" max="10251" width="10.140625" style="97" bestFit="1" customWidth="1"/>
    <col min="10252" max="10252" width="12.85546875" style="97" bestFit="1" customWidth="1"/>
    <col min="10253" max="10253" width="9.85546875" style="97" customWidth="1"/>
    <col min="10254" max="10254" width="10.140625" style="97" bestFit="1" customWidth="1"/>
    <col min="10255" max="10255" width="12.85546875" style="97" bestFit="1" customWidth="1"/>
    <col min="10256" max="10256" width="10" style="97" customWidth="1"/>
    <col min="10257" max="10497" width="9.140625" style="97"/>
    <col min="10498" max="10498" width="10.5703125" style="97" customWidth="1"/>
    <col min="10499" max="10499" width="27.7109375" style="97" customWidth="1"/>
    <col min="10500" max="10500" width="9.140625" style="97"/>
    <col min="10501" max="10501" width="10.140625" style="97" bestFit="1" customWidth="1"/>
    <col min="10502" max="10502" width="13.140625" style="97" customWidth="1"/>
    <col min="10503" max="10503" width="9.85546875" style="97" customWidth="1"/>
    <col min="10504" max="10504" width="10.140625" style="97" bestFit="1" customWidth="1"/>
    <col min="10505" max="10505" width="12.5703125" style="97" customWidth="1"/>
    <col min="10506" max="10506" width="9.85546875" style="97" customWidth="1"/>
    <col min="10507" max="10507" width="10.140625" style="97" bestFit="1" customWidth="1"/>
    <col min="10508" max="10508" width="12.85546875" style="97" bestFit="1" customWidth="1"/>
    <col min="10509" max="10509" width="9.85546875" style="97" customWidth="1"/>
    <col min="10510" max="10510" width="10.140625" style="97" bestFit="1" customWidth="1"/>
    <col min="10511" max="10511" width="12.85546875" style="97" bestFit="1" customWidth="1"/>
    <col min="10512" max="10512" width="10" style="97" customWidth="1"/>
    <col min="10513" max="10753" width="9.140625" style="97"/>
    <col min="10754" max="10754" width="10.5703125" style="97" customWidth="1"/>
    <col min="10755" max="10755" width="27.7109375" style="97" customWidth="1"/>
    <col min="10756" max="10756" width="9.140625" style="97"/>
    <col min="10757" max="10757" width="10.140625" style="97" bestFit="1" customWidth="1"/>
    <col min="10758" max="10758" width="13.140625" style="97" customWidth="1"/>
    <col min="10759" max="10759" width="9.85546875" style="97" customWidth="1"/>
    <col min="10760" max="10760" width="10.140625" style="97" bestFit="1" customWidth="1"/>
    <col min="10761" max="10761" width="12.5703125" style="97" customWidth="1"/>
    <col min="10762" max="10762" width="9.85546875" style="97" customWidth="1"/>
    <col min="10763" max="10763" width="10.140625" style="97" bestFit="1" customWidth="1"/>
    <col min="10764" max="10764" width="12.85546875" style="97" bestFit="1" customWidth="1"/>
    <col min="10765" max="10765" width="9.85546875" style="97" customWidth="1"/>
    <col min="10766" max="10766" width="10.140625" style="97" bestFit="1" customWidth="1"/>
    <col min="10767" max="10767" width="12.85546875" style="97" bestFit="1" customWidth="1"/>
    <col min="10768" max="10768" width="10" style="97" customWidth="1"/>
    <col min="10769" max="11009" width="9.140625" style="97"/>
    <col min="11010" max="11010" width="10.5703125" style="97" customWidth="1"/>
    <col min="11011" max="11011" width="27.7109375" style="97" customWidth="1"/>
    <col min="11012" max="11012" width="9.140625" style="97"/>
    <col min="11013" max="11013" width="10.140625" style="97" bestFit="1" customWidth="1"/>
    <col min="11014" max="11014" width="13.140625" style="97" customWidth="1"/>
    <col min="11015" max="11015" width="9.85546875" style="97" customWidth="1"/>
    <col min="11016" max="11016" width="10.140625" style="97" bestFit="1" customWidth="1"/>
    <col min="11017" max="11017" width="12.5703125" style="97" customWidth="1"/>
    <col min="11018" max="11018" width="9.85546875" style="97" customWidth="1"/>
    <col min="11019" max="11019" width="10.140625" style="97" bestFit="1" customWidth="1"/>
    <col min="11020" max="11020" width="12.85546875" style="97" bestFit="1" customWidth="1"/>
    <col min="11021" max="11021" width="9.85546875" style="97" customWidth="1"/>
    <col min="11022" max="11022" width="10.140625" style="97" bestFit="1" customWidth="1"/>
    <col min="11023" max="11023" width="12.85546875" style="97" bestFit="1" customWidth="1"/>
    <col min="11024" max="11024" width="10" style="97" customWidth="1"/>
    <col min="11025" max="11265" width="9.140625" style="97"/>
    <col min="11266" max="11266" width="10.5703125" style="97" customWidth="1"/>
    <col min="11267" max="11267" width="27.7109375" style="97" customWidth="1"/>
    <col min="11268" max="11268" width="9.140625" style="97"/>
    <col min="11269" max="11269" width="10.140625" style="97" bestFit="1" customWidth="1"/>
    <col min="11270" max="11270" width="13.140625" style="97" customWidth="1"/>
    <col min="11271" max="11271" width="9.85546875" style="97" customWidth="1"/>
    <col min="11272" max="11272" width="10.140625" style="97" bestFit="1" customWidth="1"/>
    <col min="11273" max="11273" width="12.5703125" style="97" customWidth="1"/>
    <col min="11274" max="11274" width="9.85546875" style="97" customWidth="1"/>
    <col min="11275" max="11275" width="10.140625" style="97" bestFit="1" customWidth="1"/>
    <col min="11276" max="11276" width="12.85546875" style="97" bestFit="1" customWidth="1"/>
    <col min="11277" max="11277" width="9.85546875" style="97" customWidth="1"/>
    <col min="11278" max="11278" width="10.140625" style="97" bestFit="1" customWidth="1"/>
    <col min="11279" max="11279" width="12.85546875" style="97" bestFit="1" customWidth="1"/>
    <col min="11280" max="11280" width="10" style="97" customWidth="1"/>
    <col min="11281" max="11521" width="9.140625" style="97"/>
    <col min="11522" max="11522" width="10.5703125" style="97" customWidth="1"/>
    <col min="11523" max="11523" width="27.7109375" style="97" customWidth="1"/>
    <col min="11524" max="11524" width="9.140625" style="97"/>
    <col min="11525" max="11525" width="10.140625" style="97" bestFit="1" customWidth="1"/>
    <col min="11526" max="11526" width="13.140625" style="97" customWidth="1"/>
    <col min="11527" max="11527" width="9.85546875" style="97" customWidth="1"/>
    <col min="11528" max="11528" width="10.140625" style="97" bestFit="1" customWidth="1"/>
    <col min="11529" max="11529" width="12.5703125" style="97" customWidth="1"/>
    <col min="11530" max="11530" width="9.85546875" style="97" customWidth="1"/>
    <col min="11531" max="11531" width="10.140625" style="97" bestFit="1" customWidth="1"/>
    <col min="11532" max="11532" width="12.85546875" style="97" bestFit="1" customWidth="1"/>
    <col min="11533" max="11533" width="9.85546875" style="97" customWidth="1"/>
    <col min="11534" max="11534" width="10.140625" style="97" bestFit="1" customWidth="1"/>
    <col min="11535" max="11535" width="12.85546875" style="97" bestFit="1" customWidth="1"/>
    <col min="11536" max="11536" width="10" style="97" customWidth="1"/>
    <col min="11537" max="11777" width="9.140625" style="97"/>
    <col min="11778" max="11778" width="10.5703125" style="97" customWidth="1"/>
    <col min="11779" max="11779" width="27.7109375" style="97" customWidth="1"/>
    <col min="11780" max="11780" width="9.140625" style="97"/>
    <col min="11781" max="11781" width="10.140625" style="97" bestFit="1" customWidth="1"/>
    <col min="11782" max="11782" width="13.140625" style="97" customWidth="1"/>
    <col min="11783" max="11783" width="9.85546875" style="97" customWidth="1"/>
    <col min="11784" max="11784" width="10.140625" style="97" bestFit="1" customWidth="1"/>
    <col min="11785" max="11785" width="12.5703125" style="97" customWidth="1"/>
    <col min="11786" max="11786" width="9.85546875" style="97" customWidth="1"/>
    <col min="11787" max="11787" width="10.140625" style="97" bestFit="1" customWidth="1"/>
    <col min="11788" max="11788" width="12.85546875" style="97" bestFit="1" customWidth="1"/>
    <col min="11789" max="11789" width="9.85546875" style="97" customWidth="1"/>
    <col min="11790" max="11790" width="10.140625" style="97" bestFit="1" customWidth="1"/>
    <col min="11791" max="11791" width="12.85546875" style="97" bestFit="1" customWidth="1"/>
    <col min="11792" max="11792" width="10" style="97" customWidth="1"/>
    <col min="11793" max="12033" width="9.140625" style="97"/>
    <col min="12034" max="12034" width="10.5703125" style="97" customWidth="1"/>
    <col min="12035" max="12035" width="27.7109375" style="97" customWidth="1"/>
    <col min="12036" max="12036" width="9.140625" style="97"/>
    <col min="12037" max="12037" width="10.140625" style="97" bestFit="1" customWidth="1"/>
    <col min="12038" max="12038" width="13.140625" style="97" customWidth="1"/>
    <col min="12039" max="12039" width="9.85546875" style="97" customWidth="1"/>
    <col min="12040" max="12040" width="10.140625" style="97" bestFit="1" customWidth="1"/>
    <col min="12041" max="12041" width="12.5703125" style="97" customWidth="1"/>
    <col min="12042" max="12042" width="9.85546875" style="97" customWidth="1"/>
    <col min="12043" max="12043" width="10.140625" style="97" bestFit="1" customWidth="1"/>
    <col min="12044" max="12044" width="12.85546875" style="97" bestFit="1" customWidth="1"/>
    <col min="12045" max="12045" width="9.85546875" style="97" customWidth="1"/>
    <col min="12046" max="12046" width="10.140625" style="97" bestFit="1" customWidth="1"/>
    <col min="12047" max="12047" width="12.85546875" style="97" bestFit="1" customWidth="1"/>
    <col min="12048" max="12048" width="10" style="97" customWidth="1"/>
    <col min="12049" max="12289" width="9.140625" style="97"/>
    <col min="12290" max="12290" width="10.5703125" style="97" customWidth="1"/>
    <col min="12291" max="12291" width="27.7109375" style="97" customWidth="1"/>
    <col min="12292" max="12292" width="9.140625" style="97"/>
    <col min="12293" max="12293" width="10.140625" style="97" bestFit="1" customWidth="1"/>
    <col min="12294" max="12294" width="13.140625" style="97" customWidth="1"/>
    <col min="12295" max="12295" width="9.85546875" style="97" customWidth="1"/>
    <col min="12296" max="12296" width="10.140625" style="97" bestFit="1" customWidth="1"/>
    <col min="12297" max="12297" width="12.5703125" style="97" customWidth="1"/>
    <col min="12298" max="12298" width="9.85546875" style="97" customWidth="1"/>
    <col min="12299" max="12299" width="10.140625" style="97" bestFit="1" customWidth="1"/>
    <col min="12300" max="12300" width="12.85546875" style="97" bestFit="1" customWidth="1"/>
    <col min="12301" max="12301" width="9.85546875" style="97" customWidth="1"/>
    <col min="12302" max="12302" width="10.140625" style="97" bestFit="1" customWidth="1"/>
    <col min="12303" max="12303" width="12.85546875" style="97" bestFit="1" customWidth="1"/>
    <col min="12304" max="12304" width="10" style="97" customWidth="1"/>
    <col min="12305" max="12545" width="9.140625" style="97"/>
    <col min="12546" max="12546" width="10.5703125" style="97" customWidth="1"/>
    <col min="12547" max="12547" width="27.7109375" style="97" customWidth="1"/>
    <col min="12548" max="12548" width="9.140625" style="97"/>
    <col min="12549" max="12549" width="10.140625" style="97" bestFit="1" customWidth="1"/>
    <col min="12550" max="12550" width="13.140625" style="97" customWidth="1"/>
    <col min="12551" max="12551" width="9.85546875" style="97" customWidth="1"/>
    <col min="12552" max="12552" width="10.140625" style="97" bestFit="1" customWidth="1"/>
    <col min="12553" max="12553" width="12.5703125" style="97" customWidth="1"/>
    <col min="12554" max="12554" width="9.85546875" style="97" customWidth="1"/>
    <col min="12555" max="12555" width="10.140625" style="97" bestFit="1" customWidth="1"/>
    <col min="12556" max="12556" width="12.85546875" style="97" bestFit="1" customWidth="1"/>
    <col min="12557" max="12557" width="9.85546875" style="97" customWidth="1"/>
    <col min="12558" max="12558" width="10.140625" style="97" bestFit="1" customWidth="1"/>
    <col min="12559" max="12559" width="12.85546875" style="97" bestFit="1" customWidth="1"/>
    <col min="12560" max="12560" width="10" style="97" customWidth="1"/>
    <col min="12561" max="12801" width="9.140625" style="97"/>
    <col min="12802" max="12802" width="10.5703125" style="97" customWidth="1"/>
    <col min="12803" max="12803" width="27.7109375" style="97" customWidth="1"/>
    <col min="12804" max="12804" width="9.140625" style="97"/>
    <col min="12805" max="12805" width="10.140625" style="97" bestFit="1" customWidth="1"/>
    <col min="12806" max="12806" width="13.140625" style="97" customWidth="1"/>
    <col min="12807" max="12807" width="9.85546875" style="97" customWidth="1"/>
    <col min="12808" max="12808" width="10.140625" style="97" bestFit="1" customWidth="1"/>
    <col min="12809" max="12809" width="12.5703125" style="97" customWidth="1"/>
    <col min="12810" max="12810" width="9.85546875" style="97" customWidth="1"/>
    <col min="12811" max="12811" width="10.140625" style="97" bestFit="1" customWidth="1"/>
    <col min="12812" max="12812" width="12.85546875" style="97" bestFit="1" customWidth="1"/>
    <col min="12813" max="12813" width="9.85546875" style="97" customWidth="1"/>
    <col min="12814" max="12814" width="10.140625" style="97" bestFit="1" customWidth="1"/>
    <col min="12815" max="12815" width="12.85546875" style="97" bestFit="1" customWidth="1"/>
    <col min="12816" max="12816" width="10" style="97" customWidth="1"/>
    <col min="12817" max="13057" width="9.140625" style="97"/>
    <col min="13058" max="13058" width="10.5703125" style="97" customWidth="1"/>
    <col min="13059" max="13059" width="27.7109375" style="97" customWidth="1"/>
    <col min="13060" max="13060" width="9.140625" style="97"/>
    <col min="13061" max="13061" width="10.140625" style="97" bestFit="1" customWidth="1"/>
    <col min="13062" max="13062" width="13.140625" style="97" customWidth="1"/>
    <col min="13063" max="13063" width="9.85546875" style="97" customWidth="1"/>
    <col min="13064" max="13064" width="10.140625" style="97" bestFit="1" customWidth="1"/>
    <col min="13065" max="13065" width="12.5703125" style="97" customWidth="1"/>
    <col min="13066" max="13066" width="9.85546875" style="97" customWidth="1"/>
    <col min="13067" max="13067" width="10.140625" style="97" bestFit="1" customWidth="1"/>
    <col min="13068" max="13068" width="12.85546875" style="97" bestFit="1" customWidth="1"/>
    <col min="13069" max="13069" width="9.85546875" style="97" customWidth="1"/>
    <col min="13070" max="13070" width="10.140625" style="97" bestFit="1" customWidth="1"/>
    <col min="13071" max="13071" width="12.85546875" style="97" bestFit="1" customWidth="1"/>
    <col min="13072" max="13072" width="10" style="97" customWidth="1"/>
    <col min="13073" max="13313" width="9.140625" style="97"/>
    <col min="13314" max="13314" width="10.5703125" style="97" customWidth="1"/>
    <col min="13315" max="13315" width="27.7109375" style="97" customWidth="1"/>
    <col min="13316" max="13316" width="9.140625" style="97"/>
    <col min="13317" max="13317" width="10.140625" style="97" bestFit="1" customWidth="1"/>
    <col min="13318" max="13318" width="13.140625" style="97" customWidth="1"/>
    <col min="13319" max="13319" width="9.85546875" style="97" customWidth="1"/>
    <col min="13320" max="13320" width="10.140625" style="97" bestFit="1" customWidth="1"/>
    <col min="13321" max="13321" width="12.5703125" style="97" customWidth="1"/>
    <col min="13322" max="13322" width="9.85546875" style="97" customWidth="1"/>
    <col min="13323" max="13323" width="10.140625" style="97" bestFit="1" customWidth="1"/>
    <col min="13324" max="13324" width="12.85546875" style="97" bestFit="1" customWidth="1"/>
    <col min="13325" max="13325" width="9.85546875" style="97" customWidth="1"/>
    <col min="13326" max="13326" width="10.140625" style="97" bestFit="1" customWidth="1"/>
    <col min="13327" max="13327" width="12.85546875" style="97" bestFit="1" customWidth="1"/>
    <col min="13328" max="13328" width="10" style="97" customWidth="1"/>
    <col min="13329" max="13569" width="9.140625" style="97"/>
    <col min="13570" max="13570" width="10.5703125" style="97" customWidth="1"/>
    <col min="13571" max="13571" width="27.7109375" style="97" customWidth="1"/>
    <col min="13572" max="13572" width="9.140625" style="97"/>
    <col min="13573" max="13573" width="10.140625" style="97" bestFit="1" customWidth="1"/>
    <col min="13574" max="13574" width="13.140625" style="97" customWidth="1"/>
    <col min="13575" max="13575" width="9.85546875" style="97" customWidth="1"/>
    <col min="13576" max="13576" width="10.140625" style="97" bestFit="1" customWidth="1"/>
    <col min="13577" max="13577" width="12.5703125" style="97" customWidth="1"/>
    <col min="13578" max="13578" width="9.85546875" style="97" customWidth="1"/>
    <col min="13579" max="13579" width="10.140625" style="97" bestFit="1" customWidth="1"/>
    <col min="13580" max="13580" width="12.85546875" style="97" bestFit="1" customWidth="1"/>
    <col min="13581" max="13581" width="9.85546875" style="97" customWidth="1"/>
    <col min="13582" max="13582" width="10.140625" style="97" bestFit="1" customWidth="1"/>
    <col min="13583" max="13583" width="12.85546875" style="97" bestFit="1" customWidth="1"/>
    <col min="13584" max="13584" width="10" style="97" customWidth="1"/>
    <col min="13585" max="13825" width="9.140625" style="97"/>
    <col min="13826" max="13826" width="10.5703125" style="97" customWidth="1"/>
    <col min="13827" max="13827" width="27.7109375" style="97" customWidth="1"/>
    <col min="13828" max="13828" width="9.140625" style="97"/>
    <col min="13829" max="13829" width="10.140625" style="97" bestFit="1" customWidth="1"/>
    <col min="13830" max="13830" width="13.140625" style="97" customWidth="1"/>
    <col min="13831" max="13831" width="9.85546875" style="97" customWidth="1"/>
    <col min="13832" max="13832" width="10.140625" style="97" bestFit="1" customWidth="1"/>
    <col min="13833" max="13833" width="12.5703125" style="97" customWidth="1"/>
    <col min="13834" max="13834" width="9.85546875" style="97" customWidth="1"/>
    <col min="13835" max="13835" width="10.140625" style="97" bestFit="1" customWidth="1"/>
    <col min="13836" max="13836" width="12.85546875" style="97" bestFit="1" customWidth="1"/>
    <col min="13837" max="13837" width="9.85546875" style="97" customWidth="1"/>
    <col min="13838" max="13838" width="10.140625" style="97" bestFit="1" customWidth="1"/>
    <col min="13839" max="13839" width="12.85546875" style="97" bestFit="1" customWidth="1"/>
    <col min="13840" max="13840" width="10" style="97" customWidth="1"/>
    <col min="13841" max="14081" width="9.140625" style="97"/>
    <col min="14082" max="14082" width="10.5703125" style="97" customWidth="1"/>
    <col min="14083" max="14083" width="27.7109375" style="97" customWidth="1"/>
    <col min="14084" max="14084" width="9.140625" style="97"/>
    <col min="14085" max="14085" width="10.140625" style="97" bestFit="1" customWidth="1"/>
    <col min="14086" max="14086" width="13.140625" style="97" customWidth="1"/>
    <col min="14087" max="14087" width="9.85546875" style="97" customWidth="1"/>
    <col min="14088" max="14088" width="10.140625" style="97" bestFit="1" customWidth="1"/>
    <col min="14089" max="14089" width="12.5703125" style="97" customWidth="1"/>
    <col min="14090" max="14090" width="9.85546875" style="97" customWidth="1"/>
    <col min="14091" max="14091" width="10.140625" style="97" bestFit="1" customWidth="1"/>
    <col min="14092" max="14092" width="12.85546875" style="97" bestFit="1" customWidth="1"/>
    <col min="14093" max="14093" width="9.85546875" style="97" customWidth="1"/>
    <col min="14094" max="14094" width="10.140625" style="97" bestFit="1" customWidth="1"/>
    <col min="14095" max="14095" width="12.85546875" style="97" bestFit="1" customWidth="1"/>
    <col min="14096" max="14096" width="10" style="97" customWidth="1"/>
    <col min="14097" max="14337" width="9.140625" style="97"/>
    <col min="14338" max="14338" width="10.5703125" style="97" customWidth="1"/>
    <col min="14339" max="14339" width="27.7109375" style="97" customWidth="1"/>
    <col min="14340" max="14340" width="9.140625" style="97"/>
    <col min="14341" max="14341" width="10.140625" style="97" bestFit="1" customWidth="1"/>
    <col min="14342" max="14342" width="13.140625" style="97" customWidth="1"/>
    <col min="14343" max="14343" width="9.85546875" style="97" customWidth="1"/>
    <col min="14344" max="14344" width="10.140625" style="97" bestFit="1" customWidth="1"/>
    <col min="14345" max="14345" width="12.5703125" style="97" customWidth="1"/>
    <col min="14346" max="14346" width="9.85546875" style="97" customWidth="1"/>
    <col min="14347" max="14347" width="10.140625" style="97" bestFit="1" customWidth="1"/>
    <col min="14348" max="14348" width="12.85546875" style="97" bestFit="1" customWidth="1"/>
    <col min="14349" max="14349" width="9.85546875" style="97" customWidth="1"/>
    <col min="14350" max="14350" width="10.140625" style="97" bestFit="1" customWidth="1"/>
    <col min="14351" max="14351" width="12.85546875" style="97" bestFit="1" customWidth="1"/>
    <col min="14352" max="14352" width="10" style="97" customWidth="1"/>
    <col min="14353" max="14593" width="9.140625" style="97"/>
    <col min="14594" max="14594" width="10.5703125" style="97" customWidth="1"/>
    <col min="14595" max="14595" width="27.7109375" style="97" customWidth="1"/>
    <col min="14596" max="14596" width="9.140625" style="97"/>
    <col min="14597" max="14597" width="10.140625" style="97" bestFit="1" customWidth="1"/>
    <col min="14598" max="14598" width="13.140625" style="97" customWidth="1"/>
    <col min="14599" max="14599" width="9.85546875" style="97" customWidth="1"/>
    <col min="14600" max="14600" width="10.140625" style="97" bestFit="1" customWidth="1"/>
    <col min="14601" max="14601" width="12.5703125" style="97" customWidth="1"/>
    <col min="14602" max="14602" width="9.85546875" style="97" customWidth="1"/>
    <col min="14603" max="14603" width="10.140625" style="97" bestFit="1" customWidth="1"/>
    <col min="14604" max="14604" width="12.85546875" style="97" bestFit="1" customWidth="1"/>
    <col min="14605" max="14605" width="9.85546875" style="97" customWidth="1"/>
    <col min="14606" max="14606" width="10.140625" style="97" bestFit="1" customWidth="1"/>
    <col min="14607" max="14607" width="12.85546875" style="97" bestFit="1" customWidth="1"/>
    <col min="14608" max="14608" width="10" style="97" customWidth="1"/>
    <col min="14609" max="14849" width="9.140625" style="97"/>
    <col min="14850" max="14850" width="10.5703125" style="97" customWidth="1"/>
    <col min="14851" max="14851" width="27.7109375" style="97" customWidth="1"/>
    <col min="14852" max="14852" width="9.140625" style="97"/>
    <col min="14853" max="14853" width="10.140625" style="97" bestFit="1" customWidth="1"/>
    <col min="14854" max="14854" width="13.140625" style="97" customWidth="1"/>
    <col min="14855" max="14855" width="9.85546875" style="97" customWidth="1"/>
    <col min="14856" max="14856" width="10.140625" style="97" bestFit="1" customWidth="1"/>
    <col min="14857" max="14857" width="12.5703125" style="97" customWidth="1"/>
    <col min="14858" max="14858" width="9.85546875" style="97" customWidth="1"/>
    <col min="14859" max="14859" width="10.140625" style="97" bestFit="1" customWidth="1"/>
    <col min="14860" max="14860" width="12.85546875" style="97" bestFit="1" customWidth="1"/>
    <col min="14861" max="14861" width="9.85546875" style="97" customWidth="1"/>
    <col min="14862" max="14862" width="10.140625" style="97" bestFit="1" customWidth="1"/>
    <col min="14863" max="14863" width="12.85546875" style="97" bestFit="1" customWidth="1"/>
    <col min="14864" max="14864" width="10" style="97" customWidth="1"/>
    <col min="14865" max="15105" width="9.140625" style="97"/>
    <col min="15106" max="15106" width="10.5703125" style="97" customWidth="1"/>
    <col min="15107" max="15107" width="27.7109375" style="97" customWidth="1"/>
    <col min="15108" max="15108" width="9.140625" style="97"/>
    <col min="15109" max="15109" width="10.140625" style="97" bestFit="1" customWidth="1"/>
    <col min="15110" max="15110" width="13.140625" style="97" customWidth="1"/>
    <col min="15111" max="15111" width="9.85546875" style="97" customWidth="1"/>
    <col min="15112" max="15112" width="10.140625" style="97" bestFit="1" customWidth="1"/>
    <col min="15113" max="15113" width="12.5703125" style="97" customWidth="1"/>
    <col min="15114" max="15114" width="9.85546875" style="97" customWidth="1"/>
    <col min="15115" max="15115" width="10.140625" style="97" bestFit="1" customWidth="1"/>
    <col min="15116" max="15116" width="12.85546875" style="97" bestFit="1" customWidth="1"/>
    <col min="15117" max="15117" width="9.85546875" style="97" customWidth="1"/>
    <col min="15118" max="15118" width="10.140625" style="97" bestFit="1" customWidth="1"/>
    <col min="15119" max="15119" width="12.85546875" style="97" bestFit="1" customWidth="1"/>
    <col min="15120" max="15120" width="10" style="97" customWidth="1"/>
    <col min="15121" max="15361" width="9.140625" style="97"/>
    <col min="15362" max="15362" width="10.5703125" style="97" customWidth="1"/>
    <col min="15363" max="15363" width="27.7109375" style="97" customWidth="1"/>
    <col min="15364" max="15364" width="9.140625" style="97"/>
    <col min="15365" max="15365" width="10.140625" style="97" bestFit="1" customWidth="1"/>
    <col min="15366" max="15366" width="13.140625" style="97" customWidth="1"/>
    <col min="15367" max="15367" width="9.85546875" style="97" customWidth="1"/>
    <col min="15368" max="15368" width="10.140625" style="97" bestFit="1" customWidth="1"/>
    <col min="15369" max="15369" width="12.5703125" style="97" customWidth="1"/>
    <col min="15370" max="15370" width="9.85546875" style="97" customWidth="1"/>
    <col min="15371" max="15371" width="10.140625" style="97" bestFit="1" customWidth="1"/>
    <col min="15372" max="15372" width="12.85546875" style="97" bestFit="1" customWidth="1"/>
    <col min="15373" max="15373" width="9.85546875" style="97" customWidth="1"/>
    <col min="15374" max="15374" width="10.140625" style="97" bestFit="1" customWidth="1"/>
    <col min="15375" max="15375" width="12.85546875" style="97" bestFit="1" customWidth="1"/>
    <col min="15376" max="15376" width="10" style="97" customWidth="1"/>
    <col min="15377" max="15617" width="9.140625" style="97"/>
    <col min="15618" max="15618" width="10.5703125" style="97" customWidth="1"/>
    <col min="15619" max="15619" width="27.7109375" style="97" customWidth="1"/>
    <col min="15620" max="15620" width="9.140625" style="97"/>
    <col min="15621" max="15621" width="10.140625" style="97" bestFit="1" customWidth="1"/>
    <col min="15622" max="15622" width="13.140625" style="97" customWidth="1"/>
    <col min="15623" max="15623" width="9.85546875" style="97" customWidth="1"/>
    <col min="15624" max="15624" width="10.140625" style="97" bestFit="1" customWidth="1"/>
    <col min="15625" max="15625" width="12.5703125" style="97" customWidth="1"/>
    <col min="15626" max="15626" width="9.85546875" style="97" customWidth="1"/>
    <col min="15627" max="15627" width="10.140625" style="97" bestFit="1" customWidth="1"/>
    <col min="15628" max="15628" width="12.85546875" style="97" bestFit="1" customWidth="1"/>
    <col min="15629" max="15629" width="9.85546875" style="97" customWidth="1"/>
    <col min="15630" max="15630" width="10.140625" style="97" bestFit="1" customWidth="1"/>
    <col min="15631" max="15631" width="12.85546875" style="97" bestFit="1" customWidth="1"/>
    <col min="15632" max="15632" width="10" style="97" customWidth="1"/>
    <col min="15633" max="15873" width="9.140625" style="97"/>
    <col min="15874" max="15874" width="10.5703125" style="97" customWidth="1"/>
    <col min="15875" max="15875" width="27.7109375" style="97" customWidth="1"/>
    <col min="15876" max="15876" width="9.140625" style="97"/>
    <col min="15877" max="15877" width="10.140625" style="97" bestFit="1" customWidth="1"/>
    <col min="15878" max="15878" width="13.140625" style="97" customWidth="1"/>
    <col min="15879" max="15879" width="9.85546875" style="97" customWidth="1"/>
    <col min="15880" max="15880" width="10.140625" style="97" bestFit="1" customWidth="1"/>
    <col min="15881" max="15881" width="12.5703125" style="97" customWidth="1"/>
    <col min="15882" max="15882" width="9.85546875" style="97" customWidth="1"/>
    <col min="15883" max="15883" width="10.140625" style="97" bestFit="1" customWidth="1"/>
    <col min="15884" max="15884" width="12.85546875" style="97" bestFit="1" customWidth="1"/>
    <col min="15885" max="15885" width="9.85546875" style="97" customWidth="1"/>
    <col min="15886" max="15886" width="10.140625" style="97" bestFit="1" customWidth="1"/>
    <col min="15887" max="15887" width="12.85546875" style="97" bestFit="1" customWidth="1"/>
    <col min="15888" max="15888" width="10" style="97" customWidth="1"/>
    <col min="15889" max="16129" width="9.140625" style="97"/>
    <col min="16130" max="16130" width="10.5703125" style="97" customWidth="1"/>
    <col min="16131" max="16131" width="27.7109375" style="97" customWidth="1"/>
    <col min="16132" max="16132" width="9.140625" style="97"/>
    <col min="16133" max="16133" width="10.140625" style="97" bestFit="1" customWidth="1"/>
    <col min="16134" max="16134" width="13.140625" style="97" customWidth="1"/>
    <col min="16135" max="16135" width="9.85546875" style="97" customWidth="1"/>
    <col min="16136" max="16136" width="10.140625" style="97" bestFit="1" customWidth="1"/>
    <col min="16137" max="16137" width="12.5703125" style="97" customWidth="1"/>
    <col min="16138" max="16138" width="9.85546875" style="97" customWidth="1"/>
    <col min="16139" max="16139" width="10.140625" style="97" bestFit="1" customWidth="1"/>
    <col min="16140" max="16140" width="12.85546875" style="97" bestFit="1" customWidth="1"/>
    <col min="16141" max="16141" width="9.85546875" style="97" customWidth="1"/>
    <col min="16142" max="16142" width="10.140625" style="97" bestFit="1" customWidth="1"/>
    <col min="16143" max="16143" width="12.85546875" style="97" bestFit="1" customWidth="1"/>
    <col min="16144" max="16144" width="10" style="97" customWidth="1"/>
    <col min="16145" max="16384" width="9.140625" style="97"/>
  </cols>
  <sheetData>
    <row r="1" spans="2:16">
      <c r="B1" s="96"/>
      <c r="C1" s="96"/>
      <c r="D1" s="96"/>
      <c r="E1" s="96"/>
      <c r="F1" s="96"/>
      <c r="G1" s="96"/>
      <c r="H1" s="96"/>
      <c r="I1" s="96"/>
      <c r="J1" s="96"/>
      <c r="K1" s="96"/>
      <c r="L1" s="96"/>
      <c r="M1" s="96"/>
      <c r="N1" s="96"/>
      <c r="O1" s="96"/>
      <c r="P1" s="96"/>
    </row>
    <row r="2" spans="2:16">
      <c r="B2" s="98"/>
      <c r="C2" s="98"/>
      <c r="D2" s="98"/>
      <c r="E2" s="98"/>
      <c r="F2" s="98"/>
      <c r="G2" s="98"/>
      <c r="H2" s="98"/>
      <c r="I2" s="98"/>
      <c r="J2" s="98"/>
      <c r="K2" s="98"/>
      <c r="L2" s="98"/>
      <c r="M2" s="98"/>
      <c r="N2" s="852" t="s">
        <v>87</v>
      </c>
      <c r="O2" s="852"/>
      <c r="P2" s="852"/>
    </row>
    <row r="3" spans="2:16" ht="14.25">
      <c r="B3" s="853" t="s">
        <v>88</v>
      </c>
      <c r="C3" s="853"/>
      <c r="D3" s="853"/>
      <c r="E3" s="853"/>
      <c r="F3" s="853"/>
      <c r="G3" s="853"/>
      <c r="H3" s="853"/>
      <c r="I3" s="853"/>
      <c r="J3" s="853"/>
      <c r="K3" s="853"/>
      <c r="L3" s="853"/>
      <c r="M3" s="853"/>
      <c r="N3" s="853"/>
      <c r="O3" s="853"/>
      <c r="P3" s="853"/>
    </row>
    <row r="4" spans="2:16" ht="14.25">
      <c r="B4" s="99"/>
      <c r="C4" s="99"/>
      <c r="D4" s="99"/>
      <c r="E4" s="99"/>
      <c r="F4" s="99"/>
      <c r="G4" s="99"/>
      <c r="H4" s="99"/>
      <c r="I4" s="99"/>
      <c r="J4" s="99"/>
      <c r="K4" s="99"/>
      <c r="L4" s="99"/>
      <c r="M4" s="99"/>
      <c r="N4" s="99"/>
      <c r="O4" s="99"/>
      <c r="P4" s="99"/>
    </row>
    <row r="5" spans="2:16" ht="13.5" thickBot="1">
      <c r="B5" s="98"/>
      <c r="C5" s="98"/>
      <c r="D5" s="98"/>
      <c r="E5" s="98"/>
      <c r="F5" s="98"/>
      <c r="G5" s="98"/>
      <c r="H5" s="98"/>
      <c r="I5" s="98"/>
      <c r="J5" s="98"/>
      <c r="K5" s="98"/>
      <c r="L5" s="98"/>
      <c r="M5" s="98"/>
      <c r="N5" s="999" t="s">
        <v>24</v>
      </c>
      <c r="O5" s="999"/>
      <c r="P5" s="999"/>
    </row>
    <row r="6" spans="2:16">
      <c r="B6" s="854" t="s">
        <v>66</v>
      </c>
      <c r="C6" s="856" t="s">
        <v>67</v>
      </c>
      <c r="D6" s="854" t="s">
        <v>68</v>
      </c>
      <c r="E6" s="854" t="s">
        <v>68</v>
      </c>
      <c r="F6" s="858"/>
      <c r="G6" s="859"/>
      <c r="H6" s="858" t="s">
        <v>69</v>
      </c>
      <c r="I6" s="858"/>
      <c r="J6" s="858"/>
      <c r="K6" s="854" t="s">
        <v>70</v>
      </c>
      <c r="L6" s="858"/>
      <c r="M6" s="859"/>
      <c r="N6" s="858" t="s">
        <v>71</v>
      </c>
      <c r="O6" s="858"/>
      <c r="P6" s="859"/>
    </row>
    <row r="7" spans="2:16" ht="26.25" thickBot="1">
      <c r="B7" s="855"/>
      <c r="C7" s="857"/>
      <c r="D7" s="855"/>
      <c r="E7" s="100" t="s">
        <v>72</v>
      </c>
      <c r="F7" s="101" t="s">
        <v>73</v>
      </c>
      <c r="G7" s="102" t="s">
        <v>74</v>
      </c>
      <c r="H7" s="100" t="s">
        <v>72</v>
      </c>
      <c r="I7" s="101" t="s">
        <v>73</v>
      </c>
      <c r="J7" s="103" t="s">
        <v>74</v>
      </c>
      <c r="K7" s="102" t="s">
        <v>72</v>
      </c>
      <c r="L7" s="101" t="s">
        <v>73</v>
      </c>
      <c r="M7" s="104" t="s">
        <v>74</v>
      </c>
      <c r="N7" s="100" t="s">
        <v>72</v>
      </c>
      <c r="O7" s="101" t="s">
        <v>73</v>
      </c>
      <c r="P7" s="103" t="s">
        <v>74</v>
      </c>
    </row>
    <row r="8" spans="2:16" ht="21.95" customHeight="1">
      <c r="B8" s="846">
        <v>40178</v>
      </c>
      <c r="C8" s="105" t="s">
        <v>89</v>
      </c>
      <c r="D8" s="106">
        <f t="shared" ref="D8:D14" si="0">E8+G8+F8</f>
        <v>67687</v>
      </c>
      <c r="E8" s="107">
        <f t="shared" ref="E8:G10" si="1">H8+K8+N8</f>
        <v>36525</v>
      </c>
      <c r="F8" s="108">
        <f t="shared" si="1"/>
        <v>0</v>
      </c>
      <c r="G8" s="109">
        <f t="shared" si="1"/>
        <v>31162</v>
      </c>
      <c r="H8" s="110">
        <v>18636</v>
      </c>
      <c r="I8" s="108">
        <v>0</v>
      </c>
      <c r="J8" s="111">
        <v>9634</v>
      </c>
      <c r="K8" s="112">
        <v>15334</v>
      </c>
      <c r="L8" s="108">
        <v>0</v>
      </c>
      <c r="M8" s="113">
        <v>19598</v>
      </c>
      <c r="N8" s="110">
        <v>2555</v>
      </c>
      <c r="O8" s="108">
        <v>0</v>
      </c>
      <c r="P8" s="114">
        <v>1930</v>
      </c>
    </row>
    <row r="9" spans="2:16">
      <c r="B9" s="847"/>
      <c r="C9" s="115" t="s">
        <v>90</v>
      </c>
      <c r="D9" s="116">
        <f t="shared" si="0"/>
        <v>97119</v>
      </c>
      <c r="E9" s="117">
        <f t="shared" si="1"/>
        <v>29434</v>
      </c>
      <c r="F9" s="118">
        <f t="shared" si="1"/>
        <v>8617</v>
      </c>
      <c r="G9" s="119">
        <f t="shared" si="1"/>
        <v>59068</v>
      </c>
      <c r="H9" s="117">
        <v>6955</v>
      </c>
      <c r="I9" s="118">
        <v>8241</v>
      </c>
      <c r="J9" s="120">
        <v>9378</v>
      </c>
      <c r="K9" s="121">
        <v>21410</v>
      </c>
      <c r="L9" s="118">
        <v>76</v>
      </c>
      <c r="M9" s="122">
        <v>48879</v>
      </c>
      <c r="N9" s="117">
        <v>1069</v>
      </c>
      <c r="O9" s="118">
        <v>300</v>
      </c>
      <c r="P9" s="119">
        <v>811</v>
      </c>
    </row>
    <row r="10" spans="2:16">
      <c r="B10" s="847"/>
      <c r="C10" s="115" t="s">
        <v>91</v>
      </c>
      <c r="D10" s="116">
        <f t="shared" si="0"/>
        <v>23069</v>
      </c>
      <c r="E10" s="117">
        <f t="shared" si="1"/>
        <v>7432</v>
      </c>
      <c r="F10" s="118">
        <f t="shared" si="1"/>
        <v>269</v>
      </c>
      <c r="G10" s="119">
        <f t="shared" si="1"/>
        <v>15368</v>
      </c>
      <c r="H10" s="117">
        <v>1346</v>
      </c>
      <c r="I10" s="118">
        <v>210</v>
      </c>
      <c r="J10" s="120">
        <v>429</v>
      </c>
      <c r="K10" s="121">
        <v>5990</v>
      </c>
      <c r="L10" s="118">
        <v>5</v>
      </c>
      <c r="M10" s="122">
        <v>14192</v>
      </c>
      <c r="N10" s="117">
        <v>96</v>
      </c>
      <c r="O10" s="118">
        <v>54</v>
      </c>
      <c r="P10" s="119">
        <v>747</v>
      </c>
    </row>
    <row r="11" spans="2:16" ht="21.95" customHeight="1" thickBot="1">
      <c r="B11" s="847"/>
      <c r="C11" s="124" t="s">
        <v>92</v>
      </c>
      <c r="D11" s="125">
        <f t="shared" si="0"/>
        <v>187875</v>
      </c>
      <c r="E11" s="126">
        <f>E8+E9+E10</f>
        <v>73391</v>
      </c>
      <c r="F11" s="127">
        <f>F8+F9+F10</f>
        <v>8886</v>
      </c>
      <c r="G11" s="128">
        <f>G8+G9+G10</f>
        <v>105598</v>
      </c>
      <c r="H11" s="126">
        <f>H8+H9+H10</f>
        <v>26937</v>
      </c>
      <c r="I11" s="127">
        <f>I8+I9+I10</f>
        <v>8451</v>
      </c>
      <c r="J11" s="128">
        <f t="shared" ref="J11:P11" si="2">J10+J9+J8</f>
        <v>19441</v>
      </c>
      <c r="K11" s="125">
        <f t="shared" si="2"/>
        <v>42734</v>
      </c>
      <c r="L11" s="127">
        <f t="shared" si="2"/>
        <v>81</v>
      </c>
      <c r="M11" s="129">
        <f t="shared" si="2"/>
        <v>82669</v>
      </c>
      <c r="N11" s="126">
        <f t="shared" si="2"/>
        <v>3720</v>
      </c>
      <c r="O11" s="127">
        <f t="shared" si="2"/>
        <v>354</v>
      </c>
      <c r="P11" s="130">
        <f t="shared" si="2"/>
        <v>3488</v>
      </c>
    </row>
    <row r="12" spans="2:16" ht="21.95" customHeight="1">
      <c r="B12" s="846">
        <v>40359</v>
      </c>
      <c r="C12" s="105" t="s">
        <v>89</v>
      </c>
      <c r="D12" s="144">
        <f t="shared" si="0"/>
        <v>69716</v>
      </c>
      <c r="E12" s="145">
        <f t="shared" ref="E12:G14" si="3">H12+K12+N12</f>
        <v>37193</v>
      </c>
      <c r="F12" s="146">
        <f t="shared" si="3"/>
        <v>3</v>
      </c>
      <c r="G12" s="147">
        <f t="shared" si="3"/>
        <v>32520</v>
      </c>
      <c r="H12" s="148">
        <v>18782</v>
      </c>
      <c r="I12" s="146">
        <v>3</v>
      </c>
      <c r="J12" s="149">
        <v>11616</v>
      </c>
      <c r="K12" s="144">
        <v>15678</v>
      </c>
      <c r="L12" s="146">
        <v>0</v>
      </c>
      <c r="M12" s="150">
        <v>18918</v>
      </c>
      <c r="N12" s="148">
        <v>2733</v>
      </c>
      <c r="O12" s="146">
        <v>0</v>
      </c>
      <c r="P12" s="151">
        <v>1986</v>
      </c>
    </row>
    <row r="13" spans="2:16">
      <c r="B13" s="847"/>
      <c r="C13" s="115" t="s">
        <v>90</v>
      </c>
      <c r="D13" s="152">
        <f t="shared" si="0"/>
        <v>104350</v>
      </c>
      <c r="E13" s="152">
        <f t="shared" si="3"/>
        <v>36522</v>
      </c>
      <c r="F13" s="153">
        <f t="shared" si="3"/>
        <v>7314</v>
      </c>
      <c r="G13" s="154">
        <f t="shared" si="3"/>
        <v>60514</v>
      </c>
      <c r="H13" s="155">
        <v>8324</v>
      </c>
      <c r="I13" s="153">
        <v>7016</v>
      </c>
      <c r="J13" s="156">
        <v>9536</v>
      </c>
      <c r="K13" s="152">
        <v>27104</v>
      </c>
      <c r="L13" s="153">
        <v>0</v>
      </c>
      <c r="M13" s="157">
        <v>50223</v>
      </c>
      <c r="N13" s="155">
        <v>1094</v>
      </c>
      <c r="O13" s="153">
        <v>298</v>
      </c>
      <c r="P13" s="154">
        <v>755</v>
      </c>
    </row>
    <row r="14" spans="2:16">
      <c r="B14" s="847"/>
      <c r="C14" s="115" t="s">
        <v>91</v>
      </c>
      <c r="D14" s="152">
        <f t="shared" si="0"/>
        <v>26798</v>
      </c>
      <c r="E14" s="152">
        <f t="shared" si="3"/>
        <v>9595</v>
      </c>
      <c r="F14" s="153">
        <f t="shared" si="3"/>
        <v>240</v>
      </c>
      <c r="G14" s="154">
        <f t="shared" si="3"/>
        <v>16963</v>
      </c>
      <c r="H14" s="155">
        <v>1352</v>
      </c>
      <c r="I14" s="153">
        <v>228</v>
      </c>
      <c r="J14" s="156">
        <v>361</v>
      </c>
      <c r="K14" s="152">
        <v>8032</v>
      </c>
      <c r="L14" s="153">
        <v>5</v>
      </c>
      <c r="M14" s="157">
        <v>15910</v>
      </c>
      <c r="N14" s="155">
        <v>211</v>
      </c>
      <c r="O14" s="153">
        <v>7</v>
      </c>
      <c r="P14" s="154">
        <v>692</v>
      </c>
    </row>
    <row r="15" spans="2:16" ht="21.95" customHeight="1" thickBot="1">
      <c r="B15" s="847"/>
      <c r="C15" s="124" t="s">
        <v>92</v>
      </c>
      <c r="D15" s="158">
        <f t="shared" ref="D15:P15" si="4">D12+D13+D14</f>
        <v>200864</v>
      </c>
      <c r="E15" s="158">
        <f t="shared" si="4"/>
        <v>83310</v>
      </c>
      <c r="F15" s="159">
        <f t="shared" si="4"/>
        <v>7557</v>
      </c>
      <c r="G15" s="160">
        <f t="shared" si="4"/>
        <v>109997</v>
      </c>
      <c r="H15" s="161">
        <f t="shared" si="4"/>
        <v>28458</v>
      </c>
      <c r="I15" s="159">
        <f t="shared" si="4"/>
        <v>7247</v>
      </c>
      <c r="J15" s="162">
        <f t="shared" si="4"/>
        <v>21513</v>
      </c>
      <c r="K15" s="158">
        <f t="shared" si="4"/>
        <v>50814</v>
      </c>
      <c r="L15" s="159">
        <f t="shared" si="4"/>
        <v>5</v>
      </c>
      <c r="M15" s="162">
        <f t="shared" si="4"/>
        <v>85051</v>
      </c>
      <c r="N15" s="161">
        <f t="shared" si="4"/>
        <v>4038</v>
      </c>
      <c r="O15" s="159">
        <f t="shared" si="4"/>
        <v>305</v>
      </c>
      <c r="P15" s="160">
        <f t="shared" si="4"/>
        <v>3433</v>
      </c>
    </row>
    <row r="16" spans="2:16">
      <c r="B16" s="860" t="s">
        <v>83</v>
      </c>
      <c r="C16" s="105" t="s">
        <v>93</v>
      </c>
      <c r="D16" s="165">
        <f t="shared" ref="D16:P16" si="5">D15-D11</f>
        <v>12989</v>
      </c>
      <c r="E16" s="165">
        <f t="shared" si="5"/>
        <v>9919</v>
      </c>
      <c r="F16" s="166">
        <f t="shared" si="5"/>
        <v>-1329</v>
      </c>
      <c r="G16" s="167">
        <f t="shared" si="5"/>
        <v>4399</v>
      </c>
      <c r="H16" s="165">
        <f t="shared" si="5"/>
        <v>1521</v>
      </c>
      <c r="I16" s="166">
        <f t="shared" si="5"/>
        <v>-1204</v>
      </c>
      <c r="J16" s="167">
        <f t="shared" si="5"/>
        <v>2072</v>
      </c>
      <c r="K16" s="165">
        <f t="shared" si="5"/>
        <v>8080</v>
      </c>
      <c r="L16" s="166">
        <f t="shared" si="5"/>
        <v>-76</v>
      </c>
      <c r="M16" s="167">
        <f t="shared" si="5"/>
        <v>2382</v>
      </c>
      <c r="N16" s="165">
        <f t="shared" si="5"/>
        <v>318</v>
      </c>
      <c r="O16" s="166">
        <f t="shared" si="5"/>
        <v>-49</v>
      </c>
      <c r="P16" s="167">
        <f t="shared" si="5"/>
        <v>-55</v>
      </c>
    </row>
    <row r="17" spans="2:16" ht="22.5" customHeight="1">
      <c r="B17" s="861"/>
      <c r="C17" s="115" t="s">
        <v>85</v>
      </c>
      <c r="D17" s="168">
        <f t="shared" ref="D17:P17" si="6">D16/D11</f>
        <v>6.9136393878908853E-2</v>
      </c>
      <c r="E17" s="168">
        <f t="shared" si="6"/>
        <v>0.13515281165265497</v>
      </c>
      <c r="F17" s="169">
        <f t="shared" si="6"/>
        <v>-0.14956110735989198</v>
      </c>
      <c r="G17" s="170">
        <f t="shared" si="6"/>
        <v>4.1657985946703537E-2</v>
      </c>
      <c r="H17" s="168">
        <f t="shared" si="6"/>
        <v>5.6465085198797192E-2</v>
      </c>
      <c r="I17" s="169">
        <f t="shared" si="6"/>
        <v>-0.1424683469411904</v>
      </c>
      <c r="J17" s="170">
        <f t="shared" si="6"/>
        <v>0.10657887968725889</v>
      </c>
      <c r="K17" s="168">
        <f t="shared" si="6"/>
        <v>0.18907661346936866</v>
      </c>
      <c r="L17" s="169">
        <f t="shared" si="6"/>
        <v>-0.93827160493827155</v>
      </c>
      <c r="M17" s="170">
        <f t="shared" si="6"/>
        <v>2.881370283903277E-2</v>
      </c>
      <c r="N17" s="168">
        <f t="shared" si="6"/>
        <v>8.5483870967741932E-2</v>
      </c>
      <c r="O17" s="169">
        <f t="shared" si="6"/>
        <v>-0.1384180790960452</v>
      </c>
      <c r="P17" s="171">
        <f t="shared" si="6"/>
        <v>-1.576834862385321E-2</v>
      </c>
    </row>
    <row r="18" spans="2:16" ht="22.5" customHeight="1" thickBot="1">
      <c r="B18" s="862"/>
      <c r="C18" s="172" t="s">
        <v>94</v>
      </c>
      <c r="D18" s="173"/>
      <c r="E18" s="174">
        <f>E16/D16</f>
        <v>0.76364616213719305</v>
      </c>
      <c r="F18" s="175">
        <f>F16/D16</f>
        <v>-0.10231734544614673</v>
      </c>
      <c r="G18" s="176">
        <f>G16/D16</f>
        <v>0.33867118330895374</v>
      </c>
      <c r="H18" s="174">
        <f>H16/D16</f>
        <v>0.11709908384017245</v>
      </c>
      <c r="I18" s="175">
        <f>I16/D16</f>
        <v>-9.2693817845869581E-2</v>
      </c>
      <c r="J18" s="176">
        <f>J16/D16</f>
        <v>0.15951959350219416</v>
      </c>
      <c r="K18" s="174">
        <f>K16/D16</f>
        <v>0.62206482408191544</v>
      </c>
      <c r="L18" s="175">
        <f>L16/D16</f>
        <v>-5.8511047809685114E-3</v>
      </c>
      <c r="M18" s="176">
        <f>M16/D16</f>
        <v>0.18338594195088151</v>
      </c>
      <c r="N18" s="174">
        <f>N16/D16</f>
        <v>2.4482254215105088E-2</v>
      </c>
      <c r="O18" s="175">
        <f>O16/D16</f>
        <v>-3.7724228193086458E-3</v>
      </c>
      <c r="P18" s="176">
        <f>P16/D16</f>
        <v>-4.234352144121949E-3</v>
      </c>
    </row>
    <row r="23" spans="2:16">
      <c r="B23" s="177"/>
      <c r="D23" s="177"/>
      <c r="E23" s="177"/>
      <c r="F23" s="177"/>
      <c r="G23" s="177"/>
      <c r="H23" s="177"/>
      <c r="I23" s="177"/>
      <c r="J23" s="177"/>
      <c r="K23" s="177"/>
      <c r="L23" s="177"/>
      <c r="M23" s="177"/>
      <c r="N23" s="177"/>
      <c r="O23" s="177"/>
      <c r="P23" s="177"/>
    </row>
    <row r="24" spans="2:16">
      <c r="B24" s="177"/>
      <c r="D24" s="177"/>
      <c r="E24" s="177"/>
      <c r="F24" s="177"/>
      <c r="G24" s="177"/>
      <c r="H24" s="177"/>
      <c r="I24" s="177"/>
      <c r="J24" s="177"/>
      <c r="K24" s="177"/>
      <c r="L24" s="177"/>
      <c r="M24" s="177"/>
      <c r="N24" s="177"/>
      <c r="O24" s="177"/>
      <c r="P24" s="177"/>
    </row>
    <row r="25" spans="2:16">
      <c r="B25" s="177"/>
      <c r="D25" s="177"/>
      <c r="E25" s="177"/>
      <c r="F25" s="177"/>
      <c r="G25" s="177"/>
      <c r="H25" s="177"/>
      <c r="I25" s="177"/>
      <c r="J25" s="177"/>
      <c r="K25" s="177"/>
      <c r="L25" s="177"/>
      <c r="M25" s="177"/>
      <c r="N25" s="177"/>
      <c r="O25" s="177"/>
      <c r="P25" s="177"/>
    </row>
    <row r="26" spans="2:16">
      <c r="B26" s="177"/>
      <c r="D26" s="177"/>
      <c r="E26" s="177"/>
      <c r="F26" s="177"/>
      <c r="G26" s="177"/>
      <c r="H26" s="177"/>
      <c r="I26" s="177"/>
      <c r="J26" s="177"/>
      <c r="K26" s="177"/>
      <c r="L26" s="177"/>
      <c r="M26" s="177"/>
      <c r="N26" s="177"/>
      <c r="O26" s="177"/>
      <c r="P26" s="177"/>
    </row>
    <row r="29" spans="2:16">
      <c r="H29" s="178"/>
    </row>
    <row r="30" spans="2:16">
      <c r="J30" s="177"/>
      <c r="K30" s="177"/>
    </row>
    <row r="31" spans="2:16">
      <c r="J31" s="177"/>
      <c r="K31" s="177"/>
    </row>
    <row r="32" spans="2:16">
      <c r="J32" s="177"/>
      <c r="K32" s="177"/>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15748031496062992" right="0.15748031496062992" top="0.74803149606299213" bottom="0.74803149606299213" header="0.31496062992125984" footer="0.31496062992125984"/>
  <pageSetup paperSize="9" scale="75"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I45"/>
  <sheetViews>
    <sheetView zoomScale="80" zoomScaleNormal="80" workbookViewId="0">
      <selection activeCell="A4" sqref="A4"/>
    </sheetView>
  </sheetViews>
  <sheetFormatPr defaultRowHeight="14.25"/>
  <cols>
    <col min="1" max="1" width="11.28515625" style="179" bestFit="1" customWidth="1"/>
    <col min="2" max="2" width="69" style="179" bestFit="1" customWidth="1"/>
    <col min="3" max="3" width="14.28515625" style="179" bestFit="1" customWidth="1"/>
    <col min="4" max="4" width="14.28515625" style="179" customWidth="1"/>
    <col min="5" max="6" width="14.140625" style="179" bestFit="1" customWidth="1"/>
    <col min="7" max="7" width="13.28515625" style="179" customWidth="1"/>
    <col min="8" max="8" width="14.5703125" style="179" customWidth="1"/>
    <col min="9" max="9" width="13.5703125" style="179" customWidth="1"/>
    <col min="10" max="256" width="9.140625" style="179"/>
    <col min="257" max="257" width="11.28515625" style="179" bestFit="1" customWidth="1"/>
    <col min="258" max="258" width="69" style="179" bestFit="1" customWidth="1"/>
    <col min="259" max="259" width="14.28515625" style="179" bestFit="1" customWidth="1"/>
    <col min="260" max="260" width="14.28515625" style="179" customWidth="1"/>
    <col min="261" max="262" width="14.140625" style="179" bestFit="1" customWidth="1"/>
    <col min="263" max="263" width="13.28515625" style="179" customWidth="1"/>
    <col min="264" max="264" width="14.5703125" style="179" customWidth="1"/>
    <col min="265" max="265" width="13.5703125" style="179" customWidth="1"/>
    <col min="266" max="512" width="9.140625" style="179"/>
    <col min="513" max="513" width="11.28515625" style="179" bestFit="1" customWidth="1"/>
    <col min="514" max="514" width="69" style="179" bestFit="1" customWidth="1"/>
    <col min="515" max="515" width="14.28515625" style="179" bestFit="1" customWidth="1"/>
    <col min="516" max="516" width="14.28515625" style="179" customWidth="1"/>
    <col min="517" max="518" width="14.140625" style="179" bestFit="1" customWidth="1"/>
    <col min="519" max="519" width="13.28515625" style="179" customWidth="1"/>
    <col min="520" max="520" width="14.5703125" style="179" customWidth="1"/>
    <col min="521" max="521" width="13.5703125" style="179" customWidth="1"/>
    <col min="522" max="768" width="9.140625" style="179"/>
    <col min="769" max="769" width="11.28515625" style="179" bestFit="1" customWidth="1"/>
    <col min="770" max="770" width="69" style="179" bestFit="1" customWidth="1"/>
    <col min="771" max="771" width="14.28515625" style="179" bestFit="1" customWidth="1"/>
    <col min="772" max="772" width="14.28515625" style="179" customWidth="1"/>
    <col min="773" max="774" width="14.140625" style="179" bestFit="1" customWidth="1"/>
    <col min="775" max="775" width="13.28515625" style="179" customWidth="1"/>
    <col min="776" max="776" width="14.5703125" style="179" customWidth="1"/>
    <col min="777" max="777" width="13.5703125" style="179" customWidth="1"/>
    <col min="778" max="1024" width="9.140625" style="179"/>
    <col min="1025" max="1025" width="11.28515625" style="179" bestFit="1" customWidth="1"/>
    <col min="1026" max="1026" width="69" style="179" bestFit="1" customWidth="1"/>
    <col min="1027" max="1027" width="14.28515625" style="179" bestFit="1" customWidth="1"/>
    <col min="1028" max="1028" width="14.28515625" style="179" customWidth="1"/>
    <col min="1029" max="1030" width="14.140625" style="179" bestFit="1" customWidth="1"/>
    <col min="1031" max="1031" width="13.28515625" style="179" customWidth="1"/>
    <col min="1032" max="1032" width="14.5703125" style="179" customWidth="1"/>
    <col min="1033" max="1033" width="13.5703125" style="179" customWidth="1"/>
    <col min="1034" max="1280" width="9.140625" style="179"/>
    <col min="1281" max="1281" width="11.28515625" style="179" bestFit="1" customWidth="1"/>
    <col min="1282" max="1282" width="69" style="179" bestFit="1" customWidth="1"/>
    <col min="1283" max="1283" width="14.28515625" style="179" bestFit="1" customWidth="1"/>
    <col min="1284" max="1284" width="14.28515625" style="179" customWidth="1"/>
    <col min="1285" max="1286" width="14.140625" style="179" bestFit="1" customWidth="1"/>
    <col min="1287" max="1287" width="13.28515625" style="179" customWidth="1"/>
    <col min="1288" max="1288" width="14.5703125" style="179" customWidth="1"/>
    <col min="1289" max="1289" width="13.5703125" style="179" customWidth="1"/>
    <col min="1290" max="1536" width="9.140625" style="179"/>
    <col min="1537" max="1537" width="11.28515625" style="179" bestFit="1" customWidth="1"/>
    <col min="1538" max="1538" width="69" style="179" bestFit="1" customWidth="1"/>
    <col min="1539" max="1539" width="14.28515625" style="179" bestFit="1" customWidth="1"/>
    <col min="1540" max="1540" width="14.28515625" style="179" customWidth="1"/>
    <col min="1541" max="1542" width="14.140625" style="179" bestFit="1" customWidth="1"/>
    <col min="1543" max="1543" width="13.28515625" style="179" customWidth="1"/>
    <col min="1544" max="1544" width="14.5703125" style="179" customWidth="1"/>
    <col min="1545" max="1545" width="13.5703125" style="179" customWidth="1"/>
    <col min="1546" max="1792" width="9.140625" style="179"/>
    <col min="1793" max="1793" width="11.28515625" style="179" bestFit="1" customWidth="1"/>
    <col min="1794" max="1794" width="69" style="179" bestFit="1" customWidth="1"/>
    <col min="1795" max="1795" width="14.28515625" style="179" bestFit="1" customWidth="1"/>
    <col min="1796" max="1796" width="14.28515625" style="179" customWidth="1"/>
    <col min="1797" max="1798" width="14.140625" style="179" bestFit="1" customWidth="1"/>
    <col min="1799" max="1799" width="13.28515625" style="179" customWidth="1"/>
    <col min="1800" max="1800" width="14.5703125" style="179" customWidth="1"/>
    <col min="1801" max="1801" width="13.5703125" style="179" customWidth="1"/>
    <col min="1802" max="2048" width="9.140625" style="179"/>
    <col min="2049" max="2049" width="11.28515625" style="179" bestFit="1" customWidth="1"/>
    <col min="2050" max="2050" width="69" style="179" bestFit="1" customWidth="1"/>
    <col min="2051" max="2051" width="14.28515625" style="179" bestFit="1" customWidth="1"/>
    <col min="2052" max="2052" width="14.28515625" style="179" customWidth="1"/>
    <col min="2053" max="2054" width="14.140625" style="179" bestFit="1" customWidth="1"/>
    <col min="2055" max="2055" width="13.28515625" style="179" customWidth="1"/>
    <col min="2056" max="2056" width="14.5703125" style="179" customWidth="1"/>
    <col min="2057" max="2057" width="13.5703125" style="179" customWidth="1"/>
    <col min="2058" max="2304" width="9.140625" style="179"/>
    <col min="2305" max="2305" width="11.28515625" style="179" bestFit="1" customWidth="1"/>
    <col min="2306" max="2306" width="69" style="179" bestFit="1" customWidth="1"/>
    <col min="2307" max="2307" width="14.28515625" style="179" bestFit="1" customWidth="1"/>
    <col min="2308" max="2308" width="14.28515625" style="179" customWidth="1"/>
    <col min="2309" max="2310" width="14.140625" style="179" bestFit="1" customWidth="1"/>
    <col min="2311" max="2311" width="13.28515625" style="179" customWidth="1"/>
    <col min="2312" max="2312" width="14.5703125" style="179" customWidth="1"/>
    <col min="2313" max="2313" width="13.5703125" style="179" customWidth="1"/>
    <col min="2314" max="2560" width="9.140625" style="179"/>
    <col min="2561" max="2561" width="11.28515625" style="179" bestFit="1" customWidth="1"/>
    <col min="2562" max="2562" width="69" style="179" bestFit="1" customWidth="1"/>
    <col min="2563" max="2563" width="14.28515625" style="179" bestFit="1" customWidth="1"/>
    <col min="2564" max="2564" width="14.28515625" style="179" customWidth="1"/>
    <col min="2565" max="2566" width="14.140625" style="179" bestFit="1" customWidth="1"/>
    <col min="2567" max="2567" width="13.28515625" style="179" customWidth="1"/>
    <col min="2568" max="2568" width="14.5703125" style="179" customWidth="1"/>
    <col min="2569" max="2569" width="13.5703125" style="179" customWidth="1"/>
    <col min="2570" max="2816" width="9.140625" style="179"/>
    <col min="2817" max="2817" width="11.28515625" style="179" bestFit="1" customWidth="1"/>
    <col min="2818" max="2818" width="69" style="179" bestFit="1" customWidth="1"/>
    <col min="2819" max="2819" width="14.28515625" style="179" bestFit="1" customWidth="1"/>
    <col min="2820" max="2820" width="14.28515625" style="179" customWidth="1"/>
    <col min="2821" max="2822" width="14.140625" style="179" bestFit="1" customWidth="1"/>
    <col min="2823" max="2823" width="13.28515625" style="179" customWidth="1"/>
    <col min="2824" max="2824" width="14.5703125" style="179" customWidth="1"/>
    <col min="2825" max="2825" width="13.5703125" style="179" customWidth="1"/>
    <col min="2826" max="3072" width="9.140625" style="179"/>
    <col min="3073" max="3073" width="11.28515625" style="179" bestFit="1" customWidth="1"/>
    <col min="3074" max="3074" width="69" style="179" bestFit="1" customWidth="1"/>
    <col min="3075" max="3075" width="14.28515625" style="179" bestFit="1" customWidth="1"/>
    <col min="3076" max="3076" width="14.28515625" style="179" customWidth="1"/>
    <col min="3077" max="3078" width="14.140625" style="179" bestFit="1" customWidth="1"/>
    <col min="3079" max="3079" width="13.28515625" style="179" customWidth="1"/>
    <col min="3080" max="3080" width="14.5703125" style="179" customWidth="1"/>
    <col min="3081" max="3081" width="13.5703125" style="179" customWidth="1"/>
    <col min="3082" max="3328" width="9.140625" style="179"/>
    <col min="3329" max="3329" width="11.28515625" style="179" bestFit="1" customWidth="1"/>
    <col min="3330" max="3330" width="69" style="179" bestFit="1" customWidth="1"/>
    <col min="3331" max="3331" width="14.28515625" style="179" bestFit="1" customWidth="1"/>
    <col min="3332" max="3332" width="14.28515625" style="179" customWidth="1"/>
    <col min="3333" max="3334" width="14.140625" style="179" bestFit="1" customWidth="1"/>
    <col min="3335" max="3335" width="13.28515625" style="179" customWidth="1"/>
    <col min="3336" max="3336" width="14.5703125" style="179" customWidth="1"/>
    <col min="3337" max="3337" width="13.5703125" style="179" customWidth="1"/>
    <col min="3338" max="3584" width="9.140625" style="179"/>
    <col min="3585" max="3585" width="11.28515625" style="179" bestFit="1" customWidth="1"/>
    <col min="3586" max="3586" width="69" style="179" bestFit="1" customWidth="1"/>
    <col min="3587" max="3587" width="14.28515625" style="179" bestFit="1" customWidth="1"/>
    <col min="3588" max="3588" width="14.28515625" style="179" customWidth="1"/>
    <col min="3589" max="3590" width="14.140625" style="179" bestFit="1" customWidth="1"/>
    <col min="3591" max="3591" width="13.28515625" style="179" customWidth="1"/>
    <col min="3592" max="3592" width="14.5703125" style="179" customWidth="1"/>
    <col min="3593" max="3593" width="13.5703125" style="179" customWidth="1"/>
    <col min="3594" max="3840" width="9.140625" style="179"/>
    <col min="3841" max="3841" width="11.28515625" style="179" bestFit="1" customWidth="1"/>
    <col min="3842" max="3842" width="69" style="179" bestFit="1" customWidth="1"/>
    <col min="3843" max="3843" width="14.28515625" style="179" bestFit="1" customWidth="1"/>
    <col min="3844" max="3844" width="14.28515625" style="179" customWidth="1"/>
    <col min="3845" max="3846" width="14.140625" style="179" bestFit="1" customWidth="1"/>
    <col min="3847" max="3847" width="13.28515625" style="179" customWidth="1"/>
    <col min="3848" max="3848" width="14.5703125" style="179" customWidth="1"/>
    <col min="3849" max="3849" width="13.5703125" style="179" customWidth="1"/>
    <col min="3850" max="4096" width="9.140625" style="179"/>
    <col min="4097" max="4097" width="11.28515625" style="179" bestFit="1" customWidth="1"/>
    <col min="4098" max="4098" width="69" style="179" bestFit="1" customWidth="1"/>
    <col min="4099" max="4099" width="14.28515625" style="179" bestFit="1" customWidth="1"/>
    <col min="4100" max="4100" width="14.28515625" style="179" customWidth="1"/>
    <col min="4101" max="4102" width="14.140625" style="179" bestFit="1" customWidth="1"/>
    <col min="4103" max="4103" width="13.28515625" style="179" customWidth="1"/>
    <col min="4104" max="4104" width="14.5703125" style="179" customWidth="1"/>
    <col min="4105" max="4105" width="13.5703125" style="179" customWidth="1"/>
    <col min="4106" max="4352" width="9.140625" style="179"/>
    <col min="4353" max="4353" width="11.28515625" style="179" bestFit="1" customWidth="1"/>
    <col min="4354" max="4354" width="69" style="179" bestFit="1" customWidth="1"/>
    <col min="4355" max="4355" width="14.28515625" style="179" bestFit="1" customWidth="1"/>
    <col min="4356" max="4356" width="14.28515625" style="179" customWidth="1"/>
    <col min="4357" max="4358" width="14.140625" style="179" bestFit="1" customWidth="1"/>
    <col min="4359" max="4359" width="13.28515625" style="179" customWidth="1"/>
    <col min="4360" max="4360" width="14.5703125" style="179" customWidth="1"/>
    <col min="4361" max="4361" width="13.5703125" style="179" customWidth="1"/>
    <col min="4362" max="4608" width="9.140625" style="179"/>
    <col min="4609" max="4609" width="11.28515625" style="179" bestFit="1" customWidth="1"/>
    <col min="4610" max="4610" width="69" style="179" bestFit="1" customWidth="1"/>
    <col min="4611" max="4611" width="14.28515625" style="179" bestFit="1" customWidth="1"/>
    <col min="4612" max="4612" width="14.28515625" style="179" customWidth="1"/>
    <col min="4613" max="4614" width="14.140625" style="179" bestFit="1" customWidth="1"/>
    <col min="4615" max="4615" width="13.28515625" style="179" customWidth="1"/>
    <col min="4616" max="4616" width="14.5703125" style="179" customWidth="1"/>
    <col min="4617" max="4617" width="13.5703125" style="179" customWidth="1"/>
    <col min="4618" max="4864" width="9.140625" style="179"/>
    <col min="4865" max="4865" width="11.28515625" style="179" bestFit="1" customWidth="1"/>
    <col min="4866" max="4866" width="69" style="179" bestFit="1" customWidth="1"/>
    <col min="4867" max="4867" width="14.28515625" style="179" bestFit="1" customWidth="1"/>
    <col min="4868" max="4868" width="14.28515625" style="179" customWidth="1"/>
    <col min="4869" max="4870" width="14.140625" style="179" bestFit="1" customWidth="1"/>
    <col min="4871" max="4871" width="13.28515625" style="179" customWidth="1"/>
    <col min="4872" max="4872" width="14.5703125" style="179" customWidth="1"/>
    <col min="4873" max="4873" width="13.5703125" style="179" customWidth="1"/>
    <col min="4874" max="5120" width="9.140625" style="179"/>
    <col min="5121" max="5121" width="11.28515625" style="179" bestFit="1" customWidth="1"/>
    <col min="5122" max="5122" width="69" style="179" bestFit="1" customWidth="1"/>
    <col min="5123" max="5123" width="14.28515625" style="179" bestFit="1" customWidth="1"/>
    <col min="5124" max="5124" width="14.28515625" style="179" customWidth="1"/>
    <col min="5125" max="5126" width="14.140625" style="179" bestFit="1" customWidth="1"/>
    <col min="5127" max="5127" width="13.28515625" style="179" customWidth="1"/>
    <col min="5128" max="5128" width="14.5703125" style="179" customWidth="1"/>
    <col min="5129" max="5129" width="13.5703125" style="179" customWidth="1"/>
    <col min="5130" max="5376" width="9.140625" style="179"/>
    <col min="5377" max="5377" width="11.28515625" style="179" bestFit="1" customWidth="1"/>
    <col min="5378" max="5378" width="69" style="179" bestFit="1" customWidth="1"/>
    <col min="5379" max="5379" width="14.28515625" style="179" bestFit="1" customWidth="1"/>
    <col min="5380" max="5380" width="14.28515625" style="179" customWidth="1"/>
    <col min="5381" max="5382" width="14.140625" style="179" bestFit="1" customWidth="1"/>
    <col min="5383" max="5383" width="13.28515625" style="179" customWidth="1"/>
    <col min="5384" max="5384" width="14.5703125" style="179" customWidth="1"/>
    <col min="5385" max="5385" width="13.5703125" style="179" customWidth="1"/>
    <col min="5386" max="5632" width="9.140625" style="179"/>
    <col min="5633" max="5633" width="11.28515625" style="179" bestFit="1" customWidth="1"/>
    <col min="5634" max="5634" width="69" style="179" bestFit="1" customWidth="1"/>
    <col min="5635" max="5635" width="14.28515625" style="179" bestFit="1" customWidth="1"/>
    <col min="5636" max="5636" width="14.28515625" style="179" customWidth="1"/>
    <col min="5637" max="5638" width="14.140625" style="179" bestFit="1" customWidth="1"/>
    <col min="5639" max="5639" width="13.28515625" style="179" customWidth="1"/>
    <col min="5640" max="5640" width="14.5703125" style="179" customWidth="1"/>
    <col min="5641" max="5641" width="13.5703125" style="179" customWidth="1"/>
    <col min="5642" max="5888" width="9.140625" style="179"/>
    <col min="5889" max="5889" width="11.28515625" style="179" bestFit="1" customWidth="1"/>
    <col min="5890" max="5890" width="69" style="179" bestFit="1" customWidth="1"/>
    <col min="5891" max="5891" width="14.28515625" style="179" bestFit="1" customWidth="1"/>
    <col min="5892" max="5892" width="14.28515625" style="179" customWidth="1"/>
    <col min="5893" max="5894" width="14.140625" style="179" bestFit="1" customWidth="1"/>
    <col min="5895" max="5895" width="13.28515625" style="179" customWidth="1"/>
    <col min="5896" max="5896" width="14.5703125" style="179" customWidth="1"/>
    <col min="5897" max="5897" width="13.5703125" style="179" customWidth="1"/>
    <col min="5898" max="6144" width="9.140625" style="179"/>
    <col min="6145" max="6145" width="11.28515625" style="179" bestFit="1" customWidth="1"/>
    <col min="6146" max="6146" width="69" style="179" bestFit="1" customWidth="1"/>
    <col min="6147" max="6147" width="14.28515625" style="179" bestFit="1" customWidth="1"/>
    <col min="6148" max="6148" width="14.28515625" style="179" customWidth="1"/>
    <col min="6149" max="6150" width="14.140625" style="179" bestFit="1" customWidth="1"/>
    <col min="6151" max="6151" width="13.28515625" style="179" customWidth="1"/>
    <col min="6152" max="6152" width="14.5703125" style="179" customWidth="1"/>
    <col min="6153" max="6153" width="13.5703125" style="179" customWidth="1"/>
    <col min="6154" max="6400" width="9.140625" style="179"/>
    <col min="6401" max="6401" width="11.28515625" style="179" bestFit="1" customWidth="1"/>
    <col min="6402" max="6402" width="69" style="179" bestFit="1" customWidth="1"/>
    <col min="6403" max="6403" width="14.28515625" style="179" bestFit="1" customWidth="1"/>
    <col min="6404" max="6404" width="14.28515625" style="179" customWidth="1"/>
    <col min="6405" max="6406" width="14.140625" style="179" bestFit="1" customWidth="1"/>
    <col min="6407" max="6407" width="13.28515625" style="179" customWidth="1"/>
    <col min="6408" max="6408" width="14.5703125" style="179" customWidth="1"/>
    <col min="6409" max="6409" width="13.5703125" style="179" customWidth="1"/>
    <col min="6410" max="6656" width="9.140625" style="179"/>
    <col min="6657" max="6657" width="11.28515625" style="179" bestFit="1" customWidth="1"/>
    <col min="6658" max="6658" width="69" style="179" bestFit="1" customWidth="1"/>
    <col min="6659" max="6659" width="14.28515625" style="179" bestFit="1" customWidth="1"/>
    <col min="6660" max="6660" width="14.28515625" style="179" customWidth="1"/>
    <col min="6661" max="6662" width="14.140625" style="179" bestFit="1" customWidth="1"/>
    <col min="6663" max="6663" width="13.28515625" style="179" customWidth="1"/>
    <col min="6664" max="6664" width="14.5703125" style="179" customWidth="1"/>
    <col min="6665" max="6665" width="13.5703125" style="179" customWidth="1"/>
    <col min="6666" max="6912" width="9.140625" style="179"/>
    <col min="6913" max="6913" width="11.28515625" style="179" bestFit="1" customWidth="1"/>
    <col min="6914" max="6914" width="69" style="179" bestFit="1" customWidth="1"/>
    <col min="6915" max="6915" width="14.28515625" style="179" bestFit="1" customWidth="1"/>
    <col min="6916" max="6916" width="14.28515625" style="179" customWidth="1"/>
    <col min="6917" max="6918" width="14.140625" style="179" bestFit="1" customWidth="1"/>
    <col min="6919" max="6919" width="13.28515625" style="179" customWidth="1"/>
    <col min="6920" max="6920" width="14.5703125" style="179" customWidth="1"/>
    <col min="6921" max="6921" width="13.5703125" style="179" customWidth="1"/>
    <col min="6922" max="7168" width="9.140625" style="179"/>
    <col min="7169" max="7169" width="11.28515625" style="179" bestFit="1" customWidth="1"/>
    <col min="7170" max="7170" width="69" style="179" bestFit="1" customWidth="1"/>
    <col min="7171" max="7171" width="14.28515625" style="179" bestFit="1" customWidth="1"/>
    <col min="7172" max="7172" width="14.28515625" style="179" customWidth="1"/>
    <col min="7173" max="7174" width="14.140625" style="179" bestFit="1" customWidth="1"/>
    <col min="7175" max="7175" width="13.28515625" style="179" customWidth="1"/>
    <col min="7176" max="7176" width="14.5703125" style="179" customWidth="1"/>
    <col min="7177" max="7177" width="13.5703125" style="179" customWidth="1"/>
    <col min="7178" max="7424" width="9.140625" style="179"/>
    <col min="7425" max="7425" width="11.28515625" style="179" bestFit="1" customWidth="1"/>
    <col min="7426" max="7426" width="69" style="179" bestFit="1" customWidth="1"/>
    <col min="7427" max="7427" width="14.28515625" style="179" bestFit="1" customWidth="1"/>
    <col min="7428" max="7428" width="14.28515625" style="179" customWidth="1"/>
    <col min="7429" max="7430" width="14.140625" style="179" bestFit="1" customWidth="1"/>
    <col min="7431" max="7431" width="13.28515625" style="179" customWidth="1"/>
    <col min="7432" max="7432" width="14.5703125" style="179" customWidth="1"/>
    <col min="7433" max="7433" width="13.5703125" style="179" customWidth="1"/>
    <col min="7434" max="7680" width="9.140625" style="179"/>
    <col min="7681" max="7681" width="11.28515625" style="179" bestFit="1" customWidth="1"/>
    <col min="7682" max="7682" width="69" style="179" bestFit="1" customWidth="1"/>
    <col min="7683" max="7683" width="14.28515625" style="179" bestFit="1" customWidth="1"/>
    <col min="7684" max="7684" width="14.28515625" style="179" customWidth="1"/>
    <col min="7685" max="7686" width="14.140625" style="179" bestFit="1" customWidth="1"/>
    <col min="7687" max="7687" width="13.28515625" style="179" customWidth="1"/>
    <col min="7688" max="7688" width="14.5703125" style="179" customWidth="1"/>
    <col min="7689" max="7689" width="13.5703125" style="179" customWidth="1"/>
    <col min="7690" max="7936" width="9.140625" style="179"/>
    <col min="7937" max="7937" width="11.28515625" style="179" bestFit="1" customWidth="1"/>
    <col min="7938" max="7938" width="69" style="179" bestFit="1" customWidth="1"/>
    <col min="7939" max="7939" width="14.28515625" style="179" bestFit="1" customWidth="1"/>
    <col min="7940" max="7940" width="14.28515625" style="179" customWidth="1"/>
    <col min="7941" max="7942" width="14.140625" style="179" bestFit="1" customWidth="1"/>
    <col min="7943" max="7943" width="13.28515625" style="179" customWidth="1"/>
    <col min="7944" max="7944" width="14.5703125" style="179" customWidth="1"/>
    <col min="7945" max="7945" width="13.5703125" style="179" customWidth="1"/>
    <col min="7946" max="8192" width="9.140625" style="179"/>
    <col min="8193" max="8193" width="11.28515625" style="179" bestFit="1" customWidth="1"/>
    <col min="8194" max="8194" width="69" style="179" bestFit="1" customWidth="1"/>
    <col min="8195" max="8195" width="14.28515625" style="179" bestFit="1" customWidth="1"/>
    <col min="8196" max="8196" width="14.28515625" style="179" customWidth="1"/>
    <col min="8197" max="8198" width="14.140625" style="179" bestFit="1" customWidth="1"/>
    <col min="8199" max="8199" width="13.28515625" style="179" customWidth="1"/>
    <col min="8200" max="8200" width="14.5703125" style="179" customWidth="1"/>
    <col min="8201" max="8201" width="13.5703125" style="179" customWidth="1"/>
    <col min="8202" max="8448" width="9.140625" style="179"/>
    <col min="8449" max="8449" width="11.28515625" style="179" bestFit="1" customWidth="1"/>
    <col min="8450" max="8450" width="69" style="179" bestFit="1" customWidth="1"/>
    <col min="8451" max="8451" width="14.28515625" style="179" bestFit="1" customWidth="1"/>
    <col min="8452" max="8452" width="14.28515625" style="179" customWidth="1"/>
    <col min="8453" max="8454" width="14.140625" style="179" bestFit="1" customWidth="1"/>
    <col min="8455" max="8455" width="13.28515625" style="179" customWidth="1"/>
    <col min="8456" max="8456" width="14.5703125" style="179" customWidth="1"/>
    <col min="8457" max="8457" width="13.5703125" style="179" customWidth="1"/>
    <col min="8458" max="8704" width="9.140625" style="179"/>
    <col min="8705" max="8705" width="11.28515625" style="179" bestFit="1" customWidth="1"/>
    <col min="8706" max="8706" width="69" style="179" bestFit="1" customWidth="1"/>
    <col min="8707" max="8707" width="14.28515625" style="179" bestFit="1" customWidth="1"/>
    <col min="8708" max="8708" width="14.28515625" style="179" customWidth="1"/>
    <col min="8709" max="8710" width="14.140625" style="179" bestFit="1" customWidth="1"/>
    <col min="8711" max="8711" width="13.28515625" style="179" customWidth="1"/>
    <col min="8712" max="8712" width="14.5703125" style="179" customWidth="1"/>
    <col min="8713" max="8713" width="13.5703125" style="179" customWidth="1"/>
    <col min="8714" max="8960" width="9.140625" style="179"/>
    <col min="8961" max="8961" width="11.28515625" style="179" bestFit="1" customWidth="1"/>
    <col min="8962" max="8962" width="69" style="179" bestFit="1" customWidth="1"/>
    <col min="8963" max="8963" width="14.28515625" style="179" bestFit="1" customWidth="1"/>
    <col min="8964" max="8964" width="14.28515625" style="179" customWidth="1"/>
    <col min="8965" max="8966" width="14.140625" style="179" bestFit="1" customWidth="1"/>
    <col min="8967" max="8967" width="13.28515625" style="179" customWidth="1"/>
    <col min="8968" max="8968" width="14.5703125" style="179" customWidth="1"/>
    <col min="8969" max="8969" width="13.5703125" style="179" customWidth="1"/>
    <col min="8970" max="9216" width="9.140625" style="179"/>
    <col min="9217" max="9217" width="11.28515625" style="179" bestFit="1" customWidth="1"/>
    <col min="9218" max="9218" width="69" style="179" bestFit="1" customWidth="1"/>
    <col min="9219" max="9219" width="14.28515625" style="179" bestFit="1" customWidth="1"/>
    <col min="9220" max="9220" width="14.28515625" style="179" customWidth="1"/>
    <col min="9221" max="9222" width="14.140625" style="179" bestFit="1" customWidth="1"/>
    <col min="9223" max="9223" width="13.28515625" style="179" customWidth="1"/>
    <col min="9224" max="9224" width="14.5703125" style="179" customWidth="1"/>
    <col min="9225" max="9225" width="13.5703125" style="179" customWidth="1"/>
    <col min="9226" max="9472" width="9.140625" style="179"/>
    <col min="9473" max="9473" width="11.28515625" style="179" bestFit="1" customWidth="1"/>
    <col min="9474" max="9474" width="69" style="179" bestFit="1" customWidth="1"/>
    <col min="9475" max="9475" width="14.28515625" style="179" bestFit="1" customWidth="1"/>
    <col min="9476" max="9476" width="14.28515625" style="179" customWidth="1"/>
    <col min="9477" max="9478" width="14.140625" style="179" bestFit="1" customWidth="1"/>
    <col min="9479" max="9479" width="13.28515625" style="179" customWidth="1"/>
    <col min="9480" max="9480" width="14.5703125" style="179" customWidth="1"/>
    <col min="9481" max="9481" width="13.5703125" style="179" customWidth="1"/>
    <col min="9482" max="9728" width="9.140625" style="179"/>
    <col min="9729" max="9729" width="11.28515625" style="179" bestFit="1" customWidth="1"/>
    <col min="9730" max="9730" width="69" style="179" bestFit="1" customWidth="1"/>
    <col min="9731" max="9731" width="14.28515625" style="179" bestFit="1" customWidth="1"/>
    <col min="9732" max="9732" width="14.28515625" style="179" customWidth="1"/>
    <col min="9733" max="9734" width="14.140625" style="179" bestFit="1" customWidth="1"/>
    <col min="9735" max="9735" width="13.28515625" style="179" customWidth="1"/>
    <col min="9736" max="9736" width="14.5703125" style="179" customWidth="1"/>
    <col min="9737" max="9737" width="13.5703125" style="179" customWidth="1"/>
    <col min="9738" max="9984" width="9.140625" style="179"/>
    <col min="9985" max="9985" width="11.28515625" style="179" bestFit="1" customWidth="1"/>
    <col min="9986" max="9986" width="69" style="179" bestFit="1" customWidth="1"/>
    <col min="9987" max="9987" width="14.28515625" style="179" bestFit="1" customWidth="1"/>
    <col min="9988" max="9988" width="14.28515625" style="179" customWidth="1"/>
    <col min="9989" max="9990" width="14.140625" style="179" bestFit="1" customWidth="1"/>
    <col min="9991" max="9991" width="13.28515625" style="179" customWidth="1"/>
    <col min="9992" max="9992" width="14.5703125" style="179" customWidth="1"/>
    <col min="9993" max="9993" width="13.5703125" style="179" customWidth="1"/>
    <col min="9994" max="10240" width="9.140625" style="179"/>
    <col min="10241" max="10241" width="11.28515625" style="179" bestFit="1" customWidth="1"/>
    <col min="10242" max="10242" width="69" style="179" bestFit="1" customWidth="1"/>
    <col min="10243" max="10243" width="14.28515625" style="179" bestFit="1" customWidth="1"/>
    <col min="10244" max="10244" width="14.28515625" style="179" customWidth="1"/>
    <col min="10245" max="10246" width="14.140625" style="179" bestFit="1" customWidth="1"/>
    <col min="10247" max="10247" width="13.28515625" style="179" customWidth="1"/>
    <col min="10248" max="10248" width="14.5703125" style="179" customWidth="1"/>
    <col min="10249" max="10249" width="13.5703125" style="179" customWidth="1"/>
    <col min="10250" max="10496" width="9.140625" style="179"/>
    <col min="10497" max="10497" width="11.28515625" style="179" bestFit="1" customWidth="1"/>
    <col min="10498" max="10498" width="69" style="179" bestFit="1" customWidth="1"/>
    <col min="10499" max="10499" width="14.28515625" style="179" bestFit="1" customWidth="1"/>
    <col min="10500" max="10500" width="14.28515625" style="179" customWidth="1"/>
    <col min="10501" max="10502" width="14.140625" style="179" bestFit="1" customWidth="1"/>
    <col min="10503" max="10503" width="13.28515625" style="179" customWidth="1"/>
    <col min="10504" max="10504" width="14.5703125" style="179" customWidth="1"/>
    <col min="10505" max="10505" width="13.5703125" style="179" customWidth="1"/>
    <col min="10506" max="10752" width="9.140625" style="179"/>
    <col min="10753" max="10753" width="11.28515625" style="179" bestFit="1" customWidth="1"/>
    <col min="10754" max="10754" width="69" style="179" bestFit="1" customWidth="1"/>
    <col min="10755" max="10755" width="14.28515625" style="179" bestFit="1" customWidth="1"/>
    <col min="10756" max="10756" width="14.28515625" style="179" customWidth="1"/>
    <col min="10757" max="10758" width="14.140625" style="179" bestFit="1" customWidth="1"/>
    <col min="10759" max="10759" width="13.28515625" style="179" customWidth="1"/>
    <col min="10760" max="10760" width="14.5703125" style="179" customWidth="1"/>
    <col min="10761" max="10761" width="13.5703125" style="179" customWidth="1"/>
    <col min="10762" max="11008" width="9.140625" style="179"/>
    <col min="11009" max="11009" width="11.28515625" style="179" bestFit="1" customWidth="1"/>
    <col min="11010" max="11010" width="69" style="179" bestFit="1" customWidth="1"/>
    <col min="11011" max="11011" width="14.28515625" style="179" bestFit="1" customWidth="1"/>
    <col min="11012" max="11012" width="14.28515625" style="179" customWidth="1"/>
    <col min="11013" max="11014" width="14.140625" style="179" bestFit="1" customWidth="1"/>
    <col min="11015" max="11015" width="13.28515625" style="179" customWidth="1"/>
    <col min="11016" max="11016" width="14.5703125" style="179" customWidth="1"/>
    <col min="11017" max="11017" width="13.5703125" style="179" customWidth="1"/>
    <col min="11018" max="11264" width="9.140625" style="179"/>
    <col min="11265" max="11265" width="11.28515625" style="179" bestFit="1" customWidth="1"/>
    <col min="11266" max="11266" width="69" style="179" bestFit="1" customWidth="1"/>
    <col min="11267" max="11267" width="14.28515625" style="179" bestFit="1" customWidth="1"/>
    <col min="11268" max="11268" width="14.28515625" style="179" customWidth="1"/>
    <col min="11269" max="11270" width="14.140625" style="179" bestFit="1" customWidth="1"/>
    <col min="11271" max="11271" width="13.28515625" style="179" customWidth="1"/>
    <col min="11272" max="11272" width="14.5703125" style="179" customWidth="1"/>
    <col min="11273" max="11273" width="13.5703125" style="179" customWidth="1"/>
    <col min="11274" max="11520" width="9.140625" style="179"/>
    <col min="11521" max="11521" width="11.28515625" style="179" bestFit="1" customWidth="1"/>
    <col min="11522" max="11522" width="69" style="179" bestFit="1" customWidth="1"/>
    <col min="11523" max="11523" width="14.28515625" style="179" bestFit="1" customWidth="1"/>
    <col min="11524" max="11524" width="14.28515625" style="179" customWidth="1"/>
    <col min="11525" max="11526" width="14.140625" style="179" bestFit="1" customWidth="1"/>
    <col min="11527" max="11527" width="13.28515625" style="179" customWidth="1"/>
    <col min="11528" max="11528" width="14.5703125" style="179" customWidth="1"/>
    <col min="11529" max="11529" width="13.5703125" style="179" customWidth="1"/>
    <col min="11530" max="11776" width="9.140625" style="179"/>
    <col min="11777" max="11777" width="11.28515625" style="179" bestFit="1" customWidth="1"/>
    <col min="11778" max="11778" width="69" style="179" bestFit="1" customWidth="1"/>
    <col min="11779" max="11779" width="14.28515625" style="179" bestFit="1" customWidth="1"/>
    <col min="11780" max="11780" width="14.28515625" style="179" customWidth="1"/>
    <col min="11781" max="11782" width="14.140625" style="179" bestFit="1" customWidth="1"/>
    <col min="11783" max="11783" width="13.28515625" style="179" customWidth="1"/>
    <col min="11784" max="11784" width="14.5703125" style="179" customWidth="1"/>
    <col min="11785" max="11785" width="13.5703125" style="179" customWidth="1"/>
    <col min="11786" max="12032" width="9.140625" style="179"/>
    <col min="12033" max="12033" width="11.28515625" style="179" bestFit="1" customWidth="1"/>
    <col min="12034" max="12034" width="69" style="179" bestFit="1" customWidth="1"/>
    <col min="12035" max="12035" width="14.28515625" style="179" bestFit="1" customWidth="1"/>
    <col min="12036" max="12036" width="14.28515625" style="179" customWidth="1"/>
    <col min="12037" max="12038" width="14.140625" style="179" bestFit="1" customWidth="1"/>
    <col min="12039" max="12039" width="13.28515625" style="179" customWidth="1"/>
    <col min="12040" max="12040" width="14.5703125" style="179" customWidth="1"/>
    <col min="12041" max="12041" width="13.5703125" style="179" customWidth="1"/>
    <col min="12042" max="12288" width="9.140625" style="179"/>
    <col min="12289" max="12289" width="11.28515625" style="179" bestFit="1" customWidth="1"/>
    <col min="12290" max="12290" width="69" style="179" bestFit="1" customWidth="1"/>
    <col min="12291" max="12291" width="14.28515625" style="179" bestFit="1" customWidth="1"/>
    <col min="12292" max="12292" width="14.28515625" style="179" customWidth="1"/>
    <col min="12293" max="12294" width="14.140625" style="179" bestFit="1" customWidth="1"/>
    <col min="12295" max="12295" width="13.28515625" style="179" customWidth="1"/>
    <col min="12296" max="12296" width="14.5703125" style="179" customWidth="1"/>
    <col min="12297" max="12297" width="13.5703125" style="179" customWidth="1"/>
    <col min="12298" max="12544" width="9.140625" style="179"/>
    <col min="12545" max="12545" width="11.28515625" style="179" bestFit="1" customWidth="1"/>
    <col min="12546" max="12546" width="69" style="179" bestFit="1" customWidth="1"/>
    <col min="12547" max="12547" width="14.28515625" style="179" bestFit="1" customWidth="1"/>
    <col min="12548" max="12548" width="14.28515625" style="179" customWidth="1"/>
    <col min="12549" max="12550" width="14.140625" style="179" bestFit="1" customWidth="1"/>
    <col min="12551" max="12551" width="13.28515625" style="179" customWidth="1"/>
    <col min="12552" max="12552" width="14.5703125" style="179" customWidth="1"/>
    <col min="12553" max="12553" width="13.5703125" style="179" customWidth="1"/>
    <col min="12554" max="12800" width="9.140625" style="179"/>
    <col min="12801" max="12801" width="11.28515625" style="179" bestFit="1" customWidth="1"/>
    <col min="12802" max="12802" width="69" style="179" bestFit="1" customWidth="1"/>
    <col min="12803" max="12803" width="14.28515625" style="179" bestFit="1" customWidth="1"/>
    <col min="12804" max="12804" width="14.28515625" style="179" customWidth="1"/>
    <col min="12805" max="12806" width="14.140625" style="179" bestFit="1" customWidth="1"/>
    <col min="12807" max="12807" width="13.28515625" style="179" customWidth="1"/>
    <col min="12808" max="12808" width="14.5703125" style="179" customWidth="1"/>
    <col min="12809" max="12809" width="13.5703125" style="179" customWidth="1"/>
    <col min="12810" max="13056" width="9.140625" style="179"/>
    <col min="13057" max="13057" width="11.28515625" style="179" bestFit="1" customWidth="1"/>
    <col min="13058" max="13058" width="69" style="179" bestFit="1" customWidth="1"/>
    <col min="13059" max="13059" width="14.28515625" style="179" bestFit="1" customWidth="1"/>
    <col min="13060" max="13060" width="14.28515625" style="179" customWidth="1"/>
    <col min="13061" max="13062" width="14.140625" style="179" bestFit="1" customWidth="1"/>
    <col min="13063" max="13063" width="13.28515625" style="179" customWidth="1"/>
    <col min="13064" max="13064" width="14.5703125" style="179" customWidth="1"/>
    <col min="13065" max="13065" width="13.5703125" style="179" customWidth="1"/>
    <col min="13066" max="13312" width="9.140625" style="179"/>
    <col min="13313" max="13313" width="11.28515625" style="179" bestFit="1" customWidth="1"/>
    <col min="13314" max="13314" width="69" style="179" bestFit="1" customWidth="1"/>
    <col min="13315" max="13315" width="14.28515625" style="179" bestFit="1" customWidth="1"/>
    <col min="13316" max="13316" width="14.28515625" style="179" customWidth="1"/>
    <col min="13317" max="13318" width="14.140625" style="179" bestFit="1" customWidth="1"/>
    <col min="13319" max="13319" width="13.28515625" style="179" customWidth="1"/>
    <col min="13320" max="13320" width="14.5703125" style="179" customWidth="1"/>
    <col min="13321" max="13321" width="13.5703125" style="179" customWidth="1"/>
    <col min="13322" max="13568" width="9.140625" style="179"/>
    <col min="13569" max="13569" width="11.28515625" style="179" bestFit="1" customWidth="1"/>
    <col min="13570" max="13570" width="69" style="179" bestFit="1" customWidth="1"/>
    <col min="13571" max="13571" width="14.28515625" style="179" bestFit="1" customWidth="1"/>
    <col min="13572" max="13572" width="14.28515625" style="179" customWidth="1"/>
    <col min="13573" max="13574" width="14.140625" style="179" bestFit="1" customWidth="1"/>
    <col min="13575" max="13575" width="13.28515625" style="179" customWidth="1"/>
    <col min="13576" max="13576" width="14.5703125" style="179" customWidth="1"/>
    <col min="13577" max="13577" width="13.5703125" style="179" customWidth="1"/>
    <col min="13578" max="13824" width="9.140625" style="179"/>
    <col min="13825" max="13825" width="11.28515625" style="179" bestFit="1" customWidth="1"/>
    <col min="13826" max="13826" width="69" style="179" bestFit="1" customWidth="1"/>
    <col min="13827" max="13827" width="14.28515625" style="179" bestFit="1" customWidth="1"/>
    <col min="13828" max="13828" width="14.28515625" style="179" customWidth="1"/>
    <col min="13829" max="13830" width="14.140625" style="179" bestFit="1" customWidth="1"/>
    <col min="13831" max="13831" width="13.28515625" style="179" customWidth="1"/>
    <col min="13832" max="13832" width="14.5703125" style="179" customWidth="1"/>
    <col min="13833" max="13833" width="13.5703125" style="179" customWidth="1"/>
    <col min="13834" max="14080" width="9.140625" style="179"/>
    <col min="14081" max="14081" width="11.28515625" style="179" bestFit="1" customWidth="1"/>
    <col min="14082" max="14082" width="69" style="179" bestFit="1" customWidth="1"/>
    <col min="14083" max="14083" width="14.28515625" style="179" bestFit="1" customWidth="1"/>
    <col min="14084" max="14084" width="14.28515625" style="179" customWidth="1"/>
    <col min="14085" max="14086" width="14.140625" style="179" bestFit="1" customWidth="1"/>
    <col min="14087" max="14087" width="13.28515625" style="179" customWidth="1"/>
    <col min="14088" max="14088" width="14.5703125" style="179" customWidth="1"/>
    <col min="14089" max="14089" width="13.5703125" style="179" customWidth="1"/>
    <col min="14090" max="14336" width="9.140625" style="179"/>
    <col min="14337" max="14337" width="11.28515625" style="179" bestFit="1" customWidth="1"/>
    <col min="14338" max="14338" width="69" style="179" bestFit="1" customWidth="1"/>
    <col min="14339" max="14339" width="14.28515625" style="179" bestFit="1" customWidth="1"/>
    <col min="14340" max="14340" width="14.28515625" style="179" customWidth="1"/>
    <col min="14341" max="14342" width="14.140625" style="179" bestFit="1" customWidth="1"/>
    <col min="14343" max="14343" width="13.28515625" style="179" customWidth="1"/>
    <col min="14344" max="14344" width="14.5703125" style="179" customWidth="1"/>
    <col min="14345" max="14345" width="13.5703125" style="179" customWidth="1"/>
    <col min="14346" max="14592" width="9.140625" style="179"/>
    <col min="14593" max="14593" width="11.28515625" style="179" bestFit="1" customWidth="1"/>
    <col min="14594" max="14594" width="69" style="179" bestFit="1" customWidth="1"/>
    <col min="14595" max="14595" width="14.28515625" style="179" bestFit="1" customWidth="1"/>
    <col min="14596" max="14596" width="14.28515625" style="179" customWidth="1"/>
    <col min="14597" max="14598" width="14.140625" style="179" bestFit="1" customWidth="1"/>
    <col min="14599" max="14599" width="13.28515625" style="179" customWidth="1"/>
    <col min="14600" max="14600" width="14.5703125" style="179" customWidth="1"/>
    <col min="14601" max="14601" width="13.5703125" style="179" customWidth="1"/>
    <col min="14602" max="14848" width="9.140625" style="179"/>
    <col min="14849" max="14849" width="11.28515625" style="179" bestFit="1" customWidth="1"/>
    <col min="14850" max="14850" width="69" style="179" bestFit="1" customWidth="1"/>
    <col min="14851" max="14851" width="14.28515625" style="179" bestFit="1" customWidth="1"/>
    <col min="14852" max="14852" width="14.28515625" style="179" customWidth="1"/>
    <col min="14853" max="14854" width="14.140625" style="179" bestFit="1" customWidth="1"/>
    <col min="14855" max="14855" width="13.28515625" style="179" customWidth="1"/>
    <col min="14856" max="14856" width="14.5703125" style="179" customWidth="1"/>
    <col min="14857" max="14857" width="13.5703125" style="179" customWidth="1"/>
    <col min="14858" max="15104" width="9.140625" style="179"/>
    <col min="15105" max="15105" width="11.28515625" style="179" bestFit="1" customWidth="1"/>
    <col min="15106" max="15106" width="69" style="179" bestFit="1" customWidth="1"/>
    <col min="15107" max="15107" width="14.28515625" style="179" bestFit="1" customWidth="1"/>
    <col min="15108" max="15108" width="14.28515625" style="179" customWidth="1"/>
    <col min="15109" max="15110" width="14.140625" style="179" bestFit="1" customWidth="1"/>
    <col min="15111" max="15111" width="13.28515625" style="179" customWidth="1"/>
    <col min="15112" max="15112" width="14.5703125" style="179" customWidth="1"/>
    <col min="15113" max="15113" width="13.5703125" style="179" customWidth="1"/>
    <col min="15114" max="15360" width="9.140625" style="179"/>
    <col min="15361" max="15361" width="11.28515625" style="179" bestFit="1" customWidth="1"/>
    <col min="15362" max="15362" width="69" style="179" bestFit="1" customWidth="1"/>
    <col min="15363" max="15363" width="14.28515625" style="179" bestFit="1" customWidth="1"/>
    <col min="15364" max="15364" width="14.28515625" style="179" customWidth="1"/>
    <col min="15365" max="15366" width="14.140625" style="179" bestFit="1" customWidth="1"/>
    <col min="15367" max="15367" width="13.28515625" style="179" customWidth="1"/>
    <col min="15368" max="15368" width="14.5703125" style="179" customWidth="1"/>
    <col min="15369" max="15369" width="13.5703125" style="179" customWidth="1"/>
    <col min="15370" max="15616" width="9.140625" style="179"/>
    <col min="15617" max="15617" width="11.28515625" style="179" bestFit="1" customWidth="1"/>
    <col min="15618" max="15618" width="69" style="179" bestFit="1" customWidth="1"/>
    <col min="15619" max="15619" width="14.28515625" style="179" bestFit="1" customWidth="1"/>
    <col min="15620" max="15620" width="14.28515625" style="179" customWidth="1"/>
    <col min="15621" max="15622" width="14.140625" style="179" bestFit="1" customWidth="1"/>
    <col min="15623" max="15623" width="13.28515625" style="179" customWidth="1"/>
    <col min="15624" max="15624" width="14.5703125" style="179" customWidth="1"/>
    <col min="15625" max="15625" width="13.5703125" style="179" customWidth="1"/>
    <col min="15626" max="15872" width="9.140625" style="179"/>
    <col min="15873" max="15873" width="11.28515625" style="179" bestFit="1" customWidth="1"/>
    <col min="15874" max="15874" width="69" style="179" bestFit="1" customWidth="1"/>
    <col min="15875" max="15875" width="14.28515625" style="179" bestFit="1" customWidth="1"/>
    <col min="15876" max="15876" width="14.28515625" style="179" customWidth="1"/>
    <col min="15877" max="15878" width="14.140625" style="179" bestFit="1" customWidth="1"/>
    <col min="15879" max="15879" width="13.28515625" style="179" customWidth="1"/>
    <col min="15880" max="15880" width="14.5703125" style="179" customWidth="1"/>
    <col min="15881" max="15881" width="13.5703125" style="179" customWidth="1"/>
    <col min="15882" max="16128" width="9.140625" style="179"/>
    <col min="16129" max="16129" width="11.28515625" style="179" bestFit="1" customWidth="1"/>
    <col min="16130" max="16130" width="69" style="179" bestFit="1" customWidth="1"/>
    <col min="16131" max="16131" width="14.28515625" style="179" bestFit="1" customWidth="1"/>
    <col min="16132" max="16132" width="14.28515625" style="179" customWidth="1"/>
    <col min="16133" max="16134" width="14.140625" style="179" bestFit="1" customWidth="1"/>
    <col min="16135" max="16135" width="13.28515625" style="179" customWidth="1"/>
    <col min="16136" max="16136" width="14.5703125" style="179" customWidth="1"/>
    <col min="16137" max="16137" width="13.5703125" style="179" customWidth="1"/>
    <col min="16138" max="16384" width="9.140625" style="179"/>
  </cols>
  <sheetData>
    <row r="1" spans="1:9" s="97" customFormat="1" ht="12.75">
      <c r="H1" s="863" t="s">
        <v>95</v>
      </c>
      <c r="I1" s="863"/>
    </row>
    <row r="3" spans="1:9" ht="16.5">
      <c r="A3" s="864" t="s">
        <v>96</v>
      </c>
      <c r="B3" s="864"/>
      <c r="C3" s="864"/>
      <c r="D3" s="864"/>
      <c r="E3" s="864"/>
      <c r="F3" s="864"/>
      <c r="G3" s="864"/>
      <c r="H3" s="864"/>
      <c r="I3" s="864"/>
    </row>
    <row r="4" spans="1:9" ht="15" thickBot="1">
      <c r="B4" s="180"/>
      <c r="E4" s="181"/>
      <c r="H4" s="998" t="s">
        <v>24</v>
      </c>
      <c r="I4" s="998"/>
    </row>
    <row r="5" spans="1:9" s="181" customFormat="1" ht="30" customHeight="1">
      <c r="A5" s="865" t="s">
        <v>97</v>
      </c>
      <c r="B5" s="865" t="s">
        <v>98</v>
      </c>
      <c r="C5" s="867" t="s">
        <v>99</v>
      </c>
      <c r="D5" s="868"/>
      <c r="E5" s="869" t="s">
        <v>100</v>
      </c>
      <c r="F5" s="870"/>
      <c r="G5" s="867" t="s">
        <v>101</v>
      </c>
      <c r="H5" s="871"/>
      <c r="I5" s="872"/>
    </row>
    <row r="6" spans="1:9" s="188" customFormat="1" ht="48" customHeight="1" thickBot="1">
      <c r="A6" s="866"/>
      <c r="B6" s="866"/>
      <c r="C6" s="182">
        <v>40178</v>
      </c>
      <c r="D6" s="183">
        <v>40359</v>
      </c>
      <c r="E6" s="182">
        <v>40178</v>
      </c>
      <c r="F6" s="184">
        <v>40359</v>
      </c>
      <c r="G6" s="185" t="s">
        <v>102</v>
      </c>
      <c r="H6" s="186" t="s">
        <v>103</v>
      </c>
      <c r="I6" s="187" t="s">
        <v>104</v>
      </c>
    </row>
    <row r="7" spans="1:9" s="197" customFormat="1">
      <c r="A7" s="189" t="s">
        <v>105</v>
      </c>
      <c r="B7" s="190" t="s">
        <v>106</v>
      </c>
      <c r="C7" s="191">
        <f>C8+C11</f>
        <v>29664.076981000002</v>
      </c>
      <c r="D7" s="192">
        <f>D8+D11</f>
        <v>38034.646999999997</v>
      </c>
      <c r="E7" s="193">
        <f t="shared" ref="E7:E24" si="0">C7/$C$24</f>
        <v>0.96817648826797931</v>
      </c>
      <c r="F7" s="194">
        <f t="shared" ref="F7:F24" si="1">D7/$D$24</f>
        <v>0.97519605340988857</v>
      </c>
      <c r="G7" s="195">
        <f t="shared" ref="G7:G24" si="2">D7-C7</f>
        <v>8370.5700189999952</v>
      </c>
      <c r="H7" s="196">
        <f t="shared" ref="H7:H15" si="3">G7/C7</f>
        <v>0.28217867774417488</v>
      </c>
      <c r="I7" s="196">
        <f t="shared" ref="I7:I24" si="4">G7/$G$24</f>
        <v>1.0009135111312237</v>
      </c>
    </row>
    <row r="8" spans="1:9" s="197" customFormat="1">
      <c r="A8" s="198" t="s">
        <v>107</v>
      </c>
      <c r="B8" s="199" t="s">
        <v>108</v>
      </c>
      <c r="C8" s="200">
        <f>C9+C10</f>
        <v>24035.628981000002</v>
      </c>
      <c r="D8" s="201">
        <f>D9+D10</f>
        <v>33170.010999999999</v>
      </c>
      <c r="E8" s="202">
        <f t="shared" si="0"/>
        <v>0.78447513721871998</v>
      </c>
      <c r="F8" s="203">
        <f t="shared" si="1"/>
        <v>0.85046835898759865</v>
      </c>
      <c r="G8" s="204">
        <f t="shared" si="2"/>
        <v>9134.3820189999969</v>
      </c>
      <c r="H8" s="205">
        <f t="shared" si="3"/>
        <v>0.38003507319157998</v>
      </c>
      <c r="I8" s="205">
        <f t="shared" si="4"/>
        <v>1.0922465683816662</v>
      </c>
    </row>
    <row r="9" spans="1:9" s="197" customFormat="1">
      <c r="A9" s="198"/>
      <c r="B9" s="206" t="s">
        <v>109</v>
      </c>
      <c r="C9" s="207">
        <v>15845.553981000001</v>
      </c>
      <c r="D9" s="208">
        <v>23183.021000000001</v>
      </c>
      <c r="E9" s="209">
        <f t="shared" si="0"/>
        <v>0.51716737445805105</v>
      </c>
      <c r="F9" s="210">
        <f t="shared" si="1"/>
        <v>0.5944051639369381</v>
      </c>
      <c r="G9" s="208">
        <f t="shared" si="2"/>
        <v>7337.4670189999997</v>
      </c>
      <c r="H9" s="211">
        <f t="shared" si="3"/>
        <v>0.46306156463814196</v>
      </c>
      <c r="I9" s="211">
        <f t="shared" si="4"/>
        <v>0.87737989887506229</v>
      </c>
    </row>
    <row r="10" spans="1:9" s="197" customFormat="1">
      <c r="A10" s="198"/>
      <c r="B10" s="206" t="s">
        <v>110</v>
      </c>
      <c r="C10" s="207">
        <v>8190.0749999999998</v>
      </c>
      <c r="D10" s="208">
        <v>9986.99</v>
      </c>
      <c r="E10" s="209">
        <f t="shared" si="0"/>
        <v>0.26730776276066898</v>
      </c>
      <c r="F10" s="210">
        <f t="shared" si="1"/>
        <v>0.25606319505066061</v>
      </c>
      <c r="G10" s="208">
        <f t="shared" si="2"/>
        <v>1796.915</v>
      </c>
      <c r="H10" s="211">
        <f t="shared" si="3"/>
        <v>0.21940153173200488</v>
      </c>
      <c r="I10" s="211">
        <f t="shared" si="4"/>
        <v>0.21486666950660438</v>
      </c>
    </row>
    <row r="11" spans="1:9" s="197" customFormat="1">
      <c r="A11" s="198" t="s">
        <v>111</v>
      </c>
      <c r="B11" s="199" t="s">
        <v>112</v>
      </c>
      <c r="C11" s="200">
        <v>5628.4479999999994</v>
      </c>
      <c r="D11" s="201">
        <f>D12+D17+D18</f>
        <v>4864.6360000000004</v>
      </c>
      <c r="E11" s="202">
        <f t="shared" si="0"/>
        <v>0.18370135104925922</v>
      </c>
      <c r="F11" s="203">
        <f t="shared" si="1"/>
        <v>0.12472769442228995</v>
      </c>
      <c r="G11" s="204">
        <f t="shared" si="2"/>
        <v>-763.81199999999899</v>
      </c>
      <c r="H11" s="205">
        <f t="shared" si="3"/>
        <v>-0.13570561547339499</v>
      </c>
      <c r="I11" s="205">
        <f t="shared" si="4"/>
        <v>-9.1333057250442162E-2</v>
      </c>
    </row>
    <row r="12" spans="1:9" s="197" customFormat="1">
      <c r="A12" s="212" t="s">
        <v>113</v>
      </c>
      <c r="B12" s="199" t="s">
        <v>114</v>
      </c>
      <c r="C12" s="200">
        <f>C13+C14+C15+C16</f>
        <v>4639.1879999999992</v>
      </c>
      <c r="D12" s="201">
        <f>D13+D14+D15+D16</f>
        <v>4029.413</v>
      </c>
      <c r="E12" s="202">
        <f t="shared" si="0"/>
        <v>0.15141387170522153</v>
      </c>
      <c r="F12" s="203">
        <f t="shared" si="1"/>
        <v>0.10331284670943573</v>
      </c>
      <c r="G12" s="204">
        <f t="shared" si="2"/>
        <v>-609.77499999999918</v>
      </c>
      <c r="H12" s="205">
        <f t="shared" si="3"/>
        <v>-0.13144002786694553</v>
      </c>
      <c r="I12" s="205">
        <f t="shared" si="4"/>
        <v>-7.2914035109278685E-2</v>
      </c>
    </row>
    <row r="13" spans="1:9" s="197" customFormat="1">
      <c r="A13" s="213"/>
      <c r="B13" s="214" t="s">
        <v>115</v>
      </c>
      <c r="C13" s="207">
        <v>221.489</v>
      </c>
      <c r="D13" s="208">
        <v>30.225000000000001</v>
      </c>
      <c r="E13" s="209">
        <f t="shared" si="0"/>
        <v>7.2289605487248672E-3</v>
      </c>
      <c r="F13" s="210">
        <f t="shared" si="1"/>
        <v>7.7495922899754757E-4</v>
      </c>
      <c r="G13" s="208">
        <f t="shared" si="2"/>
        <v>-191.26400000000001</v>
      </c>
      <c r="H13" s="211">
        <f t="shared" si="3"/>
        <v>-0.86353724112709884</v>
      </c>
      <c r="I13" s="211">
        <f t="shared" si="4"/>
        <v>-2.2870452234252138E-2</v>
      </c>
    </row>
    <row r="14" spans="1:9" s="197" customFormat="1">
      <c r="A14" s="213"/>
      <c r="B14" s="214" t="s">
        <v>116</v>
      </c>
      <c r="C14" s="207">
        <v>1442.5329999999999</v>
      </c>
      <c r="D14" s="208">
        <v>1152</v>
      </c>
      <c r="E14" s="209">
        <f t="shared" si="0"/>
        <v>4.7081408770790999E-2</v>
      </c>
      <c r="F14" s="210">
        <f t="shared" si="1"/>
        <v>2.9536907586606279E-2</v>
      </c>
      <c r="G14" s="208">
        <f t="shared" si="2"/>
        <v>-290.5329999999999</v>
      </c>
      <c r="H14" s="211">
        <f t="shared" si="3"/>
        <v>-0.20140475122579513</v>
      </c>
      <c r="I14" s="211">
        <f t="shared" si="4"/>
        <v>-3.4740573756556245E-2</v>
      </c>
    </row>
    <row r="15" spans="1:9" s="197" customFormat="1" ht="17.25" customHeight="1">
      <c r="A15" s="213"/>
      <c r="B15" s="214" t="s">
        <v>117</v>
      </c>
      <c r="C15" s="207">
        <v>2625.0639999999999</v>
      </c>
      <c r="D15" s="208">
        <v>2509</v>
      </c>
      <c r="E15" s="209">
        <f t="shared" si="0"/>
        <v>8.5676869252549304E-2</v>
      </c>
      <c r="F15" s="210">
        <f t="shared" si="1"/>
        <v>6.4329948901731895E-2</v>
      </c>
      <c r="G15" s="208">
        <f t="shared" si="2"/>
        <v>-116.06399999999985</v>
      </c>
      <c r="H15" s="211">
        <f t="shared" si="3"/>
        <v>-4.4213779168812591E-2</v>
      </c>
      <c r="I15" s="211">
        <f t="shared" si="4"/>
        <v>-1.3878388866259393E-2</v>
      </c>
    </row>
    <row r="16" spans="1:9" s="197" customFormat="1">
      <c r="A16" s="213"/>
      <c r="B16" s="214" t="s">
        <v>118</v>
      </c>
      <c r="C16" s="207">
        <v>350.10199999999998</v>
      </c>
      <c r="D16" s="208">
        <v>338.18799999999999</v>
      </c>
      <c r="E16" s="209">
        <f t="shared" si="0"/>
        <v>1.1426633133156379E-2</v>
      </c>
      <c r="F16" s="210">
        <f t="shared" si="1"/>
        <v>8.6710309921000026E-3</v>
      </c>
      <c r="G16" s="208">
        <f t="shared" si="2"/>
        <v>-11.913999999999987</v>
      </c>
      <c r="H16" s="211" t="s">
        <v>119</v>
      </c>
      <c r="I16" s="211">
        <f t="shared" si="4"/>
        <v>-1.4246202522109736E-3</v>
      </c>
    </row>
    <row r="17" spans="1:9" s="197" customFormat="1">
      <c r="A17" s="198" t="s">
        <v>120</v>
      </c>
      <c r="B17" s="199" t="s">
        <v>121</v>
      </c>
      <c r="C17" s="200">
        <v>831.495</v>
      </c>
      <c r="D17" s="201">
        <v>835.22299999999996</v>
      </c>
      <c r="E17" s="202">
        <f t="shared" si="0"/>
        <v>2.7138343445778267E-2</v>
      </c>
      <c r="F17" s="203">
        <f t="shared" si="1"/>
        <v>2.1414847712854214E-2</v>
      </c>
      <c r="G17" s="204">
        <f t="shared" si="2"/>
        <v>3.7279999999999518</v>
      </c>
      <c r="H17" s="205">
        <f t="shared" ref="H17:H22" si="5">G17/C17</f>
        <v>4.4834905802199074E-3</v>
      </c>
      <c r="I17" s="205">
        <f t="shared" si="4"/>
        <v>4.4577675845580385E-4</v>
      </c>
    </row>
    <row r="18" spans="1:9" s="197" customFormat="1">
      <c r="A18" s="198" t="s">
        <v>122</v>
      </c>
      <c r="B18" s="199" t="s">
        <v>123</v>
      </c>
      <c r="C18" s="200">
        <v>157.76499999999999</v>
      </c>
      <c r="D18" s="201">
        <v>0</v>
      </c>
      <c r="E18" s="202">
        <f t="shared" si="0"/>
        <v>5.1491358982594104E-3</v>
      </c>
      <c r="F18" s="203">
        <f t="shared" si="1"/>
        <v>0</v>
      </c>
      <c r="G18" s="204">
        <f t="shared" si="2"/>
        <v>-157.76499999999999</v>
      </c>
      <c r="H18" s="205">
        <f t="shared" si="5"/>
        <v>-1</v>
      </c>
      <c r="I18" s="205">
        <f t="shared" si="4"/>
        <v>-1.8864798899619312E-2</v>
      </c>
    </row>
    <row r="19" spans="1:9" s="197" customFormat="1">
      <c r="A19" s="189" t="s">
        <v>124</v>
      </c>
      <c r="B19" s="190" t="s">
        <v>125</v>
      </c>
      <c r="C19" s="191">
        <f>C20+C21+C22</f>
        <v>960.43243999999993</v>
      </c>
      <c r="D19" s="192">
        <f>D20+D21+D22</f>
        <v>947.02080999999998</v>
      </c>
      <c r="E19" s="193">
        <f t="shared" si="0"/>
        <v>3.1346605106689553E-2</v>
      </c>
      <c r="F19" s="194">
        <f t="shared" si="1"/>
        <v>2.4281307419759566E-2</v>
      </c>
      <c r="G19" s="195">
        <f t="shared" si="2"/>
        <v>-13.411629999999946</v>
      </c>
      <c r="H19" s="196">
        <f t="shared" si="5"/>
        <v>-1.3964157645487221E-2</v>
      </c>
      <c r="I19" s="196">
        <f t="shared" si="4"/>
        <v>-1.6036998248413802E-3</v>
      </c>
    </row>
    <row r="20" spans="1:9" s="197" customFormat="1">
      <c r="A20" s="213"/>
      <c r="B20" s="214" t="s">
        <v>126</v>
      </c>
      <c r="C20" s="207">
        <v>71.596999999999994</v>
      </c>
      <c r="D20" s="208">
        <v>69.77</v>
      </c>
      <c r="E20" s="209">
        <f t="shared" si="0"/>
        <v>2.3367837157017017E-3</v>
      </c>
      <c r="F20" s="210">
        <f t="shared" si="1"/>
        <v>1.7888802450672916E-3</v>
      </c>
      <c r="G20" s="208">
        <f t="shared" si="2"/>
        <v>-1.8269999999999982</v>
      </c>
      <c r="H20" s="211">
        <f t="shared" si="5"/>
        <v>-2.5517828959313916E-2</v>
      </c>
      <c r="I20" s="211">
        <f t="shared" si="4"/>
        <v>-2.1846409273035497E-4</v>
      </c>
    </row>
    <row r="21" spans="1:9" s="197" customFormat="1">
      <c r="A21" s="213"/>
      <c r="B21" s="214" t="s">
        <v>127</v>
      </c>
      <c r="C21" s="207">
        <v>794.86843999999996</v>
      </c>
      <c r="D21" s="208">
        <v>790.00180999999998</v>
      </c>
      <c r="E21" s="209">
        <f t="shared" si="0"/>
        <v>2.5942925356051444E-2</v>
      </c>
      <c r="F21" s="210">
        <f t="shared" si="1"/>
        <v>2.0255391020157717E-2</v>
      </c>
      <c r="G21" s="208">
        <f t="shared" si="2"/>
        <v>-4.8666299999999865</v>
      </c>
      <c r="H21" s="211">
        <f t="shared" si="5"/>
        <v>-6.1225603572837625E-3</v>
      </c>
      <c r="I21" s="211">
        <f t="shared" si="4"/>
        <v>-5.819287945289138E-4</v>
      </c>
    </row>
    <row r="22" spans="1:9" s="197" customFormat="1">
      <c r="A22" s="213"/>
      <c r="B22" s="214" t="s">
        <v>128</v>
      </c>
      <c r="C22" s="207">
        <v>93.966999999999999</v>
      </c>
      <c r="D22" s="208">
        <v>87.248999999999995</v>
      </c>
      <c r="E22" s="209">
        <f t="shared" si="0"/>
        <v>3.0668960349364057E-3</v>
      </c>
      <c r="F22" s="210">
        <f t="shared" si="1"/>
        <v>2.2370361545345583E-3</v>
      </c>
      <c r="G22" s="208">
        <f t="shared" si="2"/>
        <v>-6.7180000000000035</v>
      </c>
      <c r="H22" s="211">
        <f t="shared" si="5"/>
        <v>-7.1493183777283559E-2</v>
      </c>
      <c r="I22" s="211">
        <f t="shared" si="4"/>
        <v>-8.0330693758211649E-4</v>
      </c>
    </row>
    <row r="23" spans="1:9" s="197" customFormat="1">
      <c r="A23" s="189" t="s">
        <v>129</v>
      </c>
      <c r="B23" s="190" t="s">
        <v>130</v>
      </c>
      <c r="C23" s="191">
        <v>14.612</v>
      </c>
      <c r="D23" s="192">
        <v>20.384</v>
      </c>
      <c r="E23" s="193">
        <f t="shared" si="0"/>
        <v>4.7690662533113494E-4</v>
      </c>
      <c r="F23" s="194">
        <f t="shared" si="1"/>
        <v>5.2263917035189446E-4</v>
      </c>
      <c r="G23" s="195">
        <f t="shared" si="2"/>
        <v>5.7720000000000002</v>
      </c>
      <c r="H23" s="196" t="s">
        <v>119</v>
      </c>
      <c r="I23" s="196">
        <f t="shared" si="4"/>
        <v>6.9018869361773952E-4</v>
      </c>
    </row>
    <row r="24" spans="1:9" s="197" customFormat="1" ht="15" thickBot="1">
      <c r="A24" s="215" t="s">
        <v>131</v>
      </c>
      <c r="B24" s="216" t="s">
        <v>132</v>
      </c>
      <c r="C24" s="217">
        <f>C23+C19+C7</f>
        <v>30639.121421000003</v>
      </c>
      <c r="D24" s="218">
        <f>D7+D19+D23</f>
        <v>39002.051809999997</v>
      </c>
      <c r="E24" s="219">
        <f t="shared" si="0"/>
        <v>1</v>
      </c>
      <c r="F24" s="220">
        <f t="shared" si="1"/>
        <v>1</v>
      </c>
      <c r="G24" s="221">
        <f t="shared" si="2"/>
        <v>8362.9303889999937</v>
      </c>
      <c r="H24" s="222">
        <f>G24/C24</f>
        <v>0.27294941894998515</v>
      </c>
      <c r="I24" s="222">
        <f t="shared" si="4"/>
        <v>1</v>
      </c>
    </row>
    <row r="25" spans="1:9">
      <c r="B25" s="223"/>
      <c r="D25" s="224"/>
      <c r="E25" s="225"/>
      <c r="F25" s="226"/>
      <c r="G25" s="227"/>
    </row>
    <row r="26" spans="1:9">
      <c r="E26" s="225"/>
      <c r="F26" s="226"/>
    </row>
    <row r="27" spans="1:9">
      <c r="C27" s="228"/>
      <c r="D27" s="228"/>
      <c r="E27" s="228"/>
      <c r="F27" s="226"/>
    </row>
    <row r="28" spans="1:9">
      <c r="C28" s="228"/>
      <c r="D28" s="228"/>
      <c r="E28" s="228"/>
      <c r="F28" s="226"/>
    </row>
    <row r="29" spans="1:9">
      <c r="C29" s="228"/>
      <c r="D29" s="228"/>
      <c r="E29" s="228"/>
      <c r="F29" s="226"/>
    </row>
    <row r="30" spans="1:9">
      <c r="C30" s="228"/>
      <c r="D30" s="228"/>
      <c r="E30" s="228"/>
      <c r="F30" s="226"/>
    </row>
    <row r="31" spans="1:9">
      <c r="C31" s="228"/>
      <c r="D31" s="228"/>
      <c r="E31" s="228"/>
    </row>
    <row r="32" spans="1:9">
      <c r="C32" s="228"/>
      <c r="D32" s="228"/>
      <c r="E32" s="228"/>
    </row>
    <row r="33" spans="3:5">
      <c r="C33" s="228"/>
      <c r="D33" s="228"/>
      <c r="E33" s="228"/>
    </row>
    <row r="34" spans="3:5">
      <c r="C34" s="228"/>
      <c r="D34" s="228"/>
      <c r="E34" s="228"/>
    </row>
    <row r="35" spans="3:5">
      <c r="C35" s="228"/>
      <c r="D35" s="228"/>
      <c r="E35" s="228"/>
    </row>
    <row r="36" spans="3:5">
      <c r="C36" s="228"/>
      <c r="D36" s="228"/>
      <c r="E36" s="228"/>
    </row>
    <row r="37" spans="3:5">
      <c r="C37" s="228"/>
      <c r="D37" s="228"/>
      <c r="E37" s="228"/>
    </row>
    <row r="38" spans="3:5">
      <c r="C38" s="228"/>
      <c r="D38" s="228"/>
      <c r="E38" s="228"/>
    </row>
    <row r="39" spans="3:5">
      <c r="C39" s="228"/>
      <c r="D39" s="228"/>
      <c r="E39" s="228"/>
    </row>
    <row r="40" spans="3:5">
      <c r="C40" s="228"/>
      <c r="D40" s="228"/>
      <c r="E40" s="228"/>
    </row>
    <row r="41" spans="3:5">
      <c r="C41" s="228"/>
      <c r="D41" s="228"/>
      <c r="E41" s="228"/>
    </row>
    <row r="42" spans="3:5">
      <c r="C42" s="228"/>
      <c r="D42" s="228"/>
      <c r="E42" s="228"/>
    </row>
    <row r="43" spans="3:5">
      <c r="C43" s="228"/>
      <c r="D43" s="228"/>
      <c r="E43" s="228"/>
    </row>
    <row r="44" spans="3:5">
      <c r="C44" s="228"/>
      <c r="D44" s="228"/>
      <c r="E44" s="228"/>
    </row>
    <row r="45" spans="3:5">
      <c r="C45" s="228"/>
      <c r="D45" s="228"/>
      <c r="E45" s="228"/>
    </row>
  </sheetData>
  <mergeCells count="8">
    <mergeCell ref="H1:I1"/>
    <mergeCell ref="A3:I3"/>
    <mergeCell ref="H4:I4"/>
    <mergeCell ref="A5:A6"/>
    <mergeCell ref="B5:B6"/>
    <mergeCell ref="C5:D5"/>
    <mergeCell ref="E5:F5"/>
    <mergeCell ref="G5:I5"/>
  </mergeCells>
  <pageMargins left="0.15748031496062992" right="0.15748031496062992" top="0.74803149606299213" bottom="0.74803149606299213" header="0.31496062992125984" footer="0.31496062992125984"/>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A33"/>
  <sheetViews>
    <sheetView zoomScale="80" zoomScaleNormal="80" workbookViewId="0">
      <selection activeCell="A5" sqref="A5"/>
    </sheetView>
  </sheetViews>
  <sheetFormatPr defaultRowHeight="12.75"/>
  <cols>
    <col min="1" max="1" width="3.5703125" style="230" customWidth="1"/>
    <col min="2" max="2" width="13.140625" style="230" hidden="1" customWidth="1"/>
    <col min="3" max="3" width="29.42578125" style="230" customWidth="1"/>
    <col min="4" max="4" width="9.28515625" style="230" customWidth="1"/>
    <col min="5" max="5" width="9.7109375" style="230" customWidth="1"/>
    <col min="6" max="6" width="9" style="230" bestFit="1" customWidth="1"/>
    <col min="7" max="7" width="10" style="230" customWidth="1"/>
    <col min="8" max="8" width="9.5703125" style="230" customWidth="1"/>
    <col min="9" max="9" width="9" style="230" customWidth="1"/>
    <col min="10" max="10" width="9.28515625" style="230" customWidth="1"/>
    <col min="11" max="13" width="9.140625" style="230" customWidth="1"/>
    <col min="14" max="16" width="9" style="230" customWidth="1"/>
    <col min="17" max="17" width="9.5703125" style="230" customWidth="1"/>
    <col min="18" max="18" width="8.85546875" style="230" customWidth="1"/>
    <col min="19" max="19" width="9.140625" style="230" customWidth="1"/>
    <col min="20" max="20" width="10.5703125" style="230" customWidth="1"/>
    <col min="21" max="21" width="10.42578125" style="230" customWidth="1"/>
    <col min="22" max="23" width="9.140625" style="230" customWidth="1"/>
    <col min="24" max="24" width="11" style="230" customWidth="1"/>
    <col min="25" max="25" width="9.5703125" style="230" customWidth="1"/>
    <col min="26" max="26" width="9.7109375" style="230" customWidth="1"/>
    <col min="27" max="27" width="9.140625" style="230" customWidth="1"/>
    <col min="28" max="232" width="9.140625" style="230"/>
    <col min="233" max="233" width="8" style="230" customWidth="1"/>
    <col min="234" max="234" width="0" style="230" hidden="1" customWidth="1"/>
    <col min="235" max="235" width="29.42578125" style="230" customWidth="1"/>
    <col min="236" max="236" width="9.28515625" style="230" customWidth="1"/>
    <col min="237" max="237" width="9.7109375" style="230" customWidth="1"/>
    <col min="238" max="238" width="9" style="230" bestFit="1" customWidth="1"/>
    <col min="239" max="239" width="10" style="230" customWidth="1"/>
    <col min="240" max="240" width="9.5703125" style="230" customWidth="1"/>
    <col min="241" max="241" width="9" style="230" customWidth="1"/>
    <col min="242" max="242" width="9.28515625" style="230" customWidth="1"/>
    <col min="243" max="245" width="9.140625" style="230" customWidth="1"/>
    <col min="246" max="248" width="9" style="230" customWidth="1"/>
    <col min="249" max="249" width="9.5703125" style="230" customWidth="1"/>
    <col min="250" max="250" width="8.85546875" style="230" customWidth="1"/>
    <col min="251" max="251" width="9.140625" style="230" customWidth="1"/>
    <col min="252" max="252" width="10.5703125" style="230" customWidth="1"/>
    <col min="253" max="253" width="10.42578125" style="230" customWidth="1"/>
    <col min="254" max="255" width="9.140625" style="230" customWidth="1"/>
    <col min="256" max="256" width="11" style="230" customWidth="1"/>
    <col min="257" max="257" width="9.5703125" style="230" customWidth="1"/>
    <col min="258" max="258" width="9.7109375" style="230" customWidth="1"/>
    <col min="259" max="259" width="9.140625" style="230" customWidth="1"/>
    <col min="260" max="261" width="11.5703125" style="230" bestFit="1" customWidth="1"/>
    <col min="262" max="262" width="9.140625" style="230"/>
    <col min="263" max="264" width="11.5703125" style="230" bestFit="1" customWidth="1"/>
    <col min="265" max="268" width="9.140625" style="230"/>
    <col min="269" max="269" width="11.5703125" style="230" bestFit="1" customWidth="1"/>
    <col min="270" max="488" width="9.140625" style="230"/>
    <col min="489" max="489" width="8" style="230" customWidth="1"/>
    <col min="490" max="490" width="0" style="230" hidden="1" customWidth="1"/>
    <col min="491" max="491" width="29.42578125" style="230" customWidth="1"/>
    <col min="492" max="492" width="9.28515625" style="230" customWidth="1"/>
    <col min="493" max="493" width="9.7109375" style="230" customWidth="1"/>
    <col min="494" max="494" width="9" style="230" bestFit="1" customWidth="1"/>
    <col min="495" max="495" width="10" style="230" customWidth="1"/>
    <col min="496" max="496" width="9.5703125" style="230" customWidth="1"/>
    <col min="497" max="497" width="9" style="230" customWidth="1"/>
    <col min="498" max="498" width="9.28515625" style="230" customWidth="1"/>
    <col min="499" max="501" width="9.140625" style="230" customWidth="1"/>
    <col min="502" max="504" width="9" style="230" customWidth="1"/>
    <col min="505" max="505" width="9.5703125" style="230" customWidth="1"/>
    <col min="506" max="506" width="8.85546875" style="230" customWidth="1"/>
    <col min="507" max="507" width="9.140625" style="230" customWidth="1"/>
    <col min="508" max="508" width="10.5703125" style="230" customWidth="1"/>
    <col min="509" max="509" width="10.42578125" style="230" customWidth="1"/>
    <col min="510" max="511" width="9.140625" style="230" customWidth="1"/>
    <col min="512" max="512" width="11" style="230" customWidth="1"/>
    <col min="513" max="513" width="9.5703125" style="230" customWidth="1"/>
    <col min="514" max="514" width="9.7109375" style="230" customWidth="1"/>
    <col min="515" max="515" width="9.140625" style="230" customWidth="1"/>
    <col min="516" max="517" width="11.5703125" style="230" bestFit="1" customWidth="1"/>
    <col min="518" max="518" width="9.140625" style="230"/>
    <col min="519" max="520" width="11.5703125" style="230" bestFit="1" customWidth="1"/>
    <col min="521" max="524" width="9.140625" style="230"/>
    <col min="525" max="525" width="11.5703125" style="230" bestFit="1" customWidth="1"/>
    <col min="526" max="744" width="9.140625" style="230"/>
    <col min="745" max="745" width="8" style="230" customWidth="1"/>
    <col min="746" max="746" width="0" style="230" hidden="1" customWidth="1"/>
    <col min="747" max="747" width="29.42578125" style="230" customWidth="1"/>
    <col min="748" max="748" width="9.28515625" style="230" customWidth="1"/>
    <col min="749" max="749" width="9.7109375" style="230" customWidth="1"/>
    <col min="750" max="750" width="9" style="230" bestFit="1" customWidth="1"/>
    <col min="751" max="751" width="10" style="230" customWidth="1"/>
    <col min="752" max="752" width="9.5703125" style="230" customWidth="1"/>
    <col min="753" max="753" width="9" style="230" customWidth="1"/>
    <col min="754" max="754" width="9.28515625" style="230" customWidth="1"/>
    <col min="755" max="757" width="9.140625" style="230" customWidth="1"/>
    <col min="758" max="760" width="9" style="230" customWidth="1"/>
    <col min="761" max="761" width="9.5703125" style="230" customWidth="1"/>
    <col min="762" max="762" width="8.85546875" style="230" customWidth="1"/>
    <col min="763" max="763" width="9.140625" style="230" customWidth="1"/>
    <col min="764" max="764" width="10.5703125" style="230" customWidth="1"/>
    <col min="765" max="765" width="10.42578125" style="230" customWidth="1"/>
    <col min="766" max="767" width="9.140625" style="230" customWidth="1"/>
    <col min="768" max="768" width="11" style="230" customWidth="1"/>
    <col min="769" max="769" width="9.5703125" style="230" customWidth="1"/>
    <col min="770" max="770" width="9.7109375" style="230" customWidth="1"/>
    <col min="771" max="771" width="9.140625" style="230" customWidth="1"/>
    <col min="772" max="773" width="11.5703125" style="230" bestFit="1" customWidth="1"/>
    <col min="774" max="774" width="9.140625" style="230"/>
    <col min="775" max="776" width="11.5703125" style="230" bestFit="1" customWidth="1"/>
    <col min="777" max="780" width="9.140625" style="230"/>
    <col min="781" max="781" width="11.5703125" style="230" bestFit="1" customWidth="1"/>
    <col min="782" max="1000" width="9.140625" style="230"/>
    <col min="1001" max="1001" width="8" style="230" customWidth="1"/>
    <col min="1002" max="1002" width="0" style="230" hidden="1" customWidth="1"/>
    <col min="1003" max="1003" width="29.42578125" style="230" customWidth="1"/>
    <col min="1004" max="1004" width="9.28515625" style="230" customWidth="1"/>
    <col min="1005" max="1005" width="9.7109375" style="230" customWidth="1"/>
    <col min="1006" max="1006" width="9" style="230" bestFit="1" customWidth="1"/>
    <col min="1007" max="1007" width="10" style="230" customWidth="1"/>
    <col min="1008" max="1008" width="9.5703125" style="230" customWidth="1"/>
    <col min="1009" max="1009" width="9" style="230" customWidth="1"/>
    <col min="1010" max="1010" width="9.28515625" style="230" customWidth="1"/>
    <col min="1011" max="1013" width="9.140625" style="230" customWidth="1"/>
    <col min="1014" max="1016" width="9" style="230" customWidth="1"/>
    <col min="1017" max="1017" width="9.5703125" style="230" customWidth="1"/>
    <col min="1018" max="1018" width="8.85546875" style="230" customWidth="1"/>
    <col min="1019" max="1019" width="9.140625" style="230" customWidth="1"/>
    <col min="1020" max="1020" width="10.5703125" style="230" customWidth="1"/>
    <col min="1021" max="1021" width="10.42578125" style="230" customWidth="1"/>
    <col min="1022" max="1023" width="9.140625" style="230" customWidth="1"/>
    <col min="1024" max="1024" width="11" style="230" customWidth="1"/>
    <col min="1025" max="1025" width="9.5703125" style="230" customWidth="1"/>
    <col min="1026" max="1026" width="9.7109375" style="230" customWidth="1"/>
    <col min="1027" max="1027" width="9.140625" style="230" customWidth="1"/>
    <col min="1028" max="1029" width="11.5703125" style="230" bestFit="1" customWidth="1"/>
    <col min="1030" max="1030" width="9.140625" style="230"/>
    <col min="1031" max="1032" width="11.5703125" style="230" bestFit="1" customWidth="1"/>
    <col min="1033" max="1036" width="9.140625" style="230"/>
    <col min="1037" max="1037" width="11.5703125" style="230" bestFit="1" customWidth="1"/>
    <col min="1038" max="1256" width="9.140625" style="230"/>
    <col min="1257" max="1257" width="8" style="230" customWidth="1"/>
    <col min="1258" max="1258" width="0" style="230" hidden="1" customWidth="1"/>
    <col min="1259" max="1259" width="29.42578125" style="230" customWidth="1"/>
    <col min="1260" max="1260" width="9.28515625" style="230" customWidth="1"/>
    <col min="1261" max="1261" width="9.7109375" style="230" customWidth="1"/>
    <col min="1262" max="1262" width="9" style="230" bestFit="1" customWidth="1"/>
    <col min="1263" max="1263" width="10" style="230" customWidth="1"/>
    <col min="1264" max="1264" width="9.5703125" style="230" customWidth="1"/>
    <col min="1265" max="1265" width="9" style="230" customWidth="1"/>
    <col min="1266" max="1266" width="9.28515625" style="230" customWidth="1"/>
    <col min="1267" max="1269" width="9.140625" style="230" customWidth="1"/>
    <col min="1270" max="1272" width="9" style="230" customWidth="1"/>
    <col min="1273" max="1273" width="9.5703125" style="230" customWidth="1"/>
    <col min="1274" max="1274" width="8.85546875" style="230" customWidth="1"/>
    <col min="1275" max="1275" width="9.140625" style="230" customWidth="1"/>
    <col min="1276" max="1276" width="10.5703125" style="230" customWidth="1"/>
    <col min="1277" max="1277" width="10.42578125" style="230" customWidth="1"/>
    <col min="1278" max="1279" width="9.140625" style="230" customWidth="1"/>
    <col min="1280" max="1280" width="11" style="230" customWidth="1"/>
    <col min="1281" max="1281" width="9.5703125" style="230" customWidth="1"/>
    <col min="1282" max="1282" width="9.7109375" style="230" customWidth="1"/>
    <col min="1283" max="1283" width="9.140625" style="230" customWidth="1"/>
    <col min="1284" max="1285" width="11.5703125" style="230" bestFit="1" customWidth="1"/>
    <col min="1286" max="1286" width="9.140625" style="230"/>
    <col min="1287" max="1288" width="11.5703125" style="230" bestFit="1" customWidth="1"/>
    <col min="1289" max="1292" width="9.140625" style="230"/>
    <col min="1293" max="1293" width="11.5703125" style="230" bestFit="1" customWidth="1"/>
    <col min="1294" max="1512" width="9.140625" style="230"/>
    <col min="1513" max="1513" width="8" style="230" customWidth="1"/>
    <col min="1514" max="1514" width="0" style="230" hidden="1" customWidth="1"/>
    <col min="1515" max="1515" width="29.42578125" style="230" customWidth="1"/>
    <col min="1516" max="1516" width="9.28515625" style="230" customWidth="1"/>
    <col min="1517" max="1517" width="9.7109375" style="230" customWidth="1"/>
    <col min="1518" max="1518" width="9" style="230" bestFit="1" customWidth="1"/>
    <col min="1519" max="1519" width="10" style="230" customWidth="1"/>
    <col min="1520" max="1520" width="9.5703125" style="230" customWidth="1"/>
    <col min="1521" max="1521" width="9" style="230" customWidth="1"/>
    <col min="1522" max="1522" width="9.28515625" style="230" customWidth="1"/>
    <col min="1523" max="1525" width="9.140625" style="230" customWidth="1"/>
    <col min="1526" max="1528" width="9" style="230" customWidth="1"/>
    <col min="1529" max="1529" width="9.5703125" style="230" customWidth="1"/>
    <col min="1530" max="1530" width="8.85546875" style="230" customWidth="1"/>
    <col min="1531" max="1531" width="9.140625" style="230" customWidth="1"/>
    <col min="1532" max="1532" width="10.5703125" style="230" customWidth="1"/>
    <col min="1533" max="1533" width="10.42578125" style="230" customWidth="1"/>
    <col min="1534" max="1535" width="9.140625" style="230" customWidth="1"/>
    <col min="1536" max="1536" width="11" style="230" customWidth="1"/>
    <col min="1537" max="1537" width="9.5703125" style="230" customWidth="1"/>
    <col min="1538" max="1538" width="9.7109375" style="230" customWidth="1"/>
    <col min="1539" max="1539" width="9.140625" style="230" customWidth="1"/>
    <col min="1540" max="1541" width="11.5703125" style="230" bestFit="1" customWidth="1"/>
    <col min="1542" max="1542" width="9.140625" style="230"/>
    <col min="1543" max="1544" width="11.5703125" style="230" bestFit="1" customWidth="1"/>
    <col min="1545" max="1548" width="9.140625" style="230"/>
    <col min="1549" max="1549" width="11.5703125" style="230" bestFit="1" customWidth="1"/>
    <col min="1550" max="1768" width="9.140625" style="230"/>
    <col min="1769" max="1769" width="8" style="230" customWidth="1"/>
    <col min="1770" max="1770" width="0" style="230" hidden="1" customWidth="1"/>
    <col min="1771" max="1771" width="29.42578125" style="230" customWidth="1"/>
    <col min="1772" max="1772" width="9.28515625" style="230" customWidth="1"/>
    <col min="1773" max="1773" width="9.7109375" style="230" customWidth="1"/>
    <col min="1774" max="1774" width="9" style="230" bestFit="1" customWidth="1"/>
    <col min="1775" max="1775" width="10" style="230" customWidth="1"/>
    <col min="1776" max="1776" width="9.5703125" style="230" customWidth="1"/>
    <col min="1777" max="1777" width="9" style="230" customWidth="1"/>
    <col min="1778" max="1778" width="9.28515625" style="230" customWidth="1"/>
    <col min="1779" max="1781" width="9.140625" style="230" customWidth="1"/>
    <col min="1782" max="1784" width="9" style="230" customWidth="1"/>
    <col min="1785" max="1785" width="9.5703125" style="230" customWidth="1"/>
    <col min="1786" max="1786" width="8.85546875" style="230" customWidth="1"/>
    <col min="1787" max="1787" width="9.140625" style="230" customWidth="1"/>
    <col min="1788" max="1788" width="10.5703125" style="230" customWidth="1"/>
    <col min="1789" max="1789" width="10.42578125" style="230" customWidth="1"/>
    <col min="1790" max="1791" width="9.140625" style="230" customWidth="1"/>
    <col min="1792" max="1792" width="11" style="230" customWidth="1"/>
    <col min="1793" max="1793" width="9.5703125" style="230" customWidth="1"/>
    <col min="1794" max="1794" width="9.7109375" style="230" customWidth="1"/>
    <col min="1795" max="1795" width="9.140625" style="230" customWidth="1"/>
    <col min="1796" max="1797" width="11.5703125" style="230" bestFit="1" customWidth="1"/>
    <col min="1798" max="1798" width="9.140625" style="230"/>
    <col min="1799" max="1800" width="11.5703125" style="230" bestFit="1" customWidth="1"/>
    <col min="1801" max="1804" width="9.140625" style="230"/>
    <col min="1805" max="1805" width="11.5703125" style="230" bestFit="1" customWidth="1"/>
    <col min="1806" max="2024" width="9.140625" style="230"/>
    <col min="2025" max="2025" width="8" style="230" customWidth="1"/>
    <col min="2026" max="2026" width="0" style="230" hidden="1" customWidth="1"/>
    <col min="2027" max="2027" width="29.42578125" style="230" customWidth="1"/>
    <col min="2028" max="2028" width="9.28515625" style="230" customWidth="1"/>
    <col min="2029" max="2029" width="9.7109375" style="230" customWidth="1"/>
    <col min="2030" max="2030" width="9" style="230" bestFit="1" customWidth="1"/>
    <col min="2031" max="2031" width="10" style="230" customWidth="1"/>
    <col min="2032" max="2032" width="9.5703125" style="230" customWidth="1"/>
    <col min="2033" max="2033" width="9" style="230" customWidth="1"/>
    <col min="2034" max="2034" width="9.28515625" style="230" customWidth="1"/>
    <col min="2035" max="2037" width="9.140625" style="230" customWidth="1"/>
    <col min="2038" max="2040" width="9" style="230" customWidth="1"/>
    <col min="2041" max="2041" width="9.5703125" style="230" customWidth="1"/>
    <col min="2042" max="2042" width="8.85546875" style="230" customWidth="1"/>
    <col min="2043" max="2043" width="9.140625" style="230" customWidth="1"/>
    <col min="2044" max="2044" width="10.5703125" style="230" customWidth="1"/>
    <col min="2045" max="2045" width="10.42578125" style="230" customWidth="1"/>
    <col min="2046" max="2047" width="9.140625" style="230" customWidth="1"/>
    <col min="2048" max="2048" width="11" style="230" customWidth="1"/>
    <col min="2049" max="2049" width="9.5703125" style="230" customWidth="1"/>
    <col min="2050" max="2050" width="9.7109375" style="230" customWidth="1"/>
    <col min="2051" max="2051" width="9.140625" style="230" customWidth="1"/>
    <col min="2052" max="2053" width="11.5703125" style="230" bestFit="1" customWidth="1"/>
    <col min="2054" max="2054" width="9.140625" style="230"/>
    <col min="2055" max="2056" width="11.5703125" style="230" bestFit="1" customWidth="1"/>
    <col min="2057" max="2060" width="9.140625" style="230"/>
    <col min="2061" max="2061" width="11.5703125" style="230" bestFit="1" customWidth="1"/>
    <col min="2062" max="2280" width="9.140625" style="230"/>
    <col min="2281" max="2281" width="8" style="230" customWidth="1"/>
    <col min="2282" max="2282" width="0" style="230" hidden="1" customWidth="1"/>
    <col min="2283" max="2283" width="29.42578125" style="230" customWidth="1"/>
    <col min="2284" max="2284" width="9.28515625" style="230" customWidth="1"/>
    <col min="2285" max="2285" width="9.7109375" style="230" customWidth="1"/>
    <col min="2286" max="2286" width="9" style="230" bestFit="1" customWidth="1"/>
    <col min="2287" max="2287" width="10" style="230" customWidth="1"/>
    <col min="2288" max="2288" width="9.5703125" style="230" customWidth="1"/>
    <col min="2289" max="2289" width="9" style="230" customWidth="1"/>
    <col min="2290" max="2290" width="9.28515625" style="230" customWidth="1"/>
    <col min="2291" max="2293" width="9.140625" style="230" customWidth="1"/>
    <col min="2294" max="2296" width="9" style="230" customWidth="1"/>
    <col min="2297" max="2297" width="9.5703125" style="230" customWidth="1"/>
    <col min="2298" max="2298" width="8.85546875" style="230" customWidth="1"/>
    <col min="2299" max="2299" width="9.140625" style="230" customWidth="1"/>
    <col min="2300" max="2300" width="10.5703125" style="230" customWidth="1"/>
    <col min="2301" max="2301" width="10.42578125" style="230" customWidth="1"/>
    <col min="2302" max="2303" width="9.140625" style="230" customWidth="1"/>
    <col min="2304" max="2304" width="11" style="230" customWidth="1"/>
    <col min="2305" max="2305" width="9.5703125" style="230" customWidth="1"/>
    <col min="2306" max="2306" width="9.7109375" style="230" customWidth="1"/>
    <col min="2307" max="2307" width="9.140625" style="230" customWidth="1"/>
    <col min="2308" max="2309" width="11.5703125" style="230" bestFit="1" customWidth="1"/>
    <col min="2310" max="2310" width="9.140625" style="230"/>
    <col min="2311" max="2312" width="11.5703125" style="230" bestFit="1" customWidth="1"/>
    <col min="2313" max="2316" width="9.140625" style="230"/>
    <col min="2317" max="2317" width="11.5703125" style="230" bestFit="1" customWidth="1"/>
    <col min="2318" max="2536" width="9.140625" style="230"/>
    <col min="2537" max="2537" width="8" style="230" customWidth="1"/>
    <col min="2538" max="2538" width="0" style="230" hidden="1" customWidth="1"/>
    <col min="2539" max="2539" width="29.42578125" style="230" customWidth="1"/>
    <col min="2540" max="2540" width="9.28515625" style="230" customWidth="1"/>
    <col min="2541" max="2541" width="9.7109375" style="230" customWidth="1"/>
    <col min="2542" max="2542" width="9" style="230" bestFit="1" customWidth="1"/>
    <col min="2543" max="2543" width="10" style="230" customWidth="1"/>
    <col min="2544" max="2544" width="9.5703125" style="230" customWidth="1"/>
    <col min="2545" max="2545" width="9" style="230" customWidth="1"/>
    <col min="2546" max="2546" width="9.28515625" style="230" customWidth="1"/>
    <col min="2547" max="2549" width="9.140625" style="230" customWidth="1"/>
    <col min="2550" max="2552" width="9" style="230" customWidth="1"/>
    <col min="2553" max="2553" width="9.5703125" style="230" customWidth="1"/>
    <col min="2554" max="2554" width="8.85546875" style="230" customWidth="1"/>
    <col min="2555" max="2555" width="9.140625" style="230" customWidth="1"/>
    <col min="2556" max="2556" width="10.5703125" style="230" customWidth="1"/>
    <col min="2557" max="2557" width="10.42578125" style="230" customWidth="1"/>
    <col min="2558" max="2559" width="9.140625" style="230" customWidth="1"/>
    <col min="2560" max="2560" width="11" style="230" customWidth="1"/>
    <col min="2561" max="2561" width="9.5703125" style="230" customWidth="1"/>
    <col min="2562" max="2562" width="9.7109375" style="230" customWidth="1"/>
    <col min="2563" max="2563" width="9.140625" style="230" customWidth="1"/>
    <col min="2564" max="2565" width="11.5703125" style="230" bestFit="1" customWidth="1"/>
    <col min="2566" max="2566" width="9.140625" style="230"/>
    <col min="2567" max="2568" width="11.5703125" style="230" bestFit="1" customWidth="1"/>
    <col min="2569" max="2572" width="9.140625" style="230"/>
    <col min="2573" max="2573" width="11.5703125" style="230" bestFit="1" customWidth="1"/>
    <col min="2574" max="2792" width="9.140625" style="230"/>
    <col min="2793" max="2793" width="8" style="230" customWidth="1"/>
    <col min="2794" max="2794" width="0" style="230" hidden="1" customWidth="1"/>
    <col min="2795" max="2795" width="29.42578125" style="230" customWidth="1"/>
    <col min="2796" max="2796" width="9.28515625" style="230" customWidth="1"/>
    <col min="2797" max="2797" width="9.7109375" style="230" customWidth="1"/>
    <col min="2798" max="2798" width="9" style="230" bestFit="1" customWidth="1"/>
    <col min="2799" max="2799" width="10" style="230" customWidth="1"/>
    <col min="2800" max="2800" width="9.5703125" style="230" customWidth="1"/>
    <col min="2801" max="2801" width="9" style="230" customWidth="1"/>
    <col min="2802" max="2802" width="9.28515625" style="230" customWidth="1"/>
    <col min="2803" max="2805" width="9.140625" style="230" customWidth="1"/>
    <col min="2806" max="2808" width="9" style="230" customWidth="1"/>
    <col min="2809" max="2809" width="9.5703125" style="230" customWidth="1"/>
    <col min="2810" max="2810" width="8.85546875" style="230" customWidth="1"/>
    <col min="2811" max="2811" width="9.140625" style="230" customWidth="1"/>
    <col min="2812" max="2812" width="10.5703125" style="230" customWidth="1"/>
    <col min="2813" max="2813" width="10.42578125" style="230" customWidth="1"/>
    <col min="2814" max="2815" width="9.140625" style="230" customWidth="1"/>
    <col min="2816" max="2816" width="11" style="230" customWidth="1"/>
    <col min="2817" max="2817" width="9.5703125" style="230" customWidth="1"/>
    <col min="2818" max="2818" width="9.7109375" style="230" customWidth="1"/>
    <col min="2819" max="2819" width="9.140625" style="230" customWidth="1"/>
    <col min="2820" max="2821" width="11.5703125" style="230" bestFit="1" customWidth="1"/>
    <col min="2822" max="2822" width="9.140625" style="230"/>
    <col min="2823" max="2824" width="11.5703125" style="230" bestFit="1" customWidth="1"/>
    <col min="2825" max="2828" width="9.140625" style="230"/>
    <col min="2829" max="2829" width="11.5703125" style="230" bestFit="1" customWidth="1"/>
    <col min="2830" max="3048" width="9.140625" style="230"/>
    <col min="3049" max="3049" width="8" style="230" customWidth="1"/>
    <col min="3050" max="3050" width="0" style="230" hidden="1" customWidth="1"/>
    <col min="3051" max="3051" width="29.42578125" style="230" customWidth="1"/>
    <col min="3052" max="3052" width="9.28515625" style="230" customWidth="1"/>
    <col min="3053" max="3053" width="9.7109375" style="230" customWidth="1"/>
    <col min="3054" max="3054" width="9" style="230" bestFit="1" customWidth="1"/>
    <col min="3055" max="3055" width="10" style="230" customWidth="1"/>
    <col min="3056" max="3056" width="9.5703125" style="230" customWidth="1"/>
    <col min="3057" max="3057" width="9" style="230" customWidth="1"/>
    <col min="3058" max="3058" width="9.28515625" style="230" customWidth="1"/>
    <col min="3059" max="3061" width="9.140625" style="230" customWidth="1"/>
    <col min="3062" max="3064" width="9" style="230" customWidth="1"/>
    <col min="3065" max="3065" width="9.5703125" style="230" customWidth="1"/>
    <col min="3066" max="3066" width="8.85546875" style="230" customWidth="1"/>
    <col min="3067" max="3067" width="9.140625" style="230" customWidth="1"/>
    <col min="3068" max="3068" width="10.5703125" style="230" customWidth="1"/>
    <col min="3069" max="3069" width="10.42578125" style="230" customWidth="1"/>
    <col min="3070" max="3071" width="9.140625" style="230" customWidth="1"/>
    <col min="3072" max="3072" width="11" style="230" customWidth="1"/>
    <col min="3073" max="3073" width="9.5703125" style="230" customWidth="1"/>
    <col min="3074" max="3074" width="9.7109375" style="230" customWidth="1"/>
    <col min="3075" max="3075" width="9.140625" style="230" customWidth="1"/>
    <col min="3076" max="3077" width="11.5703125" style="230" bestFit="1" customWidth="1"/>
    <col min="3078" max="3078" width="9.140625" style="230"/>
    <col min="3079" max="3080" width="11.5703125" style="230" bestFit="1" customWidth="1"/>
    <col min="3081" max="3084" width="9.140625" style="230"/>
    <col min="3085" max="3085" width="11.5703125" style="230" bestFit="1" customWidth="1"/>
    <col min="3086" max="3304" width="9.140625" style="230"/>
    <col min="3305" max="3305" width="8" style="230" customWidth="1"/>
    <col min="3306" max="3306" width="0" style="230" hidden="1" customWidth="1"/>
    <col min="3307" max="3307" width="29.42578125" style="230" customWidth="1"/>
    <col min="3308" max="3308" width="9.28515625" style="230" customWidth="1"/>
    <col min="3309" max="3309" width="9.7109375" style="230" customWidth="1"/>
    <col min="3310" max="3310" width="9" style="230" bestFit="1" customWidth="1"/>
    <col min="3311" max="3311" width="10" style="230" customWidth="1"/>
    <col min="3312" max="3312" width="9.5703125" style="230" customWidth="1"/>
    <col min="3313" max="3313" width="9" style="230" customWidth="1"/>
    <col min="3314" max="3314" width="9.28515625" style="230" customWidth="1"/>
    <col min="3315" max="3317" width="9.140625" style="230" customWidth="1"/>
    <col min="3318" max="3320" width="9" style="230" customWidth="1"/>
    <col min="3321" max="3321" width="9.5703125" style="230" customWidth="1"/>
    <col min="3322" max="3322" width="8.85546875" style="230" customWidth="1"/>
    <col min="3323" max="3323" width="9.140625" style="230" customWidth="1"/>
    <col min="3324" max="3324" width="10.5703125" style="230" customWidth="1"/>
    <col min="3325" max="3325" width="10.42578125" style="230" customWidth="1"/>
    <col min="3326" max="3327" width="9.140625" style="230" customWidth="1"/>
    <col min="3328" max="3328" width="11" style="230" customWidth="1"/>
    <col min="3329" max="3329" width="9.5703125" style="230" customWidth="1"/>
    <col min="3330" max="3330" width="9.7109375" style="230" customWidth="1"/>
    <col min="3331" max="3331" width="9.140625" style="230" customWidth="1"/>
    <col min="3332" max="3333" width="11.5703125" style="230" bestFit="1" customWidth="1"/>
    <col min="3334" max="3334" width="9.140625" style="230"/>
    <col min="3335" max="3336" width="11.5703125" style="230" bestFit="1" customWidth="1"/>
    <col min="3337" max="3340" width="9.140625" style="230"/>
    <col min="3341" max="3341" width="11.5703125" style="230" bestFit="1" customWidth="1"/>
    <col min="3342" max="3560" width="9.140625" style="230"/>
    <col min="3561" max="3561" width="8" style="230" customWidth="1"/>
    <col min="3562" max="3562" width="0" style="230" hidden="1" customWidth="1"/>
    <col min="3563" max="3563" width="29.42578125" style="230" customWidth="1"/>
    <col min="3564" max="3564" width="9.28515625" style="230" customWidth="1"/>
    <col min="3565" max="3565" width="9.7109375" style="230" customWidth="1"/>
    <col min="3566" max="3566" width="9" style="230" bestFit="1" customWidth="1"/>
    <col min="3567" max="3567" width="10" style="230" customWidth="1"/>
    <col min="3568" max="3568" width="9.5703125" style="230" customWidth="1"/>
    <col min="3569" max="3569" width="9" style="230" customWidth="1"/>
    <col min="3570" max="3570" width="9.28515625" style="230" customWidth="1"/>
    <col min="3571" max="3573" width="9.140625" style="230" customWidth="1"/>
    <col min="3574" max="3576" width="9" style="230" customWidth="1"/>
    <col min="3577" max="3577" width="9.5703125" style="230" customWidth="1"/>
    <col min="3578" max="3578" width="8.85546875" style="230" customWidth="1"/>
    <col min="3579" max="3579" width="9.140625" style="230" customWidth="1"/>
    <col min="3580" max="3580" width="10.5703125" style="230" customWidth="1"/>
    <col min="3581" max="3581" width="10.42578125" style="230" customWidth="1"/>
    <col min="3582" max="3583" width="9.140625" style="230" customWidth="1"/>
    <col min="3584" max="3584" width="11" style="230" customWidth="1"/>
    <col min="3585" max="3585" width="9.5703125" style="230" customWidth="1"/>
    <col min="3586" max="3586" width="9.7109375" style="230" customWidth="1"/>
    <col min="3587" max="3587" width="9.140625" style="230" customWidth="1"/>
    <col min="3588" max="3589" width="11.5703125" style="230" bestFit="1" customWidth="1"/>
    <col min="3590" max="3590" width="9.140625" style="230"/>
    <col min="3591" max="3592" width="11.5703125" style="230" bestFit="1" customWidth="1"/>
    <col min="3593" max="3596" width="9.140625" style="230"/>
    <col min="3597" max="3597" width="11.5703125" style="230" bestFit="1" customWidth="1"/>
    <col min="3598" max="3816" width="9.140625" style="230"/>
    <col min="3817" max="3817" width="8" style="230" customWidth="1"/>
    <col min="3818" max="3818" width="0" style="230" hidden="1" customWidth="1"/>
    <col min="3819" max="3819" width="29.42578125" style="230" customWidth="1"/>
    <col min="3820" max="3820" width="9.28515625" style="230" customWidth="1"/>
    <col min="3821" max="3821" width="9.7109375" style="230" customWidth="1"/>
    <col min="3822" max="3822" width="9" style="230" bestFit="1" customWidth="1"/>
    <col min="3823" max="3823" width="10" style="230" customWidth="1"/>
    <col min="3824" max="3824" width="9.5703125" style="230" customWidth="1"/>
    <col min="3825" max="3825" width="9" style="230" customWidth="1"/>
    <col min="3826" max="3826" width="9.28515625" style="230" customWidth="1"/>
    <col min="3827" max="3829" width="9.140625" style="230" customWidth="1"/>
    <col min="3830" max="3832" width="9" style="230" customWidth="1"/>
    <col min="3833" max="3833" width="9.5703125" style="230" customWidth="1"/>
    <col min="3834" max="3834" width="8.85546875" style="230" customWidth="1"/>
    <col min="3835" max="3835" width="9.140625" style="230" customWidth="1"/>
    <col min="3836" max="3836" width="10.5703125" style="230" customWidth="1"/>
    <col min="3837" max="3837" width="10.42578125" style="230" customWidth="1"/>
    <col min="3838" max="3839" width="9.140625" style="230" customWidth="1"/>
    <col min="3840" max="3840" width="11" style="230" customWidth="1"/>
    <col min="3841" max="3841" width="9.5703125" style="230" customWidth="1"/>
    <col min="3842" max="3842" width="9.7109375" style="230" customWidth="1"/>
    <col min="3843" max="3843" width="9.140625" style="230" customWidth="1"/>
    <col min="3844" max="3845" width="11.5703125" style="230" bestFit="1" customWidth="1"/>
    <col min="3846" max="3846" width="9.140625" style="230"/>
    <col min="3847" max="3848" width="11.5703125" style="230" bestFit="1" customWidth="1"/>
    <col min="3849" max="3852" width="9.140625" style="230"/>
    <col min="3853" max="3853" width="11.5703125" style="230" bestFit="1" customWidth="1"/>
    <col min="3854" max="4072" width="9.140625" style="230"/>
    <col min="4073" max="4073" width="8" style="230" customWidth="1"/>
    <col min="4074" max="4074" width="0" style="230" hidden="1" customWidth="1"/>
    <col min="4075" max="4075" width="29.42578125" style="230" customWidth="1"/>
    <col min="4076" max="4076" width="9.28515625" style="230" customWidth="1"/>
    <col min="4077" max="4077" width="9.7109375" style="230" customWidth="1"/>
    <col min="4078" max="4078" width="9" style="230" bestFit="1" customWidth="1"/>
    <col min="4079" max="4079" width="10" style="230" customWidth="1"/>
    <col min="4080" max="4080" width="9.5703125" style="230" customWidth="1"/>
    <col min="4081" max="4081" width="9" style="230" customWidth="1"/>
    <col min="4082" max="4082" width="9.28515625" style="230" customWidth="1"/>
    <col min="4083" max="4085" width="9.140625" style="230" customWidth="1"/>
    <col min="4086" max="4088" width="9" style="230" customWidth="1"/>
    <col min="4089" max="4089" width="9.5703125" style="230" customWidth="1"/>
    <col min="4090" max="4090" width="8.85546875" style="230" customWidth="1"/>
    <col min="4091" max="4091" width="9.140625" style="230" customWidth="1"/>
    <col min="4092" max="4092" width="10.5703125" style="230" customWidth="1"/>
    <col min="4093" max="4093" width="10.42578125" style="230" customWidth="1"/>
    <col min="4094" max="4095" width="9.140625" style="230" customWidth="1"/>
    <col min="4096" max="4096" width="11" style="230" customWidth="1"/>
    <col min="4097" max="4097" width="9.5703125" style="230" customWidth="1"/>
    <col min="4098" max="4098" width="9.7109375" style="230" customWidth="1"/>
    <col min="4099" max="4099" width="9.140625" style="230" customWidth="1"/>
    <col min="4100" max="4101" width="11.5703125" style="230" bestFit="1" customWidth="1"/>
    <col min="4102" max="4102" width="9.140625" style="230"/>
    <col min="4103" max="4104" width="11.5703125" style="230" bestFit="1" customWidth="1"/>
    <col min="4105" max="4108" width="9.140625" style="230"/>
    <col min="4109" max="4109" width="11.5703125" style="230" bestFit="1" customWidth="1"/>
    <col min="4110" max="4328" width="9.140625" style="230"/>
    <col min="4329" max="4329" width="8" style="230" customWidth="1"/>
    <col min="4330" max="4330" width="0" style="230" hidden="1" customWidth="1"/>
    <col min="4331" max="4331" width="29.42578125" style="230" customWidth="1"/>
    <col min="4332" max="4332" width="9.28515625" style="230" customWidth="1"/>
    <col min="4333" max="4333" width="9.7109375" style="230" customWidth="1"/>
    <col min="4334" max="4334" width="9" style="230" bestFit="1" customWidth="1"/>
    <col min="4335" max="4335" width="10" style="230" customWidth="1"/>
    <col min="4336" max="4336" width="9.5703125" style="230" customWidth="1"/>
    <col min="4337" max="4337" width="9" style="230" customWidth="1"/>
    <col min="4338" max="4338" width="9.28515625" style="230" customWidth="1"/>
    <col min="4339" max="4341" width="9.140625" style="230" customWidth="1"/>
    <col min="4342" max="4344" width="9" style="230" customWidth="1"/>
    <col min="4345" max="4345" width="9.5703125" style="230" customWidth="1"/>
    <col min="4346" max="4346" width="8.85546875" style="230" customWidth="1"/>
    <col min="4347" max="4347" width="9.140625" style="230" customWidth="1"/>
    <col min="4348" max="4348" width="10.5703125" style="230" customWidth="1"/>
    <col min="4349" max="4349" width="10.42578125" style="230" customWidth="1"/>
    <col min="4350" max="4351" width="9.140625" style="230" customWidth="1"/>
    <col min="4352" max="4352" width="11" style="230" customWidth="1"/>
    <col min="4353" max="4353" width="9.5703125" style="230" customWidth="1"/>
    <col min="4354" max="4354" width="9.7109375" style="230" customWidth="1"/>
    <col min="4355" max="4355" width="9.140625" style="230" customWidth="1"/>
    <col min="4356" max="4357" width="11.5703125" style="230" bestFit="1" customWidth="1"/>
    <col min="4358" max="4358" width="9.140625" style="230"/>
    <col min="4359" max="4360" width="11.5703125" style="230" bestFit="1" customWidth="1"/>
    <col min="4361" max="4364" width="9.140625" style="230"/>
    <col min="4365" max="4365" width="11.5703125" style="230" bestFit="1" customWidth="1"/>
    <col min="4366" max="4584" width="9.140625" style="230"/>
    <col min="4585" max="4585" width="8" style="230" customWidth="1"/>
    <col min="4586" max="4586" width="0" style="230" hidden="1" customWidth="1"/>
    <col min="4587" max="4587" width="29.42578125" style="230" customWidth="1"/>
    <col min="4588" max="4588" width="9.28515625" style="230" customWidth="1"/>
    <col min="4589" max="4589" width="9.7109375" style="230" customWidth="1"/>
    <col min="4590" max="4590" width="9" style="230" bestFit="1" customWidth="1"/>
    <col min="4591" max="4591" width="10" style="230" customWidth="1"/>
    <col min="4592" max="4592" width="9.5703125" style="230" customWidth="1"/>
    <col min="4593" max="4593" width="9" style="230" customWidth="1"/>
    <col min="4594" max="4594" width="9.28515625" style="230" customWidth="1"/>
    <col min="4595" max="4597" width="9.140625" style="230" customWidth="1"/>
    <col min="4598" max="4600" width="9" style="230" customWidth="1"/>
    <col min="4601" max="4601" width="9.5703125" style="230" customWidth="1"/>
    <col min="4602" max="4602" width="8.85546875" style="230" customWidth="1"/>
    <col min="4603" max="4603" width="9.140625" style="230" customWidth="1"/>
    <col min="4604" max="4604" width="10.5703125" style="230" customWidth="1"/>
    <col min="4605" max="4605" width="10.42578125" style="230" customWidth="1"/>
    <col min="4606" max="4607" width="9.140625" style="230" customWidth="1"/>
    <col min="4608" max="4608" width="11" style="230" customWidth="1"/>
    <col min="4609" max="4609" width="9.5703125" style="230" customWidth="1"/>
    <col min="4610" max="4610" width="9.7109375" style="230" customWidth="1"/>
    <col min="4611" max="4611" width="9.140625" style="230" customWidth="1"/>
    <col min="4612" max="4613" width="11.5703125" style="230" bestFit="1" customWidth="1"/>
    <col min="4614" max="4614" width="9.140625" style="230"/>
    <col min="4615" max="4616" width="11.5703125" style="230" bestFit="1" customWidth="1"/>
    <col min="4617" max="4620" width="9.140625" style="230"/>
    <col min="4621" max="4621" width="11.5703125" style="230" bestFit="1" customWidth="1"/>
    <col min="4622" max="4840" width="9.140625" style="230"/>
    <col min="4841" max="4841" width="8" style="230" customWidth="1"/>
    <col min="4842" max="4842" width="0" style="230" hidden="1" customWidth="1"/>
    <col min="4843" max="4843" width="29.42578125" style="230" customWidth="1"/>
    <col min="4844" max="4844" width="9.28515625" style="230" customWidth="1"/>
    <col min="4845" max="4845" width="9.7109375" style="230" customWidth="1"/>
    <col min="4846" max="4846" width="9" style="230" bestFit="1" customWidth="1"/>
    <col min="4847" max="4847" width="10" style="230" customWidth="1"/>
    <col min="4848" max="4848" width="9.5703125" style="230" customWidth="1"/>
    <col min="4849" max="4849" width="9" style="230" customWidth="1"/>
    <col min="4850" max="4850" width="9.28515625" style="230" customWidth="1"/>
    <col min="4851" max="4853" width="9.140625" style="230" customWidth="1"/>
    <col min="4854" max="4856" width="9" style="230" customWidth="1"/>
    <col min="4857" max="4857" width="9.5703125" style="230" customWidth="1"/>
    <col min="4858" max="4858" width="8.85546875" style="230" customWidth="1"/>
    <col min="4859" max="4859" width="9.140625" style="230" customWidth="1"/>
    <col min="4860" max="4860" width="10.5703125" style="230" customWidth="1"/>
    <col min="4861" max="4861" width="10.42578125" style="230" customWidth="1"/>
    <col min="4862" max="4863" width="9.140625" style="230" customWidth="1"/>
    <col min="4864" max="4864" width="11" style="230" customWidth="1"/>
    <col min="4865" max="4865" width="9.5703125" style="230" customWidth="1"/>
    <col min="4866" max="4866" width="9.7109375" style="230" customWidth="1"/>
    <col min="4867" max="4867" width="9.140625" style="230" customWidth="1"/>
    <col min="4868" max="4869" width="11.5703125" style="230" bestFit="1" customWidth="1"/>
    <col min="4870" max="4870" width="9.140625" style="230"/>
    <col min="4871" max="4872" width="11.5703125" style="230" bestFit="1" customWidth="1"/>
    <col min="4873" max="4876" width="9.140625" style="230"/>
    <col min="4877" max="4877" width="11.5703125" style="230" bestFit="1" customWidth="1"/>
    <col min="4878" max="5096" width="9.140625" style="230"/>
    <col min="5097" max="5097" width="8" style="230" customWidth="1"/>
    <col min="5098" max="5098" width="0" style="230" hidden="1" customWidth="1"/>
    <col min="5099" max="5099" width="29.42578125" style="230" customWidth="1"/>
    <col min="5100" max="5100" width="9.28515625" style="230" customWidth="1"/>
    <col min="5101" max="5101" width="9.7109375" style="230" customWidth="1"/>
    <col min="5102" max="5102" width="9" style="230" bestFit="1" customWidth="1"/>
    <col min="5103" max="5103" width="10" style="230" customWidth="1"/>
    <col min="5104" max="5104" width="9.5703125" style="230" customWidth="1"/>
    <col min="5105" max="5105" width="9" style="230" customWidth="1"/>
    <col min="5106" max="5106" width="9.28515625" style="230" customWidth="1"/>
    <col min="5107" max="5109" width="9.140625" style="230" customWidth="1"/>
    <col min="5110" max="5112" width="9" style="230" customWidth="1"/>
    <col min="5113" max="5113" width="9.5703125" style="230" customWidth="1"/>
    <col min="5114" max="5114" width="8.85546875" style="230" customWidth="1"/>
    <col min="5115" max="5115" width="9.140625" style="230" customWidth="1"/>
    <col min="5116" max="5116" width="10.5703125" style="230" customWidth="1"/>
    <col min="5117" max="5117" width="10.42578125" style="230" customWidth="1"/>
    <col min="5118" max="5119" width="9.140625" style="230" customWidth="1"/>
    <col min="5120" max="5120" width="11" style="230" customWidth="1"/>
    <col min="5121" max="5121" width="9.5703125" style="230" customWidth="1"/>
    <col min="5122" max="5122" width="9.7109375" style="230" customWidth="1"/>
    <col min="5123" max="5123" width="9.140625" style="230" customWidth="1"/>
    <col min="5124" max="5125" width="11.5703125" style="230" bestFit="1" customWidth="1"/>
    <col min="5126" max="5126" width="9.140625" style="230"/>
    <col min="5127" max="5128" width="11.5703125" style="230" bestFit="1" customWidth="1"/>
    <col min="5129" max="5132" width="9.140625" style="230"/>
    <col min="5133" max="5133" width="11.5703125" style="230" bestFit="1" customWidth="1"/>
    <col min="5134" max="5352" width="9.140625" style="230"/>
    <col min="5353" max="5353" width="8" style="230" customWidth="1"/>
    <col min="5354" max="5354" width="0" style="230" hidden="1" customWidth="1"/>
    <col min="5355" max="5355" width="29.42578125" style="230" customWidth="1"/>
    <col min="5356" max="5356" width="9.28515625" style="230" customWidth="1"/>
    <col min="5357" max="5357" width="9.7109375" style="230" customWidth="1"/>
    <col min="5358" max="5358" width="9" style="230" bestFit="1" customWidth="1"/>
    <col min="5359" max="5359" width="10" style="230" customWidth="1"/>
    <col min="5360" max="5360" width="9.5703125" style="230" customWidth="1"/>
    <col min="5361" max="5361" width="9" style="230" customWidth="1"/>
    <col min="5362" max="5362" width="9.28515625" style="230" customWidth="1"/>
    <col min="5363" max="5365" width="9.140625" style="230" customWidth="1"/>
    <col min="5366" max="5368" width="9" style="230" customWidth="1"/>
    <col min="5369" max="5369" width="9.5703125" style="230" customWidth="1"/>
    <col min="5370" max="5370" width="8.85546875" style="230" customWidth="1"/>
    <col min="5371" max="5371" width="9.140625" style="230" customWidth="1"/>
    <col min="5372" max="5372" width="10.5703125" style="230" customWidth="1"/>
    <col min="5373" max="5373" width="10.42578125" style="230" customWidth="1"/>
    <col min="5374" max="5375" width="9.140625" style="230" customWidth="1"/>
    <col min="5376" max="5376" width="11" style="230" customWidth="1"/>
    <col min="5377" max="5377" width="9.5703125" style="230" customWidth="1"/>
    <col min="5378" max="5378" width="9.7109375" style="230" customWidth="1"/>
    <col min="5379" max="5379" width="9.140625" style="230" customWidth="1"/>
    <col min="5380" max="5381" width="11.5703125" style="230" bestFit="1" customWidth="1"/>
    <col min="5382" max="5382" width="9.140625" style="230"/>
    <col min="5383" max="5384" width="11.5703125" style="230" bestFit="1" customWidth="1"/>
    <col min="5385" max="5388" width="9.140625" style="230"/>
    <col min="5389" max="5389" width="11.5703125" style="230" bestFit="1" customWidth="1"/>
    <col min="5390" max="5608" width="9.140625" style="230"/>
    <col min="5609" max="5609" width="8" style="230" customWidth="1"/>
    <col min="5610" max="5610" width="0" style="230" hidden="1" customWidth="1"/>
    <col min="5611" max="5611" width="29.42578125" style="230" customWidth="1"/>
    <col min="5612" max="5612" width="9.28515625" style="230" customWidth="1"/>
    <col min="5613" max="5613" width="9.7109375" style="230" customWidth="1"/>
    <col min="5614" max="5614" width="9" style="230" bestFit="1" customWidth="1"/>
    <col min="5615" max="5615" width="10" style="230" customWidth="1"/>
    <col min="5616" max="5616" width="9.5703125" style="230" customWidth="1"/>
    <col min="5617" max="5617" width="9" style="230" customWidth="1"/>
    <col min="5618" max="5618" width="9.28515625" style="230" customWidth="1"/>
    <col min="5619" max="5621" width="9.140625" style="230" customWidth="1"/>
    <col min="5622" max="5624" width="9" style="230" customWidth="1"/>
    <col min="5625" max="5625" width="9.5703125" style="230" customWidth="1"/>
    <col min="5626" max="5626" width="8.85546875" style="230" customWidth="1"/>
    <col min="5627" max="5627" width="9.140625" style="230" customWidth="1"/>
    <col min="5628" max="5628" width="10.5703125" style="230" customWidth="1"/>
    <col min="5629" max="5629" width="10.42578125" style="230" customWidth="1"/>
    <col min="5630" max="5631" width="9.140625" style="230" customWidth="1"/>
    <col min="5632" max="5632" width="11" style="230" customWidth="1"/>
    <col min="5633" max="5633" width="9.5703125" style="230" customWidth="1"/>
    <col min="5634" max="5634" width="9.7109375" style="230" customWidth="1"/>
    <col min="5635" max="5635" width="9.140625" style="230" customWidth="1"/>
    <col min="5636" max="5637" width="11.5703125" style="230" bestFit="1" customWidth="1"/>
    <col min="5638" max="5638" width="9.140625" style="230"/>
    <col min="5639" max="5640" width="11.5703125" style="230" bestFit="1" customWidth="1"/>
    <col min="5641" max="5644" width="9.140625" style="230"/>
    <col min="5645" max="5645" width="11.5703125" style="230" bestFit="1" customWidth="1"/>
    <col min="5646" max="5864" width="9.140625" style="230"/>
    <col min="5865" max="5865" width="8" style="230" customWidth="1"/>
    <col min="5866" max="5866" width="0" style="230" hidden="1" customWidth="1"/>
    <col min="5867" max="5867" width="29.42578125" style="230" customWidth="1"/>
    <col min="5868" max="5868" width="9.28515625" style="230" customWidth="1"/>
    <col min="5869" max="5869" width="9.7109375" style="230" customWidth="1"/>
    <col min="5870" max="5870" width="9" style="230" bestFit="1" customWidth="1"/>
    <col min="5871" max="5871" width="10" style="230" customWidth="1"/>
    <col min="5872" max="5872" width="9.5703125" style="230" customWidth="1"/>
    <col min="5873" max="5873" width="9" style="230" customWidth="1"/>
    <col min="5874" max="5874" width="9.28515625" style="230" customWidth="1"/>
    <col min="5875" max="5877" width="9.140625" style="230" customWidth="1"/>
    <col min="5878" max="5880" width="9" style="230" customWidth="1"/>
    <col min="5881" max="5881" width="9.5703125" style="230" customWidth="1"/>
    <col min="5882" max="5882" width="8.85546875" style="230" customWidth="1"/>
    <col min="5883" max="5883" width="9.140625" style="230" customWidth="1"/>
    <col min="5884" max="5884" width="10.5703125" style="230" customWidth="1"/>
    <col min="5885" max="5885" width="10.42578125" style="230" customWidth="1"/>
    <col min="5886" max="5887" width="9.140625" style="230" customWidth="1"/>
    <col min="5888" max="5888" width="11" style="230" customWidth="1"/>
    <col min="5889" max="5889" width="9.5703125" style="230" customWidth="1"/>
    <col min="5890" max="5890" width="9.7109375" style="230" customWidth="1"/>
    <col min="5891" max="5891" width="9.140625" style="230" customWidth="1"/>
    <col min="5892" max="5893" width="11.5703125" style="230" bestFit="1" customWidth="1"/>
    <col min="5894" max="5894" width="9.140625" style="230"/>
    <col min="5895" max="5896" width="11.5703125" style="230" bestFit="1" customWidth="1"/>
    <col min="5897" max="5900" width="9.140625" style="230"/>
    <col min="5901" max="5901" width="11.5703125" style="230" bestFit="1" customWidth="1"/>
    <col min="5902" max="6120" width="9.140625" style="230"/>
    <col min="6121" max="6121" width="8" style="230" customWidth="1"/>
    <col min="6122" max="6122" width="0" style="230" hidden="1" customWidth="1"/>
    <col min="6123" max="6123" width="29.42578125" style="230" customWidth="1"/>
    <col min="6124" max="6124" width="9.28515625" style="230" customWidth="1"/>
    <col min="6125" max="6125" width="9.7109375" style="230" customWidth="1"/>
    <col min="6126" max="6126" width="9" style="230" bestFit="1" customWidth="1"/>
    <col min="6127" max="6127" width="10" style="230" customWidth="1"/>
    <col min="6128" max="6128" width="9.5703125" style="230" customWidth="1"/>
    <col min="6129" max="6129" width="9" style="230" customWidth="1"/>
    <col min="6130" max="6130" width="9.28515625" style="230" customWidth="1"/>
    <col min="6131" max="6133" width="9.140625" style="230" customWidth="1"/>
    <col min="6134" max="6136" width="9" style="230" customWidth="1"/>
    <col min="6137" max="6137" width="9.5703125" style="230" customWidth="1"/>
    <col min="6138" max="6138" width="8.85546875" style="230" customWidth="1"/>
    <col min="6139" max="6139" width="9.140625" style="230" customWidth="1"/>
    <col min="6140" max="6140" width="10.5703125" style="230" customWidth="1"/>
    <col min="6141" max="6141" width="10.42578125" style="230" customWidth="1"/>
    <col min="6142" max="6143" width="9.140625" style="230" customWidth="1"/>
    <col min="6144" max="6144" width="11" style="230" customWidth="1"/>
    <col min="6145" max="6145" width="9.5703125" style="230" customWidth="1"/>
    <col min="6146" max="6146" width="9.7109375" style="230" customWidth="1"/>
    <col min="6147" max="6147" width="9.140625" style="230" customWidth="1"/>
    <col min="6148" max="6149" width="11.5703125" style="230" bestFit="1" customWidth="1"/>
    <col min="6150" max="6150" width="9.140625" style="230"/>
    <col min="6151" max="6152" width="11.5703125" style="230" bestFit="1" customWidth="1"/>
    <col min="6153" max="6156" width="9.140625" style="230"/>
    <col min="6157" max="6157" width="11.5703125" style="230" bestFit="1" customWidth="1"/>
    <col min="6158" max="6376" width="9.140625" style="230"/>
    <col min="6377" max="6377" width="8" style="230" customWidth="1"/>
    <col min="6378" max="6378" width="0" style="230" hidden="1" customWidth="1"/>
    <col min="6379" max="6379" width="29.42578125" style="230" customWidth="1"/>
    <col min="6380" max="6380" width="9.28515625" style="230" customWidth="1"/>
    <col min="6381" max="6381" width="9.7109375" style="230" customWidth="1"/>
    <col min="6382" max="6382" width="9" style="230" bestFit="1" customWidth="1"/>
    <col min="6383" max="6383" width="10" style="230" customWidth="1"/>
    <col min="6384" max="6384" width="9.5703125" style="230" customWidth="1"/>
    <col min="6385" max="6385" width="9" style="230" customWidth="1"/>
    <col min="6386" max="6386" width="9.28515625" style="230" customWidth="1"/>
    <col min="6387" max="6389" width="9.140625" style="230" customWidth="1"/>
    <col min="6390" max="6392" width="9" style="230" customWidth="1"/>
    <col min="6393" max="6393" width="9.5703125" style="230" customWidth="1"/>
    <col min="6394" max="6394" width="8.85546875" style="230" customWidth="1"/>
    <col min="6395" max="6395" width="9.140625" style="230" customWidth="1"/>
    <col min="6396" max="6396" width="10.5703125" style="230" customWidth="1"/>
    <col min="6397" max="6397" width="10.42578125" style="230" customWidth="1"/>
    <col min="6398" max="6399" width="9.140625" style="230" customWidth="1"/>
    <col min="6400" max="6400" width="11" style="230" customWidth="1"/>
    <col min="6401" max="6401" width="9.5703125" style="230" customWidth="1"/>
    <col min="6402" max="6402" width="9.7109375" style="230" customWidth="1"/>
    <col min="6403" max="6403" width="9.140625" style="230" customWidth="1"/>
    <col min="6404" max="6405" width="11.5703125" style="230" bestFit="1" customWidth="1"/>
    <col min="6406" max="6406" width="9.140625" style="230"/>
    <col min="6407" max="6408" width="11.5703125" style="230" bestFit="1" customWidth="1"/>
    <col min="6409" max="6412" width="9.140625" style="230"/>
    <col min="6413" max="6413" width="11.5703125" style="230" bestFit="1" customWidth="1"/>
    <col min="6414" max="6632" width="9.140625" style="230"/>
    <col min="6633" max="6633" width="8" style="230" customWidth="1"/>
    <col min="6634" max="6634" width="0" style="230" hidden="1" customWidth="1"/>
    <col min="6635" max="6635" width="29.42578125" style="230" customWidth="1"/>
    <col min="6636" max="6636" width="9.28515625" style="230" customWidth="1"/>
    <col min="6637" max="6637" width="9.7109375" style="230" customWidth="1"/>
    <col min="6638" max="6638" width="9" style="230" bestFit="1" customWidth="1"/>
    <col min="6639" max="6639" width="10" style="230" customWidth="1"/>
    <col min="6640" max="6640" width="9.5703125" style="230" customWidth="1"/>
    <col min="6641" max="6641" width="9" style="230" customWidth="1"/>
    <col min="6642" max="6642" width="9.28515625" style="230" customWidth="1"/>
    <col min="6643" max="6645" width="9.140625" style="230" customWidth="1"/>
    <col min="6646" max="6648" width="9" style="230" customWidth="1"/>
    <col min="6649" max="6649" width="9.5703125" style="230" customWidth="1"/>
    <col min="6650" max="6650" width="8.85546875" style="230" customWidth="1"/>
    <col min="6651" max="6651" width="9.140625" style="230" customWidth="1"/>
    <col min="6652" max="6652" width="10.5703125" style="230" customWidth="1"/>
    <col min="6653" max="6653" width="10.42578125" style="230" customWidth="1"/>
    <col min="6654" max="6655" width="9.140625" style="230" customWidth="1"/>
    <col min="6656" max="6656" width="11" style="230" customWidth="1"/>
    <col min="6657" max="6657" width="9.5703125" style="230" customWidth="1"/>
    <col min="6658" max="6658" width="9.7109375" style="230" customWidth="1"/>
    <col min="6659" max="6659" width="9.140625" style="230" customWidth="1"/>
    <col min="6660" max="6661" width="11.5703125" style="230" bestFit="1" customWidth="1"/>
    <col min="6662" max="6662" width="9.140625" style="230"/>
    <col min="6663" max="6664" width="11.5703125" style="230" bestFit="1" customWidth="1"/>
    <col min="6665" max="6668" width="9.140625" style="230"/>
    <col min="6669" max="6669" width="11.5703125" style="230" bestFit="1" customWidth="1"/>
    <col min="6670" max="6888" width="9.140625" style="230"/>
    <col min="6889" max="6889" width="8" style="230" customWidth="1"/>
    <col min="6890" max="6890" width="0" style="230" hidden="1" customWidth="1"/>
    <col min="6891" max="6891" width="29.42578125" style="230" customWidth="1"/>
    <col min="6892" max="6892" width="9.28515625" style="230" customWidth="1"/>
    <col min="6893" max="6893" width="9.7109375" style="230" customWidth="1"/>
    <col min="6894" max="6894" width="9" style="230" bestFit="1" customWidth="1"/>
    <col min="6895" max="6895" width="10" style="230" customWidth="1"/>
    <col min="6896" max="6896" width="9.5703125" style="230" customWidth="1"/>
    <col min="6897" max="6897" width="9" style="230" customWidth="1"/>
    <col min="6898" max="6898" width="9.28515625" style="230" customWidth="1"/>
    <col min="6899" max="6901" width="9.140625" style="230" customWidth="1"/>
    <col min="6902" max="6904" width="9" style="230" customWidth="1"/>
    <col min="6905" max="6905" width="9.5703125" style="230" customWidth="1"/>
    <col min="6906" max="6906" width="8.85546875" style="230" customWidth="1"/>
    <col min="6907" max="6907" width="9.140625" style="230" customWidth="1"/>
    <col min="6908" max="6908" width="10.5703125" style="230" customWidth="1"/>
    <col min="6909" max="6909" width="10.42578125" style="230" customWidth="1"/>
    <col min="6910" max="6911" width="9.140625" style="230" customWidth="1"/>
    <col min="6912" max="6912" width="11" style="230" customWidth="1"/>
    <col min="6913" max="6913" width="9.5703125" style="230" customWidth="1"/>
    <col min="6914" max="6914" width="9.7109375" style="230" customWidth="1"/>
    <col min="6915" max="6915" width="9.140625" style="230" customWidth="1"/>
    <col min="6916" max="6917" width="11.5703125" style="230" bestFit="1" customWidth="1"/>
    <col min="6918" max="6918" width="9.140625" style="230"/>
    <col min="6919" max="6920" width="11.5703125" style="230" bestFit="1" customWidth="1"/>
    <col min="6921" max="6924" width="9.140625" style="230"/>
    <col min="6925" max="6925" width="11.5703125" style="230" bestFit="1" customWidth="1"/>
    <col min="6926" max="7144" width="9.140625" style="230"/>
    <col min="7145" max="7145" width="8" style="230" customWidth="1"/>
    <col min="7146" max="7146" width="0" style="230" hidden="1" customWidth="1"/>
    <col min="7147" max="7147" width="29.42578125" style="230" customWidth="1"/>
    <col min="7148" max="7148" width="9.28515625" style="230" customWidth="1"/>
    <col min="7149" max="7149" width="9.7109375" style="230" customWidth="1"/>
    <col min="7150" max="7150" width="9" style="230" bestFit="1" customWidth="1"/>
    <col min="7151" max="7151" width="10" style="230" customWidth="1"/>
    <col min="7152" max="7152" width="9.5703125" style="230" customWidth="1"/>
    <col min="7153" max="7153" width="9" style="230" customWidth="1"/>
    <col min="7154" max="7154" width="9.28515625" style="230" customWidth="1"/>
    <col min="7155" max="7157" width="9.140625" style="230" customWidth="1"/>
    <col min="7158" max="7160" width="9" style="230" customWidth="1"/>
    <col min="7161" max="7161" width="9.5703125" style="230" customWidth="1"/>
    <col min="7162" max="7162" width="8.85546875" style="230" customWidth="1"/>
    <col min="7163" max="7163" width="9.140625" style="230" customWidth="1"/>
    <col min="7164" max="7164" width="10.5703125" style="230" customWidth="1"/>
    <col min="7165" max="7165" width="10.42578125" style="230" customWidth="1"/>
    <col min="7166" max="7167" width="9.140625" style="230" customWidth="1"/>
    <col min="7168" max="7168" width="11" style="230" customWidth="1"/>
    <col min="7169" max="7169" width="9.5703125" style="230" customWidth="1"/>
    <col min="7170" max="7170" width="9.7109375" style="230" customWidth="1"/>
    <col min="7171" max="7171" width="9.140625" style="230" customWidth="1"/>
    <col min="7172" max="7173" width="11.5703125" style="230" bestFit="1" customWidth="1"/>
    <col min="7174" max="7174" width="9.140625" style="230"/>
    <col min="7175" max="7176" width="11.5703125" style="230" bestFit="1" customWidth="1"/>
    <col min="7177" max="7180" width="9.140625" style="230"/>
    <col min="7181" max="7181" width="11.5703125" style="230" bestFit="1" customWidth="1"/>
    <col min="7182" max="7400" width="9.140625" style="230"/>
    <col min="7401" max="7401" width="8" style="230" customWidth="1"/>
    <col min="7402" max="7402" width="0" style="230" hidden="1" customWidth="1"/>
    <col min="7403" max="7403" width="29.42578125" style="230" customWidth="1"/>
    <col min="7404" max="7404" width="9.28515625" style="230" customWidth="1"/>
    <col min="7405" max="7405" width="9.7109375" style="230" customWidth="1"/>
    <col min="7406" max="7406" width="9" style="230" bestFit="1" customWidth="1"/>
    <col min="7407" max="7407" width="10" style="230" customWidth="1"/>
    <col min="7408" max="7408" width="9.5703125" style="230" customWidth="1"/>
    <col min="7409" max="7409" width="9" style="230" customWidth="1"/>
    <col min="7410" max="7410" width="9.28515625" style="230" customWidth="1"/>
    <col min="7411" max="7413" width="9.140625" style="230" customWidth="1"/>
    <col min="7414" max="7416" width="9" style="230" customWidth="1"/>
    <col min="7417" max="7417" width="9.5703125" style="230" customWidth="1"/>
    <col min="7418" max="7418" width="8.85546875" style="230" customWidth="1"/>
    <col min="7419" max="7419" width="9.140625" style="230" customWidth="1"/>
    <col min="7420" max="7420" width="10.5703125" style="230" customWidth="1"/>
    <col min="7421" max="7421" width="10.42578125" style="230" customWidth="1"/>
    <col min="7422" max="7423" width="9.140625" style="230" customWidth="1"/>
    <col min="7424" max="7424" width="11" style="230" customWidth="1"/>
    <col min="7425" max="7425" width="9.5703125" style="230" customWidth="1"/>
    <col min="7426" max="7426" width="9.7109375" style="230" customWidth="1"/>
    <col min="7427" max="7427" width="9.140625" style="230" customWidth="1"/>
    <col min="7428" max="7429" width="11.5703125" style="230" bestFit="1" customWidth="1"/>
    <col min="7430" max="7430" width="9.140625" style="230"/>
    <col min="7431" max="7432" width="11.5703125" style="230" bestFit="1" customWidth="1"/>
    <col min="7433" max="7436" width="9.140625" style="230"/>
    <col min="7437" max="7437" width="11.5703125" style="230" bestFit="1" customWidth="1"/>
    <col min="7438" max="7656" width="9.140625" style="230"/>
    <col min="7657" max="7657" width="8" style="230" customWidth="1"/>
    <col min="7658" max="7658" width="0" style="230" hidden="1" customWidth="1"/>
    <col min="7659" max="7659" width="29.42578125" style="230" customWidth="1"/>
    <col min="7660" max="7660" width="9.28515625" style="230" customWidth="1"/>
    <col min="7661" max="7661" width="9.7109375" style="230" customWidth="1"/>
    <col min="7662" max="7662" width="9" style="230" bestFit="1" customWidth="1"/>
    <col min="7663" max="7663" width="10" style="230" customWidth="1"/>
    <col min="7664" max="7664" width="9.5703125" style="230" customWidth="1"/>
    <col min="7665" max="7665" width="9" style="230" customWidth="1"/>
    <col min="7666" max="7666" width="9.28515625" style="230" customWidth="1"/>
    <col min="7667" max="7669" width="9.140625" style="230" customWidth="1"/>
    <col min="7670" max="7672" width="9" style="230" customWidth="1"/>
    <col min="7673" max="7673" width="9.5703125" style="230" customWidth="1"/>
    <col min="7674" max="7674" width="8.85546875" style="230" customWidth="1"/>
    <col min="7675" max="7675" width="9.140625" style="230" customWidth="1"/>
    <col min="7676" max="7676" width="10.5703125" style="230" customWidth="1"/>
    <col min="7677" max="7677" width="10.42578125" style="230" customWidth="1"/>
    <col min="7678" max="7679" width="9.140625" style="230" customWidth="1"/>
    <col min="7680" max="7680" width="11" style="230" customWidth="1"/>
    <col min="7681" max="7681" width="9.5703125" style="230" customWidth="1"/>
    <col min="7682" max="7682" width="9.7109375" style="230" customWidth="1"/>
    <col min="7683" max="7683" width="9.140625" style="230" customWidth="1"/>
    <col min="7684" max="7685" width="11.5703125" style="230" bestFit="1" customWidth="1"/>
    <col min="7686" max="7686" width="9.140625" style="230"/>
    <col min="7687" max="7688" width="11.5703125" style="230" bestFit="1" customWidth="1"/>
    <col min="7689" max="7692" width="9.140625" style="230"/>
    <col min="7693" max="7693" width="11.5703125" style="230" bestFit="1" customWidth="1"/>
    <col min="7694" max="7912" width="9.140625" style="230"/>
    <col min="7913" max="7913" width="8" style="230" customWidth="1"/>
    <col min="7914" max="7914" width="0" style="230" hidden="1" customWidth="1"/>
    <col min="7915" max="7915" width="29.42578125" style="230" customWidth="1"/>
    <col min="7916" max="7916" width="9.28515625" style="230" customWidth="1"/>
    <col min="7917" max="7917" width="9.7109375" style="230" customWidth="1"/>
    <col min="7918" max="7918" width="9" style="230" bestFit="1" customWidth="1"/>
    <col min="7919" max="7919" width="10" style="230" customWidth="1"/>
    <col min="7920" max="7920" width="9.5703125" style="230" customWidth="1"/>
    <col min="7921" max="7921" width="9" style="230" customWidth="1"/>
    <col min="7922" max="7922" width="9.28515625" style="230" customWidth="1"/>
    <col min="7923" max="7925" width="9.140625" style="230" customWidth="1"/>
    <col min="7926" max="7928" width="9" style="230" customWidth="1"/>
    <col min="7929" max="7929" width="9.5703125" style="230" customWidth="1"/>
    <col min="7930" max="7930" width="8.85546875" style="230" customWidth="1"/>
    <col min="7931" max="7931" width="9.140625" style="230" customWidth="1"/>
    <col min="7932" max="7932" width="10.5703125" style="230" customWidth="1"/>
    <col min="7933" max="7933" width="10.42578125" style="230" customWidth="1"/>
    <col min="7934" max="7935" width="9.140625" style="230" customWidth="1"/>
    <col min="7936" max="7936" width="11" style="230" customWidth="1"/>
    <col min="7937" max="7937" width="9.5703125" style="230" customWidth="1"/>
    <col min="7938" max="7938" width="9.7109375" style="230" customWidth="1"/>
    <col min="7939" max="7939" width="9.140625" style="230" customWidth="1"/>
    <col min="7940" max="7941" width="11.5703125" style="230" bestFit="1" customWidth="1"/>
    <col min="7942" max="7942" width="9.140625" style="230"/>
    <col min="7943" max="7944" width="11.5703125" style="230" bestFit="1" customWidth="1"/>
    <col min="7945" max="7948" width="9.140625" style="230"/>
    <col min="7949" max="7949" width="11.5703125" style="230" bestFit="1" customWidth="1"/>
    <col min="7950" max="8168" width="9.140625" style="230"/>
    <col min="8169" max="8169" width="8" style="230" customWidth="1"/>
    <col min="8170" max="8170" width="0" style="230" hidden="1" customWidth="1"/>
    <col min="8171" max="8171" width="29.42578125" style="230" customWidth="1"/>
    <col min="8172" max="8172" width="9.28515625" style="230" customWidth="1"/>
    <col min="8173" max="8173" width="9.7109375" style="230" customWidth="1"/>
    <col min="8174" max="8174" width="9" style="230" bestFit="1" customWidth="1"/>
    <col min="8175" max="8175" width="10" style="230" customWidth="1"/>
    <col min="8176" max="8176" width="9.5703125" style="230" customWidth="1"/>
    <col min="8177" max="8177" width="9" style="230" customWidth="1"/>
    <col min="8178" max="8178" width="9.28515625" style="230" customWidth="1"/>
    <col min="8179" max="8181" width="9.140625" style="230" customWidth="1"/>
    <col min="8182" max="8184" width="9" style="230" customWidth="1"/>
    <col min="8185" max="8185" width="9.5703125" style="230" customWidth="1"/>
    <col min="8186" max="8186" width="8.85546875" style="230" customWidth="1"/>
    <col min="8187" max="8187" width="9.140625" style="230" customWidth="1"/>
    <col min="8188" max="8188" width="10.5703125" style="230" customWidth="1"/>
    <col min="8189" max="8189" width="10.42578125" style="230" customWidth="1"/>
    <col min="8190" max="8191" width="9.140625" style="230" customWidth="1"/>
    <col min="8192" max="8192" width="11" style="230" customWidth="1"/>
    <col min="8193" max="8193" width="9.5703125" style="230" customWidth="1"/>
    <col min="8194" max="8194" width="9.7109375" style="230" customWidth="1"/>
    <col min="8195" max="8195" width="9.140625" style="230" customWidth="1"/>
    <col min="8196" max="8197" width="11.5703125" style="230" bestFit="1" customWidth="1"/>
    <col min="8198" max="8198" width="9.140625" style="230"/>
    <col min="8199" max="8200" width="11.5703125" style="230" bestFit="1" customWidth="1"/>
    <col min="8201" max="8204" width="9.140625" style="230"/>
    <col min="8205" max="8205" width="11.5703125" style="230" bestFit="1" customWidth="1"/>
    <col min="8206" max="8424" width="9.140625" style="230"/>
    <col min="8425" max="8425" width="8" style="230" customWidth="1"/>
    <col min="8426" max="8426" width="0" style="230" hidden="1" customWidth="1"/>
    <col min="8427" max="8427" width="29.42578125" style="230" customWidth="1"/>
    <col min="8428" max="8428" width="9.28515625" style="230" customWidth="1"/>
    <col min="8429" max="8429" width="9.7109375" style="230" customWidth="1"/>
    <col min="8430" max="8430" width="9" style="230" bestFit="1" customWidth="1"/>
    <col min="8431" max="8431" width="10" style="230" customWidth="1"/>
    <col min="8432" max="8432" width="9.5703125" style="230" customWidth="1"/>
    <col min="8433" max="8433" width="9" style="230" customWidth="1"/>
    <col min="8434" max="8434" width="9.28515625" style="230" customWidth="1"/>
    <col min="8435" max="8437" width="9.140625" style="230" customWidth="1"/>
    <col min="8438" max="8440" width="9" style="230" customWidth="1"/>
    <col min="8441" max="8441" width="9.5703125" style="230" customWidth="1"/>
    <col min="8442" max="8442" width="8.85546875" style="230" customWidth="1"/>
    <col min="8443" max="8443" width="9.140625" style="230" customWidth="1"/>
    <col min="8444" max="8444" width="10.5703125" style="230" customWidth="1"/>
    <col min="8445" max="8445" width="10.42578125" style="230" customWidth="1"/>
    <col min="8446" max="8447" width="9.140625" style="230" customWidth="1"/>
    <col min="8448" max="8448" width="11" style="230" customWidth="1"/>
    <col min="8449" max="8449" width="9.5703125" style="230" customWidth="1"/>
    <col min="8450" max="8450" width="9.7109375" style="230" customWidth="1"/>
    <col min="8451" max="8451" width="9.140625" style="230" customWidth="1"/>
    <col min="8452" max="8453" width="11.5703125" style="230" bestFit="1" customWidth="1"/>
    <col min="8454" max="8454" width="9.140625" style="230"/>
    <col min="8455" max="8456" width="11.5703125" style="230" bestFit="1" customWidth="1"/>
    <col min="8457" max="8460" width="9.140625" style="230"/>
    <col min="8461" max="8461" width="11.5703125" style="230" bestFit="1" customWidth="1"/>
    <col min="8462" max="8680" width="9.140625" style="230"/>
    <col min="8681" max="8681" width="8" style="230" customWidth="1"/>
    <col min="8682" max="8682" width="0" style="230" hidden="1" customWidth="1"/>
    <col min="8683" max="8683" width="29.42578125" style="230" customWidth="1"/>
    <col min="8684" max="8684" width="9.28515625" style="230" customWidth="1"/>
    <col min="8685" max="8685" width="9.7109375" style="230" customWidth="1"/>
    <col min="8686" max="8686" width="9" style="230" bestFit="1" customWidth="1"/>
    <col min="8687" max="8687" width="10" style="230" customWidth="1"/>
    <col min="8688" max="8688" width="9.5703125" style="230" customWidth="1"/>
    <col min="8689" max="8689" width="9" style="230" customWidth="1"/>
    <col min="8690" max="8690" width="9.28515625" style="230" customWidth="1"/>
    <col min="8691" max="8693" width="9.140625" style="230" customWidth="1"/>
    <col min="8694" max="8696" width="9" style="230" customWidth="1"/>
    <col min="8697" max="8697" width="9.5703125" style="230" customWidth="1"/>
    <col min="8698" max="8698" width="8.85546875" style="230" customWidth="1"/>
    <col min="8699" max="8699" width="9.140625" style="230" customWidth="1"/>
    <col min="8700" max="8700" width="10.5703125" style="230" customWidth="1"/>
    <col min="8701" max="8701" width="10.42578125" style="230" customWidth="1"/>
    <col min="8702" max="8703" width="9.140625" style="230" customWidth="1"/>
    <col min="8704" max="8704" width="11" style="230" customWidth="1"/>
    <col min="8705" max="8705" width="9.5703125" style="230" customWidth="1"/>
    <col min="8706" max="8706" width="9.7109375" style="230" customWidth="1"/>
    <col min="8707" max="8707" width="9.140625" style="230" customWidth="1"/>
    <col min="8708" max="8709" width="11.5703125" style="230" bestFit="1" customWidth="1"/>
    <col min="8710" max="8710" width="9.140625" style="230"/>
    <col min="8711" max="8712" width="11.5703125" style="230" bestFit="1" customWidth="1"/>
    <col min="8713" max="8716" width="9.140625" style="230"/>
    <col min="8717" max="8717" width="11.5703125" style="230" bestFit="1" customWidth="1"/>
    <col min="8718" max="8936" width="9.140625" style="230"/>
    <col min="8937" max="8937" width="8" style="230" customWidth="1"/>
    <col min="8938" max="8938" width="0" style="230" hidden="1" customWidth="1"/>
    <col min="8939" max="8939" width="29.42578125" style="230" customWidth="1"/>
    <col min="8940" max="8940" width="9.28515625" style="230" customWidth="1"/>
    <col min="8941" max="8941" width="9.7109375" style="230" customWidth="1"/>
    <col min="8942" max="8942" width="9" style="230" bestFit="1" customWidth="1"/>
    <col min="8943" max="8943" width="10" style="230" customWidth="1"/>
    <col min="8944" max="8944" width="9.5703125" style="230" customWidth="1"/>
    <col min="8945" max="8945" width="9" style="230" customWidth="1"/>
    <col min="8946" max="8946" width="9.28515625" style="230" customWidth="1"/>
    <col min="8947" max="8949" width="9.140625" style="230" customWidth="1"/>
    <col min="8950" max="8952" width="9" style="230" customWidth="1"/>
    <col min="8953" max="8953" width="9.5703125" style="230" customWidth="1"/>
    <col min="8954" max="8954" width="8.85546875" style="230" customWidth="1"/>
    <col min="8955" max="8955" width="9.140625" style="230" customWidth="1"/>
    <col min="8956" max="8956" width="10.5703125" style="230" customWidth="1"/>
    <col min="8957" max="8957" width="10.42578125" style="230" customWidth="1"/>
    <col min="8958" max="8959" width="9.140625" style="230" customWidth="1"/>
    <col min="8960" max="8960" width="11" style="230" customWidth="1"/>
    <col min="8961" max="8961" width="9.5703125" style="230" customWidth="1"/>
    <col min="8962" max="8962" width="9.7109375" style="230" customWidth="1"/>
    <col min="8963" max="8963" width="9.140625" style="230" customWidth="1"/>
    <col min="8964" max="8965" width="11.5703125" style="230" bestFit="1" customWidth="1"/>
    <col min="8966" max="8966" width="9.140625" style="230"/>
    <col min="8967" max="8968" width="11.5703125" style="230" bestFit="1" customWidth="1"/>
    <col min="8969" max="8972" width="9.140625" style="230"/>
    <col min="8973" max="8973" width="11.5703125" style="230" bestFit="1" customWidth="1"/>
    <col min="8974" max="9192" width="9.140625" style="230"/>
    <col min="9193" max="9193" width="8" style="230" customWidth="1"/>
    <col min="9194" max="9194" width="0" style="230" hidden="1" customWidth="1"/>
    <col min="9195" max="9195" width="29.42578125" style="230" customWidth="1"/>
    <col min="9196" max="9196" width="9.28515625" style="230" customWidth="1"/>
    <col min="9197" max="9197" width="9.7109375" style="230" customWidth="1"/>
    <col min="9198" max="9198" width="9" style="230" bestFit="1" customWidth="1"/>
    <col min="9199" max="9199" width="10" style="230" customWidth="1"/>
    <col min="9200" max="9200" width="9.5703125" style="230" customWidth="1"/>
    <col min="9201" max="9201" width="9" style="230" customWidth="1"/>
    <col min="9202" max="9202" width="9.28515625" style="230" customWidth="1"/>
    <col min="9203" max="9205" width="9.140625" style="230" customWidth="1"/>
    <col min="9206" max="9208" width="9" style="230" customWidth="1"/>
    <col min="9209" max="9209" width="9.5703125" style="230" customWidth="1"/>
    <col min="9210" max="9210" width="8.85546875" style="230" customWidth="1"/>
    <col min="9211" max="9211" width="9.140625" style="230" customWidth="1"/>
    <col min="9212" max="9212" width="10.5703125" style="230" customWidth="1"/>
    <col min="9213" max="9213" width="10.42578125" style="230" customWidth="1"/>
    <col min="9214" max="9215" width="9.140625" style="230" customWidth="1"/>
    <col min="9216" max="9216" width="11" style="230" customWidth="1"/>
    <col min="9217" max="9217" width="9.5703125" style="230" customWidth="1"/>
    <col min="9218" max="9218" width="9.7109375" style="230" customWidth="1"/>
    <col min="9219" max="9219" width="9.140625" style="230" customWidth="1"/>
    <col min="9220" max="9221" width="11.5703125" style="230" bestFit="1" customWidth="1"/>
    <col min="9222" max="9222" width="9.140625" style="230"/>
    <col min="9223" max="9224" width="11.5703125" style="230" bestFit="1" customWidth="1"/>
    <col min="9225" max="9228" width="9.140625" style="230"/>
    <col min="9229" max="9229" width="11.5703125" style="230" bestFit="1" customWidth="1"/>
    <col min="9230" max="9448" width="9.140625" style="230"/>
    <col min="9449" max="9449" width="8" style="230" customWidth="1"/>
    <col min="9450" max="9450" width="0" style="230" hidden="1" customWidth="1"/>
    <col min="9451" max="9451" width="29.42578125" style="230" customWidth="1"/>
    <col min="9452" max="9452" width="9.28515625" style="230" customWidth="1"/>
    <col min="9453" max="9453" width="9.7109375" style="230" customWidth="1"/>
    <col min="9454" max="9454" width="9" style="230" bestFit="1" customWidth="1"/>
    <col min="9455" max="9455" width="10" style="230" customWidth="1"/>
    <col min="9456" max="9456" width="9.5703125" style="230" customWidth="1"/>
    <col min="9457" max="9457" width="9" style="230" customWidth="1"/>
    <col min="9458" max="9458" width="9.28515625" style="230" customWidth="1"/>
    <col min="9459" max="9461" width="9.140625" style="230" customWidth="1"/>
    <col min="9462" max="9464" width="9" style="230" customWidth="1"/>
    <col min="9465" max="9465" width="9.5703125" style="230" customWidth="1"/>
    <col min="9466" max="9466" width="8.85546875" style="230" customWidth="1"/>
    <col min="9467" max="9467" width="9.140625" style="230" customWidth="1"/>
    <col min="9468" max="9468" width="10.5703125" style="230" customWidth="1"/>
    <col min="9469" max="9469" width="10.42578125" style="230" customWidth="1"/>
    <col min="9470" max="9471" width="9.140625" style="230" customWidth="1"/>
    <col min="9472" max="9472" width="11" style="230" customWidth="1"/>
    <col min="9473" max="9473" width="9.5703125" style="230" customWidth="1"/>
    <col min="9474" max="9474" width="9.7109375" style="230" customWidth="1"/>
    <col min="9475" max="9475" width="9.140625" style="230" customWidth="1"/>
    <col min="9476" max="9477" width="11.5703125" style="230" bestFit="1" customWidth="1"/>
    <col min="9478" max="9478" width="9.140625" style="230"/>
    <col min="9479" max="9480" width="11.5703125" style="230" bestFit="1" customWidth="1"/>
    <col min="9481" max="9484" width="9.140625" style="230"/>
    <col min="9485" max="9485" width="11.5703125" style="230" bestFit="1" customWidth="1"/>
    <col min="9486" max="9704" width="9.140625" style="230"/>
    <col min="9705" max="9705" width="8" style="230" customWidth="1"/>
    <col min="9706" max="9706" width="0" style="230" hidden="1" customWidth="1"/>
    <col min="9707" max="9707" width="29.42578125" style="230" customWidth="1"/>
    <col min="9708" max="9708" width="9.28515625" style="230" customWidth="1"/>
    <col min="9709" max="9709" width="9.7109375" style="230" customWidth="1"/>
    <col min="9710" max="9710" width="9" style="230" bestFit="1" customWidth="1"/>
    <col min="9711" max="9711" width="10" style="230" customWidth="1"/>
    <col min="9712" max="9712" width="9.5703125" style="230" customWidth="1"/>
    <col min="9713" max="9713" width="9" style="230" customWidth="1"/>
    <col min="9714" max="9714" width="9.28515625" style="230" customWidth="1"/>
    <col min="9715" max="9717" width="9.140625" style="230" customWidth="1"/>
    <col min="9718" max="9720" width="9" style="230" customWidth="1"/>
    <col min="9721" max="9721" width="9.5703125" style="230" customWidth="1"/>
    <col min="9722" max="9722" width="8.85546875" style="230" customWidth="1"/>
    <col min="9723" max="9723" width="9.140625" style="230" customWidth="1"/>
    <col min="9724" max="9724" width="10.5703125" style="230" customWidth="1"/>
    <col min="9725" max="9725" width="10.42578125" style="230" customWidth="1"/>
    <col min="9726" max="9727" width="9.140625" style="230" customWidth="1"/>
    <col min="9728" max="9728" width="11" style="230" customWidth="1"/>
    <col min="9729" max="9729" width="9.5703125" style="230" customWidth="1"/>
    <col min="9730" max="9730" width="9.7109375" style="230" customWidth="1"/>
    <col min="9731" max="9731" width="9.140625" style="230" customWidth="1"/>
    <col min="9732" max="9733" width="11.5703125" style="230" bestFit="1" customWidth="1"/>
    <col min="9734" max="9734" width="9.140625" style="230"/>
    <col min="9735" max="9736" width="11.5703125" style="230" bestFit="1" customWidth="1"/>
    <col min="9737" max="9740" width="9.140625" style="230"/>
    <col min="9741" max="9741" width="11.5703125" style="230" bestFit="1" customWidth="1"/>
    <col min="9742" max="9960" width="9.140625" style="230"/>
    <col min="9961" max="9961" width="8" style="230" customWidth="1"/>
    <col min="9962" max="9962" width="0" style="230" hidden="1" customWidth="1"/>
    <col min="9963" max="9963" width="29.42578125" style="230" customWidth="1"/>
    <col min="9964" max="9964" width="9.28515625" style="230" customWidth="1"/>
    <col min="9965" max="9965" width="9.7109375" style="230" customWidth="1"/>
    <col min="9966" max="9966" width="9" style="230" bestFit="1" customWidth="1"/>
    <col min="9967" max="9967" width="10" style="230" customWidth="1"/>
    <col min="9968" max="9968" width="9.5703125" style="230" customWidth="1"/>
    <col min="9969" max="9969" width="9" style="230" customWidth="1"/>
    <col min="9970" max="9970" width="9.28515625" style="230" customWidth="1"/>
    <col min="9971" max="9973" width="9.140625" style="230" customWidth="1"/>
    <col min="9974" max="9976" width="9" style="230" customWidth="1"/>
    <col min="9977" max="9977" width="9.5703125" style="230" customWidth="1"/>
    <col min="9978" max="9978" width="8.85546875" style="230" customWidth="1"/>
    <col min="9979" max="9979" width="9.140625" style="230" customWidth="1"/>
    <col min="9980" max="9980" width="10.5703125" style="230" customWidth="1"/>
    <col min="9981" max="9981" width="10.42578125" style="230" customWidth="1"/>
    <col min="9982" max="9983" width="9.140625" style="230" customWidth="1"/>
    <col min="9984" max="9984" width="11" style="230" customWidth="1"/>
    <col min="9985" max="9985" width="9.5703125" style="230" customWidth="1"/>
    <col min="9986" max="9986" width="9.7109375" style="230" customWidth="1"/>
    <col min="9987" max="9987" width="9.140625" style="230" customWidth="1"/>
    <col min="9988" max="9989" width="11.5703125" style="230" bestFit="1" customWidth="1"/>
    <col min="9990" max="9990" width="9.140625" style="230"/>
    <col min="9991" max="9992" width="11.5703125" style="230" bestFit="1" customWidth="1"/>
    <col min="9993" max="9996" width="9.140625" style="230"/>
    <col min="9997" max="9997" width="11.5703125" style="230" bestFit="1" customWidth="1"/>
    <col min="9998" max="10216" width="9.140625" style="230"/>
    <col min="10217" max="10217" width="8" style="230" customWidth="1"/>
    <col min="10218" max="10218" width="0" style="230" hidden="1" customWidth="1"/>
    <col min="10219" max="10219" width="29.42578125" style="230" customWidth="1"/>
    <col min="10220" max="10220" width="9.28515625" style="230" customWidth="1"/>
    <col min="10221" max="10221" width="9.7109375" style="230" customWidth="1"/>
    <col min="10222" max="10222" width="9" style="230" bestFit="1" customWidth="1"/>
    <col min="10223" max="10223" width="10" style="230" customWidth="1"/>
    <col min="10224" max="10224" width="9.5703125" style="230" customWidth="1"/>
    <col min="10225" max="10225" width="9" style="230" customWidth="1"/>
    <col min="10226" max="10226" width="9.28515625" style="230" customWidth="1"/>
    <col min="10227" max="10229" width="9.140625" style="230" customWidth="1"/>
    <col min="10230" max="10232" width="9" style="230" customWidth="1"/>
    <col min="10233" max="10233" width="9.5703125" style="230" customWidth="1"/>
    <col min="10234" max="10234" width="8.85546875" style="230" customWidth="1"/>
    <col min="10235" max="10235" width="9.140625" style="230" customWidth="1"/>
    <col min="10236" max="10236" width="10.5703125" style="230" customWidth="1"/>
    <col min="10237" max="10237" width="10.42578125" style="230" customWidth="1"/>
    <col min="10238" max="10239" width="9.140625" style="230" customWidth="1"/>
    <col min="10240" max="10240" width="11" style="230" customWidth="1"/>
    <col min="10241" max="10241" width="9.5703125" style="230" customWidth="1"/>
    <col min="10242" max="10242" width="9.7109375" style="230" customWidth="1"/>
    <col min="10243" max="10243" width="9.140625" style="230" customWidth="1"/>
    <col min="10244" max="10245" width="11.5703125" style="230" bestFit="1" customWidth="1"/>
    <col min="10246" max="10246" width="9.140625" style="230"/>
    <col min="10247" max="10248" width="11.5703125" style="230" bestFit="1" customWidth="1"/>
    <col min="10249" max="10252" width="9.140625" style="230"/>
    <col min="10253" max="10253" width="11.5703125" style="230" bestFit="1" customWidth="1"/>
    <col min="10254" max="10472" width="9.140625" style="230"/>
    <col min="10473" max="10473" width="8" style="230" customWidth="1"/>
    <col min="10474" max="10474" width="0" style="230" hidden="1" customWidth="1"/>
    <col min="10475" max="10475" width="29.42578125" style="230" customWidth="1"/>
    <col min="10476" max="10476" width="9.28515625" style="230" customWidth="1"/>
    <col min="10477" max="10477" width="9.7109375" style="230" customWidth="1"/>
    <col min="10478" max="10478" width="9" style="230" bestFit="1" customWidth="1"/>
    <col min="10479" max="10479" width="10" style="230" customWidth="1"/>
    <col min="10480" max="10480" width="9.5703125" style="230" customWidth="1"/>
    <col min="10481" max="10481" width="9" style="230" customWidth="1"/>
    <col min="10482" max="10482" width="9.28515625" style="230" customWidth="1"/>
    <col min="10483" max="10485" width="9.140625" style="230" customWidth="1"/>
    <col min="10486" max="10488" width="9" style="230" customWidth="1"/>
    <col min="10489" max="10489" width="9.5703125" style="230" customWidth="1"/>
    <col min="10490" max="10490" width="8.85546875" style="230" customWidth="1"/>
    <col min="10491" max="10491" width="9.140625" style="230" customWidth="1"/>
    <col min="10492" max="10492" width="10.5703125" style="230" customWidth="1"/>
    <col min="10493" max="10493" width="10.42578125" style="230" customWidth="1"/>
    <col min="10494" max="10495" width="9.140625" style="230" customWidth="1"/>
    <col min="10496" max="10496" width="11" style="230" customWidth="1"/>
    <col min="10497" max="10497" width="9.5703125" style="230" customWidth="1"/>
    <col min="10498" max="10498" width="9.7109375" style="230" customWidth="1"/>
    <col min="10499" max="10499" width="9.140625" style="230" customWidth="1"/>
    <col min="10500" max="10501" width="11.5703125" style="230" bestFit="1" customWidth="1"/>
    <col min="10502" max="10502" width="9.140625" style="230"/>
    <col min="10503" max="10504" width="11.5703125" style="230" bestFit="1" customWidth="1"/>
    <col min="10505" max="10508" width="9.140625" style="230"/>
    <col min="10509" max="10509" width="11.5703125" style="230" bestFit="1" customWidth="1"/>
    <col min="10510" max="10728" width="9.140625" style="230"/>
    <col min="10729" max="10729" width="8" style="230" customWidth="1"/>
    <col min="10730" max="10730" width="0" style="230" hidden="1" customWidth="1"/>
    <col min="10731" max="10731" width="29.42578125" style="230" customWidth="1"/>
    <col min="10732" max="10732" width="9.28515625" style="230" customWidth="1"/>
    <col min="10733" max="10733" width="9.7109375" style="230" customWidth="1"/>
    <col min="10734" max="10734" width="9" style="230" bestFit="1" customWidth="1"/>
    <col min="10735" max="10735" width="10" style="230" customWidth="1"/>
    <col min="10736" max="10736" width="9.5703125" style="230" customWidth="1"/>
    <col min="10737" max="10737" width="9" style="230" customWidth="1"/>
    <col min="10738" max="10738" width="9.28515625" style="230" customWidth="1"/>
    <col min="10739" max="10741" width="9.140625" style="230" customWidth="1"/>
    <col min="10742" max="10744" width="9" style="230" customWidth="1"/>
    <col min="10745" max="10745" width="9.5703125" style="230" customWidth="1"/>
    <col min="10746" max="10746" width="8.85546875" style="230" customWidth="1"/>
    <col min="10747" max="10747" width="9.140625" style="230" customWidth="1"/>
    <col min="10748" max="10748" width="10.5703125" style="230" customWidth="1"/>
    <col min="10749" max="10749" width="10.42578125" style="230" customWidth="1"/>
    <col min="10750" max="10751" width="9.140625" style="230" customWidth="1"/>
    <col min="10752" max="10752" width="11" style="230" customWidth="1"/>
    <col min="10753" max="10753" width="9.5703125" style="230" customWidth="1"/>
    <col min="10754" max="10754" width="9.7109375" style="230" customWidth="1"/>
    <col min="10755" max="10755" width="9.140625" style="230" customWidth="1"/>
    <col min="10756" max="10757" width="11.5703125" style="230" bestFit="1" customWidth="1"/>
    <col min="10758" max="10758" width="9.140625" style="230"/>
    <col min="10759" max="10760" width="11.5703125" style="230" bestFit="1" customWidth="1"/>
    <col min="10761" max="10764" width="9.140625" style="230"/>
    <col min="10765" max="10765" width="11.5703125" style="230" bestFit="1" customWidth="1"/>
    <col min="10766" max="10984" width="9.140625" style="230"/>
    <col min="10985" max="10985" width="8" style="230" customWidth="1"/>
    <col min="10986" max="10986" width="0" style="230" hidden="1" customWidth="1"/>
    <col min="10987" max="10987" width="29.42578125" style="230" customWidth="1"/>
    <col min="10988" max="10988" width="9.28515625" style="230" customWidth="1"/>
    <col min="10989" max="10989" width="9.7109375" style="230" customWidth="1"/>
    <col min="10990" max="10990" width="9" style="230" bestFit="1" customWidth="1"/>
    <col min="10991" max="10991" width="10" style="230" customWidth="1"/>
    <col min="10992" max="10992" width="9.5703125" style="230" customWidth="1"/>
    <col min="10993" max="10993" width="9" style="230" customWidth="1"/>
    <col min="10994" max="10994" width="9.28515625" style="230" customWidth="1"/>
    <col min="10995" max="10997" width="9.140625" style="230" customWidth="1"/>
    <col min="10998" max="11000" width="9" style="230" customWidth="1"/>
    <col min="11001" max="11001" width="9.5703125" style="230" customWidth="1"/>
    <col min="11002" max="11002" width="8.85546875" style="230" customWidth="1"/>
    <col min="11003" max="11003" width="9.140625" style="230" customWidth="1"/>
    <col min="11004" max="11004" width="10.5703125" style="230" customWidth="1"/>
    <col min="11005" max="11005" width="10.42578125" style="230" customWidth="1"/>
    <col min="11006" max="11007" width="9.140625" style="230" customWidth="1"/>
    <col min="11008" max="11008" width="11" style="230" customWidth="1"/>
    <col min="11009" max="11009" width="9.5703125" style="230" customWidth="1"/>
    <col min="11010" max="11010" width="9.7109375" style="230" customWidth="1"/>
    <col min="11011" max="11011" width="9.140625" style="230" customWidth="1"/>
    <col min="11012" max="11013" width="11.5703125" style="230" bestFit="1" customWidth="1"/>
    <col min="11014" max="11014" width="9.140625" style="230"/>
    <col min="11015" max="11016" width="11.5703125" style="230" bestFit="1" customWidth="1"/>
    <col min="11017" max="11020" width="9.140625" style="230"/>
    <col min="11021" max="11021" width="11.5703125" style="230" bestFit="1" customWidth="1"/>
    <col min="11022" max="11240" width="9.140625" style="230"/>
    <col min="11241" max="11241" width="8" style="230" customWidth="1"/>
    <col min="11242" max="11242" width="0" style="230" hidden="1" customWidth="1"/>
    <col min="11243" max="11243" width="29.42578125" style="230" customWidth="1"/>
    <col min="11244" max="11244" width="9.28515625" style="230" customWidth="1"/>
    <col min="11245" max="11245" width="9.7109375" style="230" customWidth="1"/>
    <col min="11246" max="11246" width="9" style="230" bestFit="1" customWidth="1"/>
    <col min="11247" max="11247" width="10" style="230" customWidth="1"/>
    <col min="11248" max="11248" width="9.5703125" style="230" customWidth="1"/>
    <col min="11249" max="11249" width="9" style="230" customWidth="1"/>
    <col min="11250" max="11250" width="9.28515625" style="230" customWidth="1"/>
    <col min="11251" max="11253" width="9.140625" style="230" customWidth="1"/>
    <col min="11254" max="11256" width="9" style="230" customWidth="1"/>
    <col min="11257" max="11257" width="9.5703125" style="230" customWidth="1"/>
    <col min="11258" max="11258" width="8.85546875" style="230" customWidth="1"/>
    <col min="11259" max="11259" width="9.140625" style="230" customWidth="1"/>
    <col min="11260" max="11260" width="10.5703125" style="230" customWidth="1"/>
    <col min="11261" max="11261" width="10.42578125" style="230" customWidth="1"/>
    <col min="11262" max="11263" width="9.140625" style="230" customWidth="1"/>
    <col min="11264" max="11264" width="11" style="230" customWidth="1"/>
    <col min="11265" max="11265" width="9.5703125" style="230" customWidth="1"/>
    <col min="11266" max="11266" width="9.7109375" style="230" customWidth="1"/>
    <col min="11267" max="11267" width="9.140625" style="230" customWidth="1"/>
    <col min="11268" max="11269" width="11.5703125" style="230" bestFit="1" customWidth="1"/>
    <col min="11270" max="11270" width="9.140625" style="230"/>
    <col min="11271" max="11272" width="11.5703125" style="230" bestFit="1" customWidth="1"/>
    <col min="11273" max="11276" width="9.140625" style="230"/>
    <col min="11277" max="11277" width="11.5703125" style="230" bestFit="1" customWidth="1"/>
    <col min="11278" max="11496" width="9.140625" style="230"/>
    <col min="11497" max="11497" width="8" style="230" customWidth="1"/>
    <col min="11498" max="11498" width="0" style="230" hidden="1" customWidth="1"/>
    <col min="11499" max="11499" width="29.42578125" style="230" customWidth="1"/>
    <col min="11500" max="11500" width="9.28515625" style="230" customWidth="1"/>
    <col min="11501" max="11501" width="9.7109375" style="230" customWidth="1"/>
    <col min="11502" max="11502" width="9" style="230" bestFit="1" customWidth="1"/>
    <col min="11503" max="11503" width="10" style="230" customWidth="1"/>
    <col min="11504" max="11504" width="9.5703125" style="230" customWidth="1"/>
    <col min="11505" max="11505" width="9" style="230" customWidth="1"/>
    <col min="11506" max="11506" width="9.28515625" style="230" customWidth="1"/>
    <col min="11507" max="11509" width="9.140625" style="230" customWidth="1"/>
    <col min="11510" max="11512" width="9" style="230" customWidth="1"/>
    <col min="11513" max="11513" width="9.5703125" style="230" customWidth="1"/>
    <col min="11514" max="11514" width="8.85546875" style="230" customWidth="1"/>
    <col min="11515" max="11515" width="9.140625" style="230" customWidth="1"/>
    <col min="11516" max="11516" width="10.5703125" style="230" customWidth="1"/>
    <col min="11517" max="11517" width="10.42578125" style="230" customWidth="1"/>
    <col min="11518" max="11519" width="9.140625" style="230" customWidth="1"/>
    <col min="11520" max="11520" width="11" style="230" customWidth="1"/>
    <col min="11521" max="11521" width="9.5703125" style="230" customWidth="1"/>
    <col min="11522" max="11522" width="9.7109375" style="230" customWidth="1"/>
    <col min="11523" max="11523" width="9.140625" style="230" customWidth="1"/>
    <col min="11524" max="11525" width="11.5703125" style="230" bestFit="1" customWidth="1"/>
    <col min="11526" max="11526" width="9.140625" style="230"/>
    <col min="11527" max="11528" width="11.5703125" style="230" bestFit="1" customWidth="1"/>
    <col min="11529" max="11532" width="9.140625" style="230"/>
    <col min="11533" max="11533" width="11.5703125" style="230" bestFit="1" customWidth="1"/>
    <col min="11534" max="11752" width="9.140625" style="230"/>
    <col min="11753" max="11753" width="8" style="230" customWidth="1"/>
    <col min="11754" max="11754" width="0" style="230" hidden="1" customWidth="1"/>
    <col min="11755" max="11755" width="29.42578125" style="230" customWidth="1"/>
    <col min="11756" max="11756" width="9.28515625" style="230" customWidth="1"/>
    <col min="11757" max="11757" width="9.7109375" style="230" customWidth="1"/>
    <col min="11758" max="11758" width="9" style="230" bestFit="1" customWidth="1"/>
    <col min="11759" max="11759" width="10" style="230" customWidth="1"/>
    <col min="11760" max="11760" width="9.5703125" style="230" customWidth="1"/>
    <col min="11761" max="11761" width="9" style="230" customWidth="1"/>
    <col min="11762" max="11762" width="9.28515625" style="230" customWidth="1"/>
    <col min="11763" max="11765" width="9.140625" style="230" customWidth="1"/>
    <col min="11766" max="11768" width="9" style="230" customWidth="1"/>
    <col min="11769" max="11769" width="9.5703125" style="230" customWidth="1"/>
    <col min="11770" max="11770" width="8.85546875" style="230" customWidth="1"/>
    <col min="11771" max="11771" width="9.140625" style="230" customWidth="1"/>
    <col min="11772" max="11772" width="10.5703125" style="230" customWidth="1"/>
    <col min="11773" max="11773" width="10.42578125" style="230" customWidth="1"/>
    <col min="11774" max="11775" width="9.140625" style="230" customWidth="1"/>
    <col min="11776" max="11776" width="11" style="230" customWidth="1"/>
    <col min="11777" max="11777" width="9.5703125" style="230" customWidth="1"/>
    <col min="11778" max="11778" width="9.7109375" style="230" customWidth="1"/>
    <col min="11779" max="11779" width="9.140625" style="230" customWidth="1"/>
    <col min="11780" max="11781" width="11.5703125" style="230" bestFit="1" customWidth="1"/>
    <col min="11782" max="11782" width="9.140625" style="230"/>
    <col min="11783" max="11784" width="11.5703125" style="230" bestFit="1" customWidth="1"/>
    <col min="11785" max="11788" width="9.140625" style="230"/>
    <col min="11789" max="11789" width="11.5703125" style="230" bestFit="1" customWidth="1"/>
    <col min="11790" max="12008" width="9.140625" style="230"/>
    <col min="12009" max="12009" width="8" style="230" customWidth="1"/>
    <col min="12010" max="12010" width="0" style="230" hidden="1" customWidth="1"/>
    <col min="12011" max="12011" width="29.42578125" style="230" customWidth="1"/>
    <col min="12012" max="12012" width="9.28515625" style="230" customWidth="1"/>
    <col min="12013" max="12013" width="9.7109375" style="230" customWidth="1"/>
    <col min="12014" max="12014" width="9" style="230" bestFit="1" customWidth="1"/>
    <col min="12015" max="12015" width="10" style="230" customWidth="1"/>
    <col min="12016" max="12016" width="9.5703125" style="230" customWidth="1"/>
    <col min="12017" max="12017" width="9" style="230" customWidth="1"/>
    <col min="12018" max="12018" width="9.28515625" style="230" customWidth="1"/>
    <col min="12019" max="12021" width="9.140625" style="230" customWidth="1"/>
    <col min="12022" max="12024" width="9" style="230" customWidth="1"/>
    <col min="12025" max="12025" width="9.5703125" style="230" customWidth="1"/>
    <col min="12026" max="12026" width="8.85546875" style="230" customWidth="1"/>
    <col min="12027" max="12027" width="9.140625" style="230" customWidth="1"/>
    <col min="12028" max="12028" width="10.5703125" style="230" customWidth="1"/>
    <col min="12029" max="12029" width="10.42578125" style="230" customWidth="1"/>
    <col min="12030" max="12031" width="9.140625" style="230" customWidth="1"/>
    <col min="12032" max="12032" width="11" style="230" customWidth="1"/>
    <col min="12033" max="12033" width="9.5703125" style="230" customWidth="1"/>
    <col min="12034" max="12034" width="9.7109375" style="230" customWidth="1"/>
    <col min="12035" max="12035" width="9.140625" style="230" customWidth="1"/>
    <col min="12036" max="12037" width="11.5703125" style="230" bestFit="1" customWidth="1"/>
    <col min="12038" max="12038" width="9.140625" style="230"/>
    <col min="12039" max="12040" width="11.5703125" style="230" bestFit="1" customWidth="1"/>
    <col min="12041" max="12044" width="9.140625" style="230"/>
    <col min="12045" max="12045" width="11.5703125" style="230" bestFit="1" customWidth="1"/>
    <col min="12046" max="12264" width="9.140625" style="230"/>
    <col min="12265" max="12265" width="8" style="230" customWidth="1"/>
    <col min="12266" max="12266" width="0" style="230" hidden="1" customWidth="1"/>
    <col min="12267" max="12267" width="29.42578125" style="230" customWidth="1"/>
    <col min="12268" max="12268" width="9.28515625" style="230" customWidth="1"/>
    <col min="12269" max="12269" width="9.7109375" style="230" customWidth="1"/>
    <col min="12270" max="12270" width="9" style="230" bestFit="1" customWidth="1"/>
    <col min="12271" max="12271" width="10" style="230" customWidth="1"/>
    <col min="12272" max="12272" width="9.5703125" style="230" customWidth="1"/>
    <col min="12273" max="12273" width="9" style="230" customWidth="1"/>
    <col min="12274" max="12274" width="9.28515625" style="230" customWidth="1"/>
    <col min="12275" max="12277" width="9.140625" style="230" customWidth="1"/>
    <col min="12278" max="12280" width="9" style="230" customWidth="1"/>
    <col min="12281" max="12281" width="9.5703125" style="230" customWidth="1"/>
    <col min="12282" max="12282" width="8.85546875" style="230" customWidth="1"/>
    <col min="12283" max="12283" width="9.140625" style="230" customWidth="1"/>
    <col min="12284" max="12284" width="10.5703125" style="230" customWidth="1"/>
    <col min="12285" max="12285" width="10.42578125" style="230" customWidth="1"/>
    <col min="12286" max="12287" width="9.140625" style="230" customWidth="1"/>
    <col min="12288" max="12288" width="11" style="230" customWidth="1"/>
    <col min="12289" max="12289" width="9.5703125" style="230" customWidth="1"/>
    <col min="12290" max="12290" width="9.7109375" style="230" customWidth="1"/>
    <col min="12291" max="12291" width="9.140625" style="230" customWidth="1"/>
    <col min="12292" max="12293" width="11.5703125" style="230" bestFit="1" customWidth="1"/>
    <col min="12294" max="12294" width="9.140625" style="230"/>
    <col min="12295" max="12296" width="11.5703125" style="230" bestFit="1" customWidth="1"/>
    <col min="12297" max="12300" width="9.140625" style="230"/>
    <col min="12301" max="12301" width="11.5703125" style="230" bestFit="1" customWidth="1"/>
    <col min="12302" max="12520" width="9.140625" style="230"/>
    <col min="12521" max="12521" width="8" style="230" customWidth="1"/>
    <col min="12522" max="12522" width="0" style="230" hidden="1" customWidth="1"/>
    <col min="12523" max="12523" width="29.42578125" style="230" customWidth="1"/>
    <col min="12524" max="12524" width="9.28515625" style="230" customWidth="1"/>
    <col min="12525" max="12525" width="9.7109375" style="230" customWidth="1"/>
    <col min="12526" max="12526" width="9" style="230" bestFit="1" customWidth="1"/>
    <col min="12527" max="12527" width="10" style="230" customWidth="1"/>
    <col min="12528" max="12528" width="9.5703125" style="230" customWidth="1"/>
    <col min="12529" max="12529" width="9" style="230" customWidth="1"/>
    <col min="12530" max="12530" width="9.28515625" style="230" customWidth="1"/>
    <col min="12531" max="12533" width="9.140625" style="230" customWidth="1"/>
    <col min="12534" max="12536" width="9" style="230" customWidth="1"/>
    <col min="12537" max="12537" width="9.5703125" style="230" customWidth="1"/>
    <col min="12538" max="12538" width="8.85546875" style="230" customWidth="1"/>
    <col min="12539" max="12539" width="9.140625" style="230" customWidth="1"/>
    <col min="12540" max="12540" width="10.5703125" style="230" customWidth="1"/>
    <col min="12541" max="12541" width="10.42578125" style="230" customWidth="1"/>
    <col min="12542" max="12543" width="9.140625" style="230" customWidth="1"/>
    <col min="12544" max="12544" width="11" style="230" customWidth="1"/>
    <col min="12545" max="12545" width="9.5703125" style="230" customWidth="1"/>
    <col min="12546" max="12546" width="9.7109375" style="230" customWidth="1"/>
    <col min="12547" max="12547" width="9.140625" style="230" customWidth="1"/>
    <col min="12548" max="12549" width="11.5703125" style="230" bestFit="1" customWidth="1"/>
    <col min="12550" max="12550" width="9.140625" style="230"/>
    <col min="12551" max="12552" width="11.5703125" style="230" bestFit="1" customWidth="1"/>
    <col min="12553" max="12556" width="9.140625" style="230"/>
    <col min="12557" max="12557" width="11.5703125" style="230" bestFit="1" customWidth="1"/>
    <col min="12558" max="12776" width="9.140625" style="230"/>
    <col min="12777" max="12777" width="8" style="230" customWidth="1"/>
    <col min="12778" max="12778" width="0" style="230" hidden="1" customWidth="1"/>
    <col min="12779" max="12779" width="29.42578125" style="230" customWidth="1"/>
    <col min="12780" max="12780" width="9.28515625" style="230" customWidth="1"/>
    <col min="12781" max="12781" width="9.7109375" style="230" customWidth="1"/>
    <col min="12782" max="12782" width="9" style="230" bestFit="1" customWidth="1"/>
    <col min="12783" max="12783" width="10" style="230" customWidth="1"/>
    <col min="12784" max="12784" width="9.5703125" style="230" customWidth="1"/>
    <col min="12785" max="12785" width="9" style="230" customWidth="1"/>
    <col min="12786" max="12786" width="9.28515625" style="230" customWidth="1"/>
    <col min="12787" max="12789" width="9.140625" style="230" customWidth="1"/>
    <col min="12790" max="12792" width="9" style="230" customWidth="1"/>
    <col min="12793" max="12793" width="9.5703125" style="230" customWidth="1"/>
    <col min="12794" max="12794" width="8.85546875" style="230" customWidth="1"/>
    <col min="12795" max="12795" width="9.140625" style="230" customWidth="1"/>
    <col min="12796" max="12796" width="10.5703125" style="230" customWidth="1"/>
    <col min="12797" max="12797" width="10.42578125" style="230" customWidth="1"/>
    <col min="12798" max="12799" width="9.140625" style="230" customWidth="1"/>
    <col min="12800" max="12800" width="11" style="230" customWidth="1"/>
    <col min="12801" max="12801" width="9.5703125" style="230" customWidth="1"/>
    <col min="12802" max="12802" width="9.7109375" style="230" customWidth="1"/>
    <col min="12803" max="12803" width="9.140625" style="230" customWidth="1"/>
    <col min="12804" max="12805" width="11.5703125" style="230" bestFit="1" customWidth="1"/>
    <col min="12806" max="12806" width="9.140625" style="230"/>
    <col min="12807" max="12808" width="11.5703125" style="230" bestFit="1" customWidth="1"/>
    <col min="12809" max="12812" width="9.140625" style="230"/>
    <col min="12813" max="12813" width="11.5703125" style="230" bestFit="1" customWidth="1"/>
    <col min="12814" max="13032" width="9.140625" style="230"/>
    <col min="13033" max="13033" width="8" style="230" customWidth="1"/>
    <col min="13034" max="13034" width="0" style="230" hidden="1" customWidth="1"/>
    <col min="13035" max="13035" width="29.42578125" style="230" customWidth="1"/>
    <col min="13036" max="13036" width="9.28515625" style="230" customWidth="1"/>
    <col min="13037" max="13037" width="9.7109375" style="230" customWidth="1"/>
    <col min="13038" max="13038" width="9" style="230" bestFit="1" customWidth="1"/>
    <col min="13039" max="13039" width="10" style="230" customWidth="1"/>
    <col min="13040" max="13040" width="9.5703125" style="230" customWidth="1"/>
    <col min="13041" max="13041" width="9" style="230" customWidth="1"/>
    <col min="13042" max="13042" width="9.28515625" style="230" customWidth="1"/>
    <col min="13043" max="13045" width="9.140625" style="230" customWidth="1"/>
    <col min="13046" max="13048" width="9" style="230" customWidth="1"/>
    <col min="13049" max="13049" width="9.5703125" style="230" customWidth="1"/>
    <col min="13050" max="13050" width="8.85546875" style="230" customWidth="1"/>
    <col min="13051" max="13051" width="9.140625" style="230" customWidth="1"/>
    <col min="13052" max="13052" width="10.5703125" style="230" customWidth="1"/>
    <col min="13053" max="13053" width="10.42578125" style="230" customWidth="1"/>
    <col min="13054" max="13055" width="9.140625" style="230" customWidth="1"/>
    <col min="13056" max="13056" width="11" style="230" customWidth="1"/>
    <col min="13057" max="13057" width="9.5703125" style="230" customWidth="1"/>
    <col min="13058" max="13058" width="9.7109375" style="230" customWidth="1"/>
    <col min="13059" max="13059" width="9.140625" style="230" customWidth="1"/>
    <col min="13060" max="13061" width="11.5703125" style="230" bestFit="1" customWidth="1"/>
    <col min="13062" max="13062" width="9.140625" style="230"/>
    <col min="13063" max="13064" width="11.5703125" style="230" bestFit="1" customWidth="1"/>
    <col min="13065" max="13068" width="9.140625" style="230"/>
    <col min="13069" max="13069" width="11.5703125" style="230" bestFit="1" customWidth="1"/>
    <col min="13070" max="13288" width="9.140625" style="230"/>
    <col min="13289" max="13289" width="8" style="230" customWidth="1"/>
    <col min="13290" max="13290" width="0" style="230" hidden="1" customWidth="1"/>
    <col min="13291" max="13291" width="29.42578125" style="230" customWidth="1"/>
    <col min="13292" max="13292" width="9.28515625" style="230" customWidth="1"/>
    <col min="13293" max="13293" width="9.7109375" style="230" customWidth="1"/>
    <col min="13294" max="13294" width="9" style="230" bestFit="1" customWidth="1"/>
    <col min="13295" max="13295" width="10" style="230" customWidth="1"/>
    <col min="13296" max="13296" width="9.5703125" style="230" customWidth="1"/>
    <col min="13297" max="13297" width="9" style="230" customWidth="1"/>
    <col min="13298" max="13298" width="9.28515625" style="230" customWidth="1"/>
    <col min="13299" max="13301" width="9.140625" style="230" customWidth="1"/>
    <col min="13302" max="13304" width="9" style="230" customWidth="1"/>
    <col min="13305" max="13305" width="9.5703125" style="230" customWidth="1"/>
    <col min="13306" max="13306" width="8.85546875" style="230" customWidth="1"/>
    <col min="13307" max="13307" width="9.140625" style="230" customWidth="1"/>
    <col min="13308" max="13308" width="10.5703125" style="230" customWidth="1"/>
    <col min="13309" max="13309" width="10.42578125" style="230" customWidth="1"/>
    <col min="13310" max="13311" width="9.140625" style="230" customWidth="1"/>
    <col min="13312" max="13312" width="11" style="230" customWidth="1"/>
    <col min="13313" max="13313" width="9.5703125" style="230" customWidth="1"/>
    <col min="13314" max="13314" width="9.7109375" style="230" customWidth="1"/>
    <col min="13315" max="13315" width="9.140625" style="230" customWidth="1"/>
    <col min="13316" max="13317" width="11.5703125" style="230" bestFit="1" customWidth="1"/>
    <col min="13318" max="13318" width="9.140625" style="230"/>
    <col min="13319" max="13320" width="11.5703125" style="230" bestFit="1" customWidth="1"/>
    <col min="13321" max="13324" width="9.140625" style="230"/>
    <col min="13325" max="13325" width="11.5703125" style="230" bestFit="1" customWidth="1"/>
    <col min="13326" max="13544" width="9.140625" style="230"/>
    <col min="13545" max="13545" width="8" style="230" customWidth="1"/>
    <col min="13546" max="13546" width="0" style="230" hidden="1" customWidth="1"/>
    <col min="13547" max="13547" width="29.42578125" style="230" customWidth="1"/>
    <col min="13548" max="13548" width="9.28515625" style="230" customWidth="1"/>
    <col min="13549" max="13549" width="9.7109375" style="230" customWidth="1"/>
    <col min="13550" max="13550" width="9" style="230" bestFit="1" customWidth="1"/>
    <col min="13551" max="13551" width="10" style="230" customWidth="1"/>
    <col min="13552" max="13552" width="9.5703125" style="230" customWidth="1"/>
    <col min="13553" max="13553" width="9" style="230" customWidth="1"/>
    <col min="13554" max="13554" width="9.28515625" style="230" customWidth="1"/>
    <col min="13555" max="13557" width="9.140625" style="230" customWidth="1"/>
    <col min="13558" max="13560" width="9" style="230" customWidth="1"/>
    <col min="13561" max="13561" width="9.5703125" style="230" customWidth="1"/>
    <col min="13562" max="13562" width="8.85546875" style="230" customWidth="1"/>
    <col min="13563" max="13563" width="9.140625" style="230" customWidth="1"/>
    <col min="13564" max="13564" width="10.5703125" style="230" customWidth="1"/>
    <col min="13565" max="13565" width="10.42578125" style="230" customWidth="1"/>
    <col min="13566" max="13567" width="9.140625" style="230" customWidth="1"/>
    <col min="13568" max="13568" width="11" style="230" customWidth="1"/>
    <col min="13569" max="13569" width="9.5703125" style="230" customWidth="1"/>
    <col min="13570" max="13570" width="9.7109375" style="230" customWidth="1"/>
    <col min="13571" max="13571" width="9.140625" style="230" customWidth="1"/>
    <col min="13572" max="13573" width="11.5703125" style="230" bestFit="1" customWidth="1"/>
    <col min="13574" max="13574" width="9.140625" style="230"/>
    <col min="13575" max="13576" width="11.5703125" style="230" bestFit="1" customWidth="1"/>
    <col min="13577" max="13580" width="9.140625" style="230"/>
    <col min="13581" max="13581" width="11.5703125" style="230" bestFit="1" customWidth="1"/>
    <col min="13582" max="13800" width="9.140625" style="230"/>
    <col min="13801" max="13801" width="8" style="230" customWidth="1"/>
    <col min="13802" max="13802" width="0" style="230" hidden="1" customWidth="1"/>
    <col min="13803" max="13803" width="29.42578125" style="230" customWidth="1"/>
    <col min="13804" max="13804" width="9.28515625" style="230" customWidth="1"/>
    <col min="13805" max="13805" width="9.7109375" style="230" customWidth="1"/>
    <col min="13806" max="13806" width="9" style="230" bestFit="1" customWidth="1"/>
    <col min="13807" max="13807" width="10" style="230" customWidth="1"/>
    <col min="13808" max="13808" width="9.5703125" style="230" customWidth="1"/>
    <col min="13809" max="13809" width="9" style="230" customWidth="1"/>
    <col min="13810" max="13810" width="9.28515625" style="230" customWidth="1"/>
    <col min="13811" max="13813" width="9.140625" style="230" customWidth="1"/>
    <col min="13814" max="13816" width="9" style="230" customWidth="1"/>
    <col min="13817" max="13817" width="9.5703125" style="230" customWidth="1"/>
    <col min="13818" max="13818" width="8.85546875" style="230" customWidth="1"/>
    <col min="13819" max="13819" width="9.140625" style="230" customWidth="1"/>
    <col min="13820" max="13820" width="10.5703125" style="230" customWidth="1"/>
    <col min="13821" max="13821" width="10.42578125" style="230" customWidth="1"/>
    <col min="13822" max="13823" width="9.140625" style="230" customWidth="1"/>
    <col min="13824" max="13824" width="11" style="230" customWidth="1"/>
    <col min="13825" max="13825" width="9.5703125" style="230" customWidth="1"/>
    <col min="13826" max="13826" width="9.7109375" style="230" customWidth="1"/>
    <col min="13827" max="13827" width="9.140625" style="230" customWidth="1"/>
    <col min="13828" max="13829" width="11.5703125" style="230" bestFit="1" customWidth="1"/>
    <col min="13830" max="13830" width="9.140625" style="230"/>
    <col min="13831" max="13832" width="11.5703125" style="230" bestFit="1" customWidth="1"/>
    <col min="13833" max="13836" width="9.140625" style="230"/>
    <col min="13837" max="13837" width="11.5703125" style="230" bestFit="1" customWidth="1"/>
    <col min="13838" max="14056" width="9.140625" style="230"/>
    <col min="14057" max="14057" width="8" style="230" customWidth="1"/>
    <col min="14058" max="14058" width="0" style="230" hidden="1" customWidth="1"/>
    <col min="14059" max="14059" width="29.42578125" style="230" customWidth="1"/>
    <col min="14060" max="14060" width="9.28515625" style="230" customWidth="1"/>
    <col min="14061" max="14061" width="9.7109375" style="230" customWidth="1"/>
    <col min="14062" max="14062" width="9" style="230" bestFit="1" customWidth="1"/>
    <col min="14063" max="14063" width="10" style="230" customWidth="1"/>
    <col min="14064" max="14064" width="9.5703125" style="230" customWidth="1"/>
    <col min="14065" max="14065" width="9" style="230" customWidth="1"/>
    <col min="14066" max="14066" width="9.28515625" style="230" customWidth="1"/>
    <col min="14067" max="14069" width="9.140625" style="230" customWidth="1"/>
    <col min="14070" max="14072" width="9" style="230" customWidth="1"/>
    <col min="14073" max="14073" width="9.5703125" style="230" customWidth="1"/>
    <col min="14074" max="14074" width="8.85546875" style="230" customWidth="1"/>
    <col min="14075" max="14075" width="9.140625" style="230" customWidth="1"/>
    <col min="14076" max="14076" width="10.5703125" style="230" customWidth="1"/>
    <col min="14077" max="14077" width="10.42578125" style="230" customWidth="1"/>
    <col min="14078" max="14079" width="9.140625" style="230" customWidth="1"/>
    <col min="14080" max="14080" width="11" style="230" customWidth="1"/>
    <col min="14081" max="14081" width="9.5703125" style="230" customWidth="1"/>
    <col min="14082" max="14082" width="9.7109375" style="230" customWidth="1"/>
    <col min="14083" max="14083" width="9.140625" style="230" customWidth="1"/>
    <col min="14084" max="14085" width="11.5703125" style="230" bestFit="1" customWidth="1"/>
    <col min="14086" max="14086" width="9.140625" style="230"/>
    <col min="14087" max="14088" width="11.5703125" style="230" bestFit="1" customWidth="1"/>
    <col min="14089" max="14092" width="9.140625" style="230"/>
    <col min="14093" max="14093" width="11.5703125" style="230" bestFit="1" customWidth="1"/>
    <col min="14094" max="14312" width="9.140625" style="230"/>
    <col min="14313" max="14313" width="8" style="230" customWidth="1"/>
    <col min="14314" max="14314" width="0" style="230" hidden="1" customWidth="1"/>
    <col min="14315" max="14315" width="29.42578125" style="230" customWidth="1"/>
    <col min="14316" max="14316" width="9.28515625" style="230" customWidth="1"/>
    <col min="14317" max="14317" width="9.7109375" style="230" customWidth="1"/>
    <col min="14318" max="14318" width="9" style="230" bestFit="1" customWidth="1"/>
    <col min="14319" max="14319" width="10" style="230" customWidth="1"/>
    <col min="14320" max="14320" width="9.5703125" style="230" customWidth="1"/>
    <col min="14321" max="14321" width="9" style="230" customWidth="1"/>
    <col min="14322" max="14322" width="9.28515625" style="230" customWidth="1"/>
    <col min="14323" max="14325" width="9.140625" style="230" customWidth="1"/>
    <col min="14326" max="14328" width="9" style="230" customWidth="1"/>
    <col min="14329" max="14329" width="9.5703125" style="230" customWidth="1"/>
    <col min="14330" max="14330" width="8.85546875" style="230" customWidth="1"/>
    <col min="14331" max="14331" width="9.140625" style="230" customWidth="1"/>
    <col min="14332" max="14332" width="10.5703125" style="230" customWidth="1"/>
    <col min="14333" max="14333" width="10.42578125" style="230" customWidth="1"/>
    <col min="14334" max="14335" width="9.140625" style="230" customWidth="1"/>
    <col min="14336" max="14336" width="11" style="230" customWidth="1"/>
    <col min="14337" max="14337" width="9.5703125" style="230" customWidth="1"/>
    <col min="14338" max="14338" width="9.7109375" style="230" customWidth="1"/>
    <col min="14339" max="14339" width="9.140625" style="230" customWidth="1"/>
    <col min="14340" max="14341" width="11.5703125" style="230" bestFit="1" customWidth="1"/>
    <col min="14342" max="14342" width="9.140625" style="230"/>
    <col min="14343" max="14344" width="11.5703125" style="230" bestFit="1" customWidth="1"/>
    <col min="14345" max="14348" width="9.140625" style="230"/>
    <col min="14349" max="14349" width="11.5703125" style="230" bestFit="1" customWidth="1"/>
    <col min="14350" max="14568" width="9.140625" style="230"/>
    <col min="14569" max="14569" width="8" style="230" customWidth="1"/>
    <col min="14570" max="14570" width="0" style="230" hidden="1" customWidth="1"/>
    <col min="14571" max="14571" width="29.42578125" style="230" customWidth="1"/>
    <col min="14572" max="14572" width="9.28515625" style="230" customWidth="1"/>
    <col min="14573" max="14573" width="9.7109375" style="230" customWidth="1"/>
    <col min="14574" max="14574" width="9" style="230" bestFit="1" customWidth="1"/>
    <col min="14575" max="14575" width="10" style="230" customWidth="1"/>
    <col min="14576" max="14576" width="9.5703125" style="230" customWidth="1"/>
    <col min="14577" max="14577" width="9" style="230" customWidth="1"/>
    <col min="14578" max="14578" width="9.28515625" style="230" customWidth="1"/>
    <col min="14579" max="14581" width="9.140625" style="230" customWidth="1"/>
    <col min="14582" max="14584" width="9" style="230" customWidth="1"/>
    <col min="14585" max="14585" width="9.5703125" style="230" customWidth="1"/>
    <col min="14586" max="14586" width="8.85546875" style="230" customWidth="1"/>
    <col min="14587" max="14587" width="9.140625" style="230" customWidth="1"/>
    <col min="14588" max="14588" width="10.5703125" style="230" customWidth="1"/>
    <col min="14589" max="14589" width="10.42578125" style="230" customWidth="1"/>
    <col min="14590" max="14591" width="9.140625" style="230" customWidth="1"/>
    <col min="14592" max="14592" width="11" style="230" customWidth="1"/>
    <col min="14593" max="14593" width="9.5703125" style="230" customWidth="1"/>
    <col min="14594" max="14594" width="9.7109375" style="230" customWidth="1"/>
    <col min="14595" max="14595" width="9.140625" style="230" customWidth="1"/>
    <col min="14596" max="14597" width="11.5703125" style="230" bestFit="1" customWidth="1"/>
    <col min="14598" max="14598" width="9.140625" style="230"/>
    <col min="14599" max="14600" width="11.5703125" style="230" bestFit="1" customWidth="1"/>
    <col min="14601" max="14604" width="9.140625" style="230"/>
    <col min="14605" max="14605" width="11.5703125" style="230" bestFit="1" customWidth="1"/>
    <col min="14606" max="14824" width="9.140625" style="230"/>
    <col min="14825" max="14825" width="8" style="230" customWidth="1"/>
    <col min="14826" max="14826" width="0" style="230" hidden="1" customWidth="1"/>
    <col min="14827" max="14827" width="29.42578125" style="230" customWidth="1"/>
    <col min="14828" max="14828" width="9.28515625" style="230" customWidth="1"/>
    <col min="14829" max="14829" width="9.7109375" style="230" customWidth="1"/>
    <col min="14830" max="14830" width="9" style="230" bestFit="1" customWidth="1"/>
    <col min="14831" max="14831" width="10" style="230" customWidth="1"/>
    <col min="14832" max="14832" width="9.5703125" style="230" customWidth="1"/>
    <col min="14833" max="14833" width="9" style="230" customWidth="1"/>
    <col min="14834" max="14834" width="9.28515625" style="230" customWidth="1"/>
    <col min="14835" max="14837" width="9.140625" style="230" customWidth="1"/>
    <col min="14838" max="14840" width="9" style="230" customWidth="1"/>
    <col min="14841" max="14841" width="9.5703125" style="230" customWidth="1"/>
    <col min="14842" max="14842" width="8.85546875" style="230" customWidth="1"/>
    <col min="14843" max="14843" width="9.140625" style="230" customWidth="1"/>
    <col min="14844" max="14844" width="10.5703125" style="230" customWidth="1"/>
    <col min="14845" max="14845" width="10.42578125" style="230" customWidth="1"/>
    <col min="14846" max="14847" width="9.140625" style="230" customWidth="1"/>
    <col min="14848" max="14848" width="11" style="230" customWidth="1"/>
    <col min="14849" max="14849" width="9.5703125" style="230" customWidth="1"/>
    <col min="14850" max="14850" width="9.7109375" style="230" customWidth="1"/>
    <col min="14851" max="14851" width="9.140625" style="230" customWidth="1"/>
    <col min="14852" max="14853" width="11.5703125" style="230" bestFit="1" customWidth="1"/>
    <col min="14854" max="14854" width="9.140625" style="230"/>
    <col min="14855" max="14856" width="11.5703125" style="230" bestFit="1" customWidth="1"/>
    <col min="14857" max="14860" width="9.140625" style="230"/>
    <col min="14861" max="14861" width="11.5703125" style="230" bestFit="1" customWidth="1"/>
    <col min="14862" max="15080" width="9.140625" style="230"/>
    <col min="15081" max="15081" width="8" style="230" customWidth="1"/>
    <col min="15082" max="15082" width="0" style="230" hidden="1" customWidth="1"/>
    <col min="15083" max="15083" width="29.42578125" style="230" customWidth="1"/>
    <col min="15084" max="15084" width="9.28515625" style="230" customWidth="1"/>
    <col min="15085" max="15085" width="9.7109375" style="230" customWidth="1"/>
    <col min="15086" max="15086" width="9" style="230" bestFit="1" customWidth="1"/>
    <col min="15087" max="15087" width="10" style="230" customWidth="1"/>
    <col min="15088" max="15088" width="9.5703125" style="230" customWidth="1"/>
    <col min="15089" max="15089" width="9" style="230" customWidth="1"/>
    <col min="15090" max="15090" width="9.28515625" style="230" customWidth="1"/>
    <col min="15091" max="15093" width="9.140625" style="230" customWidth="1"/>
    <col min="15094" max="15096" width="9" style="230" customWidth="1"/>
    <col min="15097" max="15097" width="9.5703125" style="230" customWidth="1"/>
    <col min="15098" max="15098" width="8.85546875" style="230" customWidth="1"/>
    <col min="15099" max="15099" width="9.140625" style="230" customWidth="1"/>
    <col min="15100" max="15100" width="10.5703125" style="230" customWidth="1"/>
    <col min="15101" max="15101" width="10.42578125" style="230" customWidth="1"/>
    <col min="15102" max="15103" width="9.140625" style="230" customWidth="1"/>
    <col min="15104" max="15104" width="11" style="230" customWidth="1"/>
    <col min="15105" max="15105" width="9.5703125" style="230" customWidth="1"/>
    <col min="15106" max="15106" width="9.7109375" style="230" customWidth="1"/>
    <col min="15107" max="15107" width="9.140625" style="230" customWidth="1"/>
    <col min="15108" max="15109" width="11.5703125" style="230" bestFit="1" customWidth="1"/>
    <col min="15110" max="15110" width="9.140625" style="230"/>
    <col min="15111" max="15112" width="11.5703125" style="230" bestFit="1" customWidth="1"/>
    <col min="15113" max="15116" width="9.140625" style="230"/>
    <col min="15117" max="15117" width="11.5703125" style="230" bestFit="1" customWidth="1"/>
    <col min="15118" max="15336" width="9.140625" style="230"/>
    <col min="15337" max="15337" width="8" style="230" customWidth="1"/>
    <col min="15338" max="15338" width="0" style="230" hidden="1" customWidth="1"/>
    <col min="15339" max="15339" width="29.42578125" style="230" customWidth="1"/>
    <col min="15340" max="15340" width="9.28515625" style="230" customWidth="1"/>
    <col min="15341" max="15341" width="9.7109375" style="230" customWidth="1"/>
    <col min="15342" max="15342" width="9" style="230" bestFit="1" customWidth="1"/>
    <col min="15343" max="15343" width="10" style="230" customWidth="1"/>
    <col min="15344" max="15344" width="9.5703125" style="230" customWidth="1"/>
    <col min="15345" max="15345" width="9" style="230" customWidth="1"/>
    <col min="15346" max="15346" width="9.28515625" style="230" customWidth="1"/>
    <col min="15347" max="15349" width="9.140625" style="230" customWidth="1"/>
    <col min="15350" max="15352" width="9" style="230" customWidth="1"/>
    <col min="15353" max="15353" width="9.5703125" style="230" customWidth="1"/>
    <col min="15354" max="15354" width="8.85546875" style="230" customWidth="1"/>
    <col min="15355" max="15355" width="9.140625" style="230" customWidth="1"/>
    <col min="15356" max="15356" width="10.5703125" style="230" customWidth="1"/>
    <col min="15357" max="15357" width="10.42578125" style="230" customWidth="1"/>
    <col min="15358" max="15359" width="9.140625" style="230" customWidth="1"/>
    <col min="15360" max="15360" width="11" style="230" customWidth="1"/>
    <col min="15361" max="15361" width="9.5703125" style="230" customWidth="1"/>
    <col min="15362" max="15362" width="9.7109375" style="230" customWidth="1"/>
    <col min="15363" max="15363" width="9.140625" style="230" customWidth="1"/>
    <col min="15364" max="15365" width="11.5703125" style="230" bestFit="1" customWidth="1"/>
    <col min="15366" max="15366" width="9.140625" style="230"/>
    <col min="15367" max="15368" width="11.5703125" style="230" bestFit="1" customWidth="1"/>
    <col min="15369" max="15372" width="9.140625" style="230"/>
    <col min="15373" max="15373" width="11.5703125" style="230" bestFit="1" customWidth="1"/>
    <col min="15374" max="15592" width="9.140625" style="230"/>
    <col min="15593" max="15593" width="8" style="230" customWidth="1"/>
    <col min="15594" max="15594" width="0" style="230" hidden="1" customWidth="1"/>
    <col min="15595" max="15595" width="29.42578125" style="230" customWidth="1"/>
    <col min="15596" max="15596" width="9.28515625" style="230" customWidth="1"/>
    <col min="15597" max="15597" width="9.7109375" style="230" customWidth="1"/>
    <col min="15598" max="15598" width="9" style="230" bestFit="1" customWidth="1"/>
    <col min="15599" max="15599" width="10" style="230" customWidth="1"/>
    <col min="15600" max="15600" width="9.5703125" style="230" customWidth="1"/>
    <col min="15601" max="15601" width="9" style="230" customWidth="1"/>
    <col min="15602" max="15602" width="9.28515625" style="230" customWidth="1"/>
    <col min="15603" max="15605" width="9.140625" style="230" customWidth="1"/>
    <col min="15606" max="15608" width="9" style="230" customWidth="1"/>
    <col min="15609" max="15609" width="9.5703125" style="230" customWidth="1"/>
    <col min="15610" max="15610" width="8.85546875" style="230" customWidth="1"/>
    <col min="15611" max="15611" width="9.140625" style="230" customWidth="1"/>
    <col min="15612" max="15612" width="10.5703125" style="230" customWidth="1"/>
    <col min="15613" max="15613" width="10.42578125" style="230" customWidth="1"/>
    <col min="15614" max="15615" width="9.140625" style="230" customWidth="1"/>
    <col min="15616" max="15616" width="11" style="230" customWidth="1"/>
    <col min="15617" max="15617" width="9.5703125" style="230" customWidth="1"/>
    <col min="15618" max="15618" width="9.7109375" style="230" customWidth="1"/>
    <col min="15619" max="15619" width="9.140625" style="230" customWidth="1"/>
    <col min="15620" max="15621" width="11.5703125" style="230" bestFit="1" customWidth="1"/>
    <col min="15622" max="15622" width="9.140625" style="230"/>
    <col min="15623" max="15624" width="11.5703125" style="230" bestFit="1" customWidth="1"/>
    <col min="15625" max="15628" width="9.140625" style="230"/>
    <col min="15629" max="15629" width="11.5703125" style="230" bestFit="1" customWidth="1"/>
    <col min="15630" max="15848" width="9.140625" style="230"/>
    <col min="15849" max="15849" width="8" style="230" customWidth="1"/>
    <col min="15850" max="15850" width="0" style="230" hidden="1" customWidth="1"/>
    <col min="15851" max="15851" width="29.42578125" style="230" customWidth="1"/>
    <col min="15852" max="15852" width="9.28515625" style="230" customWidth="1"/>
    <col min="15853" max="15853" width="9.7109375" style="230" customWidth="1"/>
    <col min="15854" max="15854" width="9" style="230" bestFit="1" customWidth="1"/>
    <col min="15855" max="15855" width="10" style="230" customWidth="1"/>
    <col min="15856" max="15856" width="9.5703125" style="230" customWidth="1"/>
    <col min="15857" max="15857" width="9" style="230" customWidth="1"/>
    <col min="15858" max="15858" width="9.28515625" style="230" customWidth="1"/>
    <col min="15859" max="15861" width="9.140625" style="230" customWidth="1"/>
    <col min="15862" max="15864" width="9" style="230" customWidth="1"/>
    <col min="15865" max="15865" width="9.5703125" style="230" customWidth="1"/>
    <col min="15866" max="15866" width="8.85546875" style="230" customWidth="1"/>
    <col min="15867" max="15867" width="9.140625" style="230" customWidth="1"/>
    <col min="15868" max="15868" width="10.5703125" style="230" customWidth="1"/>
    <col min="15869" max="15869" width="10.42578125" style="230" customWidth="1"/>
    <col min="15870" max="15871" width="9.140625" style="230" customWidth="1"/>
    <col min="15872" max="15872" width="11" style="230" customWidth="1"/>
    <col min="15873" max="15873" width="9.5703125" style="230" customWidth="1"/>
    <col min="15874" max="15874" width="9.7109375" style="230" customWidth="1"/>
    <col min="15875" max="15875" width="9.140625" style="230" customWidth="1"/>
    <col min="15876" max="15877" width="11.5703125" style="230" bestFit="1" customWidth="1"/>
    <col min="15878" max="15878" width="9.140625" style="230"/>
    <col min="15879" max="15880" width="11.5703125" style="230" bestFit="1" customWidth="1"/>
    <col min="15881" max="15884" width="9.140625" style="230"/>
    <col min="15885" max="15885" width="11.5703125" style="230" bestFit="1" customWidth="1"/>
    <col min="15886" max="16104" width="9.140625" style="230"/>
    <col min="16105" max="16105" width="8" style="230" customWidth="1"/>
    <col min="16106" max="16106" width="0" style="230" hidden="1" customWidth="1"/>
    <col min="16107" max="16107" width="29.42578125" style="230" customWidth="1"/>
    <col min="16108" max="16108" width="9.28515625" style="230" customWidth="1"/>
    <col min="16109" max="16109" width="9.7109375" style="230" customWidth="1"/>
    <col min="16110" max="16110" width="9" style="230" bestFit="1" customWidth="1"/>
    <col min="16111" max="16111" width="10" style="230" customWidth="1"/>
    <col min="16112" max="16112" width="9.5703125" style="230" customWidth="1"/>
    <col min="16113" max="16113" width="9" style="230" customWidth="1"/>
    <col min="16114" max="16114" width="9.28515625" style="230" customWidth="1"/>
    <col min="16115" max="16117" width="9.140625" style="230" customWidth="1"/>
    <col min="16118" max="16120" width="9" style="230" customWidth="1"/>
    <col min="16121" max="16121" width="9.5703125" style="230" customWidth="1"/>
    <col min="16122" max="16122" width="8.85546875" style="230" customWidth="1"/>
    <col min="16123" max="16123" width="9.140625" style="230" customWidth="1"/>
    <col min="16124" max="16124" width="10.5703125" style="230" customWidth="1"/>
    <col min="16125" max="16125" width="10.42578125" style="230" customWidth="1"/>
    <col min="16126" max="16127" width="9.140625" style="230" customWidth="1"/>
    <col min="16128" max="16128" width="11" style="230" customWidth="1"/>
    <col min="16129" max="16129" width="9.5703125" style="230" customWidth="1"/>
    <col min="16130" max="16130" width="9.7109375" style="230" customWidth="1"/>
    <col min="16131" max="16131" width="9.140625" style="230" customWidth="1"/>
    <col min="16132" max="16133" width="11.5703125" style="230" bestFit="1" customWidth="1"/>
    <col min="16134" max="16134" width="9.140625" style="230"/>
    <col min="16135" max="16136" width="11.5703125" style="230" bestFit="1" customWidth="1"/>
    <col min="16137" max="16140" width="9.140625" style="230"/>
    <col min="16141" max="16141" width="11.5703125" style="230" bestFit="1" customWidth="1"/>
    <col min="16142" max="16384" width="9.140625" style="230"/>
  </cols>
  <sheetData>
    <row r="1" spans="1:27" s="229" customFormat="1">
      <c r="Z1" s="882" t="s">
        <v>133</v>
      </c>
      <c r="AA1" s="882"/>
    </row>
    <row r="2" spans="1:27" s="229" customFormat="1">
      <c r="B2" s="229" t="s">
        <v>134</v>
      </c>
    </row>
    <row r="3" spans="1:27" ht="14.25">
      <c r="A3" s="229"/>
      <c r="C3" s="883" t="s">
        <v>135</v>
      </c>
      <c r="D3" s="883"/>
      <c r="E3" s="883"/>
      <c r="F3" s="883"/>
      <c r="G3" s="883"/>
      <c r="H3" s="883"/>
      <c r="I3" s="883"/>
      <c r="J3" s="883"/>
      <c r="K3" s="883"/>
      <c r="L3" s="883"/>
      <c r="M3" s="883"/>
      <c r="N3" s="883"/>
      <c r="O3" s="883"/>
      <c r="P3" s="883"/>
      <c r="Q3" s="883"/>
      <c r="R3" s="883"/>
      <c r="S3" s="883"/>
      <c r="T3" s="883"/>
      <c r="U3" s="883"/>
      <c r="V3" s="883"/>
      <c r="W3" s="883"/>
      <c r="X3" s="883"/>
      <c r="Y3" s="883"/>
      <c r="Z3" s="883"/>
      <c r="AA3" s="883"/>
    </row>
    <row r="4" spans="1:27">
      <c r="A4" s="229"/>
      <c r="C4" s="229"/>
      <c r="D4" s="229"/>
      <c r="E4" s="229"/>
      <c r="F4" s="884"/>
      <c r="G4" s="884"/>
      <c r="H4" s="229"/>
      <c r="I4" s="229"/>
      <c r="J4" s="229"/>
      <c r="K4" s="229"/>
      <c r="L4" s="229"/>
      <c r="M4" s="229"/>
      <c r="N4" s="229"/>
      <c r="O4" s="229"/>
      <c r="P4" s="229"/>
      <c r="Q4" s="229"/>
      <c r="R4" s="229"/>
      <c r="S4" s="229"/>
      <c r="T4" s="229"/>
      <c r="U4" s="229"/>
      <c r="V4" s="229"/>
      <c r="W4" s="229"/>
      <c r="X4" s="229"/>
      <c r="Y4" s="229"/>
      <c r="Z4" s="229"/>
      <c r="AA4" s="229"/>
    </row>
    <row r="5" spans="1:27" ht="13.5" customHeight="1" thickBot="1">
      <c r="A5" s="229"/>
      <c r="B5" s="229"/>
      <c r="C5" s="229"/>
      <c r="D5" s="229"/>
      <c r="E5" s="229"/>
      <c r="F5" s="884"/>
      <c r="G5" s="884"/>
      <c r="H5" s="229"/>
      <c r="I5" s="229"/>
      <c r="J5" s="229"/>
      <c r="K5" s="229"/>
      <c r="L5" s="229"/>
      <c r="M5" s="229"/>
      <c r="N5" s="229"/>
      <c r="O5" s="229"/>
      <c r="P5" s="229"/>
      <c r="Q5" s="229"/>
      <c r="R5" s="229"/>
      <c r="S5" s="229"/>
      <c r="T5" s="229"/>
      <c r="U5" s="229"/>
      <c r="V5" s="229"/>
      <c r="W5" s="229"/>
      <c r="X5" s="229"/>
      <c r="Y5" s="997" t="s">
        <v>24</v>
      </c>
      <c r="Z5" s="997"/>
      <c r="AA5" s="997"/>
    </row>
    <row r="6" spans="1:27" ht="13.5" thickBot="1">
      <c r="A6" s="229"/>
      <c r="B6" s="229"/>
      <c r="C6" s="873"/>
      <c r="D6" s="874" t="s">
        <v>136</v>
      </c>
      <c r="E6" s="875"/>
      <c r="F6" s="875"/>
      <c r="G6" s="876"/>
      <c r="H6" s="877" t="s">
        <v>137</v>
      </c>
      <c r="I6" s="875"/>
      <c r="J6" s="875"/>
      <c r="K6" s="878"/>
      <c r="L6" s="879" t="s">
        <v>138</v>
      </c>
      <c r="M6" s="880"/>
      <c r="N6" s="880"/>
      <c r="O6" s="881"/>
      <c r="P6" s="879" t="s">
        <v>139</v>
      </c>
      <c r="Q6" s="880"/>
      <c r="R6" s="880"/>
      <c r="S6" s="881"/>
      <c r="T6" s="879" t="s">
        <v>140</v>
      </c>
      <c r="U6" s="880"/>
      <c r="V6" s="880"/>
      <c r="W6" s="881"/>
      <c r="X6" s="877" t="s">
        <v>5</v>
      </c>
      <c r="Y6" s="875"/>
      <c r="Z6" s="875"/>
      <c r="AA6" s="878"/>
    </row>
    <row r="7" spans="1:27" ht="40.5" customHeight="1" thickBot="1">
      <c r="A7" s="229"/>
      <c r="B7" s="229"/>
      <c r="C7" s="873"/>
      <c r="D7" s="874" t="s">
        <v>141</v>
      </c>
      <c r="E7" s="875"/>
      <c r="F7" s="875" t="s">
        <v>142</v>
      </c>
      <c r="G7" s="876"/>
      <c r="H7" s="877" t="s">
        <v>141</v>
      </c>
      <c r="I7" s="875"/>
      <c r="J7" s="875" t="s">
        <v>142</v>
      </c>
      <c r="K7" s="878"/>
      <c r="L7" s="879" t="s">
        <v>141</v>
      </c>
      <c r="M7" s="874"/>
      <c r="N7" s="876" t="s">
        <v>142</v>
      </c>
      <c r="O7" s="881"/>
      <c r="P7" s="879" t="s">
        <v>141</v>
      </c>
      <c r="Q7" s="874"/>
      <c r="R7" s="876" t="s">
        <v>142</v>
      </c>
      <c r="S7" s="881"/>
      <c r="T7" s="879" t="s">
        <v>141</v>
      </c>
      <c r="U7" s="874"/>
      <c r="V7" s="876" t="s">
        <v>142</v>
      </c>
      <c r="W7" s="881"/>
      <c r="X7" s="877" t="s">
        <v>141</v>
      </c>
      <c r="Y7" s="875"/>
      <c r="Z7" s="875" t="s">
        <v>142</v>
      </c>
      <c r="AA7" s="878"/>
    </row>
    <row r="8" spans="1:27" s="237" customFormat="1" ht="13.5" thickBot="1">
      <c r="A8" s="231"/>
      <c r="B8" s="231"/>
      <c r="C8" s="873"/>
      <c r="D8" s="232" t="s">
        <v>143</v>
      </c>
      <c r="E8" s="233" t="s">
        <v>144</v>
      </c>
      <c r="F8" s="233" t="s">
        <v>143</v>
      </c>
      <c r="G8" s="234" t="s">
        <v>144</v>
      </c>
      <c r="H8" s="235" t="s">
        <v>143</v>
      </c>
      <c r="I8" s="233" t="s">
        <v>144</v>
      </c>
      <c r="J8" s="233" t="s">
        <v>143</v>
      </c>
      <c r="K8" s="236" t="s">
        <v>144</v>
      </c>
      <c r="L8" s="235" t="s">
        <v>143</v>
      </c>
      <c r="M8" s="233" t="s">
        <v>144</v>
      </c>
      <c r="N8" s="233" t="s">
        <v>143</v>
      </c>
      <c r="O8" s="236" t="s">
        <v>144</v>
      </c>
      <c r="P8" s="235" t="s">
        <v>143</v>
      </c>
      <c r="Q8" s="233" t="s">
        <v>144</v>
      </c>
      <c r="R8" s="233" t="s">
        <v>143</v>
      </c>
      <c r="S8" s="236" t="s">
        <v>144</v>
      </c>
      <c r="T8" s="235" t="s">
        <v>143</v>
      </c>
      <c r="U8" s="233" t="s">
        <v>144</v>
      </c>
      <c r="V8" s="233" t="s">
        <v>143</v>
      </c>
      <c r="W8" s="236" t="s">
        <v>144</v>
      </c>
      <c r="X8" s="235" t="s">
        <v>143</v>
      </c>
      <c r="Y8" s="233" t="s">
        <v>144</v>
      </c>
      <c r="Z8" s="233" t="s">
        <v>143</v>
      </c>
      <c r="AA8" s="236" t="s">
        <v>144</v>
      </c>
    </row>
    <row r="9" spans="1:27" ht="26.25" thickBot="1">
      <c r="A9" s="229"/>
      <c r="B9" s="229"/>
      <c r="C9" s="238" t="s">
        <v>145</v>
      </c>
      <c r="D9" s="239">
        <f t="shared" ref="D9:W9" si="0">D10+D11+D12+D13+D14+D15+D16+D18+D20+D21+D22+D23+D24</f>
        <v>99084.508000000002</v>
      </c>
      <c r="E9" s="240">
        <f t="shared" si="0"/>
        <v>103285.84199999999</v>
      </c>
      <c r="F9" s="240">
        <f t="shared" si="0"/>
        <v>973.01200000000017</v>
      </c>
      <c r="G9" s="241">
        <f t="shared" si="0"/>
        <v>1026.7040000000002</v>
      </c>
      <c r="H9" s="239">
        <f t="shared" si="0"/>
        <v>16049.353000000001</v>
      </c>
      <c r="I9" s="240">
        <f t="shared" si="0"/>
        <v>16108.303</v>
      </c>
      <c r="J9" s="240">
        <f t="shared" si="0"/>
        <v>1689.3419999999999</v>
      </c>
      <c r="K9" s="241">
        <f t="shared" si="0"/>
        <v>1690.0160000000001</v>
      </c>
      <c r="L9" s="239">
        <f t="shared" si="0"/>
        <v>6431.625</v>
      </c>
      <c r="M9" s="240">
        <f t="shared" si="0"/>
        <v>7903.7550000000001</v>
      </c>
      <c r="N9" s="240">
        <f t="shared" si="0"/>
        <v>1828.24</v>
      </c>
      <c r="O9" s="241">
        <f t="shared" si="0"/>
        <v>2386.694</v>
      </c>
      <c r="P9" s="239">
        <f t="shared" si="0"/>
        <v>1158.1809999999998</v>
      </c>
      <c r="Q9" s="240">
        <f t="shared" si="0"/>
        <v>1327.6820000000002</v>
      </c>
      <c r="R9" s="240">
        <f t="shared" si="0"/>
        <v>594.88199999999995</v>
      </c>
      <c r="S9" s="241">
        <f t="shared" si="0"/>
        <v>717.34800000000007</v>
      </c>
      <c r="T9" s="239">
        <f t="shared" si="0"/>
        <v>7502.4699999999984</v>
      </c>
      <c r="U9" s="240">
        <f t="shared" si="0"/>
        <v>8039.1770000000015</v>
      </c>
      <c r="V9" s="240">
        <f t="shared" si="0"/>
        <v>7053.5160000000005</v>
      </c>
      <c r="W9" s="241">
        <f t="shared" si="0"/>
        <v>7586.853000000001</v>
      </c>
      <c r="X9" s="242">
        <f>D9+H9+L9+P9+T9</f>
        <v>130226.137</v>
      </c>
      <c r="Y9" s="241">
        <f>E9+I9+M9+Q9+U9</f>
        <v>136664.75899999999</v>
      </c>
      <c r="Z9" s="241">
        <f>F9+J9+N9+R9+V9</f>
        <v>12138.992</v>
      </c>
      <c r="AA9" s="243">
        <f>G9+K9+O9+S9+W9</f>
        <v>13407.615000000002</v>
      </c>
    </row>
    <row r="10" spans="1:27">
      <c r="A10" s="229"/>
      <c r="B10" s="229"/>
      <c r="C10" s="244" t="s">
        <v>146</v>
      </c>
      <c r="D10" s="245">
        <f>([3]Sheet1!DZ13)/1000</f>
        <v>2675.6559999999999</v>
      </c>
      <c r="E10" s="246">
        <f>([4]vk.izlozenost!DH13)/1000</f>
        <v>2639.5439999999999</v>
      </c>
      <c r="F10" s="246">
        <f>([5]Sheet1!DZ13)/1000</f>
        <v>22.937000000000001</v>
      </c>
      <c r="G10" s="247">
        <f>([6]vkupno!DH13)/1000</f>
        <v>24.475999999999999</v>
      </c>
      <c r="H10" s="248">
        <f>([3]Sheet1!EA13)/1000</f>
        <v>766.05499999999995</v>
      </c>
      <c r="I10" s="246">
        <f>([4]vk.izlozenost!DI13)/1000</f>
        <v>810.32100000000003</v>
      </c>
      <c r="J10" s="246">
        <f>([5]Sheet1!EA13)/1000</f>
        <v>77.769000000000005</v>
      </c>
      <c r="K10" s="249">
        <f>([6]vkupno!DI13)/1000</f>
        <v>81.978999999999999</v>
      </c>
      <c r="L10" s="248">
        <f>([3]Sheet1!EB13)/1000</f>
        <v>193.84399999999999</v>
      </c>
      <c r="M10" s="246">
        <f>([4]vk.izlozenost!DJ13)/1000</f>
        <v>63.612000000000002</v>
      </c>
      <c r="N10" s="246">
        <f>([5]Sheet1!EB13)/1000</f>
        <v>57.451000000000001</v>
      </c>
      <c r="O10" s="249">
        <f>([6]vkupno!DJ13)/1000</f>
        <v>18.152999999999999</v>
      </c>
      <c r="P10" s="248">
        <f>([3]Sheet1!EC13)/1000</f>
        <v>174.15100000000001</v>
      </c>
      <c r="Q10" s="246">
        <f>([4]vk.izlozenost!DK13)/1000</f>
        <v>168.62700000000001</v>
      </c>
      <c r="R10" s="246">
        <f>([5]Sheet1!EC13)/1000</f>
        <v>87.525000000000006</v>
      </c>
      <c r="S10" s="249">
        <f>([6]vkupno!DK13)/1000</f>
        <v>84.576999999999998</v>
      </c>
      <c r="T10" s="248">
        <f>([3]Sheet1!ED13)/1000</f>
        <v>316.42399999999998</v>
      </c>
      <c r="U10" s="246">
        <f>([4]vk.izlozenost!DL13)/1000</f>
        <v>347.58800000000002</v>
      </c>
      <c r="V10" s="246">
        <f>([5]Sheet1!ED13)/1000</f>
        <v>304.58199999999999</v>
      </c>
      <c r="W10" s="249">
        <f>([6]vkupno!DL13)/1000</f>
        <v>313.17200000000003</v>
      </c>
      <c r="X10" s="250">
        <f t="shared" ref="X10:AA25" si="1">D10+H10+L10+P10+T10</f>
        <v>4126.1299999999992</v>
      </c>
      <c r="Y10" s="251">
        <f t="shared" si="1"/>
        <v>4029.692</v>
      </c>
      <c r="Z10" s="251">
        <f t="shared" si="1"/>
        <v>550.26400000000001</v>
      </c>
      <c r="AA10" s="252">
        <f t="shared" si="1"/>
        <v>522.35699999999997</v>
      </c>
    </row>
    <row r="11" spans="1:27">
      <c r="A11" s="229"/>
      <c r="B11" s="229"/>
      <c r="C11" s="253" t="s">
        <v>147</v>
      </c>
      <c r="D11" s="254">
        <f>([3]Sheet1!DZ14)/1000</f>
        <v>82.471000000000004</v>
      </c>
      <c r="E11" s="255">
        <f>([4]vk.izlozenost!DH14)/1000</f>
        <v>65.620999999999995</v>
      </c>
      <c r="F11" s="255">
        <f>([5]Sheet1!DZ14)/1000</f>
        <v>0.93300000000000005</v>
      </c>
      <c r="G11" s="256">
        <f>([6]vkupno!DH14)/1000</f>
        <v>0.84899999999999998</v>
      </c>
      <c r="H11" s="257">
        <f>([3]Sheet1!EA14)/1000</f>
        <v>18.907</v>
      </c>
      <c r="I11" s="255">
        <f>([4]vk.izlozenost!DI14)/1000</f>
        <v>5.8410000000000002</v>
      </c>
      <c r="J11" s="255">
        <f>([5]Sheet1!EA14)/1000</f>
        <v>2.3959999999999999</v>
      </c>
      <c r="K11" s="258">
        <f>([6]vkupno!DI14)/1000</f>
        <v>0.83</v>
      </c>
      <c r="L11" s="257">
        <f>([3]Sheet1!EB14)/1000</f>
        <v>25.623000000000001</v>
      </c>
      <c r="M11" s="255">
        <f>([4]vk.izlozenost!DJ14)/1000</f>
        <v>24.709</v>
      </c>
      <c r="N11" s="255">
        <f>([5]Sheet1!EB14)/1000</f>
        <v>6.431</v>
      </c>
      <c r="O11" s="258">
        <f>([6]vkupno!DJ14)/1000</f>
        <v>6.202</v>
      </c>
      <c r="P11" s="257">
        <f>([3]Sheet1!EC14)/1000</f>
        <v>0</v>
      </c>
      <c r="Q11" s="255">
        <f>([4]vk.izlozenost!DK14)/1000</f>
        <v>8.0000000000000002E-3</v>
      </c>
      <c r="R11" s="255">
        <f>([5]Sheet1!EC14)/1000</f>
        <v>0</v>
      </c>
      <c r="S11" s="258">
        <f>([6]vkupno!DK14)/1000</f>
        <v>5.0000000000000001E-3</v>
      </c>
      <c r="T11" s="257">
        <f>([3]Sheet1!ED14)/1000</f>
        <v>0.98599999999999999</v>
      </c>
      <c r="U11" s="255">
        <f>([4]vk.izlozenost!DL14)/1000</f>
        <v>1.1359999999999999</v>
      </c>
      <c r="V11" s="255">
        <f>([5]Sheet1!ED14)/1000</f>
        <v>0.85499999999999998</v>
      </c>
      <c r="W11" s="258">
        <f>([6]vkupno!DL14)/1000</f>
        <v>0.96899999999999997</v>
      </c>
      <c r="X11" s="259">
        <f t="shared" si="1"/>
        <v>127.98700000000001</v>
      </c>
      <c r="Y11" s="260">
        <f t="shared" si="1"/>
        <v>97.314999999999984</v>
      </c>
      <c r="Z11" s="260">
        <f t="shared" si="1"/>
        <v>10.615</v>
      </c>
      <c r="AA11" s="261">
        <f t="shared" si="1"/>
        <v>8.8550000000000004</v>
      </c>
    </row>
    <row r="12" spans="1:27">
      <c r="A12" s="229"/>
      <c r="B12" s="229"/>
      <c r="C12" s="253" t="s">
        <v>148</v>
      </c>
      <c r="D12" s="254">
        <f>([3]Sheet1!$DZ$15+[3]Sheet1!$DZ$16+[3]Sheet1!$DZ$17)/1000</f>
        <v>34257.279000000002</v>
      </c>
      <c r="E12" s="255">
        <f>([4]vk.izlozenost!$DH$15+[4]vk.izlozenost!$DH$16+[4]vk.izlozenost!$DH$17)/1000</f>
        <v>38586.169000000002</v>
      </c>
      <c r="F12" s="255">
        <f>([5]Sheet1!$DZ$15+[5]Sheet1!$DZ$16+[5]Sheet1!$DZ$17)/1000</f>
        <v>343.93099999999998</v>
      </c>
      <c r="G12" s="256">
        <f>([6]vkupno!$DH$15+[6]vkupno!$DH$16+[6]vkupno!$DH$17)/1000</f>
        <v>373.108</v>
      </c>
      <c r="H12" s="257">
        <f>([3]Sheet1!$EA$15+[3]Sheet1!$EA$16+[3]Sheet1!$EA$17)/1000</f>
        <v>6349.8540000000003</v>
      </c>
      <c r="I12" s="255">
        <f>([4]vk.izlozenost!$DI$15+[4]vk.izlozenost!$DI$16+[4]vk.izlozenost!$DI$17)/1000</f>
        <v>4703.5839999999998</v>
      </c>
      <c r="J12" s="255">
        <f>([5]Sheet1!$EA$15+[5]Sheet1!$EA$16+[5]Sheet1!$EA$17)/1000</f>
        <v>688.48699999999997</v>
      </c>
      <c r="K12" s="258">
        <f>([6]vkupno!$DI$15+[6]vkupno!$DI$16+[6]vkupno!$DI$17)/1000</f>
        <v>502.452</v>
      </c>
      <c r="L12" s="257">
        <f>([3]Sheet1!$EB$15+[3]Sheet1!$EB$16+[3]Sheet1!$EB$17)/1000</f>
        <v>3254.5810000000001</v>
      </c>
      <c r="M12" s="255">
        <f>([4]vk.izlozenost!$DJ$15+[4]vk.izlozenost!$DJ$16+[4]vk.izlozenost!$DJ$17)/1000</f>
        <v>3665.6239999999998</v>
      </c>
      <c r="N12" s="255">
        <f>([5]Sheet1!$EB$15+[5]Sheet1!$EB$16+[5]Sheet1!$EB$17)/1000</f>
        <v>924.00800000000004</v>
      </c>
      <c r="O12" s="258">
        <f>([6]vkupno!$DJ$15+[6]vkupno!$DJ$16+[6]vkupno!$DJ$17)/1000</f>
        <v>1203.357</v>
      </c>
      <c r="P12" s="257">
        <f>([3]Sheet1!$EC$15+[3]Sheet1!$EC$16+[3]Sheet1!$EC$17)/1000</f>
        <v>423.995</v>
      </c>
      <c r="Q12" s="255">
        <f>([4]vk.izlozenost!$DK$15+[4]vk.izlozenost!$DK$16+[4]vk.izlozenost!$DK$17)/1000</f>
        <v>702.69500000000005</v>
      </c>
      <c r="R12" s="255">
        <f>([5]Sheet1!$EC$15+[5]Sheet1!$EC$16+[5]Sheet1!$EC$17)/1000</f>
        <v>214.01900000000001</v>
      </c>
      <c r="S12" s="258">
        <f>([6]vkupno!$DK$15+[6]vkupno!$DK$16+[6]vkupno!$DK$17)/1000</f>
        <v>392.37400000000002</v>
      </c>
      <c r="T12" s="257">
        <f>([3]Sheet1!$ED$15+[3]Sheet1!$ED$16+[3]Sheet1!$ED$17)/1000</f>
        <v>4168.45</v>
      </c>
      <c r="U12" s="255">
        <f>([4]vk.izlozenost!$DL$15+[4]vk.izlozenost!$DL$16+[4]vk.izlozenost!$DL$17)/1000</f>
        <v>4424.8860000000004</v>
      </c>
      <c r="V12" s="255">
        <f>([5]Sheet1!$ED$15+[5]Sheet1!$ED$16+[5]Sheet1!$ED$17)/1000</f>
        <v>3964.7330000000002</v>
      </c>
      <c r="W12" s="258">
        <f>([6]vkupno!$DL$15+[6]vkupno!$DL$16+[6]vkupno!$DL$17)/1000</f>
        <v>4240.0349999999999</v>
      </c>
      <c r="X12" s="259">
        <f t="shared" si="1"/>
        <v>48454.159</v>
      </c>
      <c r="Y12" s="260">
        <f t="shared" si="1"/>
        <v>52082.958000000006</v>
      </c>
      <c r="Z12" s="260">
        <f t="shared" si="1"/>
        <v>6135.1779999999999</v>
      </c>
      <c r="AA12" s="261">
        <f t="shared" si="1"/>
        <v>6711.326</v>
      </c>
    </row>
    <row r="13" spans="1:27">
      <c r="A13" s="229"/>
      <c r="B13" s="229"/>
      <c r="C13" s="253" t="s">
        <v>149</v>
      </c>
      <c r="D13" s="254">
        <f>([3]Sheet1!DZ18)/1000</f>
        <v>12491.259</v>
      </c>
      <c r="E13" s="255">
        <f>([4]vk.izlozenost!DH18)/1000</f>
        <v>12808.894</v>
      </c>
      <c r="F13" s="255">
        <f>([5]Sheet1!DZ18)/1000</f>
        <v>111.43899999999999</v>
      </c>
      <c r="G13" s="256">
        <f>([6]vkupno!DH18)/1000</f>
        <v>101.461</v>
      </c>
      <c r="H13" s="257">
        <f>([3]Sheet1!EA18)/1000</f>
        <v>698.27300000000002</v>
      </c>
      <c r="I13" s="255">
        <f>([4]vk.izlozenost!DI18)/1000</f>
        <v>1156.0930000000001</v>
      </c>
      <c r="J13" s="255">
        <f>([5]Sheet1!EA18)/1000</f>
        <v>71.807000000000002</v>
      </c>
      <c r="K13" s="258">
        <f>([6]vkupno!DI18)/1000</f>
        <v>127.378</v>
      </c>
      <c r="L13" s="257">
        <f>([3]Sheet1!EB18)/1000</f>
        <v>352.28</v>
      </c>
      <c r="M13" s="255">
        <f>([4]vk.izlozenost!DJ18)/1000</f>
        <v>255.36699999999999</v>
      </c>
      <c r="N13" s="255">
        <f>([5]Sheet1!EB18)/1000</f>
        <v>89.668999999999997</v>
      </c>
      <c r="O13" s="258">
        <f>([6]vkupno!DJ18)/1000</f>
        <v>67.75</v>
      </c>
      <c r="P13" s="257">
        <f>([3]Sheet1!EC18)/1000</f>
        <v>26.260999999999999</v>
      </c>
      <c r="Q13" s="255">
        <f>([4]vk.izlozenost!DK18)/1000</f>
        <v>41.933</v>
      </c>
      <c r="R13" s="255">
        <f>([5]Sheet1!EC18)/1000</f>
        <v>13.519</v>
      </c>
      <c r="S13" s="258">
        <f>([6]vkupno!DK18)/1000</f>
        <v>22.12</v>
      </c>
      <c r="T13" s="257">
        <f>([3]Sheet1!ED18)/1000</f>
        <v>557.99</v>
      </c>
      <c r="U13" s="255">
        <f>([4]vk.izlozenost!DL18)/1000</f>
        <v>564.19799999999998</v>
      </c>
      <c r="V13" s="255">
        <f>([5]Sheet1!ED18)/1000</f>
        <v>481.21600000000001</v>
      </c>
      <c r="W13" s="258">
        <f>([6]vkupno!DL18)/1000</f>
        <v>521.553</v>
      </c>
      <c r="X13" s="259">
        <f t="shared" si="1"/>
        <v>14126.063</v>
      </c>
      <c r="Y13" s="260">
        <f t="shared" si="1"/>
        <v>14826.485000000002</v>
      </c>
      <c r="Z13" s="260">
        <f t="shared" si="1"/>
        <v>767.65</v>
      </c>
      <c r="AA13" s="261">
        <f t="shared" si="1"/>
        <v>840.26199999999994</v>
      </c>
    </row>
    <row r="14" spans="1:27">
      <c r="A14" s="229"/>
      <c r="B14" s="229"/>
      <c r="C14" s="253" t="s">
        <v>150</v>
      </c>
      <c r="D14" s="254">
        <f>([3]Sheet1!DZ19)/1000</f>
        <v>32396.874</v>
      </c>
      <c r="E14" s="255">
        <f>([4]vk.izlozenost!DH19)/1000</f>
        <v>31948.811000000002</v>
      </c>
      <c r="F14" s="255">
        <f>([5]Sheet1!DZ19)/1000</f>
        <v>320.64100000000002</v>
      </c>
      <c r="G14" s="256">
        <f>([6]vkupno!DH19)/1000</f>
        <v>347.13900000000001</v>
      </c>
      <c r="H14" s="257">
        <f>([3]Sheet1!EA19)/1000</f>
        <v>5590.183</v>
      </c>
      <c r="I14" s="255">
        <f>([4]vk.izlozenost!DI19)/1000</f>
        <v>6198.1660000000002</v>
      </c>
      <c r="J14" s="255">
        <f>([5]Sheet1!EA19)/1000</f>
        <v>577.221</v>
      </c>
      <c r="K14" s="258">
        <f>([6]vkupno!DI19)/1000</f>
        <v>641.72500000000002</v>
      </c>
      <c r="L14" s="257">
        <f>([3]Sheet1!EB19)/1000</f>
        <v>889.92499999999995</v>
      </c>
      <c r="M14" s="255">
        <f>([4]vk.izlozenost!DJ19)/1000</f>
        <v>1140.732</v>
      </c>
      <c r="N14" s="255">
        <f>([5]Sheet1!EB19)/1000</f>
        <v>238.62899999999999</v>
      </c>
      <c r="O14" s="258">
        <f>([6]vkupno!DJ19)/1000</f>
        <v>309.80099999999999</v>
      </c>
      <c r="P14" s="257">
        <f>([3]Sheet1!EC19)/1000</f>
        <v>332.58</v>
      </c>
      <c r="Q14" s="255">
        <f>([4]vk.izlozenost!DK19)/1000</f>
        <v>241.91399999999999</v>
      </c>
      <c r="R14" s="255">
        <f>([5]Sheet1!EC19)/1000</f>
        <v>173.76900000000001</v>
      </c>
      <c r="S14" s="258">
        <f>([6]vkupno!DK19)/1000</f>
        <v>125.643</v>
      </c>
      <c r="T14" s="257">
        <f>([3]Sheet1!ED19)/1000</f>
        <v>1804.692</v>
      </c>
      <c r="U14" s="255">
        <f>([4]vk.izlozenost!DL19)/1000</f>
        <v>1972.1790000000001</v>
      </c>
      <c r="V14" s="255">
        <f>([5]Sheet1!ED19)/1000</f>
        <v>1691.7539999999999</v>
      </c>
      <c r="W14" s="258">
        <f>([6]vkupno!DL19)/1000</f>
        <v>1840.838</v>
      </c>
      <c r="X14" s="259">
        <f t="shared" si="1"/>
        <v>41014.254000000008</v>
      </c>
      <c r="Y14" s="260">
        <f t="shared" si="1"/>
        <v>41501.801999999996</v>
      </c>
      <c r="Z14" s="260">
        <f t="shared" si="1"/>
        <v>3002.0140000000001</v>
      </c>
      <c r="AA14" s="261">
        <f t="shared" si="1"/>
        <v>3265.1459999999997</v>
      </c>
    </row>
    <row r="15" spans="1:27">
      <c r="A15" s="229"/>
      <c r="B15" s="229"/>
      <c r="C15" s="253" t="s">
        <v>151</v>
      </c>
      <c r="D15" s="254">
        <f>([3]Sheet1!DZ20)/1000</f>
        <v>2478.598</v>
      </c>
      <c r="E15" s="255">
        <f>([4]vk.izlozenost!DH20)/1000</f>
        <v>2535.8739999999998</v>
      </c>
      <c r="F15" s="255">
        <f>([5]Sheet1!DZ20)/1000</f>
        <v>38.466999999999999</v>
      </c>
      <c r="G15" s="256">
        <f>([6]vkupno!DH20)/1000</f>
        <v>40.517000000000003</v>
      </c>
      <c r="H15" s="257">
        <f>([3]Sheet1!EA20)/1000</f>
        <v>295.77800000000002</v>
      </c>
      <c r="I15" s="255">
        <f>([4]vk.izlozenost!DI20)/1000</f>
        <v>291.21899999999999</v>
      </c>
      <c r="J15" s="255">
        <f>([5]Sheet1!EA20)/1000</f>
        <v>30.814</v>
      </c>
      <c r="K15" s="258">
        <f>([6]vkupno!DI20)/1000</f>
        <v>30.146000000000001</v>
      </c>
      <c r="L15" s="257">
        <f>([3]Sheet1!EB20)/1000</f>
        <v>861.99800000000005</v>
      </c>
      <c r="M15" s="255">
        <f>([4]vk.izlozenost!DJ20)/1000</f>
        <v>891.76900000000001</v>
      </c>
      <c r="N15" s="255">
        <f>([5]Sheet1!EB20)/1000</f>
        <v>294.44600000000003</v>
      </c>
      <c r="O15" s="258">
        <f>([6]vkupno!DJ20)/1000</f>
        <v>302.68200000000002</v>
      </c>
      <c r="P15" s="257">
        <f>([3]Sheet1!EC20)/1000</f>
        <v>43.701000000000001</v>
      </c>
      <c r="Q15" s="255">
        <f>([4]vk.izlozenost!DK20)/1000</f>
        <v>55.637</v>
      </c>
      <c r="R15" s="255">
        <f>([5]Sheet1!EC20)/1000</f>
        <v>22.311</v>
      </c>
      <c r="S15" s="258">
        <f>([6]vkupno!DK20)/1000</f>
        <v>31.440999999999999</v>
      </c>
      <c r="T15" s="257">
        <f>([3]Sheet1!ED20)/1000</f>
        <v>115.19</v>
      </c>
      <c r="U15" s="255">
        <f>([4]vk.izlozenost!DL20)/1000</f>
        <v>101.90600000000001</v>
      </c>
      <c r="V15" s="255">
        <f>([5]Sheet1!ED20)/1000</f>
        <v>99.477999999999994</v>
      </c>
      <c r="W15" s="258">
        <f>([6]vkupno!DL20)/1000</f>
        <v>90.756</v>
      </c>
      <c r="X15" s="259">
        <f t="shared" si="1"/>
        <v>3795.2650000000003</v>
      </c>
      <c r="Y15" s="260">
        <f t="shared" si="1"/>
        <v>3876.4050000000002</v>
      </c>
      <c r="Z15" s="260">
        <f t="shared" si="1"/>
        <v>485.51600000000002</v>
      </c>
      <c r="AA15" s="261">
        <f t="shared" si="1"/>
        <v>495.54200000000003</v>
      </c>
    </row>
    <row r="16" spans="1:27" ht="27" customHeight="1">
      <c r="A16" s="229"/>
      <c r="B16" s="229"/>
      <c r="C16" s="253" t="s">
        <v>152</v>
      </c>
      <c r="D16" s="254">
        <f>([3]Sheet1!DZ21)/1000</f>
        <v>6549.4639999999999</v>
      </c>
      <c r="E16" s="255">
        <f>([4]vk.izlozenost!DH21)/1000</f>
        <v>7107.2950000000001</v>
      </c>
      <c r="F16" s="255">
        <f>([5]Sheet1!DZ21)/1000</f>
        <v>48.973999999999997</v>
      </c>
      <c r="G16" s="256">
        <f>([6]vkupno!DH21)/1000</f>
        <v>54.886000000000003</v>
      </c>
      <c r="H16" s="257">
        <f>([3]Sheet1!EA21)/1000</f>
        <v>660.51</v>
      </c>
      <c r="I16" s="255">
        <f>([4]vk.izlozenost!DI21)/1000</f>
        <v>680.68399999999997</v>
      </c>
      <c r="J16" s="255">
        <f>([5]Sheet1!EA21)/1000</f>
        <v>67.603999999999999</v>
      </c>
      <c r="K16" s="258">
        <f>([6]vkupno!DI21)/1000</f>
        <v>69.293999999999997</v>
      </c>
      <c r="L16" s="257">
        <f>([3]Sheet1!EB21)/1000</f>
        <v>295.06400000000002</v>
      </c>
      <c r="M16" s="255">
        <f>([4]vk.izlozenost!DJ21)/1000</f>
        <v>436.19</v>
      </c>
      <c r="N16" s="255">
        <f>([5]Sheet1!EB21)/1000</f>
        <v>76.504999999999995</v>
      </c>
      <c r="O16" s="258">
        <f>([6]vkupno!DJ21)/1000</f>
        <v>112.387</v>
      </c>
      <c r="P16" s="257">
        <f>([3]Sheet1!EC21)/1000</f>
        <v>128.512</v>
      </c>
      <c r="Q16" s="255">
        <f>([4]vk.izlozenost!DK21)/1000</f>
        <v>102.303</v>
      </c>
      <c r="R16" s="255">
        <f>([5]Sheet1!EC21)/1000</f>
        <v>68.954999999999998</v>
      </c>
      <c r="S16" s="258">
        <f>([6]vkupno!DK21)/1000</f>
        <v>53.43</v>
      </c>
      <c r="T16" s="257">
        <f>([3]Sheet1!ED21)/1000</f>
        <v>304.64999999999998</v>
      </c>
      <c r="U16" s="255">
        <f>([4]vk.izlozenost!DL21)/1000</f>
        <v>343.26499999999999</v>
      </c>
      <c r="V16" s="255">
        <f>([5]Sheet1!ED21)/1000</f>
        <v>287.14</v>
      </c>
      <c r="W16" s="258">
        <f>([6]vkupno!DL21)/1000</f>
        <v>303.005</v>
      </c>
      <c r="X16" s="259">
        <f t="shared" si="1"/>
        <v>7938.2</v>
      </c>
      <c r="Y16" s="260">
        <f t="shared" si="1"/>
        <v>8669.7369999999992</v>
      </c>
      <c r="Z16" s="260">
        <f t="shared" si="1"/>
        <v>549.178</v>
      </c>
      <c r="AA16" s="261">
        <f t="shared" si="1"/>
        <v>593.00199999999995</v>
      </c>
    </row>
    <row r="17" spans="1:27" ht="17.25" customHeight="1">
      <c r="A17" s="229"/>
      <c r="B17" s="229"/>
      <c r="C17" s="253" t="s">
        <v>153</v>
      </c>
      <c r="D17" s="254">
        <f>([3]Sheet1!DZ22)/1000</f>
        <v>51509.837</v>
      </c>
      <c r="E17" s="255">
        <f>([4]vk.izlozenost!DH22)/1000</f>
        <v>57800.803999999996</v>
      </c>
      <c r="F17" s="255">
        <f>([5]Sheet1!DZ22)/1000</f>
        <v>62.143999999999998</v>
      </c>
      <c r="G17" s="256">
        <f>([6]vkupno!DH22)/1000</f>
        <v>46.082999999999998</v>
      </c>
      <c r="H17" s="257">
        <f>([3]Sheet1!EA22)/1000</f>
        <v>87.698999999999998</v>
      </c>
      <c r="I17" s="255">
        <f>([4]vk.izlozenost!DI22)/1000</f>
        <v>62.588000000000001</v>
      </c>
      <c r="J17" s="255">
        <f>([5]Sheet1!EA22)/1000</f>
        <v>13.372999999999999</v>
      </c>
      <c r="K17" s="258">
        <f>([6]vkupno!DI22)/1000</f>
        <v>7.3250000000000002</v>
      </c>
      <c r="L17" s="257">
        <f>([3]Sheet1!EB22)/1000</f>
        <v>7.718</v>
      </c>
      <c r="M17" s="255">
        <f>([4]vk.izlozenost!DJ22)/1000</f>
        <v>219.833</v>
      </c>
      <c r="N17" s="255">
        <f>([5]Sheet1!EB22)/1000</f>
        <v>2.4790000000000001</v>
      </c>
      <c r="O17" s="258">
        <f>([6]vkupno!DJ22)/1000</f>
        <v>100.68</v>
      </c>
      <c r="P17" s="257">
        <f>([3]Sheet1!EC22)/1000</f>
        <v>27.503</v>
      </c>
      <c r="Q17" s="255">
        <f>([4]vk.izlozenost!DK22)/1000</f>
        <v>2.3330000000000002</v>
      </c>
      <c r="R17" s="255">
        <f>([5]Sheet1!EC22)/1000</f>
        <v>14.058</v>
      </c>
      <c r="S17" s="258">
        <f>([6]vkupno!DK22)/1000</f>
        <v>1.2030000000000001</v>
      </c>
      <c r="T17" s="257">
        <f>([3]Sheet1!ED22)/1000</f>
        <v>206.49</v>
      </c>
      <c r="U17" s="255">
        <f>([4]vk.izlozenost!DL22)/1000</f>
        <v>225.827</v>
      </c>
      <c r="V17" s="255">
        <f>([5]Sheet1!ED22)/1000</f>
        <v>205.46799999999999</v>
      </c>
      <c r="W17" s="258">
        <f>([6]vkupno!DL22)/1000</f>
        <v>224.53899999999999</v>
      </c>
      <c r="X17" s="259">
        <f t="shared" si="1"/>
        <v>51839.246999999996</v>
      </c>
      <c r="Y17" s="260">
        <f t="shared" si="1"/>
        <v>58311.384999999995</v>
      </c>
      <c r="Z17" s="260">
        <f t="shared" si="1"/>
        <v>297.52199999999999</v>
      </c>
      <c r="AA17" s="261">
        <f t="shared" si="1"/>
        <v>379.83000000000004</v>
      </c>
    </row>
    <row r="18" spans="1:27" ht="25.5">
      <c r="A18" s="229"/>
      <c r="B18" s="229"/>
      <c r="C18" s="253" t="s">
        <v>154</v>
      </c>
      <c r="D18" s="254">
        <f>([3]Sheet1!DZ23)/1000</f>
        <v>5178.2110000000002</v>
      </c>
      <c r="E18" s="255">
        <f>([4]vk.izlozenost!DH23)/1000</f>
        <v>4233.5209999999997</v>
      </c>
      <c r="F18" s="255">
        <f>([5]Sheet1!DZ23)/1000</f>
        <v>61.216999999999999</v>
      </c>
      <c r="G18" s="256">
        <f>([6]vkupno!DH23)/1000</f>
        <v>49.999000000000002</v>
      </c>
      <c r="H18" s="257">
        <f>([3]Sheet1!EA23)/1000</f>
        <v>1305.81</v>
      </c>
      <c r="I18" s="255">
        <f>([4]vk.izlozenost!DI23)/1000</f>
        <v>2007.6569999999999</v>
      </c>
      <c r="J18" s="255">
        <f>([5]Sheet1!EA23)/1000</f>
        <v>134.965</v>
      </c>
      <c r="K18" s="258">
        <f>([6]vkupno!DI23)/1000</f>
        <v>209.95500000000001</v>
      </c>
      <c r="L18" s="257">
        <f>([3]Sheet1!EB23)/1000</f>
        <v>498.24</v>
      </c>
      <c r="M18" s="255">
        <f>([4]vk.izlozenost!DJ23)/1000</f>
        <v>1251.194</v>
      </c>
      <c r="N18" s="255">
        <f>([5]Sheet1!EB23)/1000</f>
        <v>125.758</v>
      </c>
      <c r="O18" s="258">
        <f>([6]vkupno!DJ23)/1000</f>
        <v>320.63799999999998</v>
      </c>
      <c r="P18" s="257">
        <f>([3]Sheet1!EC23)/1000</f>
        <v>18.414999999999999</v>
      </c>
      <c r="Q18" s="255">
        <f>([4]vk.izlozenost!DK23)/1000</f>
        <v>9.282</v>
      </c>
      <c r="R18" s="255">
        <f>([5]Sheet1!EC23)/1000</f>
        <v>9.39</v>
      </c>
      <c r="S18" s="258">
        <f>([6]vkupno!DK23)/1000</f>
        <v>4.9340000000000002</v>
      </c>
      <c r="T18" s="257">
        <f>([3]Sheet1!ED23)/1000</f>
        <v>90.921999999999997</v>
      </c>
      <c r="U18" s="255">
        <f>([4]vk.izlozenost!DL23)/1000</f>
        <v>137.14699999999999</v>
      </c>
      <c r="V18" s="255">
        <f>([5]Sheet1!ED23)/1000</f>
        <v>82.007000000000005</v>
      </c>
      <c r="W18" s="258">
        <f>([6]vkupno!DL23)/1000</f>
        <v>133.131</v>
      </c>
      <c r="X18" s="259">
        <f t="shared" si="1"/>
        <v>7091.598</v>
      </c>
      <c r="Y18" s="260">
        <f t="shared" si="1"/>
        <v>7638.8009999999995</v>
      </c>
      <c r="Z18" s="260">
        <f t="shared" si="1"/>
        <v>413.33699999999999</v>
      </c>
      <c r="AA18" s="261">
        <f t="shared" si="1"/>
        <v>718.65699999999993</v>
      </c>
    </row>
    <row r="19" spans="1:27" ht="27" customHeight="1">
      <c r="A19" s="229"/>
      <c r="B19" s="229"/>
      <c r="C19" s="253" t="s">
        <v>155</v>
      </c>
      <c r="D19" s="254">
        <f>([3]Sheet1!DZ24)/1000</f>
        <v>12482.8</v>
      </c>
      <c r="E19" s="255">
        <f>([4]vk.izlozenost!DH24)/1000</f>
        <v>13845.71</v>
      </c>
      <c r="F19" s="255">
        <f>([5]Sheet1!DZ24)/1000</f>
        <v>2.1869999999999998</v>
      </c>
      <c r="G19" s="256">
        <f>([6]vkupno!DH24)/1000</f>
        <v>2.9209999999999998</v>
      </c>
      <c r="H19" s="257">
        <f>([3]Sheet1!EA24)/1000</f>
        <v>2</v>
      </c>
      <c r="I19" s="255">
        <f>([4]vk.izlozenost!DI24)/1000</f>
        <v>0.3</v>
      </c>
      <c r="J19" s="255">
        <f>([5]Sheet1!EA24)/1000</f>
        <v>0.34</v>
      </c>
      <c r="K19" s="258">
        <f>([6]vkupno!DI24)/1000</f>
        <v>0.03</v>
      </c>
      <c r="L19" s="257">
        <f>([3]Sheet1!EB24)/1000</f>
        <v>0.54500000000000004</v>
      </c>
      <c r="M19" s="255">
        <f>([4]vk.izlozenost!DJ24)/1000</f>
        <v>1.2270000000000001</v>
      </c>
      <c r="N19" s="255">
        <f>([5]Sheet1!EB24)/1000</f>
        <v>0.17199999999999999</v>
      </c>
      <c r="O19" s="258">
        <f>([6]vkupno!DJ24)/1000</f>
        <v>0.312</v>
      </c>
      <c r="P19" s="257">
        <f>([3]Sheet1!EC24)/1000</f>
        <v>0</v>
      </c>
      <c r="Q19" s="255">
        <f>([4]vk.izlozenost!DK24)/1000</f>
        <v>0.46600000000000003</v>
      </c>
      <c r="R19" s="255">
        <f>([5]Sheet1!EC24)/1000</f>
        <v>0</v>
      </c>
      <c r="S19" s="258">
        <f>([6]vkupno!DK24)/1000</f>
        <v>0.35</v>
      </c>
      <c r="T19" s="257">
        <f>([3]Sheet1!ED24)/1000</f>
        <v>180.96799999999999</v>
      </c>
      <c r="U19" s="255">
        <f>([4]vk.izlozenost!DL24)/1000</f>
        <v>0.12</v>
      </c>
      <c r="V19" s="255">
        <f>([5]Sheet1!ED24)/1000</f>
        <v>180.96799999999999</v>
      </c>
      <c r="W19" s="258">
        <f>([6]vkupno!DL24)/1000</f>
        <v>0.12</v>
      </c>
      <c r="X19" s="262">
        <f t="shared" si="1"/>
        <v>12666.313</v>
      </c>
      <c r="Y19" s="263">
        <f t="shared" si="1"/>
        <v>13847.823</v>
      </c>
      <c r="Z19" s="263">
        <f t="shared" si="1"/>
        <v>183.667</v>
      </c>
      <c r="AA19" s="264">
        <f t="shared" si="1"/>
        <v>3.7329999999999997</v>
      </c>
    </row>
    <row r="20" spans="1:27">
      <c r="A20" s="229"/>
      <c r="B20" s="229"/>
      <c r="C20" s="253" t="s">
        <v>156</v>
      </c>
      <c r="D20" s="254">
        <f>([3]Sheet1!DZ25)/1000</f>
        <v>702.33100000000002</v>
      </c>
      <c r="E20" s="255">
        <f>([4]vk.izlozenost!DH25)/1000</f>
        <v>1171.0409999999999</v>
      </c>
      <c r="F20" s="255">
        <f>([5]Sheet1!DZ25)/1000</f>
        <v>3.7570000000000001</v>
      </c>
      <c r="G20" s="256">
        <f>([6]vkupno!DH25)/1000</f>
        <v>8.1989999999999998</v>
      </c>
      <c r="H20" s="257">
        <f>([3]Sheet1!EA25)/1000</f>
        <v>1.8180000000000001</v>
      </c>
      <c r="I20" s="255">
        <f>([4]vk.izlozenost!DI25)/1000</f>
        <v>3.62</v>
      </c>
      <c r="J20" s="255">
        <f>([5]Sheet1!EA25)/1000</f>
        <v>0.193</v>
      </c>
      <c r="K20" s="258">
        <f>([6]vkupno!DI25)/1000</f>
        <v>0.372</v>
      </c>
      <c r="L20" s="257">
        <f>([3]Sheet1!EB25)/1000</f>
        <v>2.96</v>
      </c>
      <c r="M20" s="255">
        <f>([4]vk.izlozenost!DJ25)/1000</f>
        <v>6.5750000000000002</v>
      </c>
      <c r="N20" s="255">
        <f>([5]Sheet1!EB25)/1000</f>
        <v>0.77200000000000002</v>
      </c>
      <c r="O20" s="258">
        <f>([6]vkupno!DJ25)/1000</f>
        <v>1.89</v>
      </c>
      <c r="P20" s="257">
        <f>([3]Sheet1!EC25)/1000</f>
        <v>0.54900000000000004</v>
      </c>
      <c r="Q20" s="255">
        <f>([4]vk.izlozenost!DK25)/1000</f>
        <v>0.192</v>
      </c>
      <c r="R20" s="255">
        <f>([5]Sheet1!EC25)/1000</f>
        <v>0.27800000000000002</v>
      </c>
      <c r="S20" s="258">
        <f>([6]vkupno!DK25)/1000</f>
        <v>9.7000000000000003E-2</v>
      </c>
      <c r="T20" s="257">
        <f>([3]Sheet1!ED25)/1000</f>
        <v>0.38800000000000001</v>
      </c>
      <c r="U20" s="255">
        <f>([4]vk.izlozenost!DL25)/1000</f>
        <v>0.82099999999999995</v>
      </c>
      <c r="V20" s="255">
        <f>([5]Sheet1!ED25)/1000</f>
        <v>0.38800000000000001</v>
      </c>
      <c r="W20" s="258">
        <f>([6]vkupno!DL25)/1000</f>
        <v>0.747</v>
      </c>
      <c r="X20" s="259">
        <f t="shared" si="1"/>
        <v>708.04600000000005</v>
      </c>
      <c r="Y20" s="260">
        <f t="shared" si="1"/>
        <v>1182.2489999999998</v>
      </c>
      <c r="Z20" s="260">
        <f t="shared" si="1"/>
        <v>5.3879999999999999</v>
      </c>
      <c r="AA20" s="261">
        <f t="shared" si="1"/>
        <v>11.305</v>
      </c>
    </row>
    <row r="21" spans="1:27">
      <c r="A21" s="229"/>
      <c r="B21" s="229"/>
      <c r="C21" s="253" t="s">
        <v>157</v>
      </c>
      <c r="D21" s="254">
        <f>([3]Sheet1!DZ26)/1000</f>
        <v>790.48500000000001</v>
      </c>
      <c r="E21" s="255">
        <f>([4]vk.izlozenost!DH26)/1000</f>
        <v>855.72199999999998</v>
      </c>
      <c r="F21" s="255">
        <f>([5]Sheet1!DZ26)/1000</f>
        <v>6.1760000000000002</v>
      </c>
      <c r="G21" s="256">
        <f>([6]vkupno!DH26)/1000</f>
        <v>6.6470000000000002</v>
      </c>
      <c r="H21" s="257">
        <f>([3]Sheet1!EA26)/1000</f>
        <v>65.527000000000001</v>
      </c>
      <c r="I21" s="255">
        <f>([4]vk.izlozenost!DI26)/1000</f>
        <v>84.070999999999998</v>
      </c>
      <c r="J21" s="255">
        <f>([5]Sheet1!EA26)/1000</f>
        <v>6.65</v>
      </c>
      <c r="K21" s="258">
        <f>([6]vkupno!DI26)/1000</f>
        <v>8.51</v>
      </c>
      <c r="L21" s="257">
        <f>([3]Sheet1!EB26)/1000</f>
        <v>8.0660000000000007</v>
      </c>
      <c r="M21" s="255">
        <f>([4]vk.izlozenost!DJ26)/1000</f>
        <v>24.82</v>
      </c>
      <c r="N21" s="255">
        <f>([5]Sheet1!EB26)/1000</f>
        <v>2.2250000000000001</v>
      </c>
      <c r="O21" s="258">
        <f>([6]vkupno!DJ26)/1000</f>
        <v>7.0209999999999999</v>
      </c>
      <c r="P21" s="257">
        <f>([3]Sheet1!EC26)/1000</f>
        <v>0.439</v>
      </c>
      <c r="Q21" s="255">
        <f>([4]vk.izlozenost!DK26)/1000</f>
        <v>0.56499999999999995</v>
      </c>
      <c r="R21" s="255">
        <f>([5]Sheet1!EC26)/1000</f>
        <v>0.23</v>
      </c>
      <c r="S21" s="258">
        <f>([6]vkupno!DK26)/1000</f>
        <v>0.311</v>
      </c>
      <c r="T21" s="257">
        <f>([3]Sheet1!ED26)/1000</f>
        <v>19.454999999999998</v>
      </c>
      <c r="U21" s="255">
        <f>([4]vk.izlozenost!DL26)/1000</f>
        <v>11.968999999999999</v>
      </c>
      <c r="V21" s="255">
        <f>([5]Sheet1!ED26)/1000</f>
        <v>18.169</v>
      </c>
      <c r="W21" s="258">
        <f>([6]vkupno!DL26)/1000</f>
        <v>9.9830000000000005</v>
      </c>
      <c r="X21" s="259">
        <f t="shared" si="1"/>
        <v>883.97200000000009</v>
      </c>
      <c r="Y21" s="260">
        <f t="shared" si="1"/>
        <v>977.14700000000016</v>
      </c>
      <c r="Z21" s="260">
        <f t="shared" si="1"/>
        <v>33.450000000000003</v>
      </c>
      <c r="AA21" s="261">
        <f t="shared" si="1"/>
        <v>32.472000000000001</v>
      </c>
    </row>
    <row r="22" spans="1:27" ht="27.75" customHeight="1">
      <c r="A22" s="229"/>
      <c r="B22" s="229"/>
      <c r="C22" s="253" t="s">
        <v>158</v>
      </c>
      <c r="D22" s="254">
        <f>([3]Sheet1!DZ27)/1000</f>
        <v>1238.921</v>
      </c>
      <c r="E22" s="255">
        <f>([4]vk.izlozenost!DH27)/1000</f>
        <v>1327.3150000000001</v>
      </c>
      <c r="F22" s="255">
        <f>([5]Sheet1!DZ27)/1000</f>
        <v>14.518000000000001</v>
      </c>
      <c r="G22" s="256">
        <f>([6]vkupno!DH27)/1000</f>
        <v>19.378</v>
      </c>
      <c r="H22" s="257">
        <f>([3]Sheet1!EA27)/1000</f>
        <v>296.63799999999998</v>
      </c>
      <c r="I22" s="255">
        <f>([4]vk.izlozenost!DI27)/1000</f>
        <v>167.047</v>
      </c>
      <c r="J22" s="255">
        <f>([5]Sheet1!EA27)/1000</f>
        <v>31.436</v>
      </c>
      <c r="K22" s="258">
        <f>([6]vkupno!DI27)/1000</f>
        <v>17.375</v>
      </c>
      <c r="L22" s="257">
        <f>([3]Sheet1!EB27)/1000</f>
        <v>49.043999999999997</v>
      </c>
      <c r="M22" s="255">
        <f>([4]vk.izlozenost!DJ27)/1000</f>
        <v>143.161</v>
      </c>
      <c r="N22" s="255">
        <f>([5]Sheet1!EB27)/1000</f>
        <v>12.346</v>
      </c>
      <c r="O22" s="258">
        <f>([6]vkupno!DJ27)/1000</f>
        <v>36.811999999999998</v>
      </c>
      <c r="P22" s="257">
        <f>([3]Sheet1!EC27)/1000</f>
        <v>9.5779999999999994</v>
      </c>
      <c r="Q22" s="255">
        <f>([4]vk.izlozenost!DK27)/1000</f>
        <v>4.5209999999999999</v>
      </c>
      <c r="R22" s="255">
        <f>([5]Sheet1!EC27)/1000</f>
        <v>4.8860000000000001</v>
      </c>
      <c r="S22" s="258">
        <f>([6]vkupno!DK27)/1000</f>
        <v>2.4129999999999998</v>
      </c>
      <c r="T22" s="257">
        <f>([3]Sheet1!ED27)/1000</f>
        <v>84.456999999999994</v>
      </c>
      <c r="U22" s="255">
        <f>([4]vk.izlozenost!DL27)/1000</f>
        <v>94</v>
      </c>
      <c r="V22" s="255">
        <f>([5]Sheet1!ED27)/1000</f>
        <v>84.328000000000003</v>
      </c>
      <c r="W22" s="258">
        <f>([6]vkupno!DL27)/1000</f>
        <v>92.581999999999994</v>
      </c>
      <c r="X22" s="259">
        <f t="shared" si="1"/>
        <v>1678.6379999999999</v>
      </c>
      <c r="Y22" s="260">
        <f t="shared" si="1"/>
        <v>1736.0440000000001</v>
      </c>
      <c r="Z22" s="260">
        <f t="shared" si="1"/>
        <v>147.51400000000001</v>
      </c>
      <c r="AA22" s="261">
        <f t="shared" si="1"/>
        <v>168.56</v>
      </c>
    </row>
    <row r="23" spans="1:27" ht="28.5" customHeight="1">
      <c r="A23" s="229"/>
      <c r="B23" s="229"/>
      <c r="C23" s="253" t="s">
        <v>159</v>
      </c>
      <c r="D23" s="254">
        <f>([3]Sheet1!DZ28)/1000</f>
        <v>5.9550000000000001</v>
      </c>
      <c r="E23" s="255">
        <f>([4]vk.izlozenost!DH28)/1000</f>
        <v>5.8330000000000002</v>
      </c>
      <c r="F23" s="255">
        <f>([5]Sheet1!DZ28)/1000</f>
        <v>2.1999999999999999E-2</v>
      </c>
      <c r="G23" s="256">
        <f>([6]vkupno!DH28)/1000</f>
        <v>2.8000000000000001E-2</v>
      </c>
      <c r="H23" s="257">
        <f>([3]Sheet1!EA28)/1000</f>
        <v>0</v>
      </c>
      <c r="I23" s="255">
        <f>([4]vk.izlozenost!DI28)/1000</f>
        <v>0</v>
      </c>
      <c r="J23" s="255">
        <f>([5]Sheet1!EA28)/1000</f>
        <v>0</v>
      </c>
      <c r="K23" s="258">
        <f>([6]vkupno!DI28)/1000</f>
        <v>0</v>
      </c>
      <c r="L23" s="257">
        <f>([3]Sheet1!EB28)/1000</f>
        <v>0</v>
      </c>
      <c r="M23" s="255">
        <f>([4]vk.izlozenost!DJ28)/1000</f>
        <v>0</v>
      </c>
      <c r="N23" s="255">
        <f>([5]Sheet1!EB28)/1000</f>
        <v>0</v>
      </c>
      <c r="O23" s="258">
        <f>([6]vkupno!DJ28)/1000</f>
        <v>0</v>
      </c>
      <c r="P23" s="257">
        <f>([3]Sheet1!EC28)/1000</f>
        <v>0</v>
      </c>
      <c r="Q23" s="255">
        <f>([4]vk.izlozenost!DK28)/1000</f>
        <v>5.0000000000000001E-3</v>
      </c>
      <c r="R23" s="255">
        <f>([5]Sheet1!EC28)/1000</f>
        <v>0</v>
      </c>
      <c r="S23" s="258">
        <f>([6]vkupno!DK28)/1000</f>
        <v>3.0000000000000001E-3</v>
      </c>
      <c r="T23" s="257">
        <f>([3]Sheet1!ED28)/1000</f>
        <v>0</v>
      </c>
      <c r="U23" s="255">
        <f>([4]vk.izlozenost!DL28)/1000</f>
        <v>0</v>
      </c>
      <c r="V23" s="255">
        <f>([5]Sheet1!ED28)/1000</f>
        <v>0</v>
      </c>
      <c r="W23" s="258">
        <f>([6]vkupno!DL28)/1000</f>
        <v>0</v>
      </c>
      <c r="X23" s="259">
        <f t="shared" si="1"/>
        <v>5.9550000000000001</v>
      </c>
      <c r="Y23" s="260">
        <f t="shared" si="1"/>
        <v>5.8380000000000001</v>
      </c>
      <c r="Z23" s="260">
        <f t="shared" si="1"/>
        <v>2.1999999999999999E-2</v>
      </c>
      <c r="AA23" s="261">
        <f t="shared" si="1"/>
        <v>3.1E-2</v>
      </c>
    </row>
    <row r="24" spans="1:27" ht="26.25" thickBot="1">
      <c r="A24" s="229"/>
      <c r="B24" s="229"/>
      <c r="C24" s="265" t="s">
        <v>160</v>
      </c>
      <c r="D24" s="266">
        <f>([3]Sheet1!DZ29)/1000</f>
        <v>237.00399999999999</v>
      </c>
      <c r="E24" s="267">
        <f>([4]vk.izlozenost!DH29)/1000</f>
        <v>0.20200000000000001</v>
      </c>
      <c r="F24" s="267">
        <f>([5]Sheet1!DZ29)/1000</f>
        <v>0</v>
      </c>
      <c r="G24" s="268">
        <f>([6]vkupno!DH29)/1000</f>
        <v>1.7000000000000001E-2</v>
      </c>
      <c r="H24" s="269">
        <f>([3]Sheet1!EA29)/1000</f>
        <v>0</v>
      </c>
      <c r="I24" s="267">
        <f>([4]vk.izlozenost!DI29)/1000</f>
        <v>0</v>
      </c>
      <c r="J24" s="267">
        <f>([5]Sheet1!EA29)/1000</f>
        <v>0</v>
      </c>
      <c r="K24" s="270">
        <f>([6]vkupno!DI29)/1000</f>
        <v>0</v>
      </c>
      <c r="L24" s="269">
        <f>([3]Sheet1!EB29)/1000</f>
        <v>0</v>
      </c>
      <c r="M24" s="267">
        <f>([4]vk.izlozenost!DJ29)/1000</f>
        <v>2E-3</v>
      </c>
      <c r="N24" s="267">
        <f>([5]Sheet1!EB29)/1000</f>
        <v>0</v>
      </c>
      <c r="O24" s="270">
        <f>([6]vkupno!DJ29)/1000</f>
        <v>1E-3</v>
      </c>
      <c r="P24" s="269">
        <f>([3]Sheet1!EC29)/1000</f>
        <v>0</v>
      </c>
      <c r="Q24" s="267">
        <f>([4]vk.izlozenost!DK29)/1000</f>
        <v>0</v>
      </c>
      <c r="R24" s="267">
        <f>([5]Sheet1!EC29)/1000</f>
        <v>0</v>
      </c>
      <c r="S24" s="270">
        <f>([6]vkupno!DK29)/1000</f>
        <v>0</v>
      </c>
      <c r="T24" s="269">
        <f>([3]Sheet1!ED29)/1000</f>
        <v>38.866</v>
      </c>
      <c r="U24" s="267">
        <f>([4]vk.izlozenost!DL29)/1000</f>
        <v>40.082000000000001</v>
      </c>
      <c r="V24" s="267">
        <f>([5]Sheet1!ED29)/1000</f>
        <v>38.866</v>
      </c>
      <c r="W24" s="270">
        <f>([6]vkupno!DL29)/1000</f>
        <v>40.082000000000001</v>
      </c>
      <c r="X24" s="271">
        <f t="shared" si="1"/>
        <v>275.87</v>
      </c>
      <c r="Y24" s="272">
        <f t="shared" si="1"/>
        <v>40.286000000000001</v>
      </c>
      <c r="Z24" s="272">
        <f t="shared" si="1"/>
        <v>38.866</v>
      </c>
      <c r="AA24" s="273">
        <f t="shared" si="1"/>
        <v>40.1</v>
      </c>
    </row>
    <row r="25" spans="1:27" ht="13.5" thickBot="1">
      <c r="A25" s="229"/>
      <c r="B25" s="229"/>
      <c r="C25" s="238" t="s">
        <v>161</v>
      </c>
      <c r="D25" s="241">
        <f>D26+D27+D28+D29+D30+D31</f>
        <v>64814.66</v>
      </c>
      <c r="E25" s="241">
        <f>E26+E27+E28+E29+E30+E31</f>
        <v>66740.3</v>
      </c>
      <c r="F25" s="241">
        <f t="shared" ref="F25:W25" si="2">F26+F27+F28+F29+F30+F31</f>
        <v>620.48400000000004</v>
      </c>
      <c r="G25" s="274">
        <f t="shared" si="2"/>
        <v>669.37199999999996</v>
      </c>
      <c r="H25" s="242">
        <f t="shared" si="2"/>
        <v>7037.0499999999993</v>
      </c>
      <c r="I25" s="241">
        <f t="shared" si="2"/>
        <v>6898.7370000000001</v>
      </c>
      <c r="J25" s="241">
        <f t="shared" si="2"/>
        <v>802.20699999999999</v>
      </c>
      <c r="K25" s="243">
        <f t="shared" si="2"/>
        <v>762.04899999999998</v>
      </c>
      <c r="L25" s="242">
        <f t="shared" si="2"/>
        <v>2105.7280000000001</v>
      </c>
      <c r="M25" s="241">
        <f t="shared" si="2"/>
        <v>1982.0990000000002</v>
      </c>
      <c r="N25" s="241">
        <f t="shared" si="2"/>
        <v>597.9319999999999</v>
      </c>
      <c r="O25" s="243">
        <f t="shared" si="2"/>
        <v>540.851</v>
      </c>
      <c r="P25" s="242">
        <f t="shared" si="2"/>
        <v>1750.5780000000002</v>
      </c>
      <c r="Q25" s="241">
        <f t="shared" si="2"/>
        <v>1909.9759999999999</v>
      </c>
      <c r="R25" s="241">
        <f t="shared" si="2"/>
        <v>1097.9580000000001</v>
      </c>
      <c r="S25" s="243">
        <f t="shared" si="2"/>
        <v>1034.5409999999999</v>
      </c>
      <c r="T25" s="242">
        <f t="shared" si="2"/>
        <v>2106.8139999999999</v>
      </c>
      <c r="U25" s="241">
        <f t="shared" si="2"/>
        <v>3041.8719999999998</v>
      </c>
      <c r="V25" s="241">
        <f t="shared" si="2"/>
        <v>1998.354</v>
      </c>
      <c r="W25" s="243">
        <f t="shared" si="2"/>
        <v>2853.5479999999998</v>
      </c>
      <c r="X25" s="242">
        <f t="shared" si="1"/>
        <v>77814.83</v>
      </c>
      <c r="Y25" s="241">
        <f t="shared" si="1"/>
        <v>80572.983999999997</v>
      </c>
      <c r="Z25" s="241">
        <f t="shared" si="1"/>
        <v>5116.9350000000004</v>
      </c>
      <c r="AA25" s="243">
        <f t="shared" si="1"/>
        <v>5860.3609999999999</v>
      </c>
    </row>
    <row r="26" spans="1:27" ht="25.5">
      <c r="A26" s="229"/>
      <c r="B26" s="229"/>
      <c r="C26" s="244" t="s">
        <v>162</v>
      </c>
      <c r="D26" s="245">
        <f>([3]Sheet1!$DZ$30+[3]Sheet1!$DZ$31)/1000</f>
        <v>13764.589</v>
      </c>
      <c r="E26" s="246">
        <f>([4]vk.izlozenost!$DH$30+[4]vk.izlozenost!$DH$31)/1000</f>
        <v>14492.162</v>
      </c>
      <c r="F26" s="246">
        <f>([5]Sheet1!$DZ$30+[5]Sheet1!$DZ$31)/1000</f>
        <v>107.625</v>
      </c>
      <c r="G26" s="247">
        <f>([6]vkupno!$DH$30+[6]vkupno!$DH$31)/1000</f>
        <v>115.76</v>
      </c>
      <c r="H26" s="248">
        <f>([3]Sheet1!$EA$30+[3]Sheet1!$EA$31)/1000</f>
        <v>553.83100000000002</v>
      </c>
      <c r="I26" s="246">
        <f>([4]vk.izlozenost!$DI$30+[4]vk.izlozenost!$DI$31)/1000</f>
        <v>631.928</v>
      </c>
      <c r="J26" s="246">
        <f>([5]Sheet1!$EA$30+[5]Sheet1!$EA$31)/1000</f>
        <v>64.495000000000005</v>
      </c>
      <c r="K26" s="249">
        <f>([6]vkupno!$DI$30+[6]vkupno!$DI$31)/1000</f>
        <v>66.784999999999997</v>
      </c>
      <c r="L26" s="248">
        <f>([3]Sheet1!$EB$30+[3]Sheet1!$EB$31)/1000</f>
        <v>311.51100000000002</v>
      </c>
      <c r="M26" s="246">
        <f>([4]vk.izlozenost!$DJ$30+[4]vk.izlozenost!$DJ$31)/1000</f>
        <v>356.74599999999998</v>
      </c>
      <c r="N26" s="246">
        <f>([5]Sheet1!$EB$30+[5]Sheet1!$EB$31)/1000</f>
        <v>86.861999999999995</v>
      </c>
      <c r="O26" s="249">
        <f>([6]vkupno!$DJ$30+[6]vkupno!$DJ$31)/1000</f>
        <v>92.835999999999999</v>
      </c>
      <c r="P26" s="248">
        <f>([3]Sheet1!$EC$30+[3]Sheet1!$EC$31)/1000</f>
        <v>91.353999999999999</v>
      </c>
      <c r="Q26" s="246">
        <f>([4]vk.izlozenost!$DK$30+[4]vk.izlozenost!$DK$31)/1000</f>
        <v>186.49799999999999</v>
      </c>
      <c r="R26" s="246">
        <f>([5]Sheet1!$EC$30+[5]Sheet1!$EC$31)/1000</f>
        <v>53.719000000000001</v>
      </c>
      <c r="S26" s="249">
        <f>([6]vkupno!$DK$30+[6]vkupno!$DK$31)/1000</f>
        <v>93.995000000000005</v>
      </c>
      <c r="T26" s="248">
        <f>([3]Sheet1!$ED$30+[3]Sheet1!$ED$31)/1000</f>
        <v>164.702</v>
      </c>
      <c r="U26" s="246">
        <f>([4]vk.izlozenost!$DL$30+[4]vk.izlozenost!$DL$31)/1000</f>
        <v>198.977</v>
      </c>
      <c r="V26" s="246">
        <f>([5]Sheet1!$ED$30+[5]Sheet1!$ED$31)/1000</f>
        <v>150.041</v>
      </c>
      <c r="W26" s="249">
        <f>([6]vkupno!$DL$30+[6]vkupno!$DL$31)/1000</f>
        <v>175.56899999999999</v>
      </c>
      <c r="X26" s="250">
        <f t="shared" ref="X26:AA32" si="3">D26+H26+L26+P26+T26</f>
        <v>14885.986999999999</v>
      </c>
      <c r="Y26" s="251">
        <f t="shared" si="3"/>
        <v>15866.311</v>
      </c>
      <c r="Z26" s="251">
        <f t="shared" si="3"/>
        <v>462.74199999999996</v>
      </c>
      <c r="AA26" s="252">
        <f t="shared" si="3"/>
        <v>544.94500000000005</v>
      </c>
    </row>
    <row r="27" spans="1:27">
      <c r="A27" s="229"/>
      <c r="B27" s="229"/>
      <c r="C27" s="253" t="s">
        <v>163</v>
      </c>
      <c r="D27" s="254">
        <f>([3]Sheet1!DZ32)/1000</f>
        <v>19134.580999999998</v>
      </c>
      <c r="E27" s="255">
        <f>([4]vk.izlozenost!DH32)/1000</f>
        <v>20076.116000000002</v>
      </c>
      <c r="F27" s="255">
        <f>([5]Sheet1!DZ32)/1000</f>
        <v>173.58600000000001</v>
      </c>
      <c r="G27" s="256">
        <f>([6]vkupno!DH32)/1000</f>
        <v>195.64400000000001</v>
      </c>
      <c r="H27" s="257">
        <f>([3]Sheet1!EA32)/1000</f>
        <v>3165.2550000000001</v>
      </c>
      <c r="I27" s="255">
        <f>([4]vk.izlozenost!DI32)/1000</f>
        <v>3177.85</v>
      </c>
      <c r="J27" s="255">
        <f>([5]Sheet1!EA32)/1000</f>
        <v>365.26299999999998</v>
      </c>
      <c r="K27" s="258">
        <f>([6]vkupno!DI32)/1000</f>
        <v>349.86200000000002</v>
      </c>
      <c r="L27" s="257">
        <f>([3]Sheet1!EB32)/1000</f>
        <v>1163.74</v>
      </c>
      <c r="M27" s="255">
        <f>([4]vk.izlozenost!$DJ$32)/1000</f>
        <v>1105.578</v>
      </c>
      <c r="N27" s="255">
        <f>([5]Sheet1!EB32)/1000</f>
        <v>315.98500000000001</v>
      </c>
      <c r="O27" s="258">
        <f>([6]vkupno!DJ32)/1000</f>
        <v>296.68299999999999</v>
      </c>
      <c r="P27" s="257">
        <f>([3]Sheet1!EC32)/1000</f>
        <v>768.78700000000003</v>
      </c>
      <c r="Q27" s="255">
        <f>([4]vk.izlozenost!DK32)/1000</f>
        <v>979.024</v>
      </c>
      <c r="R27" s="255">
        <f>([5]Sheet1!EC32)/1000</f>
        <v>443.89699999999999</v>
      </c>
      <c r="S27" s="258">
        <f>([6]vkupno!DK32)/1000</f>
        <v>529.84</v>
      </c>
      <c r="T27" s="257">
        <f>([3]Sheet1!ED32)/1000</f>
        <v>894.95100000000002</v>
      </c>
      <c r="U27" s="255">
        <f>([4]vk.izlozenost!DL32)/1000</f>
        <v>1318.7670000000001</v>
      </c>
      <c r="V27" s="255">
        <f>([5]Sheet1!ED32)/1000</f>
        <v>837.68100000000004</v>
      </c>
      <c r="W27" s="258">
        <f>([6]vkupno!DL32)/1000</f>
        <v>1196.403</v>
      </c>
      <c r="X27" s="259">
        <f t="shared" si="3"/>
        <v>25127.314000000002</v>
      </c>
      <c r="Y27" s="260">
        <f t="shared" si="3"/>
        <v>26657.335000000003</v>
      </c>
      <c r="Z27" s="260">
        <f t="shared" si="3"/>
        <v>2136.4120000000003</v>
      </c>
      <c r="AA27" s="261">
        <f t="shared" si="3"/>
        <v>2568.4319999999998</v>
      </c>
    </row>
    <row r="28" spans="1:27">
      <c r="A28" s="229"/>
      <c r="B28" s="229"/>
      <c r="C28" s="253" t="s">
        <v>164</v>
      </c>
      <c r="D28" s="254">
        <f>([3]Sheet1!DZ33)/1000</f>
        <v>6758.0860000000002</v>
      </c>
      <c r="E28" s="255">
        <f>([4]vk.izlozenost!DH33)/1000</f>
        <v>7192.1239999999998</v>
      </c>
      <c r="F28" s="255">
        <f>([5]Sheet1!DZ33)/1000</f>
        <v>86.182000000000002</v>
      </c>
      <c r="G28" s="256">
        <f>([6]vkupno!DH33)/1000</f>
        <v>92.977999999999994</v>
      </c>
      <c r="H28" s="257">
        <f>([3]Sheet1!EA33)/1000</f>
        <v>1360.7159999999999</v>
      </c>
      <c r="I28" s="255">
        <f>([4]vk.izlozenost!DI33)/1000</f>
        <v>1150.1020000000001</v>
      </c>
      <c r="J28" s="255">
        <f>([5]Sheet1!EA33)/1000</f>
        <v>146.542</v>
      </c>
      <c r="K28" s="258">
        <f>([6]vkupno!DI33)/1000</f>
        <v>117.58799999999999</v>
      </c>
      <c r="L28" s="257">
        <f>([3]Sheet1!EB33)/1000</f>
        <v>32.442</v>
      </c>
      <c r="M28" s="255">
        <f>([4]vk.izlozenost!DJ33)/1000</f>
        <v>29.007999999999999</v>
      </c>
      <c r="N28" s="255">
        <f>([5]Sheet1!EB33)/1000</f>
        <v>8.6519999999999992</v>
      </c>
      <c r="O28" s="258">
        <f>([6]vkupno!DJ33)/1000</f>
        <v>7.8040000000000003</v>
      </c>
      <c r="P28" s="257">
        <f>([3]Sheet1!EC33)/1000</f>
        <v>34.345999999999997</v>
      </c>
      <c r="Q28" s="255">
        <f>([4]vk.izlozenost!DK33)/1000</f>
        <v>39.752000000000002</v>
      </c>
      <c r="R28" s="255">
        <f>([5]Sheet1!EC33)/1000</f>
        <v>18.239999999999998</v>
      </c>
      <c r="S28" s="258">
        <f>([6]vkupno!DK33)/1000</f>
        <v>21.664000000000001</v>
      </c>
      <c r="T28" s="257">
        <f>([3]Sheet1!ED33)/1000</f>
        <v>268.34699999999998</v>
      </c>
      <c r="U28" s="255">
        <f>([4]vk.izlozenost!DL33)/1000</f>
        <v>300.964</v>
      </c>
      <c r="V28" s="255">
        <f>([5]Sheet1!ED33)/1000</f>
        <v>261.96899999999999</v>
      </c>
      <c r="W28" s="258">
        <f>([6]vkupno!DL33)/1000</f>
        <v>294.88900000000001</v>
      </c>
      <c r="X28" s="259">
        <f t="shared" si="3"/>
        <v>8453.9369999999999</v>
      </c>
      <c r="Y28" s="260">
        <f t="shared" si="3"/>
        <v>8711.9500000000007</v>
      </c>
      <c r="Z28" s="260">
        <f t="shared" si="3"/>
        <v>521.58500000000004</v>
      </c>
      <c r="AA28" s="261">
        <f t="shared" si="3"/>
        <v>534.923</v>
      </c>
    </row>
    <row r="29" spans="1:27">
      <c r="A29" s="229"/>
      <c r="B29" s="229"/>
      <c r="C29" s="253" t="s">
        <v>165</v>
      </c>
      <c r="D29" s="254">
        <f>([3]Sheet1!DZ34)/1000</f>
        <v>20170.901000000002</v>
      </c>
      <c r="E29" s="255">
        <f>([4]vk.izlozenost!DH34)/1000</f>
        <v>20129.192999999999</v>
      </c>
      <c r="F29" s="255">
        <f>([5]Sheet1!DZ34)/1000</f>
        <v>215.80199999999999</v>
      </c>
      <c r="G29" s="256">
        <f>([6]vkupno!DH34)/1000</f>
        <v>224.93600000000001</v>
      </c>
      <c r="H29" s="257">
        <f>([3]Sheet1!EA34)/1000</f>
        <v>1706.972</v>
      </c>
      <c r="I29" s="255">
        <f>([4]vk.izlozenost!DI34)/1000</f>
        <v>1636.0889999999999</v>
      </c>
      <c r="J29" s="255">
        <f>([5]Sheet1!EA34)/1000</f>
        <v>190.75399999999999</v>
      </c>
      <c r="K29" s="258">
        <f>([6]vkupno!DI34)/1000</f>
        <v>182.53299999999999</v>
      </c>
      <c r="L29" s="257">
        <f>([3]Sheet1!EB34)/1000</f>
        <v>363.84500000000003</v>
      </c>
      <c r="M29" s="255">
        <f>([4]vk.izlozenost!DJ34)/1000</f>
        <v>295.33800000000002</v>
      </c>
      <c r="N29" s="255">
        <f>([5]Sheet1!EB34)/1000</f>
        <v>118.977</v>
      </c>
      <c r="O29" s="258">
        <f>([6]vkupno!DJ34)/1000</f>
        <v>91.48</v>
      </c>
      <c r="P29" s="257">
        <f>([3]Sheet1!EC34)/1000</f>
        <v>725.73900000000003</v>
      </c>
      <c r="Q29" s="255">
        <f>([4]vk.izlozenost!DK34)/1000</f>
        <v>624.66899999999998</v>
      </c>
      <c r="R29" s="255">
        <f>([5]Sheet1!EC34)/1000</f>
        <v>505.73599999999999</v>
      </c>
      <c r="S29" s="258">
        <f>([6]vkupno!DK34)/1000</f>
        <v>343.34100000000001</v>
      </c>
      <c r="T29" s="257">
        <f>([3]Sheet1!ED34)/1000</f>
        <v>481.30799999999999</v>
      </c>
      <c r="U29" s="255">
        <f>([4]vk.izlozenost!DL34)/1000</f>
        <v>915.625</v>
      </c>
      <c r="V29" s="255">
        <f>([5]Sheet1!ED34)/1000</f>
        <v>472.62299999999999</v>
      </c>
      <c r="W29" s="258">
        <f>([6]vkupno!DL34)/1000</f>
        <v>901.96799999999996</v>
      </c>
      <c r="X29" s="259">
        <f t="shared" si="3"/>
        <v>23448.765000000007</v>
      </c>
      <c r="Y29" s="260">
        <f t="shared" si="3"/>
        <v>23600.914000000001</v>
      </c>
      <c r="Z29" s="260">
        <f t="shared" si="3"/>
        <v>1503.8920000000001</v>
      </c>
      <c r="AA29" s="261">
        <f t="shared" si="3"/>
        <v>1744.2579999999998</v>
      </c>
    </row>
    <row r="30" spans="1:27">
      <c r="A30" s="229"/>
      <c r="B30" s="229"/>
      <c r="C30" s="253" t="s">
        <v>166</v>
      </c>
      <c r="D30" s="254">
        <f>([3]Sheet1!DZ35)/1000</f>
        <v>4232.4939999999997</v>
      </c>
      <c r="E30" s="255">
        <f>([4]vk.izlozenost!DH35)/1000</f>
        <v>4026.6080000000002</v>
      </c>
      <c r="F30" s="255">
        <f>([5]Sheet1!DZ35)/1000</f>
        <v>29.125</v>
      </c>
      <c r="G30" s="256">
        <f>([6]vkupno!DH35)/1000</f>
        <v>33.543999999999997</v>
      </c>
      <c r="H30" s="257">
        <f>([3]Sheet1!EA35)/1000</f>
        <v>203.71100000000001</v>
      </c>
      <c r="I30" s="255">
        <f>([4]vk.izlozenost!DI35)/1000</f>
        <v>227.12799999999999</v>
      </c>
      <c r="J30" s="255">
        <f>([5]Sheet1!EA35)/1000</f>
        <v>30.22</v>
      </c>
      <c r="K30" s="258">
        <f>([6]vkupno!DI35)/1000</f>
        <v>37.058</v>
      </c>
      <c r="L30" s="257">
        <f>([3]Sheet1!EB35)/1000</f>
        <v>121.254</v>
      </c>
      <c r="M30" s="255">
        <f>([4]vk.izlozenost!DJ35)/1000</f>
        <v>108.768</v>
      </c>
      <c r="N30" s="255">
        <f>([5]Sheet1!EB35)/1000</f>
        <v>35.521000000000001</v>
      </c>
      <c r="O30" s="258">
        <f>([6]vkupno!DJ35)/1000</f>
        <v>28.315999999999999</v>
      </c>
      <c r="P30" s="257">
        <f>([3]Sheet1!EC35)/1000</f>
        <v>55.344000000000001</v>
      </c>
      <c r="Q30" s="255">
        <f>([4]vk.izlozenost!DK35)/1000</f>
        <v>52.613</v>
      </c>
      <c r="R30" s="255">
        <f>([5]Sheet1!EC35)/1000</f>
        <v>34.53</v>
      </c>
      <c r="S30" s="258">
        <f>([6]vkupno!DK35)/1000</f>
        <v>29.927</v>
      </c>
      <c r="T30" s="257">
        <f>([3]Sheet1!ED35)/1000</f>
        <v>92.751999999999995</v>
      </c>
      <c r="U30" s="255">
        <f>([4]vk.izlozenost!DL35)/1000</f>
        <v>118.26900000000001</v>
      </c>
      <c r="V30" s="255">
        <f>([5]Sheet1!ED35)/1000</f>
        <v>82.055999999999997</v>
      </c>
      <c r="W30" s="258">
        <f>([6]vkupno!DL35)/1000</f>
        <v>98.378</v>
      </c>
      <c r="X30" s="259">
        <f t="shared" si="3"/>
        <v>4705.5550000000003</v>
      </c>
      <c r="Y30" s="260">
        <f t="shared" si="3"/>
        <v>4533.3860000000004</v>
      </c>
      <c r="Z30" s="260">
        <f t="shared" si="3"/>
        <v>211.452</v>
      </c>
      <c r="AA30" s="261">
        <f t="shared" si="3"/>
        <v>227.22300000000001</v>
      </c>
    </row>
    <row r="31" spans="1:27" ht="13.5" thickBot="1">
      <c r="A31" s="229"/>
      <c r="B31" s="229"/>
      <c r="C31" s="265" t="s">
        <v>167</v>
      </c>
      <c r="D31" s="266">
        <f>([3]Sheet1!DZ36)/1000</f>
        <v>754.00900000000001</v>
      </c>
      <c r="E31" s="267">
        <f>([4]vk.izlozenost!DH36)/1000</f>
        <v>824.09699999999998</v>
      </c>
      <c r="F31" s="267">
        <f>([5]Sheet1!DZ36)/1000</f>
        <v>8.1639999999999997</v>
      </c>
      <c r="G31" s="268">
        <f>([6]vkupno!DH36)/1000</f>
        <v>6.51</v>
      </c>
      <c r="H31" s="269">
        <f>([3]Sheet1!EA36)/1000</f>
        <v>46.564999999999998</v>
      </c>
      <c r="I31" s="267">
        <f>([4]vk.izlozenost!DI36)/1000</f>
        <v>75.64</v>
      </c>
      <c r="J31" s="267">
        <f>([5]Sheet1!EA36)/1000</f>
        <v>4.9329999999999998</v>
      </c>
      <c r="K31" s="270">
        <f>([6]vkupno!DI36)/1000</f>
        <v>8.2230000000000008</v>
      </c>
      <c r="L31" s="269">
        <f>([3]Sheet1!EB36)/1000</f>
        <v>112.93600000000001</v>
      </c>
      <c r="M31" s="267">
        <f>([4]vk.izlozenost!DJ36)/1000</f>
        <v>86.661000000000001</v>
      </c>
      <c r="N31" s="267">
        <f>([5]Sheet1!EB36)/1000</f>
        <v>31.934999999999999</v>
      </c>
      <c r="O31" s="270">
        <f>([6]vkupno!DJ36)/1000</f>
        <v>23.731999999999999</v>
      </c>
      <c r="P31" s="269">
        <f>([3]Sheet1!EC36)/1000</f>
        <v>75.007999999999996</v>
      </c>
      <c r="Q31" s="267">
        <f>([4]vk.izlozenost!DK36)/1000</f>
        <v>27.42</v>
      </c>
      <c r="R31" s="267">
        <f>([5]Sheet1!EC36)/1000</f>
        <v>41.835999999999999</v>
      </c>
      <c r="S31" s="270">
        <f>([6]vkupno!DK36)/1000</f>
        <v>15.773999999999999</v>
      </c>
      <c r="T31" s="269">
        <f>([3]Sheet1!ED36)/1000</f>
        <v>204.75399999999999</v>
      </c>
      <c r="U31" s="267">
        <f>([4]vk.izlozenost!DL36)/1000</f>
        <v>189.27</v>
      </c>
      <c r="V31" s="267">
        <f>([5]Sheet1!ED36)/1000</f>
        <v>193.98400000000001</v>
      </c>
      <c r="W31" s="270">
        <f>([6]vkupno!DL36)/1000</f>
        <v>186.34100000000001</v>
      </c>
      <c r="X31" s="271">
        <f t="shared" si="3"/>
        <v>1193.2720000000002</v>
      </c>
      <c r="Y31" s="272">
        <f t="shared" si="3"/>
        <v>1203.088</v>
      </c>
      <c r="Z31" s="272">
        <f t="shared" si="3"/>
        <v>280.85199999999998</v>
      </c>
      <c r="AA31" s="273">
        <f t="shared" si="3"/>
        <v>240.58</v>
      </c>
    </row>
    <row r="32" spans="1:27" ht="13.5" thickBot="1">
      <c r="A32" s="229"/>
      <c r="B32" s="229"/>
      <c r="C32" s="275" t="s">
        <v>168</v>
      </c>
      <c r="D32" s="276">
        <f>([3]Sheet1!$DZ$40+[3]Sheet1!$DZ$39+[3]Sheet1!$DZ$38+[3]Sheet1!$DZ$37)/1000</f>
        <v>3274.3009999999999</v>
      </c>
      <c r="E32" s="277">
        <f>([4]vk.izlozenost!DH37+[4]vk.izlozenost!$DH$38+[4]vk.izlozenost!$DH$39+[4]vk.izlozenost!$DH$40)/1000</f>
        <v>2859.5889999999999</v>
      </c>
      <c r="F32" s="277">
        <f>([5]Sheet1!$DZ$40+[5]Sheet1!$DZ$39+[5]Sheet1!$DZ$38+[5]Sheet1!$DZ$37)/1000</f>
        <v>29.817</v>
      </c>
      <c r="G32" s="278">
        <f>([6]vkupno!$DH$40+[6]vkupno!$DH$39+[6]vkupno!$DH$38+[6]vkupno!$DH$37)/1000</f>
        <v>34.305</v>
      </c>
      <c r="H32" s="279">
        <f>([3]Sheet1!$EA$40+[3]Sheet1!$EA$39+[3]Sheet1!$EA$38+[3]Sheet1!$EA$37)/1000</f>
        <v>219.238</v>
      </c>
      <c r="I32" s="277">
        <f>([4]vk.izlozenost!$DI$40+[4]vk.izlozenost!$DI$39+[4]vk.izlozenost!$DI$38+[4]vk.izlozenost!$DI$37)/1000</f>
        <v>188.57400000000001</v>
      </c>
      <c r="J32" s="277">
        <f>([5]Sheet1!$EA$40+[5]Sheet1!$EA$39+[5]Sheet1!$EA$38+[5]Sheet1!$EA$37)/1000</f>
        <v>25.471</v>
      </c>
      <c r="K32" s="280">
        <f>([6]vkupno!$DI$40+[6]vkupno!$DI$39+[6]vkupno!$DI$38+[6]vkupno!$DI$37)/1000</f>
        <v>21.593</v>
      </c>
      <c r="L32" s="279">
        <f>([3]Sheet1!$EB$40+[3]Sheet1!$EB$39+[3]Sheet1!$EB$38+[3]Sheet1!$EB$37)/1000</f>
        <v>175.255</v>
      </c>
      <c r="M32" s="277">
        <f>([4]vk.izlozenost!$DJ$40+[4]vk.izlozenost!$DJ$39+[4]vk.izlozenost!$DJ$38+[4]vk.izlozenost!$DJ$37)/1000</f>
        <v>164.84200000000001</v>
      </c>
      <c r="N32" s="277">
        <f>([5]Sheet1!$EB$40+[5]Sheet1!$EB$39+[5]Sheet1!$EB$38+[5]Sheet1!$EB$37)/1000</f>
        <v>47.183</v>
      </c>
      <c r="O32" s="280">
        <f>([6]vkupno!$DJ$40+[6]vkupno!$DJ$39+[6]vkupno!$DJ$38+[6]vkupno!$DJ$37)/1000</f>
        <v>48.186999999999998</v>
      </c>
      <c r="P32" s="279">
        <f>([3]Sheet1!$EC$40+[3]Sheet1!$EC$39+[3]Sheet1!$EC$38+[3]Sheet1!$EC$37)/1000</f>
        <v>73.599999999999994</v>
      </c>
      <c r="Q32" s="277">
        <f>([4]vk.izlozenost!$DK$40+[4]vk.izlozenost!$DK$39+[4]vk.izlozenost!$DK$38+[4]vk.izlozenost!$DK$37)/1000</f>
        <v>85.94</v>
      </c>
      <c r="R32" s="277">
        <f>([5]Sheet1!$EC$40+[5]Sheet1!$EC$39+[5]Sheet1!$EC$38+[5]Sheet1!$EC$37)/1000</f>
        <v>43.915999999999997</v>
      </c>
      <c r="S32" s="280">
        <f>([6]vkupno!$DK$40+[6]vkupno!$DK$39+[6]vkupno!$DK$38+[6]vkupno!$DK$37)/1000</f>
        <v>43.951999999999998</v>
      </c>
      <c r="T32" s="279">
        <f>([3]Sheet1!$ED$40+[3]Sheet1!$ED$39+[3]Sheet1!$ED$38+[3]Sheet1!$ED$37)/1000</f>
        <v>120.509</v>
      </c>
      <c r="U32" s="277">
        <f>([4]vk.izlozenost!$DL$40+[4]vk.izlozenost!$DL$39+[4]vk.izlozenost!$DL$38+[4]vk.izlozenost!$DL$37)/1000</f>
        <v>138.23699999999999</v>
      </c>
      <c r="V32" s="277">
        <f>([5]Sheet1!$ED$40+[5]Sheet1!$ED$39+[5]Sheet1!$ED$38+[5]Sheet1!$ED$37)/1000</f>
        <v>112.843</v>
      </c>
      <c r="W32" s="280">
        <f>([6]vkupno!$DL$40+[6]vkupno!$DL$39+[6]vkupno!$DL$38+[6]vkupno!$DL$37)/1000</f>
        <v>131.88200000000001</v>
      </c>
      <c r="X32" s="279">
        <f t="shared" si="3"/>
        <v>3862.9029999999998</v>
      </c>
      <c r="Y32" s="276">
        <f t="shared" si="3"/>
        <v>3437.1820000000002</v>
      </c>
      <c r="Z32" s="276">
        <f t="shared" si="3"/>
        <v>259.23</v>
      </c>
      <c r="AA32" s="281">
        <f t="shared" si="3"/>
        <v>279.91899999999998</v>
      </c>
    </row>
    <row r="33" spans="1:27" ht="14.25" thickTop="1" thickBot="1">
      <c r="A33" s="229"/>
      <c r="B33" s="229"/>
      <c r="C33" s="282" t="s">
        <v>68</v>
      </c>
      <c r="D33" s="283">
        <f>D32+D25+D19+D17+D9</f>
        <v>231166.106</v>
      </c>
      <c r="E33" s="283">
        <f t="shared" ref="E33:AA33" si="4">E32+E25+E19+E17+E9</f>
        <v>244532.245</v>
      </c>
      <c r="F33" s="283">
        <f t="shared" si="4"/>
        <v>1687.6440000000002</v>
      </c>
      <c r="G33" s="283">
        <f t="shared" si="4"/>
        <v>1779.3850000000002</v>
      </c>
      <c r="H33" s="283">
        <f t="shared" si="4"/>
        <v>23395.34</v>
      </c>
      <c r="I33" s="283">
        <f t="shared" si="4"/>
        <v>23258.502</v>
      </c>
      <c r="J33" s="283">
        <f t="shared" si="4"/>
        <v>2530.7330000000002</v>
      </c>
      <c r="K33" s="283">
        <f t="shared" si="4"/>
        <v>2481.0129999999999</v>
      </c>
      <c r="L33" s="283">
        <f t="shared" si="4"/>
        <v>8720.8709999999992</v>
      </c>
      <c r="M33" s="283">
        <f t="shared" si="4"/>
        <v>10271.756000000001</v>
      </c>
      <c r="N33" s="283">
        <f t="shared" si="4"/>
        <v>2476.0059999999999</v>
      </c>
      <c r="O33" s="283">
        <f t="shared" si="4"/>
        <v>3076.7240000000002</v>
      </c>
      <c r="P33" s="283">
        <f t="shared" si="4"/>
        <v>3009.8620000000001</v>
      </c>
      <c r="Q33" s="283">
        <f t="shared" si="4"/>
        <v>3326.3969999999999</v>
      </c>
      <c r="R33" s="283">
        <f t="shared" si="4"/>
        <v>1750.8139999999999</v>
      </c>
      <c r="S33" s="283">
        <f t="shared" si="4"/>
        <v>1797.3939999999998</v>
      </c>
      <c r="T33" s="283">
        <f t="shared" si="4"/>
        <v>10117.250999999998</v>
      </c>
      <c r="U33" s="283">
        <f t="shared" si="4"/>
        <v>11445.233</v>
      </c>
      <c r="V33" s="283">
        <f t="shared" si="4"/>
        <v>9551.1490000000013</v>
      </c>
      <c r="W33" s="283">
        <f t="shared" si="4"/>
        <v>10796.942000000001</v>
      </c>
      <c r="X33" s="283">
        <f t="shared" si="4"/>
        <v>276409.43</v>
      </c>
      <c r="Y33" s="283">
        <f t="shared" si="4"/>
        <v>292834.13300000003</v>
      </c>
      <c r="Z33" s="283">
        <f t="shared" si="4"/>
        <v>17996.346000000001</v>
      </c>
      <c r="AA33" s="283">
        <f t="shared" si="4"/>
        <v>19931.458000000002</v>
      </c>
    </row>
  </sheetData>
  <mergeCells count="24">
    <mergeCell ref="Z7:AA7"/>
    <mergeCell ref="T6:W6"/>
    <mergeCell ref="X6:AA6"/>
    <mergeCell ref="J7:K7"/>
    <mergeCell ref="L7:M7"/>
    <mergeCell ref="T7:U7"/>
    <mergeCell ref="V7:W7"/>
    <mergeCell ref="X7:Y7"/>
    <mergeCell ref="N7:O7"/>
    <mergeCell ref="P7:Q7"/>
    <mergeCell ref="R7:S7"/>
    <mergeCell ref="Z1:AA1"/>
    <mergeCell ref="C3:AA3"/>
    <mergeCell ref="F4:G4"/>
    <mergeCell ref="F5:G5"/>
    <mergeCell ref="Y5:AA5"/>
    <mergeCell ref="C6:C8"/>
    <mergeCell ref="D6:G6"/>
    <mergeCell ref="H6:K6"/>
    <mergeCell ref="L6:O6"/>
    <mergeCell ref="P6:S6"/>
    <mergeCell ref="D7:E7"/>
    <mergeCell ref="F7:G7"/>
    <mergeCell ref="H7:I7"/>
  </mergeCells>
  <pageMargins left="0.21" right="0.17" top="0.75" bottom="0.75" header="0.3" footer="0.3"/>
  <pageSetup paperSize="9" scale="56" orientation="landscape" verticalDpi="0" r:id="rId1"/>
</worksheet>
</file>

<file path=xl/worksheets/sheet8.xml><?xml version="1.0" encoding="utf-8"?>
<worksheet xmlns="http://schemas.openxmlformats.org/spreadsheetml/2006/main" xmlns:r="http://schemas.openxmlformats.org/officeDocument/2006/relationships">
  <sheetPr>
    <pageSetUpPr fitToPage="1"/>
  </sheetPr>
  <dimension ref="A1:T34"/>
  <sheetViews>
    <sheetView zoomScaleNormal="100" workbookViewId="0">
      <selection activeCell="A5" sqref="A5"/>
    </sheetView>
  </sheetViews>
  <sheetFormatPr defaultRowHeight="12.75"/>
  <cols>
    <col min="1" max="1" width="3.5703125" style="230" customWidth="1"/>
    <col min="2" max="2" width="13.140625" style="230" hidden="1" customWidth="1"/>
    <col min="3" max="3" width="26" style="230" customWidth="1"/>
    <col min="4" max="19" width="8.42578125" style="230" bestFit="1" customWidth="1"/>
    <col min="20" max="20" width="9.140625" style="229"/>
    <col min="21" max="232" width="9.140625" style="230"/>
    <col min="233" max="233" width="8" style="230" customWidth="1"/>
    <col min="234" max="234" width="0" style="230" hidden="1" customWidth="1"/>
    <col min="235" max="235" width="26" style="230" customWidth="1"/>
    <col min="236" max="251" width="8.42578125" style="230" bestFit="1" customWidth="1"/>
    <col min="252" max="254" width="9.140625" style="230"/>
    <col min="255" max="255" width="11.5703125" style="230" bestFit="1" customWidth="1"/>
    <col min="256" max="258" width="9.140625" style="230"/>
    <col min="259" max="259" width="10.5703125" style="230" bestFit="1" customWidth="1"/>
    <col min="260" max="262" width="9.140625" style="230"/>
    <col min="263" max="263" width="10.5703125" style="230" bestFit="1" customWidth="1"/>
    <col min="264" max="488" width="9.140625" style="230"/>
    <col min="489" max="489" width="8" style="230" customWidth="1"/>
    <col min="490" max="490" width="0" style="230" hidden="1" customWidth="1"/>
    <col min="491" max="491" width="26" style="230" customWidth="1"/>
    <col min="492" max="507" width="8.42578125" style="230" bestFit="1" customWidth="1"/>
    <col min="508" max="510" width="9.140625" style="230"/>
    <col min="511" max="511" width="11.5703125" style="230" bestFit="1" customWidth="1"/>
    <col min="512" max="514" width="9.140625" style="230"/>
    <col min="515" max="515" width="10.5703125" style="230" bestFit="1" customWidth="1"/>
    <col min="516" max="518" width="9.140625" style="230"/>
    <col min="519" max="519" width="10.5703125" style="230" bestFit="1" customWidth="1"/>
    <col min="520" max="744" width="9.140625" style="230"/>
    <col min="745" max="745" width="8" style="230" customWidth="1"/>
    <col min="746" max="746" width="0" style="230" hidden="1" customWidth="1"/>
    <col min="747" max="747" width="26" style="230" customWidth="1"/>
    <col min="748" max="763" width="8.42578125" style="230" bestFit="1" customWidth="1"/>
    <col min="764" max="766" width="9.140625" style="230"/>
    <col min="767" max="767" width="11.5703125" style="230" bestFit="1" customWidth="1"/>
    <col min="768" max="770" width="9.140625" style="230"/>
    <col min="771" max="771" width="10.5703125" style="230" bestFit="1" customWidth="1"/>
    <col min="772" max="774" width="9.140625" style="230"/>
    <col min="775" max="775" width="10.5703125" style="230" bestFit="1" customWidth="1"/>
    <col min="776" max="1000" width="9.140625" style="230"/>
    <col min="1001" max="1001" width="8" style="230" customWidth="1"/>
    <col min="1002" max="1002" width="0" style="230" hidden="1" customWidth="1"/>
    <col min="1003" max="1003" width="26" style="230" customWidth="1"/>
    <col min="1004" max="1019" width="8.42578125" style="230" bestFit="1" customWidth="1"/>
    <col min="1020" max="1022" width="9.140625" style="230"/>
    <col min="1023" max="1023" width="11.5703125" style="230" bestFit="1" customWidth="1"/>
    <col min="1024" max="1026" width="9.140625" style="230"/>
    <col min="1027" max="1027" width="10.5703125" style="230" bestFit="1" customWidth="1"/>
    <col min="1028" max="1030" width="9.140625" style="230"/>
    <col min="1031" max="1031" width="10.5703125" style="230" bestFit="1" customWidth="1"/>
    <col min="1032" max="1256" width="9.140625" style="230"/>
    <col min="1257" max="1257" width="8" style="230" customWidth="1"/>
    <col min="1258" max="1258" width="0" style="230" hidden="1" customWidth="1"/>
    <col min="1259" max="1259" width="26" style="230" customWidth="1"/>
    <col min="1260" max="1275" width="8.42578125" style="230" bestFit="1" customWidth="1"/>
    <col min="1276" max="1278" width="9.140625" style="230"/>
    <col min="1279" max="1279" width="11.5703125" style="230" bestFit="1" customWidth="1"/>
    <col min="1280" max="1282" width="9.140625" style="230"/>
    <col min="1283" max="1283" width="10.5703125" style="230" bestFit="1" customWidth="1"/>
    <col min="1284" max="1286" width="9.140625" style="230"/>
    <col min="1287" max="1287" width="10.5703125" style="230" bestFit="1" customWidth="1"/>
    <col min="1288" max="1512" width="9.140625" style="230"/>
    <col min="1513" max="1513" width="8" style="230" customWidth="1"/>
    <col min="1514" max="1514" width="0" style="230" hidden="1" customWidth="1"/>
    <col min="1515" max="1515" width="26" style="230" customWidth="1"/>
    <col min="1516" max="1531" width="8.42578125" style="230" bestFit="1" customWidth="1"/>
    <col min="1532" max="1534" width="9.140625" style="230"/>
    <col min="1535" max="1535" width="11.5703125" style="230" bestFit="1" customWidth="1"/>
    <col min="1536" max="1538" width="9.140625" style="230"/>
    <col min="1539" max="1539" width="10.5703125" style="230" bestFit="1" customWidth="1"/>
    <col min="1540" max="1542" width="9.140625" style="230"/>
    <col min="1543" max="1543" width="10.5703125" style="230" bestFit="1" customWidth="1"/>
    <col min="1544" max="1768" width="9.140625" style="230"/>
    <col min="1769" max="1769" width="8" style="230" customWidth="1"/>
    <col min="1770" max="1770" width="0" style="230" hidden="1" customWidth="1"/>
    <col min="1771" max="1771" width="26" style="230" customWidth="1"/>
    <col min="1772" max="1787" width="8.42578125" style="230" bestFit="1" customWidth="1"/>
    <col min="1788" max="1790" width="9.140625" style="230"/>
    <col min="1791" max="1791" width="11.5703125" style="230" bestFit="1" customWidth="1"/>
    <col min="1792" max="1794" width="9.140625" style="230"/>
    <col min="1795" max="1795" width="10.5703125" style="230" bestFit="1" customWidth="1"/>
    <col min="1796" max="1798" width="9.140625" style="230"/>
    <col min="1799" max="1799" width="10.5703125" style="230" bestFit="1" customWidth="1"/>
    <col min="1800" max="2024" width="9.140625" style="230"/>
    <col min="2025" max="2025" width="8" style="230" customWidth="1"/>
    <col min="2026" max="2026" width="0" style="230" hidden="1" customWidth="1"/>
    <col min="2027" max="2027" width="26" style="230" customWidth="1"/>
    <col min="2028" max="2043" width="8.42578125" style="230" bestFit="1" customWidth="1"/>
    <col min="2044" max="2046" width="9.140625" style="230"/>
    <col min="2047" max="2047" width="11.5703125" style="230" bestFit="1" customWidth="1"/>
    <col min="2048" max="2050" width="9.140625" style="230"/>
    <col min="2051" max="2051" width="10.5703125" style="230" bestFit="1" customWidth="1"/>
    <col min="2052" max="2054" width="9.140625" style="230"/>
    <col min="2055" max="2055" width="10.5703125" style="230" bestFit="1" customWidth="1"/>
    <col min="2056" max="2280" width="9.140625" style="230"/>
    <col min="2281" max="2281" width="8" style="230" customWidth="1"/>
    <col min="2282" max="2282" width="0" style="230" hidden="1" customWidth="1"/>
    <col min="2283" max="2283" width="26" style="230" customWidth="1"/>
    <col min="2284" max="2299" width="8.42578125" style="230" bestFit="1" customWidth="1"/>
    <col min="2300" max="2302" width="9.140625" style="230"/>
    <col min="2303" max="2303" width="11.5703125" style="230" bestFit="1" customWidth="1"/>
    <col min="2304" max="2306" width="9.140625" style="230"/>
    <col min="2307" max="2307" width="10.5703125" style="230" bestFit="1" customWidth="1"/>
    <col min="2308" max="2310" width="9.140625" style="230"/>
    <col min="2311" max="2311" width="10.5703125" style="230" bestFit="1" customWidth="1"/>
    <col min="2312" max="2536" width="9.140625" style="230"/>
    <col min="2537" max="2537" width="8" style="230" customWidth="1"/>
    <col min="2538" max="2538" width="0" style="230" hidden="1" customWidth="1"/>
    <col min="2539" max="2539" width="26" style="230" customWidth="1"/>
    <col min="2540" max="2555" width="8.42578125" style="230" bestFit="1" customWidth="1"/>
    <col min="2556" max="2558" width="9.140625" style="230"/>
    <col min="2559" max="2559" width="11.5703125" style="230" bestFit="1" customWidth="1"/>
    <col min="2560" max="2562" width="9.140625" style="230"/>
    <col min="2563" max="2563" width="10.5703125" style="230" bestFit="1" customWidth="1"/>
    <col min="2564" max="2566" width="9.140625" style="230"/>
    <col min="2567" max="2567" width="10.5703125" style="230" bestFit="1" customWidth="1"/>
    <col min="2568" max="2792" width="9.140625" style="230"/>
    <col min="2793" max="2793" width="8" style="230" customWidth="1"/>
    <col min="2794" max="2794" width="0" style="230" hidden="1" customWidth="1"/>
    <col min="2795" max="2795" width="26" style="230" customWidth="1"/>
    <col min="2796" max="2811" width="8.42578125" style="230" bestFit="1" customWidth="1"/>
    <col min="2812" max="2814" width="9.140625" style="230"/>
    <col min="2815" max="2815" width="11.5703125" style="230" bestFit="1" customWidth="1"/>
    <col min="2816" max="2818" width="9.140625" style="230"/>
    <col min="2819" max="2819" width="10.5703125" style="230" bestFit="1" customWidth="1"/>
    <col min="2820" max="2822" width="9.140625" style="230"/>
    <col min="2823" max="2823" width="10.5703125" style="230" bestFit="1" customWidth="1"/>
    <col min="2824" max="3048" width="9.140625" style="230"/>
    <col min="3049" max="3049" width="8" style="230" customWidth="1"/>
    <col min="3050" max="3050" width="0" style="230" hidden="1" customWidth="1"/>
    <col min="3051" max="3051" width="26" style="230" customWidth="1"/>
    <col min="3052" max="3067" width="8.42578125" style="230" bestFit="1" customWidth="1"/>
    <col min="3068" max="3070" width="9.140625" style="230"/>
    <col min="3071" max="3071" width="11.5703125" style="230" bestFit="1" customWidth="1"/>
    <col min="3072" max="3074" width="9.140625" style="230"/>
    <col min="3075" max="3075" width="10.5703125" style="230" bestFit="1" customWidth="1"/>
    <col min="3076" max="3078" width="9.140625" style="230"/>
    <col min="3079" max="3079" width="10.5703125" style="230" bestFit="1" customWidth="1"/>
    <col min="3080" max="3304" width="9.140625" style="230"/>
    <col min="3305" max="3305" width="8" style="230" customWidth="1"/>
    <col min="3306" max="3306" width="0" style="230" hidden="1" customWidth="1"/>
    <col min="3307" max="3307" width="26" style="230" customWidth="1"/>
    <col min="3308" max="3323" width="8.42578125" style="230" bestFit="1" customWidth="1"/>
    <col min="3324" max="3326" width="9.140625" style="230"/>
    <col min="3327" max="3327" width="11.5703125" style="230" bestFit="1" customWidth="1"/>
    <col min="3328" max="3330" width="9.140625" style="230"/>
    <col min="3331" max="3331" width="10.5703125" style="230" bestFit="1" customWidth="1"/>
    <col min="3332" max="3334" width="9.140625" style="230"/>
    <col min="3335" max="3335" width="10.5703125" style="230" bestFit="1" customWidth="1"/>
    <col min="3336" max="3560" width="9.140625" style="230"/>
    <col min="3561" max="3561" width="8" style="230" customWidth="1"/>
    <col min="3562" max="3562" width="0" style="230" hidden="1" customWidth="1"/>
    <col min="3563" max="3563" width="26" style="230" customWidth="1"/>
    <col min="3564" max="3579" width="8.42578125" style="230" bestFit="1" customWidth="1"/>
    <col min="3580" max="3582" width="9.140625" style="230"/>
    <col min="3583" max="3583" width="11.5703125" style="230" bestFit="1" customWidth="1"/>
    <col min="3584" max="3586" width="9.140625" style="230"/>
    <col min="3587" max="3587" width="10.5703125" style="230" bestFit="1" customWidth="1"/>
    <col min="3588" max="3590" width="9.140625" style="230"/>
    <col min="3591" max="3591" width="10.5703125" style="230" bestFit="1" customWidth="1"/>
    <col min="3592" max="3816" width="9.140625" style="230"/>
    <col min="3817" max="3817" width="8" style="230" customWidth="1"/>
    <col min="3818" max="3818" width="0" style="230" hidden="1" customWidth="1"/>
    <col min="3819" max="3819" width="26" style="230" customWidth="1"/>
    <col min="3820" max="3835" width="8.42578125" style="230" bestFit="1" customWidth="1"/>
    <col min="3836" max="3838" width="9.140625" style="230"/>
    <col min="3839" max="3839" width="11.5703125" style="230" bestFit="1" customWidth="1"/>
    <col min="3840" max="3842" width="9.140625" style="230"/>
    <col min="3843" max="3843" width="10.5703125" style="230" bestFit="1" customWidth="1"/>
    <col min="3844" max="3846" width="9.140625" style="230"/>
    <col min="3847" max="3847" width="10.5703125" style="230" bestFit="1" customWidth="1"/>
    <col min="3848" max="4072" width="9.140625" style="230"/>
    <col min="4073" max="4073" width="8" style="230" customWidth="1"/>
    <col min="4074" max="4074" width="0" style="230" hidden="1" customWidth="1"/>
    <col min="4075" max="4075" width="26" style="230" customWidth="1"/>
    <col min="4076" max="4091" width="8.42578125" style="230" bestFit="1" customWidth="1"/>
    <col min="4092" max="4094" width="9.140625" style="230"/>
    <col min="4095" max="4095" width="11.5703125" style="230" bestFit="1" customWidth="1"/>
    <col min="4096" max="4098" width="9.140625" style="230"/>
    <col min="4099" max="4099" width="10.5703125" style="230" bestFit="1" customWidth="1"/>
    <col min="4100" max="4102" width="9.140625" style="230"/>
    <col min="4103" max="4103" width="10.5703125" style="230" bestFit="1" customWidth="1"/>
    <col min="4104" max="4328" width="9.140625" style="230"/>
    <col min="4329" max="4329" width="8" style="230" customWidth="1"/>
    <col min="4330" max="4330" width="0" style="230" hidden="1" customWidth="1"/>
    <col min="4331" max="4331" width="26" style="230" customWidth="1"/>
    <col min="4332" max="4347" width="8.42578125" style="230" bestFit="1" customWidth="1"/>
    <col min="4348" max="4350" width="9.140625" style="230"/>
    <col min="4351" max="4351" width="11.5703125" style="230" bestFit="1" customWidth="1"/>
    <col min="4352" max="4354" width="9.140625" style="230"/>
    <col min="4355" max="4355" width="10.5703125" style="230" bestFit="1" customWidth="1"/>
    <col min="4356" max="4358" width="9.140625" style="230"/>
    <col min="4359" max="4359" width="10.5703125" style="230" bestFit="1" customWidth="1"/>
    <col min="4360" max="4584" width="9.140625" style="230"/>
    <col min="4585" max="4585" width="8" style="230" customWidth="1"/>
    <col min="4586" max="4586" width="0" style="230" hidden="1" customWidth="1"/>
    <col min="4587" max="4587" width="26" style="230" customWidth="1"/>
    <col min="4588" max="4603" width="8.42578125" style="230" bestFit="1" customWidth="1"/>
    <col min="4604" max="4606" width="9.140625" style="230"/>
    <col min="4607" max="4607" width="11.5703125" style="230" bestFit="1" customWidth="1"/>
    <col min="4608" max="4610" width="9.140625" style="230"/>
    <col min="4611" max="4611" width="10.5703125" style="230" bestFit="1" customWidth="1"/>
    <col min="4612" max="4614" width="9.140625" style="230"/>
    <col min="4615" max="4615" width="10.5703125" style="230" bestFit="1" customWidth="1"/>
    <col min="4616" max="4840" width="9.140625" style="230"/>
    <col min="4841" max="4841" width="8" style="230" customWidth="1"/>
    <col min="4842" max="4842" width="0" style="230" hidden="1" customWidth="1"/>
    <col min="4843" max="4843" width="26" style="230" customWidth="1"/>
    <col min="4844" max="4859" width="8.42578125" style="230" bestFit="1" customWidth="1"/>
    <col min="4860" max="4862" width="9.140625" style="230"/>
    <col min="4863" max="4863" width="11.5703125" style="230" bestFit="1" customWidth="1"/>
    <col min="4864" max="4866" width="9.140625" style="230"/>
    <col min="4867" max="4867" width="10.5703125" style="230" bestFit="1" customWidth="1"/>
    <col min="4868" max="4870" width="9.140625" style="230"/>
    <col min="4871" max="4871" width="10.5703125" style="230" bestFit="1" customWidth="1"/>
    <col min="4872" max="5096" width="9.140625" style="230"/>
    <col min="5097" max="5097" width="8" style="230" customWidth="1"/>
    <col min="5098" max="5098" width="0" style="230" hidden="1" customWidth="1"/>
    <col min="5099" max="5099" width="26" style="230" customWidth="1"/>
    <col min="5100" max="5115" width="8.42578125" style="230" bestFit="1" customWidth="1"/>
    <col min="5116" max="5118" width="9.140625" style="230"/>
    <col min="5119" max="5119" width="11.5703125" style="230" bestFit="1" customWidth="1"/>
    <col min="5120" max="5122" width="9.140625" style="230"/>
    <col min="5123" max="5123" width="10.5703125" style="230" bestFit="1" customWidth="1"/>
    <col min="5124" max="5126" width="9.140625" style="230"/>
    <col min="5127" max="5127" width="10.5703125" style="230" bestFit="1" customWidth="1"/>
    <col min="5128" max="5352" width="9.140625" style="230"/>
    <col min="5353" max="5353" width="8" style="230" customWidth="1"/>
    <col min="5354" max="5354" width="0" style="230" hidden="1" customWidth="1"/>
    <col min="5355" max="5355" width="26" style="230" customWidth="1"/>
    <col min="5356" max="5371" width="8.42578125" style="230" bestFit="1" customWidth="1"/>
    <col min="5372" max="5374" width="9.140625" style="230"/>
    <col min="5375" max="5375" width="11.5703125" style="230" bestFit="1" customWidth="1"/>
    <col min="5376" max="5378" width="9.140625" style="230"/>
    <col min="5379" max="5379" width="10.5703125" style="230" bestFit="1" customWidth="1"/>
    <col min="5380" max="5382" width="9.140625" style="230"/>
    <col min="5383" max="5383" width="10.5703125" style="230" bestFit="1" customWidth="1"/>
    <col min="5384" max="5608" width="9.140625" style="230"/>
    <col min="5609" max="5609" width="8" style="230" customWidth="1"/>
    <col min="5610" max="5610" width="0" style="230" hidden="1" customWidth="1"/>
    <col min="5611" max="5611" width="26" style="230" customWidth="1"/>
    <col min="5612" max="5627" width="8.42578125" style="230" bestFit="1" customWidth="1"/>
    <col min="5628" max="5630" width="9.140625" style="230"/>
    <col min="5631" max="5631" width="11.5703125" style="230" bestFit="1" customWidth="1"/>
    <col min="5632" max="5634" width="9.140625" style="230"/>
    <col min="5635" max="5635" width="10.5703125" style="230" bestFit="1" customWidth="1"/>
    <col min="5636" max="5638" width="9.140625" style="230"/>
    <col min="5639" max="5639" width="10.5703125" style="230" bestFit="1" customWidth="1"/>
    <col min="5640" max="5864" width="9.140625" style="230"/>
    <col min="5865" max="5865" width="8" style="230" customWidth="1"/>
    <col min="5866" max="5866" width="0" style="230" hidden="1" customWidth="1"/>
    <col min="5867" max="5867" width="26" style="230" customWidth="1"/>
    <col min="5868" max="5883" width="8.42578125" style="230" bestFit="1" customWidth="1"/>
    <col min="5884" max="5886" width="9.140625" style="230"/>
    <col min="5887" max="5887" width="11.5703125" style="230" bestFit="1" customWidth="1"/>
    <col min="5888" max="5890" width="9.140625" style="230"/>
    <col min="5891" max="5891" width="10.5703125" style="230" bestFit="1" customWidth="1"/>
    <col min="5892" max="5894" width="9.140625" style="230"/>
    <col min="5895" max="5895" width="10.5703125" style="230" bestFit="1" customWidth="1"/>
    <col min="5896" max="6120" width="9.140625" style="230"/>
    <col min="6121" max="6121" width="8" style="230" customWidth="1"/>
    <col min="6122" max="6122" width="0" style="230" hidden="1" customWidth="1"/>
    <col min="6123" max="6123" width="26" style="230" customWidth="1"/>
    <col min="6124" max="6139" width="8.42578125" style="230" bestFit="1" customWidth="1"/>
    <col min="6140" max="6142" width="9.140625" style="230"/>
    <col min="6143" max="6143" width="11.5703125" style="230" bestFit="1" customWidth="1"/>
    <col min="6144" max="6146" width="9.140625" style="230"/>
    <col min="6147" max="6147" width="10.5703125" style="230" bestFit="1" customWidth="1"/>
    <col min="6148" max="6150" width="9.140625" style="230"/>
    <col min="6151" max="6151" width="10.5703125" style="230" bestFit="1" customWidth="1"/>
    <col min="6152" max="6376" width="9.140625" style="230"/>
    <col min="6377" max="6377" width="8" style="230" customWidth="1"/>
    <col min="6378" max="6378" width="0" style="230" hidden="1" customWidth="1"/>
    <col min="6379" max="6379" width="26" style="230" customWidth="1"/>
    <col min="6380" max="6395" width="8.42578125" style="230" bestFit="1" customWidth="1"/>
    <col min="6396" max="6398" width="9.140625" style="230"/>
    <col min="6399" max="6399" width="11.5703125" style="230" bestFit="1" customWidth="1"/>
    <col min="6400" max="6402" width="9.140625" style="230"/>
    <col min="6403" max="6403" width="10.5703125" style="230" bestFit="1" customWidth="1"/>
    <col min="6404" max="6406" width="9.140625" style="230"/>
    <col min="6407" max="6407" width="10.5703125" style="230" bestFit="1" customWidth="1"/>
    <col min="6408" max="6632" width="9.140625" style="230"/>
    <col min="6633" max="6633" width="8" style="230" customWidth="1"/>
    <col min="6634" max="6634" width="0" style="230" hidden="1" customWidth="1"/>
    <col min="6635" max="6635" width="26" style="230" customWidth="1"/>
    <col min="6636" max="6651" width="8.42578125" style="230" bestFit="1" customWidth="1"/>
    <col min="6652" max="6654" width="9.140625" style="230"/>
    <col min="6655" max="6655" width="11.5703125" style="230" bestFit="1" customWidth="1"/>
    <col min="6656" max="6658" width="9.140625" style="230"/>
    <col min="6659" max="6659" width="10.5703125" style="230" bestFit="1" customWidth="1"/>
    <col min="6660" max="6662" width="9.140625" style="230"/>
    <col min="6663" max="6663" width="10.5703125" style="230" bestFit="1" customWidth="1"/>
    <col min="6664" max="6888" width="9.140625" style="230"/>
    <col min="6889" max="6889" width="8" style="230" customWidth="1"/>
    <col min="6890" max="6890" width="0" style="230" hidden="1" customWidth="1"/>
    <col min="6891" max="6891" width="26" style="230" customWidth="1"/>
    <col min="6892" max="6907" width="8.42578125" style="230" bestFit="1" customWidth="1"/>
    <col min="6908" max="6910" width="9.140625" style="230"/>
    <col min="6911" max="6911" width="11.5703125" style="230" bestFit="1" customWidth="1"/>
    <col min="6912" max="6914" width="9.140625" style="230"/>
    <col min="6915" max="6915" width="10.5703125" style="230" bestFit="1" customWidth="1"/>
    <col min="6916" max="6918" width="9.140625" style="230"/>
    <col min="6919" max="6919" width="10.5703125" style="230" bestFit="1" customWidth="1"/>
    <col min="6920" max="7144" width="9.140625" style="230"/>
    <col min="7145" max="7145" width="8" style="230" customWidth="1"/>
    <col min="7146" max="7146" width="0" style="230" hidden="1" customWidth="1"/>
    <col min="7147" max="7147" width="26" style="230" customWidth="1"/>
    <col min="7148" max="7163" width="8.42578125" style="230" bestFit="1" customWidth="1"/>
    <col min="7164" max="7166" width="9.140625" style="230"/>
    <col min="7167" max="7167" width="11.5703125" style="230" bestFit="1" customWidth="1"/>
    <col min="7168" max="7170" width="9.140625" style="230"/>
    <col min="7171" max="7171" width="10.5703125" style="230" bestFit="1" customWidth="1"/>
    <col min="7172" max="7174" width="9.140625" style="230"/>
    <col min="7175" max="7175" width="10.5703125" style="230" bestFit="1" customWidth="1"/>
    <col min="7176" max="7400" width="9.140625" style="230"/>
    <col min="7401" max="7401" width="8" style="230" customWidth="1"/>
    <col min="7402" max="7402" width="0" style="230" hidden="1" customWidth="1"/>
    <col min="7403" max="7403" width="26" style="230" customWidth="1"/>
    <col min="7404" max="7419" width="8.42578125" style="230" bestFit="1" customWidth="1"/>
    <col min="7420" max="7422" width="9.140625" style="230"/>
    <col min="7423" max="7423" width="11.5703125" style="230" bestFit="1" customWidth="1"/>
    <col min="7424" max="7426" width="9.140625" style="230"/>
    <col min="7427" max="7427" width="10.5703125" style="230" bestFit="1" customWidth="1"/>
    <col min="7428" max="7430" width="9.140625" style="230"/>
    <col min="7431" max="7431" width="10.5703125" style="230" bestFit="1" customWidth="1"/>
    <col min="7432" max="7656" width="9.140625" style="230"/>
    <col min="7657" max="7657" width="8" style="230" customWidth="1"/>
    <col min="7658" max="7658" width="0" style="230" hidden="1" customWidth="1"/>
    <col min="7659" max="7659" width="26" style="230" customWidth="1"/>
    <col min="7660" max="7675" width="8.42578125" style="230" bestFit="1" customWidth="1"/>
    <col min="7676" max="7678" width="9.140625" style="230"/>
    <col min="7679" max="7679" width="11.5703125" style="230" bestFit="1" customWidth="1"/>
    <col min="7680" max="7682" width="9.140625" style="230"/>
    <col min="7683" max="7683" width="10.5703125" style="230" bestFit="1" customWidth="1"/>
    <col min="7684" max="7686" width="9.140625" style="230"/>
    <col min="7687" max="7687" width="10.5703125" style="230" bestFit="1" customWidth="1"/>
    <col min="7688" max="7912" width="9.140625" style="230"/>
    <col min="7913" max="7913" width="8" style="230" customWidth="1"/>
    <col min="7914" max="7914" width="0" style="230" hidden="1" customWidth="1"/>
    <col min="7915" max="7915" width="26" style="230" customWidth="1"/>
    <col min="7916" max="7931" width="8.42578125" style="230" bestFit="1" customWidth="1"/>
    <col min="7932" max="7934" width="9.140625" style="230"/>
    <col min="7935" max="7935" width="11.5703125" style="230" bestFit="1" customWidth="1"/>
    <col min="7936" max="7938" width="9.140625" style="230"/>
    <col min="7939" max="7939" width="10.5703125" style="230" bestFit="1" customWidth="1"/>
    <col min="7940" max="7942" width="9.140625" style="230"/>
    <col min="7943" max="7943" width="10.5703125" style="230" bestFit="1" customWidth="1"/>
    <col min="7944" max="8168" width="9.140625" style="230"/>
    <col min="8169" max="8169" width="8" style="230" customWidth="1"/>
    <col min="8170" max="8170" width="0" style="230" hidden="1" customWidth="1"/>
    <col min="8171" max="8171" width="26" style="230" customWidth="1"/>
    <col min="8172" max="8187" width="8.42578125" style="230" bestFit="1" customWidth="1"/>
    <col min="8188" max="8190" width="9.140625" style="230"/>
    <col min="8191" max="8191" width="11.5703125" style="230" bestFit="1" customWidth="1"/>
    <col min="8192" max="8194" width="9.140625" style="230"/>
    <col min="8195" max="8195" width="10.5703125" style="230" bestFit="1" customWidth="1"/>
    <col min="8196" max="8198" width="9.140625" style="230"/>
    <col min="8199" max="8199" width="10.5703125" style="230" bestFit="1" customWidth="1"/>
    <col min="8200" max="8424" width="9.140625" style="230"/>
    <col min="8425" max="8425" width="8" style="230" customWidth="1"/>
    <col min="8426" max="8426" width="0" style="230" hidden="1" customWidth="1"/>
    <col min="8427" max="8427" width="26" style="230" customWidth="1"/>
    <col min="8428" max="8443" width="8.42578125" style="230" bestFit="1" customWidth="1"/>
    <col min="8444" max="8446" width="9.140625" style="230"/>
    <col min="8447" max="8447" width="11.5703125" style="230" bestFit="1" customWidth="1"/>
    <col min="8448" max="8450" width="9.140625" style="230"/>
    <col min="8451" max="8451" width="10.5703125" style="230" bestFit="1" customWidth="1"/>
    <col min="8452" max="8454" width="9.140625" style="230"/>
    <col min="8455" max="8455" width="10.5703125" style="230" bestFit="1" customWidth="1"/>
    <col min="8456" max="8680" width="9.140625" style="230"/>
    <col min="8681" max="8681" width="8" style="230" customWidth="1"/>
    <col min="8682" max="8682" width="0" style="230" hidden="1" customWidth="1"/>
    <col min="8683" max="8683" width="26" style="230" customWidth="1"/>
    <col min="8684" max="8699" width="8.42578125" style="230" bestFit="1" customWidth="1"/>
    <col min="8700" max="8702" width="9.140625" style="230"/>
    <col min="8703" max="8703" width="11.5703125" style="230" bestFit="1" customWidth="1"/>
    <col min="8704" max="8706" width="9.140625" style="230"/>
    <col min="8707" max="8707" width="10.5703125" style="230" bestFit="1" customWidth="1"/>
    <col min="8708" max="8710" width="9.140625" style="230"/>
    <col min="8711" max="8711" width="10.5703125" style="230" bestFit="1" customWidth="1"/>
    <col min="8712" max="8936" width="9.140625" style="230"/>
    <col min="8937" max="8937" width="8" style="230" customWidth="1"/>
    <col min="8938" max="8938" width="0" style="230" hidden="1" customWidth="1"/>
    <col min="8939" max="8939" width="26" style="230" customWidth="1"/>
    <col min="8940" max="8955" width="8.42578125" style="230" bestFit="1" customWidth="1"/>
    <col min="8956" max="8958" width="9.140625" style="230"/>
    <col min="8959" max="8959" width="11.5703125" style="230" bestFit="1" customWidth="1"/>
    <col min="8960" max="8962" width="9.140625" style="230"/>
    <col min="8963" max="8963" width="10.5703125" style="230" bestFit="1" customWidth="1"/>
    <col min="8964" max="8966" width="9.140625" style="230"/>
    <col min="8967" max="8967" width="10.5703125" style="230" bestFit="1" customWidth="1"/>
    <col min="8968" max="9192" width="9.140625" style="230"/>
    <col min="9193" max="9193" width="8" style="230" customWidth="1"/>
    <col min="9194" max="9194" width="0" style="230" hidden="1" customWidth="1"/>
    <col min="9195" max="9195" width="26" style="230" customWidth="1"/>
    <col min="9196" max="9211" width="8.42578125" style="230" bestFit="1" customWidth="1"/>
    <col min="9212" max="9214" width="9.140625" style="230"/>
    <col min="9215" max="9215" width="11.5703125" style="230" bestFit="1" customWidth="1"/>
    <col min="9216" max="9218" width="9.140625" style="230"/>
    <col min="9219" max="9219" width="10.5703125" style="230" bestFit="1" customWidth="1"/>
    <col min="9220" max="9222" width="9.140625" style="230"/>
    <col min="9223" max="9223" width="10.5703125" style="230" bestFit="1" customWidth="1"/>
    <col min="9224" max="9448" width="9.140625" style="230"/>
    <col min="9449" max="9449" width="8" style="230" customWidth="1"/>
    <col min="9450" max="9450" width="0" style="230" hidden="1" customWidth="1"/>
    <col min="9451" max="9451" width="26" style="230" customWidth="1"/>
    <col min="9452" max="9467" width="8.42578125" style="230" bestFit="1" customWidth="1"/>
    <col min="9468" max="9470" width="9.140625" style="230"/>
    <col min="9471" max="9471" width="11.5703125" style="230" bestFit="1" customWidth="1"/>
    <col min="9472" max="9474" width="9.140625" style="230"/>
    <col min="9475" max="9475" width="10.5703125" style="230" bestFit="1" customWidth="1"/>
    <col min="9476" max="9478" width="9.140625" style="230"/>
    <col min="9479" max="9479" width="10.5703125" style="230" bestFit="1" customWidth="1"/>
    <col min="9480" max="9704" width="9.140625" style="230"/>
    <col min="9705" max="9705" width="8" style="230" customWidth="1"/>
    <col min="9706" max="9706" width="0" style="230" hidden="1" customWidth="1"/>
    <col min="9707" max="9707" width="26" style="230" customWidth="1"/>
    <col min="9708" max="9723" width="8.42578125" style="230" bestFit="1" customWidth="1"/>
    <col min="9724" max="9726" width="9.140625" style="230"/>
    <col min="9727" max="9727" width="11.5703125" style="230" bestFit="1" customWidth="1"/>
    <col min="9728" max="9730" width="9.140625" style="230"/>
    <col min="9731" max="9731" width="10.5703125" style="230" bestFit="1" customWidth="1"/>
    <col min="9732" max="9734" width="9.140625" style="230"/>
    <col min="9735" max="9735" width="10.5703125" style="230" bestFit="1" customWidth="1"/>
    <col min="9736" max="9960" width="9.140625" style="230"/>
    <col min="9961" max="9961" width="8" style="230" customWidth="1"/>
    <col min="9962" max="9962" width="0" style="230" hidden="1" customWidth="1"/>
    <col min="9963" max="9963" width="26" style="230" customWidth="1"/>
    <col min="9964" max="9979" width="8.42578125" style="230" bestFit="1" customWidth="1"/>
    <col min="9980" max="9982" width="9.140625" style="230"/>
    <col min="9983" max="9983" width="11.5703125" style="230" bestFit="1" customWidth="1"/>
    <col min="9984" max="9986" width="9.140625" style="230"/>
    <col min="9987" max="9987" width="10.5703125" style="230" bestFit="1" customWidth="1"/>
    <col min="9988" max="9990" width="9.140625" style="230"/>
    <col min="9991" max="9991" width="10.5703125" style="230" bestFit="1" customWidth="1"/>
    <col min="9992" max="10216" width="9.140625" style="230"/>
    <col min="10217" max="10217" width="8" style="230" customWidth="1"/>
    <col min="10218" max="10218" width="0" style="230" hidden="1" customWidth="1"/>
    <col min="10219" max="10219" width="26" style="230" customWidth="1"/>
    <col min="10220" max="10235" width="8.42578125" style="230" bestFit="1" customWidth="1"/>
    <col min="10236" max="10238" width="9.140625" style="230"/>
    <col min="10239" max="10239" width="11.5703125" style="230" bestFit="1" customWidth="1"/>
    <col min="10240" max="10242" width="9.140625" style="230"/>
    <col min="10243" max="10243" width="10.5703125" style="230" bestFit="1" customWidth="1"/>
    <col min="10244" max="10246" width="9.140625" style="230"/>
    <col min="10247" max="10247" width="10.5703125" style="230" bestFit="1" customWidth="1"/>
    <col min="10248" max="10472" width="9.140625" style="230"/>
    <col min="10473" max="10473" width="8" style="230" customWidth="1"/>
    <col min="10474" max="10474" width="0" style="230" hidden="1" customWidth="1"/>
    <col min="10475" max="10475" width="26" style="230" customWidth="1"/>
    <col min="10476" max="10491" width="8.42578125" style="230" bestFit="1" customWidth="1"/>
    <col min="10492" max="10494" width="9.140625" style="230"/>
    <col min="10495" max="10495" width="11.5703125" style="230" bestFit="1" customWidth="1"/>
    <col min="10496" max="10498" width="9.140625" style="230"/>
    <col min="10499" max="10499" width="10.5703125" style="230" bestFit="1" customWidth="1"/>
    <col min="10500" max="10502" width="9.140625" style="230"/>
    <col min="10503" max="10503" width="10.5703125" style="230" bestFit="1" customWidth="1"/>
    <col min="10504" max="10728" width="9.140625" style="230"/>
    <col min="10729" max="10729" width="8" style="230" customWidth="1"/>
    <col min="10730" max="10730" width="0" style="230" hidden="1" customWidth="1"/>
    <col min="10731" max="10731" width="26" style="230" customWidth="1"/>
    <col min="10732" max="10747" width="8.42578125" style="230" bestFit="1" customWidth="1"/>
    <col min="10748" max="10750" width="9.140625" style="230"/>
    <col min="10751" max="10751" width="11.5703125" style="230" bestFit="1" customWidth="1"/>
    <col min="10752" max="10754" width="9.140625" style="230"/>
    <col min="10755" max="10755" width="10.5703125" style="230" bestFit="1" customWidth="1"/>
    <col min="10756" max="10758" width="9.140625" style="230"/>
    <col min="10759" max="10759" width="10.5703125" style="230" bestFit="1" customWidth="1"/>
    <col min="10760" max="10984" width="9.140625" style="230"/>
    <col min="10985" max="10985" width="8" style="230" customWidth="1"/>
    <col min="10986" max="10986" width="0" style="230" hidden="1" customWidth="1"/>
    <col min="10987" max="10987" width="26" style="230" customWidth="1"/>
    <col min="10988" max="11003" width="8.42578125" style="230" bestFit="1" customWidth="1"/>
    <col min="11004" max="11006" width="9.140625" style="230"/>
    <col min="11007" max="11007" width="11.5703125" style="230" bestFit="1" customWidth="1"/>
    <col min="11008" max="11010" width="9.140625" style="230"/>
    <col min="11011" max="11011" width="10.5703125" style="230" bestFit="1" customWidth="1"/>
    <col min="11012" max="11014" width="9.140625" style="230"/>
    <col min="11015" max="11015" width="10.5703125" style="230" bestFit="1" customWidth="1"/>
    <col min="11016" max="11240" width="9.140625" style="230"/>
    <col min="11241" max="11241" width="8" style="230" customWidth="1"/>
    <col min="11242" max="11242" width="0" style="230" hidden="1" customWidth="1"/>
    <col min="11243" max="11243" width="26" style="230" customWidth="1"/>
    <col min="11244" max="11259" width="8.42578125" style="230" bestFit="1" customWidth="1"/>
    <col min="11260" max="11262" width="9.140625" style="230"/>
    <col min="11263" max="11263" width="11.5703125" style="230" bestFit="1" customWidth="1"/>
    <col min="11264" max="11266" width="9.140625" style="230"/>
    <col min="11267" max="11267" width="10.5703125" style="230" bestFit="1" customWidth="1"/>
    <col min="11268" max="11270" width="9.140625" style="230"/>
    <col min="11271" max="11271" width="10.5703125" style="230" bestFit="1" customWidth="1"/>
    <col min="11272" max="11496" width="9.140625" style="230"/>
    <col min="11497" max="11497" width="8" style="230" customWidth="1"/>
    <col min="11498" max="11498" width="0" style="230" hidden="1" customWidth="1"/>
    <col min="11499" max="11499" width="26" style="230" customWidth="1"/>
    <col min="11500" max="11515" width="8.42578125" style="230" bestFit="1" customWidth="1"/>
    <col min="11516" max="11518" width="9.140625" style="230"/>
    <col min="11519" max="11519" width="11.5703125" style="230" bestFit="1" customWidth="1"/>
    <col min="11520" max="11522" width="9.140625" style="230"/>
    <col min="11523" max="11523" width="10.5703125" style="230" bestFit="1" customWidth="1"/>
    <col min="11524" max="11526" width="9.140625" style="230"/>
    <col min="11527" max="11527" width="10.5703125" style="230" bestFit="1" customWidth="1"/>
    <col min="11528" max="11752" width="9.140625" style="230"/>
    <col min="11753" max="11753" width="8" style="230" customWidth="1"/>
    <col min="11754" max="11754" width="0" style="230" hidden="1" customWidth="1"/>
    <col min="11755" max="11755" width="26" style="230" customWidth="1"/>
    <col min="11756" max="11771" width="8.42578125" style="230" bestFit="1" customWidth="1"/>
    <col min="11772" max="11774" width="9.140625" style="230"/>
    <col min="11775" max="11775" width="11.5703125" style="230" bestFit="1" customWidth="1"/>
    <col min="11776" max="11778" width="9.140625" style="230"/>
    <col min="11779" max="11779" width="10.5703125" style="230" bestFit="1" customWidth="1"/>
    <col min="11780" max="11782" width="9.140625" style="230"/>
    <col min="11783" max="11783" width="10.5703125" style="230" bestFit="1" customWidth="1"/>
    <col min="11784" max="12008" width="9.140625" style="230"/>
    <col min="12009" max="12009" width="8" style="230" customWidth="1"/>
    <col min="12010" max="12010" width="0" style="230" hidden="1" customWidth="1"/>
    <col min="12011" max="12011" width="26" style="230" customWidth="1"/>
    <col min="12012" max="12027" width="8.42578125" style="230" bestFit="1" customWidth="1"/>
    <col min="12028" max="12030" width="9.140625" style="230"/>
    <col min="12031" max="12031" width="11.5703125" style="230" bestFit="1" customWidth="1"/>
    <col min="12032" max="12034" width="9.140625" style="230"/>
    <col min="12035" max="12035" width="10.5703125" style="230" bestFit="1" customWidth="1"/>
    <col min="12036" max="12038" width="9.140625" style="230"/>
    <col min="12039" max="12039" width="10.5703125" style="230" bestFit="1" customWidth="1"/>
    <col min="12040" max="12264" width="9.140625" style="230"/>
    <col min="12265" max="12265" width="8" style="230" customWidth="1"/>
    <col min="12266" max="12266" width="0" style="230" hidden="1" customWidth="1"/>
    <col min="12267" max="12267" width="26" style="230" customWidth="1"/>
    <col min="12268" max="12283" width="8.42578125" style="230" bestFit="1" customWidth="1"/>
    <col min="12284" max="12286" width="9.140625" style="230"/>
    <col min="12287" max="12287" width="11.5703125" style="230" bestFit="1" customWidth="1"/>
    <col min="12288" max="12290" width="9.140625" style="230"/>
    <col min="12291" max="12291" width="10.5703125" style="230" bestFit="1" customWidth="1"/>
    <col min="12292" max="12294" width="9.140625" style="230"/>
    <col min="12295" max="12295" width="10.5703125" style="230" bestFit="1" customWidth="1"/>
    <col min="12296" max="12520" width="9.140625" style="230"/>
    <col min="12521" max="12521" width="8" style="230" customWidth="1"/>
    <col min="12522" max="12522" width="0" style="230" hidden="1" customWidth="1"/>
    <col min="12523" max="12523" width="26" style="230" customWidth="1"/>
    <col min="12524" max="12539" width="8.42578125" style="230" bestFit="1" customWidth="1"/>
    <col min="12540" max="12542" width="9.140625" style="230"/>
    <col min="12543" max="12543" width="11.5703125" style="230" bestFit="1" customWidth="1"/>
    <col min="12544" max="12546" width="9.140625" style="230"/>
    <col min="12547" max="12547" width="10.5703125" style="230" bestFit="1" customWidth="1"/>
    <col min="12548" max="12550" width="9.140625" style="230"/>
    <col min="12551" max="12551" width="10.5703125" style="230" bestFit="1" customWidth="1"/>
    <col min="12552" max="12776" width="9.140625" style="230"/>
    <col min="12777" max="12777" width="8" style="230" customWidth="1"/>
    <col min="12778" max="12778" width="0" style="230" hidden="1" customWidth="1"/>
    <col min="12779" max="12779" width="26" style="230" customWidth="1"/>
    <col min="12780" max="12795" width="8.42578125" style="230" bestFit="1" customWidth="1"/>
    <col min="12796" max="12798" width="9.140625" style="230"/>
    <col min="12799" max="12799" width="11.5703125" style="230" bestFit="1" customWidth="1"/>
    <col min="12800" max="12802" width="9.140625" style="230"/>
    <col min="12803" max="12803" width="10.5703125" style="230" bestFit="1" customWidth="1"/>
    <col min="12804" max="12806" width="9.140625" style="230"/>
    <col min="12807" max="12807" width="10.5703125" style="230" bestFit="1" customWidth="1"/>
    <col min="12808" max="13032" width="9.140625" style="230"/>
    <col min="13033" max="13033" width="8" style="230" customWidth="1"/>
    <col min="13034" max="13034" width="0" style="230" hidden="1" customWidth="1"/>
    <col min="13035" max="13035" width="26" style="230" customWidth="1"/>
    <col min="13036" max="13051" width="8.42578125" style="230" bestFit="1" customWidth="1"/>
    <col min="13052" max="13054" width="9.140625" style="230"/>
    <col min="13055" max="13055" width="11.5703125" style="230" bestFit="1" customWidth="1"/>
    <col min="13056" max="13058" width="9.140625" style="230"/>
    <col min="13059" max="13059" width="10.5703125" style="230" bestFit="1" customWidth="1"/>
    <col min="13060" max="13062" width="9.140625" style="230"/>
    <col min="13063" max="13063" width="10.5703125" style="230" bestFit="1" customWidth="1"/>
    <col min="13064" max="13288" width="9.140625" style="230"/>
    <col min="13289" max="13289" width="8" style="230" customWidth="1"/>
    <col min="13290" max="13290" width="0" style="230" hidden="1" customWidth="1"/>
    <col min="13291" max="13291" width="26" style="230" customWidth="1"/>
    <col min="13292" max="13307" width="8.42578125" style="230" bestFit="1" customWidth="1"/>
    <col min="13308" max="13310" width="9.140625" style="230"/>
    <col min="13311" max="13311" width="11.5703125" style="230" bestFit="1" customWidth="1"/>
    <col min="13312" max="13314" width="9.140625" style="230"/>
    <col min="13315" max="13315" width="10.5703125" style="230" bestFit="1" customWidth="1"/>
    <col min="13316" max="13318" width="9.140625" style="230"/>
    <col min="13319" max="13319" width="10.5703125" style="230" bestFit="1" customWidth="1"/>
    <col min="13320" max="13544" width="9.140625" style="230"/>
    <col min="13545" max="13545" width="8" style="230" customWidth="1"/>
    <col min="13546" max="13546" width="0" style="230" hidden="1" customWidth="1"/>
    <col min="13547" max="13547" width="26" style="230" customWidth="1"/>
    <col min="13548" max="13563" width="8.42578125" style="230" bestFit="1" customWidth="1"/>
    <col min="13564" max="13566" width="9.140625" style="230"/>
    <col min="13567" max="13567" width="11.5703125" style="230" bestFit="1" customWidth="1"/>
    <col min="13568" max="13570" width="9.140625" style="230"/>
    <col min="13571" max="13571" width="10.5703125" style="230" bestFit="1" customWidth="1"/>
    <col min="13572" max="13574" width="9.140625" style="230"/>
    <col min="13575" max="13575" width="10.5703125" style="230" bestFit="1" customWidth="1"/>
    <col min="13576" max="13800" width="9.140625" style="230"/>
    <col min="13801" max="13801" width="8" style="230" customWidth="1"/>
    <col min="13802" max="13802" width="0" style="230" hidden="1" customWidth="1"/>
    <col min="13803" max="13803" width="26" style="230" customWidth="1"/>
    <col min="13804" max="13819" width="8.42578125" style="230" bestFit="1" customWidth="1"/>
    <col min="13820" max="13822" width="9.140625" style="230"/>
    <col min="13823" max="13823" width="11.5703125" style="230" bestFit="1" customWidth="1"/>
    <col min="13824" max="13826" width="9.140625" style="230"/>
    <col min="13827" max="13827" width="10.5703125" style="230" bestFit="1" customWidth="1"/>
    <col min="13828" max="13830" width="9.140625" style="230"/>
    <col min="13831" max="13831" width="10.5703125" style="230" bestFit="1" customWidth="1"/>
    <col min="13832" max="14056" width="9.140625" style="230"/>
    <col min="14057" max="14057" width="8" style="230" customWidth="1"/>
    <col min="14058" max="14058" width="0" style="230" hidden="1" customWidth="1"/>
    <col min="14059" max="14059" width="26" style="230" customWidth="1"/>
    <col min="14060" max="14075" width="8.42578125" style="230" bestFit="1" customWidth="1"/>
    <col min="14076" max="14078" width="9.140625" style="230"/>
    <col min="14079" max="14079" width="11.5703125" style="230" bestFit="1" customWidth="1"/>
    <col min="14080" max="14082" width="9.140625" style="230"/>
    <col min="14083" max="14083" width="10.5703125" style="230" bestFit="1" customWidth="1"/>
    <col min="14084" max="14086" width="9.140625" style="230"/>
    <col min="14087" max="14087" width="10.5703125" style="230" bestFit="1" customWidth="1"/>
    <col min="14088" max="14312" width="9.140625" style="230"/>
    <col min="14313" max="14313" width="8" style="230" customWidth="1"/>
    <col min="14314" max="14314" width="0" style="230" hidden="1" customWidth="1"/>
    <col min="14315" max="14315" width="26" style="230" customWidth="1"/>
    <col min="14316" max="14331" width="8.42578125" style="230" bestFit="1" customWidth="1"/>
    <col min="14332" max="14334" width="9.140625" style="230"/>
    <col min="14335" max="14335" width="11.5703125" style="230" bestFit="1" customWidth="1"/>
    <col min="14336" max="14338" width="9.140625" style="230"/>
    <col min="14339" max="14339" width="10.5703125" style="230" bestFit="1" customWidth="1"/>
    <col min="14340" max="14342" width="9.140625" style="230"/>
    <col min="14343" max="14343" width="10.5703125" style="230" bestFit="1" customWidth="1"/>
    <col min="14344" max="14568" width="9.140625" style="230"/>
    <col min="14569" max="14569" width="8" style="230" customWidth="1"/>
    <col min="14570" max="14570" width="0" style="230" hidden="1" customWidth="1"/>
    <col min="14571" max="14571" width="26" style="230" customWidth="1"/>
    <col min="14572" max="14587" width="8.42578125" style="230" bestFit="1" customWidth="1"/>
    <col min="14588" max="14590" width="9.140625" style="230"/>
    <col min="14591" max="14591" width="11.5703125" style="230" bestFit="1" customWidth="1"/>
    <col min="14592" max="14594" width="9.140625" style="230"/>
    <col min="14595" max="14595" width="10.5703125" style="230" bestFit="1" customWidth="1"/>
    <col min="14596" max="14598" width="9.140625" style="230"/>
    <col min="14599" max="14599" width="10.5703125" style="230" bestFit="1" customWidth="1"/>
    <col min="14600" max="14824" width="9.140625" style="230"/>
    <col min="14825" max="14825" width="8" style="230" customWidth="1"/>
    <col min="14826" max="14826" width="0" style="230" hidden="1" customWidth="1"/>
    <col min="14827" max="14827" width="26" style="230" customWidth="1"/>
    <col min="14828" max="14843" width="8.42578125" style="230" bestFit="1" customWidth="1"/>
    <col min="14844" max="14846" width="9.140625" style="230"/>
    <col min="14847" max="14847" width="11.5703125" style="230" bestFit="1" customWidth="1"/>
    <col min="14848" max="14850" width="9.140625" style="230"/>
    <col min="14851" max="14851" width="10.5703125" style="230" bestFit="1" customWidth="1"/>
    <col min="14852" max="14854" width="9.140625" style="230"/>
    <col min="14855" max="14855" width="10.5703125" style="230" bestFit="1" customWidth="1"/>
    <col min="14856" max="15080" width="9.140625" style="230"/>
    <col min="15081" max="15081" width="8" style="230" customWidth="1"/>
    <col min="15082" max="15082" width="0" style="230" hidden="1" customWidth="1"/>
    <col min="15083" max="15083" width="26" style="230" customWidth="1"/>
    <col min="15084" max="15099" width="8.42578125" style="230" bestFit="1" customWidth="1"/>
    <col min="15100" max="15102" width="9.140625" style="230"/>
    <col min="15103" max="15103" width="11.5703125" style="230" bestFit="1" customWidth="1"/>
    <col min="15104" max="15106" width="9.140625" style="230"/>
    <col min="15107" max="15107" width="10.5703125" style="230" bestFit="1" customWidth="1"/>
    <col min="15108" max="15110" width="9.140625" style="230"/>
    <col min="15111" max="15111" width="10.5703125" style="230" bestFit="1" customWidth="1"/>
    <col min="15112" max="15336" width="9.140625" style="230"/>
    <col min="15337" max="15337" width="8" style="230" customWidth="1"/>
    <col min="15338" max="15338" width="0" style="230" hidden="1" customWidth="1"/>
    <col min="15339" max="15339" width="26" style="230" customWidth="1"/>
    <col min="15340" max="15355" width="8.42578125" style="230" bestFit="1" customWidth="1"/>
    <col min="15356" max="15358" width="9.140625" style="230"/>
    <col min="15359" max="15359" width="11.5703125" style="230" bestFit="1" customWidth="1"/>
    <col min="15360" max="15362" width="9.140625" style="230"/>
    <col min="15363" max="15363" width="10.5703125" style="230" bestFit="1" customWidth="1"/>
    <col min="15364" max="15366" width="9.140625" style="230"/>
    <col min="15367" max="15367" width="10.5703125" style="230" bestFit="1" customWidth="1"/>
    <col min="15368" max="15592" width="9.140625" style="230"/>
    <col min="15593" max="15593" width="8" style="230" customWidth="1"/>
    <col min="15594" max="15594" width="0" style="230" hidden="1" customWidth="1"/>
    <col min="15595" max="15595" width="26" style="230" customWidth="1"/>
    <col min="15596" max="15611" width="8.42578125" style="230" bestFit="1" customWidth="1"/>
    <col min="15612" max="15614" width="9.140625" style="230"/>
    <col min="15615" max="15615" width="11.5703125" style="230" bestFit="1" customWidth="1"/>
    <col min="15616" max="15618" width="9.140625" style="230"/>
    <col min="15619" max="15619" width="10.5703125" style="230" bestFit="1" customWidth="1"/>
    <col min="15620" max="15622" width="9.140625" style="230"/>
    <col min="15623" max="15623" width="10.5703125" style="230" bestFit="1" customWidth="1"/>
    <col min="15624" max="15848" width="9.140625" style="230"/>
    <col min="15849" max="15849" width="8" style="230" customWidth="1"/>
    <col min="15850" max="15850" width="0" style="230" hidden="1" customWidth="1"/>
    <col min="15851" max="15851" width="26" style="230" customWidth="1"/>
    <col min="15852" max="15867" width="8.42578125" style="230" bestFit="1" customWidth="1"/>
    <col min="15868" max="15870" width="9.140625" style="230"/>
    <col min="15871" max="15871" width="11.5703125" style="230" bestFit="1" customWidth="1"/>
    <col min="15872" max="15874" width="9.140625" style="230"/>
    <col min="15875" max="15875" width="10.5703125" style="230" bestFit="1" customWidth="1"/>
    <col min="15876" max="15878" width="9.140625" style="230"/>
    <col min="15879" max="15879" width="10.5703125" style="230" bestFit="1" customWidth="1"/>
    <col min="15880" max="16104" width="9.140625" style="230"/>
    <col min="16105" max="16105" width="8" style="230" customWidth="1"/>
    <col min="16106" max="16106" width="0" style="230" hidden="1" customWidth="1"/>
    <col min="16107" max="16107" width="26" style="230" customWidth="1"/>
    <col min="16108" max="16123" width="8.42578125" style="230" bestFit="1" customWidth="1"/>
    <col min="16124" max="16126" width="9.140625" style="230"/>
    <col min="16127" max="16127" width="11.5703125" style="230" bestFit="1" customWidth="1"/>
    <col min="16128" max="16130" width="9.140625" style="230"/>
    <col min="16131" max="16131" width="10.5703125" style="230" bestFit="1" customWidth="1"/>
    <col min="16132" max="16134" width="9.140625" style="230"/>
    <col min="16135" max="16135" width="10.5703125" style="230" bestFit="1" customWidth="1"/>
    <col min="16136" max="16384" width="9.140625" style="230"/>
  </cols>
  <sheetData>
    <row r="1" spans="1:20" s="229" customFormat="1">
      <c r="R1" s="882" t="s">
        <v>169</v>
      </c>
      <c r="S1" s="882"/>
    </row>
    <row r="2" spans="1:20" s="229" customFormat="1" ht="15" customHeight="1">
      <c r="B2" s="229" t="s">
        <v>134</v>
      </c>
    </row>
    <row r="3" spans="1:20" ht="14.25">
      <c r="C3" s="888" t="s">
        <v>170</v>
      </c>
      <c r="D3" s="888"/>
      <c r="E3" s="888"/>
      <c r="F3" s="888"/>
      <c r="G3" s="888"/>
      <c r="H3" s="888"/>
      <c r="I3" s="888"/>
      <c r="J3" s="888"/>
      <c r="K3" s="888"/>
      <c r="L3" s="888"/>
      <c r="M3" s="888"/>
      <c r="N3" s="888"/>
      <c r="O3" s="888"/>
      <c r="P3" s="888"/>
      <c r="Q3" s="888"/>
      <c r="R3" s="888"/>
      <c r="S3" s="888"/>
    </row>
    <row r="4" spans="1:20">
      <c r="A4" s="229"/>
      <c r="B4" s="229"/>
      <c r="C4" s="229"/>
      <c r="D4" s="229"/>
      <c r="E4" s="229"/>
      <c r="F4" s="884"/>
      <c r="G4" s="884"/>
      <c r="H4" s="229"/>
      <c r="I4" s="229"/>
      <c r="J4" s="229"/>
      <c r="K4" s="229"/>
      <c r="L4" s="229"/>
      <c r="M4" s="229"/>
      <c r="N4" s="229"/>
      <c r="O4" s="229"/>
      <c r="P4" s="229"/>
      <c r="Q4" s="229"/>
      <c r="R4" s="229"/>
      <c r="S4" s="229"/>
    </row>
    <row r="5" spans="1:20" ht="13.5" customHeight="1" thickBot="1">
      <c r="A5" s="229"/>
      <c r="B5" s="229"/>
      <c r="C5" s="229"/>
      <c r="D5" s="229"/>
      <c r="E5" s="229"/>
      <c r="F5" s="884"/>
      <c r="G5" s="884"/>
      <c r="H5" s="229"/>
      <c r="I5" s="229"/>
      <c r="J5" s="229"/>
      <c r="K5" s="229"/>
      <c r="L5" s="229"/>
      <c r="M5" s="229"/>
      <c r="N5" s="229"/>
      <c r="O5" s="229"/>
      <c r="P5" s="229"/>
      <c r="Q5" s="997" t="s">
        <v>171</v>
      </c>
      <c r="R5" s="997"/>
      <c r="S5" s="997"/>
    </row>
    <row r="6" spans="1:20" ht="13.5" customHeight="1" thickBot="1">
      <c r="A6" s="229"/>
      <c r="B6" s="229"/>
      <c r="C6" s="885"/>
      <c r="D6" s="879" t="s">
        <v>172</v>
      </c>
      <c r="E6" s="880"/>
      <c r="F6" s="880"/>
      <c r="G6" s="881"/>
      <c r="H6" s="879" t="s">
        <v>73</v>
      </c>
      <c r="I6" s="880"/>
      <c r="J6" s="880"/>
      <c r="K6" s="881"/>
      <c r="L6" s="879" t="s">
        <v>173</v>
      </c>
      <c r="M6" s="880"/>
      <c r="N6" s="880"/>
      <c r="O6" s="881"/>
      <c r="P6" s="879" t="s">
        <v>5</v>
      </c>
      <c r="Q6" s="880"/>
      <c r="R6" s="880"/>
      <c r="S6" s="881"/>
    </row>
    <row r="7" spans="1:20" ht="42" customHeight="1" thickBot="1">
      <c r="A7" s="229"/>
      <c r="B7" s="229"/>
      <c r="C7" s="886"/>
      <c r="D7" s="879" t="s">
        <v>141</v>
      </c>
      <c r="E7" s="874"/>
      <c r="F7" s="876" t="s">
        <v>142</v>
      </c>
      <c r="G7" s="881"/>
      <c r="H7" s="879" t="s">
        <v>141</v>
      </c>
      <c r="I7" s="874"/>
      <c r="J7" s="876" t="s">
        <v>142</v>
      </c>
      <c r="K7" s="881"/>
      <c r="L7" s="879" t="s">
        <v>141</v>
      </c>
      <c r="M7" s="874"/>
      <c r="N7" s="876" t="s">
        <v>142</v>
      </c>
      <c r="O7" s="881"/>
      <c r="P7" s="879" t="s">
        <v>141</v>
      </c>
      <c r="Q7" s="874"/>
      <c r="R7" s="876" t="s">
        <v>142</v>
      </c>
      <c r="S7" s="881"/>
    </row>
    <row r="8" spans="1:20" s="237" customFormat="1" ht="13.5" thickBot="1">
      <c r="A8" s="231"/>
      <c r="B8" s="231"/>
      <c r="C8" s="887"/>
      <c r="D8" s="284" t="s">
        <v>143</v>
      </c>
      <c r="E8" s="285" t="s">
        <v>144</v>
      </c>
      <c r="F8" s="285" t="s">
        <v>143</v>
      </c>
      <c r="G8" s="286" t="s">
        <v>144</v>
      </c>
      <c r="H8" s="284" t="s">
        <v>143</v>
      </c>
      <c r="I8" s="285" t="s">
        <v>144</v>
      </c>
      <c r="J8" s="285" t="s">
        <v>143</v>
      </c>
      <c r="K8" s="286" t="s">
        <v>144</v>
      </c>
      <c r="L8" s="287" t="s">
        <v>143</v>
      </c>
      <c r="M8" s="285" t="s">
        <v>144</v>
      </c>
      <c r="N8" s="285" t="s">
        <v>143</v>
      </c>
      <c r="O8" s="288" t="s">
        <v>144</v>
      </c>
      <c r="P8" s="284" t="s">
        <v>143</v>
      </c>
      <c r="Q8" s="285" t="s">
        <v>144</v>
      </c>
      <c r="R8" s="285" t="s">
        <v>143</v>
      </c>
      <c r="S8" s="286" t="s">
        <v>144</v>
      </c>
      <c r="T8" s="231"/>
    </row>
    <row r="9" spans="1:20" ht="26.25" thickBot="1">
      <c r="A9" s="229"/>
      <c r="B9" s="229"/>
      <c r="C9" s="289" t="s">
        <v>145</v>
      </c>
      <c r="D9" s="239">
        <f>D10+D11+D12+D13+D14+D15+D16+D18+D20+D21+D22+D23+D24</f>
        <v>49459.168000000005</v>
      </c>
      <c r="E9" s="240">
        <f t="shared" ref="E9:O9" si="0">E10+E11+E12+E13+E14+E15+E16+E18+E20+E21+E22+E23+E24</f>
        <v>50342.373000000007</v>
      </c>
      <c r="F9" s="240">
        <f t="shared" si="0"/>
        <v>6033.1049999999996</v>
      </c>
      <c r="G9" s="241">
        <f t="shared" si="0"/>
        <v>6258.6780000000008</v>
      </c>
      <c r="H9" s="239">
        <f t="shared" si="0"/>
        <v>36603.026999999995</v>
      </c>
      <c r="I9" s="240">
        <f t="shared" si="0"/>
        <v>37301.591</v>
      </c>
      <c r="J9" s="240">
        <f t="shared" si="0"/>
        <v>2650.3829999999998</v>
      </c>
      <c r="K9" s="241">
        <f t="shared" si="0"/>
        <v>2956.538</v>
      </c>
      <c r="L9" s="239">
        <f t="shared" si="0"/>
        <v>44163.941999999995</v>
      </c>
      <c r="M9" s="240">
        <f t="shared" si="0"/>
        <v>49020.794999999998</v>
      </c>
      <c r="N9" s="240">
        <f t="shared" si="0"/>
        <v>3455.4999999999995</v>
      </c>
      <c r="O9" s="241">
        <f t="shared" si="0"/>
        <v>4192.3870000000015</v>
      </c>
      <c r="P9" s="239">
        <f>P10+P11+P12+P13+P14+P15+P16+P18+P20+P21+P22+P23+P24</f>
        <v>130226.13699999999</v>
      </c>
      <c r="Q9" s="240">
        <f>Q10+Q11+Q12+Q13+Q14+Q15+Q16+Q18+Q20+Q21+Q22+Q23+Q24</f>
        <v>136664.75899999999</v>
      </c>
      <c r="R9" s="240">
        <f>R10+R11+R12+R13+R14+R15+R16+R18+R20+R21+R22+R23+R24</f>
        <v>12138.987999999999</v>
      </c>
      <c r="S9" s="243">
        <f>S10+S11+S12+S13+S14+S15+S16+S18+S20+S21+S22+S23+S24</f>
        <v>13407.602999999999</v>
      </c>
    </row>
    <row r="10" spans="1:20" ht="25.5">
      <c r="A10" s="229"/>
      <c r="B10" s="229"/>
      <c r="C10" s="244" t="s">
        <v>146</v>
      </c>
      <c r="D10" s="290">
        <f>('[3]agregiranje denarsko'!DL6)/1000</f>
        <v>1307.7729999999999</v>
      </c>
      <c r="E10" s="291">
        <f>('[4]agregiranje denarsko'!DL6)/1000</f>
        <v>1251.2809999999999</v>
      </c>
      <c r="F10" s="291">
        <f>('[3]agregiranje denarsko'!DU6)/1000</f>
        <v>308.85300000000001</v>
      </c>
      <c r="G10" s="292">
        <f>('[4]agregiranje denarsko'!DU6)/1000</f>
        <v>257.54500000000002</v>
      </c>
      <c r="H10" s="290">
        <f>('[3]agregiranje klauzula'!DL6)/1000</f>
        <v>1639.3150000000001</v>
      </c>
      <c r="I10" s="291">
        <f>('[4]agregiranje klauzula'!DL6)/1000</f>
        <v>1481.6320000000001</v>
      </c>
      <c r="J10" s="291">
        <f>('[3]agregiranje klauzula'!DU6)/1000</f>
        <v>141.83799999999999</v>
      </c>
      <c r="K10" s="292">
        <f>('[4]agregiranje klauzula'!DU6)/1000</f>
        <v>122.102</v>
      </c>
      <c r="L10" s="293">
        <f>('[3]agregiranje devizno'!DL6)/1000</f>
        <v>1179.0419999999999</v>
      </c>
      <c r="M10" s="291">
        <f>('[4]agregiranje devizno'!DL6)/1000</f>
        <v>1296.779</v>
      </c>
      <c r="N10" s="291">
        <f>('[3]agregiranje devizno'!DU6)/1000</f>
        <v>99.575000000000003</v>
      </c>
      <c r="O10" s="294">
        <f>('[4]agregiranje devizno'!DU6)/1000</f>
        <v>142.709</v>
      </c>
      <c r="P10" s="295">
        <f>D10+H10+L10</f>
        <v>4126.1299999999992</v>
      </c>
      <c r="Q10" s="291">
        <f>E10+I10+M10</f>
        <v>4029.692</v>
      </c>
      <c r="R10" s="291">
        <f>F10+J10+N10</f>
        <v>550.26600000000008</v>
      </c>
      <c r="S10" s="296">
        <f>G10+K10+O10</f>
        <v>522.35599999999999</v>
      </c>
    </row>
    <row r="11" spans="1:20">
      <c r="A11" s="229"/>
      <c r="B11" s="229"/>
      <c r="C11" s="253" t="s">
        <v>147</v>
      </c>
      <c r="D11" s="290">
        <f>('[3]agregiranje denarsko'!DL7)/1000</f>
        <v>34.512999999999998</v>
      </c>
      <c r="E11" s="291">
        <f>('[4]agregiranje denarsko'!DL7)/1000</f>
        <v>6.452</v>
      </c>
      <c r="F11" s="291">
        <f>('[3]agregiranje denarsko'!DU7)/1000</f>
        <v>2.5369999999999999</v>
      </c>
      <c r="G11" s="292">
        <f>('[4]agregiranje denarsko'!DU7)/1000</f>
        <v>0.748</v>
      </c>
      <c r="H11" s="290">
        <f>('[3]agregiranje klauzula'!DL7)/1000</f>
        <v>18.221</v>
      </c>
      <c r="I11" s="291">
        <f>('[4]agregiranje klauzula'!DL7)/1000</f>
        <v>18.152999999999999</v>
      </c>
      <c r="J11" s="291">
        <f>('[3]agregiranje klauzula'!DU7)/1000</f>
        <v>1.0920000000000001</v>
      </c>
      <c r="K11" s="292">
        <f>('[4]agregiranje klauzula'!DU7)/1000</f>
        <v>1.23</v>
      </c>
      <c r="L11" s="293">
        <f>('[3]agregiranje devizno'!DL7)/1000</f>
        <v>75.253</v>
      </c>
      <c r="M11" s="291">
        <f>('[4]agregiranje devizno'!DL7)/1000</f>
        <v>72.709999999999994</v>
      </c>
      <c r="N11" s="291">
        <f>('[3]agregiranje devizno'!DU7)/1000</f>
        <v>6.9859999999999998</v>
      </c>
      <c r="O11" s="294">
        <f>('[4]agregiranje devizno'!DU7)/1000</f>
        <v>6.8780000000000001</v>
      </c>
      <c r="P11" s="295">
        <f t="shared" ref="P11:S24" si="1">D11+H11+L11</f>
        <v>127.98699999999999</v>
      </c>
      <c r="Q11" s="291">
        <f t="shared" si="1"/>
        <v>97.314999999999998</v>
      </c>
      <c r="R11" s="291">
        <f t="shared" si="1"/>
        <v>10.615</v>
      </c>
      <c r="S11" s="296">
        <f t="shared" si="1"/>
        <v>8.8559999999999999</v>
      </c>
    </row>
    <row r="12" spans="1:20">
      <c r="A12" s="229"/>
      <c r="B12" s="229"/>
      <c r="C12" s="253" t="s">
        <v>148</v>
      </c>
      <c r="D12" s="297">
        <f>('[3]agregiranje denarsko'!$DL$8+'[3]agregiranje denarsko'!$DL$9+'[3]agregiranje denarsko'!$DL$10)/1000</f>
        <v>17211.420999999998</v>
      </c>
      <c r="E12" s="298">
        <f>('[4]agregiranje denarsko'!$DL$8+'[4]agregiranje denarsko'!$DL$9+'[4]agregiranje denarsko'!$DL$10)/1000</f>
        <v>17622.848000000002</v>
      </c>
      <c r="F12" s="298">
        <f>('[3]agregiranje denarsko'!$DU$8+'[3]agregiranje denarsko'!$DU$9+'[3]agregiranje denarsko'!$DU$10)/1000</f>
        <v>3146.37</v>
      </c>
      <c r="G12" s="299">
        <f>('[4]agregiranje denarsko'!$DU$8+'[4]agregiranje denarsko'!$DU$9+'[4]agregiranje denarsko'!$DU$10)/1000</f>
        <v>3211.7849999999999</v>
      </c>
      <c r="H12" s="297">
        <f>('[3]agregiranje klauzula'!$DL$8+'[3]agregiranje klauzula'!$DL$9+'[3]agregiranje klauzula'!$DL$10)/1000</f>
        <v>11429.739</v>
      </c>
      <c r="I12" s="298">
        <f>('[4]agregiranje klauzula'!$DL$8+'[4]agregiranje klauzula'!$DL$9+'[4]agregiranje klauzula'!$DL$10)/1000</f>
        <v>11694.627</v>
      </c>
      <c r="J12" s="298">
        <f>('[3]agregiranje klauzula'!$DU$8+'[3]agregiranje klauzula'!$DU$9+'[3]agregiranje klauzula'!$DU$10)/1000</f>
        <v>1132.3699999999999</v>
      </c>
      <c r="K12" s="299">
        <f>('[4]agregiranje klauzula'!$DU$8+'[4]agregiranje klauzula'!$DU$9+'[4]agregiranje klauzula'!$DU$10)/1000</f>
        <v>1195.463</v>
      </c>
      <c r="L12" s="300">
        <f>('[3]agregiranje devizno'!$DL$8+'[3]agregiranje devizno'!$DL$9+'[3]agregiranje devizno'!$DL$10)/1000</f>
        <v>19812.999</v>
      </c>
      <c r="M12" s="298">
        <f>('[4]agregiranje devizno'!$DL$8+'[4]agregiranje devizno'!$DL$9+'[4]agregiranje devizno'!$DL$10)/1000</f>
        <v>22765.483</v>
      </c>
      <c r="N12" s="298">
        <f>('[3]agregiranje devizno'!$DU$8+'[3]agregiranje devizno'!$DU$9+'[3]agregiranje devizno'!$DU$10)/1000</f>
        <v>1856.4349999999999</v>
      </c>
      <c r="O12" s="301">
        <f>('[4]agregiranje devizno'!$DU$8+'[4]agregiranje devizno'!$DU$9+'[4]agregiranje devizno'!$DU$10)/1000</f>
        <v>2304.0830000000001</v>
      </c>
      <c r="P12" s="295">
        <f t="shared" si="1"/>
        <v>48454.159</v>
      </c>
      <c r="Q12" s="291">
        <f t="shared" si="1"/>
        <v>52082.957999999999</v>
      </c>
      <c r="R12" s="291">
        <f t="shared" si="1"/>
        <v>6135.1749999999993</v>
      </c>
      <c r="S12" s="296">
        <f t="shared" si="1"/>
        <v>6711.3310000000001</v>
      </c>
    </row>
    <row r="13" spans="1:20">
      <c r="A13" s="229"/>
      <c r="B13" s="229"/>
      <c r="C13" s="253" t="s">
        <v>149</v>
      </c>
      <c r="D13" s="297">
        <f>('[3]agregiranje denarsko'!DL11)/1000</f>
        <v>6099.4059999999999</v>
      </c>
      <c r="E13" s="298">
        <f>('[4]agregiranje denarsko'!DL11)/1000</f>
        <v>6777.3779999999997</v>
      </c>
      <c r="F13" s="298">
        <f>('[3]agregiranje denarsko'!DU11)/1000</f>
        <v>229.30699999999999</v>
      </c>
      <c r="G13" s="299">
        <f>('[4]agregiranje denarsko'!DU11)/1000</f>
        <v>311.84199999999998</v>
      </c>
      <c r="H13" s="297">
        <f>('[3]agregiranje klauzula'!DL11)/1000</f>
        <v>4368.6809999999996</v>
      </c>
      <c r="I13" s="298">
        <f>('[4]agregiranje klauzula'!DL11)/1000</f>
        <v>4328.8180000000002</v>
      </c>
      <c r="J13" s="298">
        <f>('[3]agregiranje klauzula'!DU11)/1000</f>
        <v>390.71199999999999</v>
      </c>
      <c r="K13" s="299">
        <f>('[4]agregiranje klauzula'!DU11)/1000</f>
        <v>376.529</v>
      </c>
      <c r="L13" s="300">
        <f>('[3]agregiranje devizno'!DL11)/1000</f>
        <v>3657.9760000000001</v>
      </c>
      <c r="M13" s="298">
        <f>('[4]agregiranje devizno'!DL11)/1000</f>
        <v>3720.2890000000002</v>
      </c>
      <c r="N13" s="298">
        <f>('[3]agregiranje devizno'!DU11)/1000</f>
        <v>147.63</v>
      </c>
      <c r="O13" s="301">
        <f>('[4]agregiranje devizno'!DU11)/1000</f>
        <v>151.88800000000001</v>
      </c>
      <c r="P13" s="295">
        <f t="shared" si="1"/>
        <v>14126.063</v>
      </c>
      <c r="Q13" s="291">
        <f t="shared" si="1"/>
        <v>14826.485000000001</v>
      </c>
      <c r="R13" s="291">
        <f t="shared" si="1"/>
        <v>767.649</v>
      </c>
      <c r="S13" s="296">
        <f t="shared" si="1"/>
        <v>840.25900000000001</v>
      </c>
    </row>
    <row r="14" spans="1:20">
      <c r="A14" s="229"/>
      <c r="B14" s="229"/>
      <c r="C14" s="253" t="s">
        <v>150</v>
      </c>
      <c r="D14" s="297">
        <f>('[3]agregiranje denarsko'!DL12)/1000</f>
        <v>16498.667000000001</v>
      </c>
      <c r="E14" s="298">
        <f>('[4]agregiranje denarsko'!DL12)/1000</f>
        <v>15388.965</v>
      </c>
      <c r="F14" s="298">
        <f>('[3]agregiranje denarsko'!DU12)/1000</f>
        <v>1564.056</v>
      </c>
      <c r="G14" s="299">
        <f>('[4]agregiranje denarsko'!DU12)/1000</f>
        <v>1540.9580000000001</v>
      </c>
      <c r="H14" s="297">
        <f>('[3]agregiranje klauzula'!DL12)/1000</f>
        <v>12225.001</v>
      </c>
      <c r="I14" s="298">
        <f>('[4]agregiranje klauzula'!DL12)/1000</f>
        <v>12851.942999999999</v>
      </c>
      <c r="J14" s="298">
        <f>('[3]agregiranje klauzula'!DU12)/1000</f>
        <v>719.96699999999998</v>
      </c>
      <c r="K14" s="299">
        <f>('[4]agregiranje klauzula'!DU12)/1000</f>
        <v>844.59100000000001</v>
      </c>
      <c r="L14" s="300">
        <f>('[3]agregiranje devizno'!DL12)/1000</f>
        <v>12290.585999999999</v>
      </c>
      <c r="M14" s="298">
        <f>('[4]agregiranje devizno'!DL12)/1000</f>
        <v>13260.894</v>
      </c>
      <c r="N14" s="298">
        <f>('[3]agregiranje devizno'!DU12)/1000</f>
        <v>717.98900000000003</v>
      </c>
      <c r="O14" s="301">
        <f>('[4]agregiranje devizno'!DU12)/1000</f>
        <v>879.59199999999998</v>
      </c>
      <c r="P14" s="295">
        <f t="shared" si="1"/>
        <v>41014.254000000001</v>
      </c>
      <c r="Q14" s="291">
        <f t="shared" si="1"/>
        <v>41501.801999999996</v>
      </c>
      <c r="R14" s="291">
        <f t="shared" si="1"/>
        <v>3002.0120000000002</v>
      </c>
      <c r="S14" s="296">
        <f t="shared" si="1"/>
        <v>3265.1410000000001</v>
      </c>
    </row>
    <row r="15" spans="1:20">
      <c r="A15" s="229"/>
      <c r="B15" s="229"/>
      <c r="C15" s="253" t="s">
        <v>151</v>
      </c>
      <c r="D15" s="297">
        <f>('[3]agregiranje denarsko'!DL13)/1000</f>
        <v>998.03499999999997</v>
      </c>
      <c r="E15" s="298">
        <f>('[4]agregiranje denarsko'!DL13)/1000</f>
        <v>950.09500000000003</v>
      </c>
      <c r="F15" s="298">
        <f>('[3]agregiranje denarsko'!DU13)/1000</f>
        <v>145.77099999999999</v>
      </c>
      <c r="G15" s="299">
        <f>('[4]agregiranje denarsko'!DU13)/1000</f>
        <v>154.57499999999999</v>
      </c>
      <c r="H15" s="297">
        <f>('[3]agregiranje klauzula'!DL13)/1000</f>
        <v>1243.009</v>
      </c>
      <c r="I15" s="298">
        <f>('[4]agregiranje klauzula'!DL13)/1000</f>
        <v>1324.0809999999999</v>
      </c>
      <c r="J15" s="298">
        <f>('[3]agregiranje klauzula'!DU13)/1000</f>
        <v>73.516999999999996</v>
      </c>
      <c r="K15" s="299">
        <f>('[4]agregiranje klauzula'!DU13)/1000</f>
        <v>54.991999999999997</v>
      </c>
      <c r="L15" s="300">
        <f>('[3]agregiranje devizno'!DL13)/1000</f>
        <v>1554.221</v>
      </c>
      <c r="M15" s="298">
        <f>('[4]agregiranje devizno'!DL13)/1000</f>
        <v>1602.229</v>
      </c>
      <c r="N15" s="298">
        <f>('[3]agregiranje devizno'!DU13)/1000</f>
        <v>266.23</v>
      </c>
      <c r="O15" s="301">
        <f>('[4]agregiranje devizno'!DU13)/1000</f>
        <v>285.976</v>
      </c>
      <c r="P15" s="295">
        <f t="shared" si="1"/>
        <v>3795.2649999999999</v>
      </c>
      <c r="Q15" s="291">
        <f t="shared" si="1"/>
        <v>3876.4049999999997</v>
      </c>
      <c r="R15" s="291">
        <f t="shared" si="1"/>
        <v>485.51800000000003</v>
      </c>
      <c r="S15" s="296">
        <f t="shared" si="1"/>
        <v>495.54300000000001</v>
      </c>
    </row>
    <row r="16" spans="1:20" ht="25.5">
      <c r="A16" s="229"/>
      <c r="B16" s="229"/>
      <c r="C16" s="253" t="s">
        <v>152</v>
      </c>
      <c r="D16" s="297">
        <f>('[3]agregiranje denarsko'!DL14)/1000</f>
        <v>3180.9059999999999</v>
      </c>
      <c r="E16" s="298">
        <f>('[4]agregiranje denarsko'!DL14)/1000</f>
        <v>3317.8150000000001</v>
      </c>
      <c r="F16" s="298">
        <f>('[3]agregiranje denarsko'!DU14)/1000</f>
        <v>302.637</v>
      </c>
      <c r="G16" s="299">
        <f>('[4]agregiranje denarsko'!DU14)/1000</f>
        <v>243.87200000000001</v>
      </c>
      <c r="H16" s="297">
        <f>('[3]agregiranje klauzula'!DL14)/1000</f>
        <v>2693.1460000000002</v>
      </c>
      <c r="I16" s="298">
        <f>('[4]agregiranje klauzula'!DL14)/1000</f>
        <v>2658.5259999999998</v>
      </c>
      <c r="J16" s="298">
        <f>('[3]agregiranje klauzula'!DU14)/1000</f>
        <v>96.968999999999994</v>
      </c>
      <c r="K16" s="299">
        <f>('[4]agregiranje klauzula'!DU14)/1000</f>
        <v>153.81200000000001</v>
      </c>
      <c r="L16" s="300">
        <f>('[3]agregiranje devizno'!DL14)/1000</f>
        <v>2064.1480000000001</v>
      </c>
      <c r="M16" s="298">
        <f>('[4]agregiranje devizno'!DL14)/1000</f>
        <v>2693.3960000000002</v>
      </c>
      <c r="N16" s="298">
        <f>('[3]agregiranje devizno'!DU14)/1000</f>
        <v>149.56899999999999</v>
      </c>
      <c r="O16" s="301">
        <f>('[4]agregiranje devizno'!DU14)/1000</f>
        <v>195.31700000000001</v>
      </c>
      <c r="P16" s="295">
        <f t="shared" si="1"/>
        <v>7938.2</v>
      </c>
      <c r="Q16" s="291">
        <f t="shared" si="1"/>
        <v>8669.737000000001</v>
      </c>
      <c r="R16" s="291">
        <f t="shared" si="1"/>
        <v>549.17499999999995</v>
      </c>
      <c r="S16" s="296">
        <f t="shared" si="1"/>
        <v>593.00099999999998</v>
      </c>
    </row>
    <row r="17" spans="1:19">
      <c r="A17" s="229"/>
      <c r="B17" s="229"/>
      <c r="C17" s="253" t="s">
        <v>153</v>
      </c>
      <c r="D17" s="297">
        <f>('[3]agregiranje denarsko'!DL15)/1000</f>
        <v>18003.975999999999</v>
      </c>
      <c r="E17" s="298">
        <f>('[4]agregiranje denarsko'!DL15)/1000</f>
        <v>24784.185000000001</v>
      </c>
      <c r="F17" s="298">
        <f>('[3]agregiranje denarsko'!DU15)/1000</f>
        <v>24.728999999999999</v>
      </c>
      <c r="G17" s="299">
        <f>('[4]agregiranje denarsko'!DU15)/1000</f>
        <v>36.674999999999997</v>
      </c>
      <c r="H17" s="297">
        <f>('[3]agregiranje klauzula'!DL15)/1000</f>
        <v>3679.3229999999999</v>
      </c>
      <c r="I17" s="298">
        <f>('[4]agregiranje klauzula'!DL15)/1000</f>
        <v>4434.2889999999998</v>
      </c>
      <c r="J17" s="298">
        <f>('[3]agregiranje klauzula'!DU15)/1000</f>
        <v>63.841999999999999</v>
      </c>
      <c r="K17" s="299">
        <f>('[4]agregiranje klauzula'!DU15)/1000</f>
        <v>59.542000000000002</v>
      </c>
      <c r="L17" s="300">
        <f>('[3]agregiranje devizno'!DL15)/1000</f>
        <v>30155.948</v>
      </c>
      <c r="M17" s="298">
        <f>('[4]agregiranje devizno'!DL15)/1000</f>
        <v>29092.911</v>
      </c>
      <c r="N17" s="298">
        <f>('[3]agregiranje devizno'!DU15)/1000</f>
        <v>208.95099999999999</v>
      </c>
      <c r="O17" s="301">
        <f>('[4]agregiranje devizno'!DU15)/1000</f>
        <v>283.608</v>
      </c>
      <c r="P17" s="295">
        <f t="shared" si="1"/>
        <v>51839.247000000003</v>
      </c>
      <c r="Q17" s="291">
        <f t="shared" si="1"/>
        <v>58311.385000000002</v>
      </c>
      <c r="R17" s="291">
        <f t="shared" si="1"/>
        <v>297.52199999999999</v>
      </c>
      <c r="S17" s="296">
        <f t="shared" si="1"/>
        <v>379.82499999999999</v>
      </c>
    </row>
    <row r="18" spans="1:19" ht="25.5">
      <c r="A18" s="229"/>
      <c r="B18" s="229"/>
      <c r="C18" s="253" t="s">
        <v>154</v>
      </c>
      <c r="D18" s="297">
        <f>('[3]agregiranje denarsko'!DL16)/1000</f>
        <v>2915.962</v>
      </c>
      <c r="E18" s="298">
        <f>('[4]agregiranje denarsko'!DL16)/1000</f>
        <v>3736.72</v>
      </c>
      <c r="F18" s="298">
        <f>('[3]agregiranje denarsko'!DU16)/1000</f>
        <v>228.24799999999999</v>
      </c>
      <c r="G18" s="299">
        <f>('[4]agregiranje denarsko'!DU16)/1000</f>
        <v>421.82100000000003</v>
      </c>
      <c r="H18" s="297">
        <f>('[3]agregiranje klauzula'!DL16)/1000</f>
        <v>1702.3920000000001</v>
      </c>
      <c r="I18" s="298">
        <f>('[4]agregiranje klauzula'!DL16)/1000</f>
        <v>1405.7</v>
      </c>
      <c r="J18" s="298">
        <f>('[3]agregiranje klauzula'!DU16)/1000</f>
        <v>57.765999999999998</v>
      </c>
      <c r="K18" s="299">
        <f>('[4]agregiranje klauzula'!DU16)/1000</f>
        <v>145.34800000000001</v>
      </c>
      <c r="L18" s="300">
        <f>('[3]agregiranje devizno'!DL16)/1000</f>
        <v>2473.2440000000001</v>
      </c>
      <c r="M18" s="298">
        <f>('[4]agregiranje devizno'!DL16)/1000</f>
        <v>2496.3809999999999</v>
      </c>
      <c r="N18" s="298">
        <f>('[3]agregiranje devizno'!DU16)/1000</f>
        <v>127.321</v>
      </c>
      <c r="O18" s="301">
        <f>('[4]agregiranje devizno'!DU16)/1000</f>
        <v>151.48400000000001</v>
      </c>
      <c r="P18" s="295">
        <f t="shared" si="1"/>
        <v>7091.598</v>
      </c>
      <c r="Q18" s="291">
        <f t="shared" si="1"/>
        <v>7638.8009999999995</v>
      </c>
      <c r="R18" s="291">
        <f t="shared" si="1"/>
        <v>413.33500000000004</v>
      </c>
      <c r="S18" s="296">
        <f t="shared" si="1"/>
        <v>718.65300000000013</v>
      </c>
    </row>
    <row r="19" spans="1:19" ht="38.25">
      <c r="A19" s="229"/>
      <c r="B19" s="229"/>
      <c r="C19" s="253" t="s">
        <v>155</v>
      </c>
      <c r="D19" s="297">
        <f>('[3]agregiranje denarsko'!DL17)/1000</f>
        <v>1369.0550000000001</v>
      </c>
      <c r="E19" s="298">
        <f>('[4]agregiranje denarsko'!DL17)/1000</f>
        <v>1271.654</v>
      </c>
      <c r="F19" s="298">
        <f>('[3]agregiranje denarsko'!DU17)/1000</f>
        <v>183.50700000000001</v>
      </c>
      <c r="G19" s="299">
        <f>('[4]agregiranje denarsko'!DU17)/1000</f>
        <v>2.9710000000000001</v>
      </c>
      <c r="H19" s="297">
        <f>('[3]agregiranje klauzula'!DL17)/1000</f>
        <v>10971.486000000001</v>
      </c>
      <c r="I19" s="298">
        <f>('[4]agregiranje klauzula'!DL17)/1000</f>
        <v>12082.08</v>
      </c>
      <c r="J19" s="298">
        <f>('[3]agregiranje klauzula'!DU17)/1000</f>
        <v>0.12</v>
      </c>
      <c r="K19" s="299">
        <f>('[4]agregiranje klauzula'!DU17)/1000</f>
        <v>0.29599999999999999</v>
      </c>
      <c r="L19" s="300">
        <f>('[3]agregiranje devizno'!DL17)/1000</f>
        <v>325.77199999999999</v>
      </c>
      <c r="M19" s="298">
        <f>('[4]agregiranje devizno'!DL17)/1000</f>
        <v>494.089</v>
      </c>
      <c r="N19" s="298">
        <f>('[3]agregiranje devizno'!DU17)/1000</f>
        <v>0.04</v>
      </c>
      <c r="O19" s="301">
        <f>('[4]agregiranje devizno'!DU17)/1000</f>
        <v>0.46800000000000003</v>
      </c>
      <c r="P19" s="295">
        <f t="shared" si="1"/>
        <v>12666.313000000002</v>
      </c>
      <c r="Q19" s="291">
        <f t="shared" si="1"/>
        <v>13847.823</v>
      </c>
      <c r="R19" s="291">
        <f t="shared" si="1"/>
        <v>183.667</v>
      </c>
      <c r="S19" s="296">
        <f t="shared" si="1"/>
        <v>3.7349999999999999</v>
      </c>
    </row>
    <row r="20" spans="1:19">
      <c r="A20" s="229"/>
      <c r="B20" s="229"/>
      <c r="C20" s="253" t="s">
        <v>156</v>
      </c>
      <c r="D20" s="297">
        <f>('[3]agregiranje denarsko'!DL18)/1000</f>
        <v>208.28299999999999</v>
      </c>
      <c r="E20" s="298">
        <f>('[4]agregiranje denarsko'!DL18)/1000</f>
        <v>431.10500000000002</v>
      </c>
      <c r="F20" s="298">
        <f>('[3]agregiranje denarsko'!DU18)/1000</f>
        <v>2.8540000000000001</v>
      </c>
      <c r="G20" s="299">
        <f>('[4]agregiranje denarsko'!DU18)/1000</f>
        <v>5.67</v>
      </c>
      <c r="H20" s="297">
        <f>('[3]agregiranje klauzula'!DL18)/1000</f>
        <v>179.441</v>
      </c>
      <c r="I20" s="298">
        <f>('[4]agregiranje klauzula'!DL18)/1000</f>
        <v>414.072</v>
      </c>
      <c r="J20" s="298">
        <f>('[3]agregiranje klauzula'!DU18)/1000</f>
        <v>0.92900000000000005</v>
      </c>
      <c r="K20" s="299">
        <f>('[4]agregiranje klauzula'!DU18)/1000</f>
        <v>4.0430000000000001</v>
      </c>
      <c r="L20" s="300">
        <f>('[3]agregiranje devizno'!DL18)/1000</f>
        <v>320.322</v>
      </c>
      <c r="M20" s="298">
        <f>('[4]agregiranje devizno'!DL18)/1000</f>
        <v>337.072</v>
      </c>
      <c r="N20" s="298">
        <f>('[3]agregiranje devizno'!DU18)/1000</f>
        <v>1.605</v>
      </c>
      <c r="O20" s="301">
        <f>('[4]agregiranje devizno'!DU18)/1000</f>
        <v>1.591</v>
      </c>
      <c r="P20" s="295">
        <f t="shared" si="1"/>
        <v>708.04600000000005</v>
      </c>
      <c r="Q20" s="291">
        <f t="shared" si="1"/>
        <v>1182.249</v>
      </c>
      <c r="R20" s="291">
        <f t="shared" si="1"/>
        <v>5.3879999999999999</v>
      </c>
      <c r="S20" s="296">
        <f t="shared" si="1"/>
        <v>11.304</v>
      </c>
    </row>
    <row r="21" spans="1:19">
      <c r="A21" s="229"/>
      <c r="B21" s="229"/>
      <c r="C21" s="253" t="s">
        <v>157</v>
      </c>
      <c r="D21" s="297">
        <f>('[3]agregiranje denarsko'!DL19)/1000</f>
        <v>253.89500000000001</v>
      </c>
      <c r="E21" s="298">
        <f>('[4]agregiranje denarsko'!DL19)/1000</f>
        <v>268.71100000000001</v>
      </c>
      <c r="F21" s="298">
        <f>('[3]agregiranje denarsko'!DU19)/1000</f>
        <v>14.327</v>
      </c>
      <c r="G21" s="299">
        <f>('[4]agregiranje denarsko'!DU19)/1000</f>
        <v>12.605</v>
      </c>
      <c r="H21" s="297">
        <f>('[3]agregiranje klauzula'!DL19)/1000</f>
        <v>293.49200000000002</v>
      </c>
      <c r="I21" s="298">
        <f>('[4]agregiranje klauzula'!DL19)/1000</f>
        <v>293.697</v>
      </c>
      <c r="J21" s="298">
        <f>('[3]agregiranje klauzula'!DU19)/1000</f>
        <v>3.61</v>
      </c>
      <c r="K21" s="299">
        <f>('[4]agregiranje klauzula'!DU19)/1000</f>
        <v>13.641</v>
      </c>
      <c r="L21" s="300">
        <f>('[3]agregiranje devizno'!DL19)/1000</f>
        <v>336.58499999999998</v>
      </c>
      <c r="M21" s="298">
        <f>('[4]agregiranje devizno'!DL19)/1000</f>
        <v>414.73899999999998</v>
      </c>
      <c r="N21" s="298">
        <f>('[3]agregiranje devizno'!DU19)/1000</f>
        <v>15.513999999999999</v>
      </c>
      <c r="O21" s="301">
        <f>('[4]agregiranje devizno'!DU19)/1000</f>
        <v>6.2240000000000002</v>
      </c>
      <c r="P21" s="295">
        <f t="shared" si="1"/>
        <v>883.97199999999998</v>
      </c>
      <c r="Q21" s="291">
        <f t="shared" si="1"/>
        <v>977.14699999999993</v>
      </c>
      <c r="R21" s="291">
        <f t="shared" si="1"/>
        <v>33.451000000000001</v>
      </c>
      <c r="S21" s="296">
        <f t="shared" si="1"/>
        <v>32.47</v>
      </c>
    </row>
    <row r="22" spans="1:19" ht="25.5">
      <c r="A22" s="229"/>
      <c r="B22" s="229"/>
      <c r="C22" s="253" t="s">
        <v>158</v>
      </c>
      <c r="D22" s="297">
        <f>('[3]agregiranje denarsko'!DL20)/1000</f>
        <v>519.90099999999995</v>
      </c>
      <c r="E22" s="298">
        <f>('[4]agregiranje denarsko'!DL20)/1000</f>
        <v>589.92899999999997</v>
      </c>
      <c r="F22" s="298">
        <f>('[3]agregiranje denarsko'!DU20)/1000</f>
        <v>88.14</v>
      </c>
      <c r="G22" s="299">
        <f>('[4]agregiranje denarsko'!DU20)/1000</f>
        <v>97.215999999999994</v>
      </c>
      <c r="H22" s="297">
        <f>('[3]agregiranje klauzula'!DL20)/1000</f>
        <v>806.70500000000004</v>
      </c>
      <c r="I22" s="298">
        <f>('[4]agregiranje klauzula'!DL20)/1000</f>
        <v>830.12900000000002</v>
      </c>
      <c r="J22" s="298">
        <f>('[3]agregiranje klauzula'!DU20)/1000</f>
        <v>31.611000000000001</v>
      </c>
      <c r="K22" s="299">
        <f>('[4]agregiranje klauzula'!DU20)/1000</f>
        <v>44.784999999999997</v>
      </c>
      <c r="L22" s="300">
        <f>('[3]agregiranje devizno'!DL20)/1000</f>
        <v>352.03199999999998</v>
      </c>
      <c r="M22" s="298">
        <f>('[4]agregiranje devizno'!DL20)/1000</f>
        <v>315.98599999999999</v>
      </c>
      <c r="N22" s="298">
        <f>('[3]agregiranje devizno'!DU20)/1000</f>
        <v>27.765000000000001</v>
      </c>
      <c r="O22" s="301">
        <f>('[4]agregiranje devizno'!DU20)/1000</f>
        <v>26.558</v>
      </c>
      <c r="P22" s="295">
        <f t="shared" si="1"/>
        <v>1678.6379999999999</v>
      </c>
      <c r="Q22" s="291">
        <f t="shared" si="1"/>
        <v>1736.0439999999999</v>
      </c>
      <c r="R22" s="291">
        <f t="shared" si="1"/>
        <v>147.51600000000002</v>
      </c>
      <c r="S22" s="296">
        <f t="shared" si="1"/>
        <v>168.55899999999997</v>
      </c>
    </row>
    <row r="23" spans="1:19">
      <c r="A23" s="229"/>
      <c r="B23" s="229"/>
      <c r="C23" s="253" t="s">
        <v>159</v>
      </c>
      <c r="D23" s="297">
        <f>('[3]agregiranje denarsko'!DL21)/1000</f>
        <v>0.58899999999999997</v>
      </c>
      <c r="E23" s="298">
        <f>('[4]agregiranje denarsko'!DL21)/1000</f>
        <v>0.877</v>
      </c>
      <c r="F23" s="298">
        <f>('[3]agregiranje denarsko'!DU21)/1000</f>
        <v>5.0000000000000001E-3</v>
      </c>
      <c r="G23" s="299">
        <f>('[4]agregiranje denarsko'!DU21)/1000</f>
        <v>1.7999999999999999E-2</v>
      </c>
      <c r="H23" s="297">
        <f>('[3]agregiranje klauzula'!DL21)/1000</f>
        <v>0.215</v>
      </c>
      <c r="I23" s="298">
        <f>('[4]agregiranje klauzula'!DL21)/1000</f>
        <v>0.21299999999999999</v>
      </c>
      <c r="J23" s="298">
        <f>('[3]agregiranje klauzula'!DU21)/1000</f>
        <v>2E-3</v>
      </c>
      <c r="K23" s="299">
        <f>('[4]agregiranje klauzula'!DU21)/1000</f>
        <v>2E-3</v>
      </c>
      <c r="L23" s="300">
        <f>('[3]agregiranje devizno'!DL21)/1000</f>
        <v>5.1509999999999998</v>
      </c>
      <c r="M23" s="298">
        <f>('[4]agregiranje devizno'!DL21)/1000</f>
        <v>4.7480000000000002</v>
      </c>
      <c r="N23" s="298">
        <f>('[3]agregiranje devizno'!DU21)/1000</f>
        <v>1.4999999999999999E-2</v>
      </c>
      <c r="O23" s="301">
        <f>('[4]agregiranje devizno'!DU21)/1000</f>
        <v>0.01</v>
      </c>
      <c r="P23" s="295">
        <f t="shared" si="1"/>
        <v>5.9550000000000001</v>
      </c>
      <c r="Q23" s="291">
        <f t="shared" si="1"/>
        <v>5.8380000000000001</v>
      </c>
      <c r="R23" s="291">
        <f t="shared" si="1"/>
        <v>2.1999999999999999E-2</v>
      </c>
      <c r="S23" s="296">
        <f t="shared" si="1"/>
        <v>0.03</v>
      </c>
    </row>
    <row r="24" spans="1:19" ht="26.25" thickBot="1">
      <c r="A24" s="229"/>
      <c r="B24" s="229"/>
      <c r="C24" s="265" t="s">
        <v>160</v>
      </c>
      <c r="D24" s="297">
        <f>('[3]agregiranje denarsko'!DL22)/1000</f>
        <v>229.81700000000001</v>
      </c>
      <c r="E24" s="298">
        <f>('[4]agregiranje denarsko'!DL22)/1000</f>
        <v>0.19700000000000001</v>
      </c>
      <c r="F24" s="298">
        <f>('[3]agregiranje denarsko'!DU22)/1000</f>
        <v>0</v>
      </c>
      <c r="G24" s="299">
        <f>('[4]agregiranje denarsko'!DU22)/1000</f>
        <v>2.3E-2</v>
      </c>
      <c r="H24" s="297">
        <f>('[3]agregiranje klauzula'!DL22)/1000</f>
        <v>3.67</v>
      </c>
      <c r="I24" s="298">
        <f>('[4]agregiranje klauzula'!DL22)/1000</f>
        <v>0</v>
      </c>
      <c r="J24" s="298">
        <f>('[3]agregiranje klauzula'!DU22)/1000</f>
        <v>0</v>
      </c>
      <c r="K24" s="299">
        <f>('[4]agregiranje klauzula'!DU22)/1000</f>
        <v>0</v>
      </c>
      <c r="L24" s="300">
        <f>('[3]agregiranje devizno'!DL22)/1000</f>
        <v>42.383000000000003</v>
      </c>
      <c r="M24" s="298">
        <f>('[4]agregiranje devizno'!DL22)/1000</f>
        <v>40.088999999999999</v>
      </c>
      <c r="N24" s="298">
        <f>('[3]agregiranje devizno'!DU22)/1000</f>
        <v>38.866</v>
      </c>
      <c r="O24" s="301">
        <f>('[4]agregiranje devizno'!DU22)/1000</f>
        <v>40.076999999999998</v>
      </c>
      <c r="P24" s="295">
        <f t="shared" si="1"/>
        <v>275.87</v>
      </c>
      <c r="Q24" s="291">
        <f t="shared" si="1"/>
        <v>40.286000000000001</v>
      </c>
      <c r="R24" s="291">
        <f t="shared" si="1"/>
        <v>38.866</v>
      </c>
      <c r="S24" s="296">
        <f t="shared" si="1"/>
        <v>40.1</v>
      </c>
    </row>
    <row r="25" spans="1:19" ht="13.5" thickBot="1">
      <c r="A25" s="229"/>
      <c r="B25" s="229"/>
      <c r="C25" s="238" t="s">
        <v>161</v>
      </c>
      <c r="D25" s="242">
        <f>D26+D27+D28+D29+D30+D31</f>
        <v>49077.707999999999</v>
      </c>
      <c r="E25" s="240">
        <f t="shared" ref="E25:S25" si="2">E26+E27+E28+E29+E30+E31</f>
        <v>51219.731</v>
      </c>
      <c r="F25" s="240">
        <f t="shared" si="2"/>
        <v>3794.049</v>
      </c>
      <c r="G25" s="302">
        <f t="shared" si="2"/>
        <v>4304.9829999999993</v>
      </c>
      <c r="H25" s="242">
        <f t="shared" si="2"/>
        <v>24720.644</v>
      </c>
      <c r="I25" s="240">
        <f t="shared" si="2"/>
        <v>24897.177000000003</v>
      </c>
      <c r="J25" s="240">
        <f t="shared" si="2"/>
        <v>1045.028</v>
      </c>
      <c r="K25" s="302">
        <f t="shared" si="2"/>
        <v>1158.0539999999999</v>
      </c>
      <c r="L25" s="241">
        <f t="shared" si="2"/>
        <v>4016.4779999999996</v>
      </c>
      <c r="M25" s="240">
        <f t="shared" si="2"/>
        <v>4456.076</v>
      </c>
      <c r="N25" s="240">
        <f t="shared" si="2"/>
        <v>277.85199999999998</v>
      </c>
      <c r="O25" s="303">
        <f t="shared" si="2"/>
        <v>397.32599999999996</v>
      </c>
      <c r="P25" s="239">
        <f t="shared" si="2"/>
        <v>77814.829999999987</v>
      </c>
      <c r="Q25" s="240">
        <f t="shared" si="2"/>
        <v>80572.984000000011</v>
      </c>
      <c r="R25" s="240">
        <f t="shared" si="2"/>
        <v>5116.929000000001</v>
      </c>
      <c r="S25" s="243">
        <f t="shared" si="2"/>
        <v>5860.3629999999994</v>
      </c>
    </row>
    <row r="26" spans="1:19" ht="25.5">
      <c r="A26" s="229"/>
      <c r="B26" s="229"/>
      <c r="C26" s="244" t="s">
        <v>162</v>
      </c>
      <c r="D26" s="290">
        <f>('[3]agregiranje denarsko'!$DL$23+'[3]agregiranje denarsko'!$DL$24)/1000</f>
        <v>1586.636</v>
      </c>
      <c r="E26" s="291">
        <f>('[4]agregiranje denarsko'!$DL$23+'[4]agregiranje denarsko'!$DL$24)/1000</f>
        <v>1587.329</v>
      </c>
      <c r="F26" s="291">
        <f>('[3]agregiranje denarsko'!$DU$23+'[3]agregiranje denarsko'!$DU$24)/1000</f>
        <v>116.414</v>
      </c>
      <c r="G26" s="292">
        <f>('[4]agregiranje denarsko'!$DU$23+'[4]agregiranje denarsko'!$DU$24)/1000</f>
        <v>128.24700000000001</v>
      </c>
      <c r="H26" s="290">
        <f>('[3]agregiranje klauzula'!$DL$23+'[3]agregiranje klauzula'!$DL$24)/1000</f>
        <v>11593.367</v>
      </c>
      <c r="I26" s="291">
        <f>('[4]agregiranje klauzula'!$DL$23+'[4]agregiranje klauzula'!$DL$24)/1000</f>
        <v>12328.968999999999</v>
      </c>
      <c r="J26" s="291">
        <f>('[3]agregiranje klauzula'!$DU$23+'[3]agregiranje klauzula'!$DU$24)/1000</f>
        <v>278.26799999999997</v>
      </c>
      <c r="K26" s="292">
        <f>('[4]agregiranje klauzula'!$DU$23+'[4]agregiranje klauzula'!$DU$24)/1000</f>
        <v>316.447</v>
      </c>
      <c r="L26" s="293">
        <f>('[3]agregiranje devizno'!$DL$23+'[3]agregiranje devizno'!$DL$24)/1000</f>
        <v>1705.9839999999999</v>
      </c>
      <c r="M26" s="291">
        <f>('[4]agregiranje devizno'!$DL$23+'[4]agregiranje devizno'!$DL$24)/1000</f>
        <v>1950.0129999999999</v>
      </c>
      <c r="N26" s="291">
        <f>('[3]agregiranje devizno'!$DU$23+'[3]agregiranje devizno'!$DU$24)/1000</f>
        <v>68.061000000000007</v>
      </c>
      <c r="O26" s="294">
        <f>('[4]agregiranje devizno'!$DU$23+'[4]agregiranje devizno'!$DU$24)/1000</f>
        <v>100.249</v>
      </c>
      <c r="P26" s="295">
        <f>D26+H26+L26</f>
        <v>14885.987000000001</v>
      </c>
      <c r="Q26" s="291">
        <f>E26+I26+M26</f>
        <v>15866.310999999998</v>
      </c>
      <c r="R26" s="291">
        <f>F26+J26+N26</f>
        <v>462.74299999999994</v>
      </c>
      <c r="S26" s="296">
        <f>G26+K26+O26</f>
        <v>544.94299999999998</v>
      </c>
    </row>
    <row r="27" spans="1:19">
      <c r="A27" s="229"/>
      <c r="B27" s="229"/>
      <c r="C27" s="253" t="s">
        <v>163</v>
      </c>
      <c r="D27" s="297">
        <f>('[3]agregiranje denarsko'!DL25)/1000</f>
        <v>15246.505999999999</v>
      </c>
      <c r="E27" s="298">
        <f>('[4]agregiranje denarsko'!DL25)/1000</f>
        <v>16980.719000000001</v>
      </c>
      <c r="F27" s="298">
        <f>('[3]agregiranje denarsko'!DU25)/1000</f>
        <v>1553.8510000000001</v>
      </c>
      <c r="G27" s="299">
        <f>('[4]agregiranje denarsko'!DU25)/1000</f>
        <v>1762.6849999999999</v>
      </c>
      <c r="H27" s="297">
        <f>('[3]agregiranje klauzula'!DL25)/1000</f>
        <v>8825.8160000000007</v>
      </c>
      <c r="I27" s="298">
        <f>('[4]agregiranje klauzula'!DL25)/1000</f>
        <v>8526.6910000000007</v>
      </c>
      <c r="J27" s="298">
        <f>('[3]agregiranje klauzula'!DU25)/1000</f>
        <v>484.76799999999997</v>
      </c>
      <c r="K27" s="299">
        <f>('[4]agregiranje klauzula'!DU25)/1000</f>
        <v>644.59500000000003</v>
      </c>
      <c r="L27" s="300">
        <f>('[3]agregiranje devizno'!DL25)/1000</f>
        <v>1054.992</v>
      </c>
      <c r="M27" s="298">
        <f>('[4]agregiranje devizno'!DL25)/1000</f>
        <v>1149.925</v>
      </c>
      <c r="N27" s="298">
        <f>('[3]agregiranje devizno'!DU25)/1000</f>
        <v>97.79</v>
      </c>
      <c r="O27" s="301">
        <f>('[4]agregiranje devizno'!DU25)/1000</f>
        <v>161.154</v>
      </c>
      <c r="P27" s="295">
        <f t="shared" ref="P27:S32" si="3">D27+H27+L27</f>
        <v>25127.313999999998</v>
      </c>
      <c r="Q27" s="291">
        <f t="shared" si="3"/>
        <v>26657.335000000003</v>
      </c>
      <c r="R27" s="291">
        <f t="shared" si="3"/>
        <v>2136.4090000000001</v>
      </c>
      <c r="S27" s="296">
        <f t="shared" si="3"/>
        <v>2568.4339999999997</v>
      </c>
    </row>
    <row r="28" spans="1:19">
      <c r="A28" s="229"/>
      <c r="B28" s="229"/>
      <c r="C28" s="253" t="s">
        <v>164</v>
      </c>
      <c r="D28" s="297">
        <f>('[3]agregiranje denarsko'!DL26)/1000</f>
        <v>8453.8349999999991</v>
      </c>
      <c r="E28" s="298">
        <f>('[4]agregiranje denarsko'!DL26)/1000</f>
        <v>8711.5310000000009</v>
      </c>
      <c r="F28" s="298">
        <f>('[3]agregiranje denarsko'!DU26)/1000</f>
        <v>521.57899999999995</v>
      </c>
      <c r="G28" s="299">
        <f>('[4]agregiranje denarsko'!DU26)/1000</f>
        <v>534.91399999999999</v>
      </c>
      <c r="H28" s="297">
        <f>('[3]agregiranje klauzula'!DL26)/1000</f>
        <v>1.7999999999999999E-2</v>
      </c>
      <c r="I28" s="298">
        <f>('[4]agregiranje klauzula'!DL26)/1000</f>
        <v>8.0000000000000002E-3</v>
      </c>
      <c r="J28" s="298">
        <f>('[3]agregiranje klauzula'!DU26)/1000</f>
        <v>3.0000000000000001E-3</v>
      </c>
      <c r="K28" s="299">
        <f>('[4]agregiranje klauzula'!DU26)/1000</f>
        <v>2E-3</v>
      </c>
      <c r="L28" s="300">
        <f>('[3]agregiranje devizno'!DL26)/1000</f>
        <v>8.4000000000000005E-2</v>
      </c>
      <c r="M28" s="298">
        <f>('[4]agregiranje devizno'!DL26)/1000</f>
        <v>0.41099999999999998</v>
      </c>
      <c r="N28" s="298">
        <f>('[3]agregiranje devizno'!DU26)/1000</f>
        <v>1E-3</v>
      </c>
      <c r="O28" s="301">
        <f>('[4]agregiranje devizno'!DU26)/1000</f>
        <v>6.0000000000000001E-3</v>
      </c>
      <c r="P28" s="295">
        <f t="shared" si="3"/>
        <v>8453.9369999999999</v>
      </c>
      <c r="Q28" s="291">
        <f t="shared" si="3"/>
        <v>8711.9500000000007</v>
      </c>
      <c r="R28" s="291">
        <f t="shared" si="3"/>
        <v>521.58299999999997</v>
      </c>
      <c r="S28" s="296">
        <f t="shared" si="3"/>
        <v>534.92199999999991</v>
      </c>
    </row>
    <row r="29" spans="1:19">
      <c r="A29" s="229"/>
      <c r="B29" s="229"/>
      <c r="C29" s="253" t="s">
        <v>165</v>
      </c>
      <c r="D29" s="297">
        <f>('[3]agregiranje denarsko'!DL27)/1000</f>
        <v>23105.798999999999</v>
      </c>
      <c r="E29" s="298">
        <f>('[4]agregiranje denarsko'!DL27)/1000</f>
        <v>23209.38</v>
      </c>
      <c r="F29" s="298">
        <f>('[3]agregiranje denarsko'!DU27)/1000</f>
        <v>1483.2909999999999</v>
      </c>
      <c r="G29" s="299">
        <f>('[4]agregiranje denarsko'!DU27)/1000</f>
        <v>1706.4290000000001</v>
      </c>
      <c r="H29" s="297">
        <f>('[3]agregiranje klauzula'!DL27)/1000</f>
        <v>0</v>
      </c>
      <c r="I29" s="298">
        <f>('[4]agregiranje klauzula'!DL27)/1000</f>
        <v>0</v>
      </c>
      <c r="J29" s="298">
        <f>('[3]agregiranje klauzula'!DU27)/1000</f>
        <v>0</v>
      </c>
      <c r="K29" s="299">
        <f>('[4]agregiranje klauzula'!DU27)/1000</f>
        <v>0</v>
      </c>
      <c r="L29" s="300">
        <f>('[3]agregiranje devizno'!DL27)/1000</f>
        <v>342.96600000000001</v>
      </c>
      <c r="M29" s="298">
        <f>('[4]agregiranje devizno'!DL27)/1000</f>
        <v>391.53399999999999</v>
      </c>
      <c r="N29" s="298">
        <f>('[3]agregiranje devizno'!DU27)/1000</f>
        <v>20.6</v>
      </c>
      <c r="O29" s="301">
        <f>('[4]agregiranje devizno'!DU27)/1000</f>
        <v>37.83</v>
      </c>
      <c r="P29" s="295">
        <f t="shared" si="3"/>
        <v>23448.764999999999</v>
      </c>
      <c r="Q29" s="291">
        <f t="shared" si="3"/>
        <v>23600.914000000001</v>
      </c>
      <c r="R29" s="291">
        <f t="shared" si="3"/>
        <v>1503.8909999999998</v>
      </c>
      <c r="S29" s="296">
        <f t="shared" si="3"/>
        <v>1744.259</v>
      </c>
    </row>
    <row r="30" spans="1:19">
      <c r="A30" s="229"/>
      <c r="B30" s="229"/>
      <c r="C30" s="253" t="s">
        <v>166</v>
      </c>
      <c r="D30" s="297">
        <f>('[3]agregiranje denarsko'!DL28)/1000</f>
        <v>317.67399999999998</v>
      </c>
      <c r="E30" s="298">
        <f>('[4]agregiranje denarsko'!DL28)/1000</f>
        <v>291.685</v>
      </c>
      <c r="F30" s="298">
        <f>('[3]agregiranje denarsko'!DU28)/1000</f>
        <v>65.230999999999995</v>
      </c>
      <c r="G30" s="299">
        <f>('[4]agregiranje denarsko'!DU28)/1000</f>
        <v>63.771999999999998</v>
      </c>
      <c r="H30" s="297">
        <f>('[3]agregiranje klauzula'!DL28)/1000</f>
        <v>3749.8240000000001</v>
      </c>
      <c r="I30" s="298">
        <f>('[4]agregiranje klauzula'!DL28)/1000</f>
        <v>3666.5610000000001</v>
      </c>
      <c r="J30" s="298">
        <f>('[3]agregiranje klauzula'!DU28)/1000</f>
        <v>100.28100000000001</v>
      </c>
      <c r="K30" s="299">
        <f>('[4]agregiranje klauzula'!DU28)/1000</f>
        <v>108.449</v>
      </c>
      <c r="L30" s="300">
        <f>('[3]agregiranje devizno'!DL28)/1000</f>
        <v>638.05700000000002</v>
      </c>
      <c r="M30" s="298">
        <f>('[4]agregiranje devizno'!DL28)/1000</f>
        <v>575.14</v>
      </c>
      <c r="N30" s="298">
        <f>('[3]agregiranje devizno'!DU28)/1000</f>
        <v>45.941000000000003</v>
      </c>
      <c r="O30" s="301">
        <f>('[4]agregiranje devizno'!DU28)/1000</f>
        <v>55.003</v>
      </c>
      <c r="P30" s="295">
        <f t="shared" si="3"/>
        <v>4705.5550000000003</v>
      </c>
      <c r="Q30" s="291">
        <f t="shared" si="3"/>
        <v>4533.3860000000004</v>
      </c>
      <c r="R30" s="291">
        <f t="shared" si="3"/>
        <v>211.453</v>
      </c>
      <c r="S30" s="296">
        <f t="shared" si="3"/>
        <v>227.22399999999999</v>
      </c>
    </row>
    <row r="31" spans="1:19" ht="13.5" thickBot="1">
      <c r="A31" s="229"/>
      <c r="B31" s="229"/>
      <c r="C31" s="265" t="s">
        <v>167</v>
      </c>
      <c r="D31" s="297">
        <f>('[3]agregiranje denarsko'!DL29)/1000</f>
        <v>367.25799999999998</v>
      </c>
      <c r="E31" s="298">
        <f>('[4]agregiranje denarsko'!DL29)/1000</f>
        <v>439.08699999999999</v>
      </c>
      <c r="F31" s="304">
        <f>('[3]agregiranje denarsko'!DU29)/1000</f>
        <v>53.683</v>
      </c>
      <c r="G31" s="299">
        <f>('[4]agregiranje denarsko'!DU29)/1000</f>
        <v>108.93600000000001</v>
      </c>
      <c r="H31" s="297">
        <f>('[3]agregiranje klauzula'!DL29)/1000</f>
        <v>551.61900000000003</v>
      </c>
      <c r="I31" s="298">
        <f>('[4]agregiranje klauzula'!DL29)/1000</f>
        <v>374.94799999999998</v>
      </c>
      <c r="J31" s="298">
        <f>('[3]agregiranje klauzula'!DU29)/1000</f>
        <v>181.708</v>
      </c>
      <c r="K31" s="299">
        <f>('[4]agregiranje klauzula'!DU29)/1000</f>
        <v>88.561000000000007</v>
      </c>
      <c r="L31" s="300">
        <f>('[3]agregiranje devizno'!DL29)/1000</f>
        <v>274.39499999999998</v>
      </c>
      <c r="M31" s="298">
        <f>('[4]agregiranje devizno'!DL29)/1000</f>
        <v>389.053</v>
      </c>
      <c r="N31" s="298">
        <f>('[3]agregiranje devizno'!DU29)/1000</f>
        <v>45.459000000000003</v>
      </c>
      <c r="O31" s="301">
        <f>('[4]agregiranje devizno'!DU29)/1000</f>
        <v>43.084000000000003</v>
      </c>
      <c r="P31" s="295">
        <f t="shared" si="3"/>
        <v>1193.2719999999999</v>
      </c>
      <c r="Q31" s="291">
        <f t="shared" si="3"/>
        <v>1203.088</v>
      </c>
      <c r="R31" s="291">
        <f t="shared" si="3"/>
        <v>280.85000000000002</v>
      </c>
      <c r="S31" s="296">
        <f t="shared" si="3"/>
        <v>240.58100000000002</v>
      </c>
    </row>
    <row r="32" spans="1:19" ht="13.5" thickBot="1">
      <c r="A32" s="229"/>
      <c r="B32" s="229"/>
      <c r="C32" s="305" t="s">
        <v>168</v>
      </c>
      <c r="D32" s="306">
        <f>('[3]agregiranje denarsko'!$DL$33+'[3]agregiranje denarsko'!$DL$32+'[3]agregiranje denarsko'!$DL$31+'[3]agregiranje denarsko'!$DL$30)/1000</f>
        <v>1635.0350000000001</v>
      </c>
      <c r="E32" s="307">
        <f>('[4]agregiranje denarsko'!$DL$33+'[4]agregiranje denarsko'!$DL$32+'[4]agregiranje denarsko'!$DL$31+'[4]agregiranje denarsko'!$DL$30)/1000</f>
        <v>1500.6890000000001</v>
      </c>
      <c r="F32" s="277">
        <f>('[3]agregiranje denarsko'!DU30+'[3]agregiranje denarsko'!$DU$31+'[3]agregiranje denarsko'!$DU$32+'[3]agregiranje denarsko'!$DU$33)/1000</f>
        <v>108.18600000000001</v>
      </c>
      <c r="G32" s="308">
        <f>('[4]agregiranje denarsko'!$DU$33+'[4]agregiranje denarsko'!$DU$32+'[4]agregiranje denarsko'!$DU$31+'[4]agregiranje denarsko'!$DU$30)/1000</f>
        <v>131.636</v>
      </c>
      <c r="H32" s="306">
        <f>('[3]agregiranje klauzula'!$DL$33+'[3]agregiranje klauzula'!$DL$32+'[3]agregiranje klauzula'!$DL$31+'[3]agregiranje klauzula'!$DL$30)/1000</f>
        <v>2033.672</v>
      </c>
      <c r="I32" s="307">
        <f>('[4]agregiranje klauzula'!$DL$33+'[4]agregiranje klauzula'!$DL$32+'[4]agregiranje klauzula'!$DL$31+'[4]agregiranje klauzula'!$DL$30)/1000</f>
        <v>1740.527</v>
      </c>
      <c r="J32" s="307">
        <f>('[3]agregiranje klauzula'!$DU$33+'[3]agregiranje klauzula'!$DU$32+'[3]agregiranje klauzula'!$DU$31+'[3]agregiranje klauzula'!$DU$30)/1000</f>
        <v>126.95699999999999</v>
      </c>
      <c r="K32" s="308">
        <f>('[4]agregiranje klauzula'!$DU$33+'[4]agregiranje klauzula'!$DU$32+'[4]agregiranje klauzula'!$DU$31+'[4]agregiranje klauzula'!$DU$30)/1000</f>
        <v>131.91999999999999</v>
      </c>
      <c r="L32" s="309">
        <f>('[3]agregiranje devizno'!$DL$33+'[3]agregiranje devizno'!$DL$32+'[3]agregiranje devizno'!$DL$31+'[3]agregiranje devizno'!$DL$30)/1000</f>
        <v>194.196</v>
      </c>
      <c r="M32" s="307">
        <f>('[4]agregiranje devizno'!$DL$33+'[4]agregiranje devizno'!$DL$32+'[4]agregiranje devizno'!$DL$31+'[4]agregiranje devizno'!$DL$30)/1000</f>
        <v>195.96600000000001</v>
      </c>
      <c r="N32" s="307">
        <f>('[3]agregiranje devizno'!$DU$33+'[3]agregiranje devizno'!$DU$32+'[3]agregiranje devizno'!$DU$31+'[3]agregiranje devizno'!$DU$30)/1000</f>
        <v>24.088999999999999</v>
      </c>
      <c r="O32" s="310">
        <f>('[4]agregiranje devizno'!$DU$33+'[4]agregiranje devizno'!$DU$32+'[4]agregiranje devizno'!$DU$31+'[4]agregiranje devizno'!$DU$30)/1000</f>
        <v>16.36</v>
      </c>
      <c r="P32" s="311">
        <f t="shared" si="3"/>
        <v>3862.9030000000002</v>
      </c>
      <c r="Q32" s="307">
        <f t="shared" si="3"/>
        <v>3437.1820000000002</v>
      </c>
      <c r="R32" s="307">
        <f t="shared" si="3"/>
        <v>259.23199999999997</v>
      </c>
      <c r="S32" s="312">
        <f t="shared" si="3"/>
        <v>279.916</v>
      </c>
    </row>
    <row r="33" spans="1:19" ht="14.25" thickTop="1" thickBot="1">
      <c r="A33" s="229"/>
      <c r="B33" s="229"/>
      <c r="C33" s="313" t="s">
        <v>68</v>
      </c>
      <c r="D33" s="314">
        <f>D32+D25+D19+D17+D9</f>
        <v>119544.94200000001</v>
      </c>
      <c r="E33" s="315">
        <f t="shared" ref="E33:S33" si="4">E32+E25+E19+E17+E9</f>
        <v>129118.63200000001</v>
      </c>
      <c r="F33" s="315">
        <f t="shared" si="4"/>
        <v>10143.576000000001</v>
      </c>
      <c r="G33" s="316">
        <f t="shared" si="4"/>
        <v>10734.942999999999</v>
      </c>
      <c r="H33" s="314">
        <f t="shared" si="4"/>
        <v>78008.151999999987</v>
      </c>
      <c r="I33" s="315">
        <f t="shared" si="4"/>
        <v>80455.664000000004</v>
      </c>
      <c r="J33" s="315">
        <f t="shared" si="4"/>
        <v>3886.33</v>
      </c>
      <c r="K33" s="316">
        <f t="shared" si="4"/>
        <v>4306.3500000000004</v>
      </c>
      <c r="L33" s="314">
        <f t="shared" si="4"/>
        <v>78856.335999999996</v>
      </c>
      <c r="M33" s="315">
        <f t="shared" si="4"/>
        <v>83259.837</v>
      </c>
      <c r="N33" s="315">
        <f t="shared" si="4"/>
        <v>3966.4319999999998</v>
      </c>
      <c r="O33" s="316">
        <f t="shared" si="4"/>
        <v>4890.1490000000013</v>
      </c>
      <c r="P33" s="314">
        <f t="shared" si="4"/>
        <v>276409.43</v>
      </c>
      <c r="Q33" s="315">
        <f t="shared" si="4"/>
        <v>292834.13300000003</v>
      </c>
      <c r="R33" s="315">
        <f t="shared" si="4"/>
        <v>17996.338</v>
      </c>
      <c r="S33" s="317">
        <f t="shared" si="4"/>
        <v>19931.441999999999</v>
      </c>
    </row>
    <row r="34" spans="1:19">
      <c r="A34" s="229"/>
      <c r="B34" s="229"/>
      <c r="C34" s="229"/>
      <c r="D34" s="229"/>
      <c r="E34" s="229"/>
      <c r="F34" s="229"/>
      <c r="G34" s="229"/>
      <c r="H34" s="229"/>
      <c r="I34" s="229"/>
      <c r="J34" s="229"/>
      <c r="K34" s="229"/>
      <c r="L34" s="229"/>
      <c r="M34" s="229"/>
      <c r="N34" s="229"/>
      <c r="O34" s="229"/>
      <c r="P34" s="229"/>
      <c r="Q34" s="229"/>
      <c r="R34" s="229"/>
      <c r="S34" s="229"/>
    </row>
  </sheetData>
  <mergeCells count="18">
    <mergeCell ref="R1:S1"/>
    <mergeCell ref="C3:S3"/>
    <mergeCell ref="F4:G4"/>
    <mergeCell ref="F5:G5"/>
    <mergeCell ref="Q5:S5"/>
    <mergeCell ref="C6:C8"/>
    <mergeCell ref="D6:G6"/>
    <mergeCell ref="H6:K6"/>
    <mergeCell ref="L6:O6"/>
    <mergeCell ref="P6:S6"/>
    <mergeCell ref="P7:Q7"/>
    <mergeCell ref="R7:S7"/>
    <mergeCell ref="D7:E7"/>
    <mergeCell ref="F7:G7"/>
    <mergeCell ref="H7:I7"/>
    <mergeCell ref="J7:K7"/>
    <mergeCell ref="L7:M7"/>
    <mergeCell ref="N7:O7"/>
  </mergeCells>
  <pageMargins left="0.7" right="0.7" top="0.75" bottom="0.75" header="0.3" footer="0.3"/>
  <pageSetup paperSize="9" scale="81" orientation="landscape" verticalDpi="0" r:id="rId1"/>
</worksheet>
</file>

<file path=xl/worksheets/sheet9.xml><?xml version="1.0" encoding="utf-8"?>
<worksheet xmlns="http://schemas.openxmlformats.org/spreadsheetml/2006/main" xmlns:r="http://schemas.openxmlformats.org/officeDocument/2006/relationships">
  <sheetPr>
    <pageSetUpPr fitToPage="1"/>
  </sheetPr>
  <dimension ref="A1:L34"/>
  <sheetViews>
    <sheetView workbookViewId="0">
      <selection activeCell="A5" sqref="A5"/>
    </sheetView>
  </sheetViews>
  <sheetFormatPr defaultRowHeight="12.75"/>
  <cols>
    <col min="1" max="1" width="5.140625" style="229" customWidth="1"/>
    <col min="2" max="2" width="26.85546875" style="230" customWidth="1"/>
    <col min="3" max="3" width="11" style="230" customWidth="1"/>
    <col min="4" max="4" width="9.7109375" style="230" customWidth="1"/>
    <col min="5" max="7" width="10.140625" style="230" bestFit="1" customWidth="1"/>
    <col min="8" max="8" width="11.28515625" style="230" bestFit="1" customWidth="1"/>
    <col min="9" max="9" width="9.140625" style="230"/>
    <col min="10" max="10" width="9.42578125" style="230" customWidth="1"/>
    <col min="11" max="11" width="8.42578125" style="230" bestFit="1" customWidth="1"/>
    <col min="12" max="12" width="9.28515625" style="230" customWidth="1"/>
    <col min="13" max="247" width="9.140625" style="230"/>
    <col min="248" max="248" width="8" style="230" customWidth="1"/>
    <col min="249" max="249" width="11.140625" style="230" bestFit="1" customWidth="1"/>
    <col min="250" max="250" width="26.85546875" style="230" customWidth="1"/>
    <col min="251" max="251" width="11" style="230" customWidth="1"/>
    <col min="252" max="252" width="9.7109375" style="230" customWidth="1"/>
    <col min="253" max="255" width="10.140625" style="230" bestFit="1" customWidth="1"/>
    <col min="256" max="256" width="11.28515625" style="230" bestFit="1" customWidth="1"/>
    <col min="257" max="257" width="9.140625" style="230"/>
    <col min="258" max="258" width="9.42578125" style="230" customWidth="1"/>
    <col min="259" max="259" width="8.42578125" style="230" bestFit="1" customWidth="1"/>
    <col min="260" max="260" width="9.28515625" style="230" customWidth="1"/>
    <col min="261" max="262" width="11.5703125" style="230" bestFit="1" customWidth="1"/>
    <col min="263" max="263" width="9.140625" style="230"/>
    <col min="264" max="264" width="11.5703125" style="230" bestFit="1" customWidth="1"/>
    <col min="265" max="503" width="9.140625" style="230"/>
    <col min="504" max="504" width="8" style="230" customWidth="1"/>
    <col min="505" max="505" width="11.140625" style="230" bestFit="1" customWidth="1"/>
    <col min="506" max="506" width="26.85546875" style="230" customWidth="1"/>
    <col min="507" max="507" width="11" style="230" customWidth="1"/>
    <col min="508" max="508" width="9.7109375" style="230" customWidth="1"/>
    <col min="509" max="511" width="10.140625" style="230" bestFit="1" customWidth="1"/>
    <col min="512" max="512" width="11.28515625" style="230" bestFit="1" customWidth="1"/>
    <col min="513" max="513" width="9.140625" style="230"/>
    <col min="514" max="514" width="9.42578125" style="230" customWidth="1"/>
    <col min="515" max="515" width="8.42578125" style="230" bestFit="1" customWidth="1"/>
    <col min="516" max="516" width="9.28515625" style="230" customWidth="1"/>
    <col min="517" max="518" width="11.5703125" style="230" bestFit="1" customWidth="1"/>
    <col min="519" max="519" width="9.140625" style="230"/>
    <col min="520" max="520" width="11.5703125" style="230" bestFit="1" customWidth="1"/>
    <col min="521" max="759" width="9.140625" style="230"/>
    <col min="760" max="760" width="8" style="230" customWidth="1"/>
    <col min="761" max="761" width="11.140625" style="230" bestFit="1" customWidth="1"/>
    <col min="762" max="762" width="26.85546875" style="230" customWidth="1"/>
    <col min="763" max="763" width="11" style="230" customWidth="1"/>
    <col min="764" max="764" width="9.7109375" style="230" customWidth="1"/>
    <col min="765" max="767" width="10.140625" style="230" bestFit="1" customWidth="1"/>
    <col min="768" max="768" width="11.28515625" style="230" bestFit="1" customWidth="1"/>
    <col min="769" max="769" width="9.140625" style="230"/>
    <col min="770" max="770" width="9.42578125" style="230" customWidth="1"/>
    <col min="771" max="771" width="8.42578125" style="230" bestFit="1" customWidth="1"/>
    <col min="772" max="772" width="9.28515625" style="230" customWidth="1"/>
    <col min="773" max="774" width="11.5703125" style="230" bestFit="1" customWidth="1"/>
    <col min="775" max="775" width="9.140625" style="230"/>
    <col min="776" max="776" width="11.5703125" style="230" bestFit="1" customWidth="1"/>
    <col min="777" max="1015" width="9.140625" style="230"/>
    <col min="1016" max="1016" width="8" style="230" customWidth="1"/>
    <col min="1017" max="1017" width="11.140625" style="230" bestFit="1" customWidth="1"/>
    <col min="1018" max="1018" width="26.85546875" style="230" customWidth="1"/>
    <col min="1019" max="1019" width="11" style="230" customWidth="1"/>
    <col min="1020" max="1020" width="9.7109375" style="230" customWidth="1"/>
    <col min="1021" max="1023" width="10.140625" style="230" bestFit="1" customWidth="1"/>
    <col min="1024" max="1024" width="11.28515625" style="230" bestFit="1" customWidth="1"/>
    <col min="1025" max="1025" width="9.140625" style="230"/>
    <col min="1026" max="1026" width="9.42578125" style="230" customWidth="1"/>
    <col min="1027" max="1027" width="8.42578125" style="230" bestFit="1" customWidth="1"/>
    <col min="1028" max="1028" width="9.28515625" style="230" customWidth="1"/>
    <col min="1029" max="1030" width="11.5703125" style="230" bestFit="1" customWidth="1"/>
    <col min="1031" max="1031" width="9.140625" style="230"/>
    <col min="1032" max="1032" width="11.5703125" style="230" bestFit="1" customWidth="1"/>
    <col min="1033" max="1271" width="9.140625" style="230"/>
    <col min="1272" max="1272" width="8" style="230" customWidth="1"/>
    <col min="1273" max="1273" width="11.140625" style="230" bestFit="1" customWidth="1"/>
    <col min="1274" max="1274" width="26.85546875" style="230" customWidth="1"/>
    <col min="1275" max="1275" width="11" style="230" customWidth="1"/>
    <col min="1276" max="1276" width="9.7109375" style="230" customWidth="1"/>
    <col min="1277" max="1279" width="10.140625" style="230" bestFit="1" customWidth="1"/>
    <col min="1280" max="1280" width="11.28515625" style="230" bestFit="1" customWidth="1"/>
    <col min="1281" max="1281" width="9.140625" style="230"/>
    <col min="1282" max="1282" width="9.42578125" style="230" customWidth="1"/>
    <col min="1283" max="1283" width="8.42578125" style="230" bestFit="1" customWidth="1"/>
    <col min="1284" max="1284" width="9.28515625" style="230" customWidth="1"/>
    <col min="1285" max="1286" width="11.5703125" style="230" bestFit="1" customWidth="1"/>
    <col min="1287" max="1287" width="9.140625" style="230"/>
    <col min="1288" max="1288" width="11.5703125" style="230" bestFit="1" customWidth="1"/>
    <col min="1289" max="1527" width="9.140625" style="230"/>
    <col min="1528" max="1528" width="8" style="230" customWidth="1"/>
    <col min="1529" max="1529" width="11.140625" style="230" bestFit="1" customWidth="1"/>
    <col min="1530" max="1530" width="26.85546875" style="230" customWidth="1"/>
    <col min="1531" max="1531" width="11" style="230" customWidth="1"/>
    <col min="1532" max="1532" width="9.7109375" style="230" customWidth="1"/>
    <col min="1533" max="1535" width="10.140625" style="230" bestFit="1" customWidth="1"/>
    <col min="1536" max="1536" width="11.28515625" style="230" bestFit="1" customWidth="1"/>
    <col min="1537" max="1537" width="9.140625" style="230"/>
    <col min="1538" max="1538" width="9.42578125" style="230" customWidth="1"/>
    <col min="1539" max="1539" width="8.42578125" style="230" bestFit="1" customWidth="1"/>
    <col min="1540" max="1540" width="9.28515625" style="230" customWidth="1"/>
    <col min="1541" max="1542" width="11.5703125" style="230" bestFit="1" customWidth="1"/>
    <col min="1543" max="1543" width="9.140625" style="230"/>
    <col min="1544" max="1544" width="11.5703125" style="230" bestFit="1" customWidth="1"/>
    <col min="1545" max="1783" width="9.140625" style="230"/>
    <col min="1784" max="1784" width="8" style="230" customWidth="1"/>
    <col min="1785" max="1785" width="11.140625" style="230" bestFit="1" customWidth="1"/>
    <col min="1786" max="1786" width="26.85546875" style="230" customWidth="1"/>
    <col min="1787" max="1787" width="11" style="230" customWidth="1"/>
    <col min="1788" max="1788" width="9.7109375" style="230" customWidth="1"/>
    <col min="1789" max="1791" width="10.140625" style="230" bestFit="1" customWidth="1"/>
    <col min="1792" max="1792" width="11.28515625" style="230" bestFit="1" customWidth="1"/>
    <col min="1793" max="1793" width="9.140625" style="230"/>
    <col min="1794" max="1794" width="9.42578125" style="230" customWidth="1"/>
    <col min="1795" max="1795" width="8.42578125" style="230" bestFit="1" customWidth="1"/>
    <col min="1796" max="1796" width="9.28515625" style="230" customWidth="1"/>
    <col min="1797" max="1798" width="11.5703125" style="230" bestFit="1" customWidth="1"/>
    <col min="1799" max="1799" width="9.140625" style="230"/>
    <col min="1800" max="1800" width="11.5703125" style="230" bestFit="1" customWidth="1"/>
    <col min="1801" max="2039" width="9.140625" style="230"/>
    <col min="2040" max="2040" width="8" style="230" customWidth="1"/>
    <col min="2041" max="2041" width="11.140625" style="230" bestFit="1" customWidth="1"/>
    <col min="2042" max="2042" width="26.85546875" style="230" customWidth="1"/>
    <col min="2043" max="2043" width="11" style="230" customWidth="1"/>
    <col min="2044" max="2044" width="9.7109375" style="230" customWidth="1"/>
    <col min="2045" max="2047" width="10.140625" style="230" bestFit="1" customWidth="1"/>
    <col min="2048" max="2048" width="11.28515625" style="230" bestFit="1" customWidth="1"/>
    <col min="2049" max="2049" width="9.140625" style="230"/>
    <col min="2050" max="2050" width="9.42578125" style="230" customWidth="1"/>
    <col min="2051" max="2051" width="8.42578125" style="230" bestFit="1" customWidth="1"/>
    <col min="2052" max="2052" width="9.28515625" style="230" customWidth="1"/>
    <col min="2053" max="2054" width="11.5703125" style="230" bestFit="1" customWidth="1"/>
    <col min="2055" max="2055" width="9.140625" style="230"/>
    <col min="2056" max="2056" width="11.5703125" style="230" bestFit="1" customWidth="1"/>
    <col min="2057" max="2295" width="9.140625" style="230"/>
    <col min="2296" max="2296" width="8" style="230" customWidth="1"/>
    <col min="2297" max="2297" width="11.140625" style="230" bestFit="1" customWidth="1"/>
    <col min="2298" max="2298" width="26.85546875" style="230" customWidth="1"/>
    <col min="2299" max="2299" width="11" style="230" customWidth="1"/>
    <col min="2300" max="2300" width="9.7109375" style="230" customWidth="1"/>
    <col min="2301" max="2303" width="10.140625" style="230" bestFit="1" customWidth="1"/>
    <col min="2304" max="2304" width="11.28515625" style="230" bestFit="1" customWidth="1"/>
    <col min="2305" max="2305" width="9.140625" style="230"/>
    <col min="2306" max="2306" width="9.42578125" style="230" customWidth="1"/>
    <col min="2307" max="2307" width="8.42578125" style="230" bestFit="1" customWidth="1"/>
    <col min="2308" max="2308" width="9.28515625" style="230" customWidth="1"/>
    <col min="2309" max="2310" width="11.5703125" style="230" bestFit="1" customWidth="1"/>
    <col min="2311" max="2311" width="9.140625" style="230"/>
    <col min="2312" max="2312" width="11.5703125" style="230" bestFit="1" customWidth="1"/>
    <col min="2313" max="2551" width="9.140625" style="230"/>
    <col min="2552" max="2552" width="8" style="230" customWidth="1"/>
    <col min="2553" max="2553" width="11.140625" style="230" bestFit="1" customWidth="1"/>
    <col min="2554" max="2554" width="26.85546875" style="230" customWidth="1"/>
    <col min="2555" max="2555" width="11" style="230" customWidth="1"/>
    <col min="2556" max="2556" width="9.7109375" style="230" customWidth="1"/>
    <col min="2557" max="2559" width="10.140625" style="230" bestFit="1" customWidth="1"/>
    <col min="2560" max="2560" width="11.28515625" style="230" bestFit="1" customWidth="1"/>
    <col min="2561" max="2561" width="9.140625" style="230"/>
    <col min="2562" max="2562" width="9.42578125" style="230" customWidth="1"/>
    <col min="2563" max="2563" width="8.42578125" style="230" bestFit="1" customWidth="1"/>
    <col min="2564" max="2564" width="9.28515625" style="230" customWidth="1"/>
    <col min="2565" max="2566" width="11.5703125" style="230" bestFit="1" customWidth="1"/>
    <col min="2567" max="2567" width="9.140625" style="230"/>
    <col min="2568" max="2568" width="11.5703125" style="230" bestFit="1" customWidth="1"/>
    <col min="2569" max="2807" width="9.140625" style="230"/>
    <col min="2808" max="2808" width="8" style="230" customWidth="1"/>
    <col min="2809" max="2809" width="11.140625" style="230" bestFit="1" customWidth="1"/>
    <col min="2810" max="2810" width="26.85546875" style="230" customWidth="1"/>
    <col min="2811" max="2811" width="11" style="230" customWidth="1"/>
    <col min="2812" max="2812" width="9.7109375" style="230" customWidth="1"/>
    <col min="2813" max="2815" width="10.140625" style="230" bestFit="1" customWidth="1"/>
    <col min="2816" max="2816" width="11.28515625" style="230" bestFit="1" customWidth="1"/>
    <col min="2817" max="2817" width="9.140625" style="230"/>
    <col min="2818" max="2818" width="9.42578125" style="230" customWidth="1"/>
    <col min="2819" max="2819" width="8.42578125" style="230" bestFit="1" customWidth="1"/>
    <col min="2820" max="2820" width="9.28515625" style="230" customWidth="1"/>
    <col min="2821" max="2822" width="11.5703125" style="230" bestFit="1" customWidth="1"/>
    <col min="2823" max="2823" width="9.140625" style="230"/>
    <col min="2824" max="2824" width="11.5703125" style="230" bestFit="1" customWidth="1"/>
    <col min="2825" max="3063" width="9.140625" style="230"/>
    <col min="3064" max="3064" width="8" style="230" customWidth="1"/>
    <col min="3065" max="3065" width="11.140625" style="230" bestFit="1" customWidth="1"/>
    <col min="3066" max="3066" width="26.85546875" style="230" customWidth="1"/>
    <col min="3067" max="3067" width="11" style="230" customWidth="1"/>
    <col min="3068" max="3068" width="9.7109375" style="230" customWidth="1"/>
    <col min="3069" max="3071" width="10.140625" style="230" bestFit="1" customWidth="1"/>
    <col min="3072" max="3072" width="11.28515625" style="230" bestFit="1" customWidth="1"/>
    <col min="3073" max="3073" width="9.140625" style="230"/>
    <col min="3074" max="3074" width="9.42578125" style="230" customWidth="1"/>
    <col min="3075" max="3075" width="8.42578125" style="230" bestFit="1" customWidth="1"/>
    <col min="3076" max="3076" width="9.28515625" style="230" customWidth="1"/>
    <col min="3077" max="3078" width="11.5703125" style="230" bestFit="1" customWidth="1"/>
    <col min="3079" max="3079" width="9.140625" style="230"/>
    <col min="3080" max="3080" width="11.5703125" style="230" bestFit="1" customWidth="1"/>
    <col min="3081" max="3319" width="9.140625" style="230"/>
    <col min="3320" max="3320" width="8" style="230" customWidth="1"/>
    <col min="3321" max="3321" width="11.140625" style="230" bestFit="1" customWidth="1"/>
    <col min="3322" max="3322" width="26.85546875" style="230" customWidth="1"/>
    <col min="3323" max="3323" width="11" style="230" customWidth="1"/>
    <col min="3324" max="3324" width="9.7109375" style="230" customWidth="1"/>
    <col min="3325" max="3327" width="10.140625" style="230" bestFit="1" customWidth="1"/>
    <col min="3328" max="3328" width="11.28515625" style="230" bestFit="1" customWidth="1"/>
    <col min="3329" max="3329" width="9.140625" style="230"/>
    <col min="3330" max="3330" width="9.42578125" style="230" customWidth="1"/>
    <col min="3331" max="3331" width="8.42578125" style="230" bestFit="1" customWidth="1"/>
    <col min="3332" max="3332" width="9.28515625" style="230" customWidth="1"/>
    <col min="3333" max="3334" width="11.5703125" style="230" bestFit="1" customWidth="1"/>
    <col min="3335" max="3335" width="9.140625" style="230"/>
    <col min="3336" max="3336" width="11.5703125" style="230" bestFit="1" customWidth="1"/>
    <col min="3337" max="3575" width="9.140625" style="230"/>
    <col min="3576" max="3576" width="8" style="230" customWidth="1"/>
    <col min="3577" max="3577" width="11.140625" style="230" bestFit="1" customWidth="1"/>
    <col min="3578" max="3578" width="26.85546875" style="230" customWidth="1"/>
    <col min="3579" max="3579" width="11" style="230" customWidth="1"/>
    <col min="3580" max="3580" width="9.7109375" style="230" customWidth="1"/>
    <col min="3581" max="3583" width="10.140625" style="230" bestFit="1" customWidth="1"/>
    <col min="3584" max="3584" width="11.28515625" style="230" bestFit="1" customWidth="1"/>
    <col min="3585" max="3585" width="9.140625" style="230"/>
    <col min="3586" max="3586" width="9.42578125" style="230" customWidth="1"/>
    <col min="3587" max="3587" width="8.42578125" style="230" bestFit="1" customWidth="1"/>
    <col min="3588" max="3588" width="9.28515625" style="230" customWidth="1"/>
    <col min="3589" max="3590" width="11.5703125" style="230" bestFit="1" customWidth="1"/>
    <col min="3591" max="3591" width="9.140625" style="230"/>
    <col min="3592" max="3592" width="11.5703125" style="230" bestFit="1" customWidth="1"/>
    <col min="3593" max="3831" width="9.140625" style="230"/>
    <col min="3832" max="3832" width="8" style="230" customWidth="1"/>
    <col min="3833" max="3833" width="11.140625" style="230" bestFit="1" customWidth="1"/>
    <col min="3834" max="3834" width="26.85546875" style="230" customWidth="1"/>
    <col min="3835" max="3835" width="11" style="230" customWidth="1"/>
    <col min="3836" max="3836" width="9.7109375" style="230" customWidth="1"/>
    <col min="3837" max="3839" width="10.140625" style="230" bestFit="1" customWidth="1"/>
    <col min="3840" max="3840" width="11.28515625" style="230" bestFit="1" customWidth="1"/>
    <col min="3841" max="3841" width="9.140625" style="230"/>
    <col min="3842" max="3842" width="9.42578125" style="230" customWidth="1"/>
    <col min="3843" max="3843" width="8.42578125" style="230" bestFit="1" customWidth="1"/>
    <col min="3844" max="3844" width="9.28515625" style="230" customWidth="1"/>
    <col min="3845" max="3846" width="11.5703125" style="230" bestFit="1" customWidth="1"/>
    <col min="3847" max="3847" width="9.140625" style="230"/>
    <col min="3848" max="3848" width="11.5703125" style="230" bestFit="1" customWidth="1"/>
    <col min="3849" max="4087" width="9.140625" style="230"/>
    <col min="4088" max="4088" width="8" style="230" customWidth="1"/>
    <col min="4089" max="4089" width="11.140625" style="230" bestFit="1" customWidth="1"/>
    <col min="4090" max="4090" width="26.85546875" style="230" customWidth="1"/>
    <col min="4091" max="4091" width="11" style="230" customWidth="1"/>
    <col min="4092" max="4092" width="9.7109375" style="230" customWidth="1"/>
    <col min="4093" max="4095" width="10.140625" style="230" bestFit="1" customWidth="1"/>
    <col min="4096" max="4096" width="11.28515625" style="230" bestFit="1" customWidth="1"/>
    <col min="4097" max="4097" width="9.140625" style="230"/>
    <col min="4098" max="4098" width="9.42578125" style="230" customWidth="1"/>
    <col min="4099" max="4099" width="8.42578125" style="230" bestFit="1" customWidth="1"/>
    <col min="4100" max="4100" width="9.28515625" style="230" customWidth="1"/>
    <col min="4101" max="4102" width="11.5703125" style="230" bestFit="1" customWidth="1"/>
    <col min="4103" max="4103" width="9.140625" style="230"/>
    <col min="4104" max="4104" width="11.5703125" style="230" bestFit="1" customWidth="1"/>
    <col min="4105" max="4343" width="9.140625" style="230"/>
    <col min="4344" max="4344" width="8" style="230" customWidth="1"/>
    <col min="4345" max="4345" width="11.140625" style="230" bestFit="1" customWidth="1"/>
    <col min="4346" max="4346" width="26.85546875" style="230" customWidth="1"/>
    <col min="4347" max="4347" width="11" style="230" customWidth="1"/>
    <col min="4348" max="4348" width="9.7109375" style="230" customWidth="1"/>
    <col min="4349" max="4351" width="10.140625" style="230" bestFit="1" customWidth="1"/>
    <col min="4352" max="4352" width="11.28515625" style="230" bestFit="1" customWidth="1"/>
    <col min="4353" max="4353" width="9.140625" style="230"/>
    <col min="4354" max="4354" width="9.42578125" style="230" customWidth="1"/>
    <col min="4355" max="4355" width="8.42578125" style="230" bestFit="1" customWidth="1"/>
    <col min="4356" max="4356" width="9.28515625" style="230" customWidth="1"/>
    <col min="4357" max="4358" width="11.5703125" style="230" bestFit="1" customWidth="1"/>
    <col min="4359" max="4359" width="9.140625" style="230"/>
    <col min="4360" max="4360" width="11.5703125" style="230" bestFit="1" customWidth="1"/>
    <col min="4361" max="4599" width="9.140625" style="230"/>
    <col min="4600" max="4600" width="8" style="230" customWidth="1"/>
    <col min="4601" max="4601" width="11.140625" style="230" bestFit="1" customWidth="1"/>
    <col min="4602" max="4602" width="26.85546875" style="230" customWidth="1"/>
    <col min="4603" max="4603" width="11" style="230" customWidth="1"/>
    <col min="4604" max="4604" width="9.7109375" style="230" customWidth="1"/>
    <col min="4605" max="4607" width="10.140625" style="230" bestFit="1" customWidth="1"/>
    <col min="4608" max="4608" width="11.28515625" style="230" bestFit="1" customWidth="1"/>
    <col min="4609" max="4609" width="9.140625" style="230"/>
    <col min="4610" max="4610" width="9.42578125" style="230" customWidth="1"/>
    <col min="4611" max="4611" width="8.42578125" style="230" bestFit="1" customWidth="1"/>
    <col min="4612" max="4612" width="9.28515625" style="230" customWidth="1"/>
    <col min="4613" max="4614" width="11.5703125" style="230" bestFit="1" customWidth="1"/>
    <col min="4615" max="4615" width="9.140625" style="230"/>
    <col min="4616" max="4616" width="11.5703125" style="230" bestFit="1" customWidth="1"/>
    <col min="4617" max="4855" width="9.140625" style="230"/>
    <col min="4856" max="4856" width="8" style="230" customWidth="1"/>
    <col min="4857" max="4857" width="11.140625" style="230" bestFit="1" customWidth="1"/>
    <col min="4858" max="4858" width="26.85546875" style="230" customWidth="1"/>
    <col min="4859" max="4859" width="11" style="230" customWidth="1"/>
    <col min="4860" max="4860" width="9.7109375" style="230" customWidth="1"/>
    <col min="4861" max="4863" width="10.140625" style="230" bestFit="1" customWidth="1"/>
    <col min="4864" max="4864" width="11.28515625" style="230" bestFit="1" customWidth="1"/>
    <col min="4865" max="4865" width="9.140625" style="230"/>
    <col min="4866" max="4866" width="9.42578125" style="230" customWidth="1"/>
    <col min="4867" max="4867" width="8.42578125" style="230" bestFit="1" customWidth="1"/>
    <col min="4868" max="4868" width="9.28515625" style="230" customWidth="1"/>
    <col min="4869" max="4870" width="11.5703125" style="230" bestFit="1" customWidth="1"/>
    <col min="4871" max="4871" width="9.140625" style="230"/>
    <col min="4872" max="4872" width="11.5703125" style="230" bestFit="1" customWidth="1"/>
    <col min="4873" max="5111" width="9.140625" style="230"/>
    <col min="5112" max="5112" width="8" style="230" customWidth="1"/>
    <col min="5113" max="5113" width="11.140625" style="230" bestFit="1" customWidth="1"/>
    <col min="5114" max="5114" width="26.85546875" style="230" customWidth="1"/>
    <col min="5115" max="5115" width="11" style="230" customWidth="1"/>
    <col min="5116" max="5116" width="9.7109375" style="230" customWidth="1"/>
    <col min="5117" max="5119" width="10.140625" style="230" bestFit="1" customWidth="1"/>
    <col min="5120" max="5120" width="11.28515625" style="230" bestFit="1" customWidth="1"/>
    <col min="5121" max="5121" width="9.140625" style="230"/>
    <col min="5122" max="5122" width="9.42578125" style="230" customWidth="1"/>
    <col min="5123" max="5123" width="8.42578125" style="230" bestFit="1" customWidth="1"/>
    <col min="5124" max="5124" width="9.28515625" style="230" customWidth="1"/>
    <col min="5125" max="5126" width="11.5703125" style="230" bestFit="1" customWidth="1"/>
    <col min="5127" max="5127" width="9.140625" style="230"/>
    <col min="5128" max="5128" width="11.5703125" style="230" bestFit="1" customWidth="1"/>
    <col min="5129" max="5367" width="9.140625" style="230"/>
    <col min="5368" max="5368" width="8" style="230" customWidth="1"/>
    <col min="5369" max="5369" width="11.140625" style="230" bestFit="1" customWidth="1"/>
    <col min="5370" max="5370" width="26.85546875" style="230" customWidth="1"/>
    <col min="5371" max="5371" width="11" style="230" customWidth="1"/>
    <col min="5372" max="5372" width="9.7109375" style="230" customWidth="1"/>
    <col min="5373" max="5375" width="10.140625" style="230" bestFit="1" customWidth="1"/>
    <col min="5376" max="5376" width="11.28515625" style="230" bestFit="1" customWidth="1"/>
    <col min="5377" max="5377" width="9.140625" style="230"/>
    <col min="5378" max="5378" width="9.42578125" style="230" customWidth="1"/>
    <col min="5379" max="5379" width="8.42578125" style="230" bestFit="1" customWidth="1"/>
    <col min="5380" max="5380" width="9.28515625" style="230" customWidth="1"/>
    <col min="5381" max="5382" width="11.5703125" style="230" bestFit="1" customWidth="1"/>
    <col min="5383" max="5383" width="9.140625" style="230"/>
    <col min="5384" max="5384" width="11.5703125" style="230" bestFit="1" customWidth="1"/>
    <col min="5385" max="5623" width="9.140625" style="230"/>
    <col min="5624" max="5624" width="8" style="230" customWidth="1"/>
    <col min="5625" max="5625" width="11.140625" style="230" bestFit="1" customWidth="1"/>
    <col min="5626" max="5626" width="26.85546875" style="230" customWidth="1"/>
    <col min="5627" max="5627" width="11" style="230" customWidth="1"/>
    <col min="5628" max="5628" width="9.7109375" style="230" customWidth="1"/>
    <col min="5629" max="5631" width="10.140625" style="230" bestFit="1" customWidth="1"/>
    <col min="5632" max="5632" width="11.28515625" style="230" bestFit="1" customWidth="1"/>
    <col min="5633" max="5633" width="9.140625" style="230"/>
    <col min="5634" max="5634" width="9.42578125" style="230" customWidth="1"/>
    <col min="5635" max="5635" width="8.42578125" style="230" bestFit="1" customWidth="1"/>
    <col min="5636" max="5636" width="9.28515625" style="230" customWidth="1"/>
    <col min="5637" max="5638" width="11.5703125" style="230" bestFit="1" customWidth="1"/>
    <col min="5639" max="5639" width="9.140625" style="230"/>
    <col min="5640" max="5640" width="11.5703125" style="230" bestFit="1" customWidth="1"/>
    <col min="5641" max="5879" width="9.140625" style="230"/>
    <col min="5880" max="5880" width="8" style="230" customWidth="1"/>
    <col min="5881" max="5881" width="11.140625" style="230" bestFit="1" customWidth="1"/>
    <col min="5882" max="5882" width="26.85546875" style="230" customWidth="1"/>
    <col min="5883" max="5883" width="11" style="230" customWidth="1"/>
    <col min="5884" max="5884" width="9.7109375" style="230" customWidth="1"/>
    <col min="5885" max="5887" width="10.140625" style="230" bestFit="1" customWidth="1"/>
    <col min="5888" max="5888" width="11.28515625" style="230" bestFit="1" customWidth="1"/>
    <col min="5889" max="5889" width="9.140625" style="230"/>
    <col min="5890" max="5890" width="9.42578125" style="230" customWidth="1"/>
    <col min="5891" max="5891" width="8.42578125" style="230" bestFit="1" customWidth="1"/>
    <col min="5892" max="5892" width="9.28515625" style="230" customWidth="1"/>
    <col min="5893" max="5894" width="11.5703125" style="230" bestFit="1" customWidth="1"/>
    <col min="5895" max="5895" width="9.140625" style="230"/>
    <col min="5896" max="5896" width="11.5703125" style="230" bestFit="1" customWidth="1"/>
    <col min="5897" max="6135" width="9.140625" style="230"/>
    <col min="6136" max="6136" width="8" style="230" customWidth="1"/>
    <col min="6137" max="6137" width="11.140625" style="230" bestFit="1" customWidth="1"/>
    <col min="6138" max="6138" width="26.85546875" style="230" customWidth="1"/>
    <col min="6139" max="6139" width="11" style="230" customWidth="1"/>
    <col min="6140" max="6140" width="9.7109375" style="230" customWidth="1"/>
    <col min="6141" max="6143" width="10.140625" style="230" bestFit="1" customWidth="1"/>
    <col min="6144" max="6144" width="11.28515625" style="230" bestFit="1" customWidth="1"/>
    <col min="6145" max="6145" width="9.140625" style="230"/>
    <col min="6146" max="6146" width="9.42578125" style="230" customWidth="1"/>
    <col min="6147" max="6147" width="8.42578125" style="230" bestFit="1" customWidth="1"/>
    <col min="6148" max="6148" width="9.28515625" style="230" customWidth="1"/>
    <col min="6149" max="6150" width="11.5703125" style="230" bestFit="1" customWidth="1"/>
    <col min="6151" max="6151" width="9.140625" style="230"/>
    <col min="6152" max="6152" width="11.5703125" style="230" bestFit="1" customWidth="1"/>
    <col min="6153" max="6391" width="9.140625" style="230"/>
    <col min="6392" max="6392" width="8" style="230" customWidth="1"/>
    <col min="6393" max="6393" width="11.140625" style="230" bestFit="1" customWidth="1"/>
    <col min="6394" max="6394" width="26.85546875" style="230" customWidth="1"/>
    <col min="6395" max="6395" width="11" style="230" customWidth="1"/>
    <col min="6396" max="6396" width="9.7109375" style="230" customWidth="1"/>
    <col min="6397" max="6399" width="10.140625" style="230" bestFit="1" customWidth="1"/>
    <col min="6400" max="6400" width="11.28515625" style="230" bestFit="1" customWidth="1"/>
    <col min="6401" max="6401" width="9.140625" style="230"/>
    <col min="6402" max="6402" width="9.42578125" style="230" customWidth="1"/>
    <col min="6403" max="6403" width="8.42578125" style="230" bestFit="1" customWidth="1"/>
    <col min="6404" max="6404" width="9.28515625" style="230" customWidth="1"/>
    <col min="6405" max="6406" width="11.5703125" style="230" bestFit="1" customWidth="1"/>
    <col min="6407" max="6407" width="9.140625" style="230"/>
    <col min="6408" max="6408" width="11.5703125" style="230" bestFit="1" customWidth="1"/>
    <col min="6409" max="6647" width="9.140625" style="230"/>
    <col min="6648" max="6648" width="8" style="230" customWidth="1"/>
    <col min="6649" max="6649" width="11.140625" style="230" bestFit="1" customWidth="1"/>
    <col min="6650" max="6650" width="26.85546875" style="230" customWidth="1"/>
    <col min="6651" max="6651" width="11" style="230" customWidth="1"/>
    <col min="6652" max="6652" width="9.7109375" style="230" customWidth="1"/>
    <col min="6653" max="6655" width="10.140625" style="230" bestFit="1" customWidth="1"/>
    <col min="6656" max="6656" width="11.28515625" style="230" bestFit="1" customWidth="1"/>
    <col min="6657" max="6657" width="9.140625" style="230"/>
    <col min="6658" max="6658" width="9.42578125" style="230" customWidth="1"/>
    <col min="6659" max="6659" width="8.42578125" style="230" bestFit="1" customWidth="1"/>
    <col min="6660" max="6660" width="9.28515625" style="230" customWidth="1"/>
    <col min="6661" max="6662" width="11.5703125" style="230" bestFit="1" customWidth="1"/>
    <col min="6663" max="6663" width="9.140625" style="230"/>
    <col min="6664" max="6664" width="11.5703125" style="230" bestFit="1" customWidth="1"/>
    <col min="6665" max="6903" width="9.140625" style="230"/>
    <col min="6904" max="6904" width="8" style="230" customWidth="1"/>
    <col min="6905" max="6905" width="11.140625" style="230" bestFit="1" customWidth="1"/>
    <col min="6906" max="6906" width="26.85546875" style="230" customWidth="1"/>
    <col min="6907" max="6907" width="11" style="230" customWidth="1"/>
    <col min="6908" max="6908" width="9.7109375" style="230" customWidth="1"/>
    <col min="6909" max="6911" width="10.140625" style="230" bestFit="1" customWidth="1"/>
    <col min="6912" max="6912" width="11.28515625" style="230" bestFit="1" customWidth="1"/>
    <col min="6913" max="6913" width="9.140625" style="230"/>
    <col min="6914" max="6914" width="9.42578125" style="230" customWidth="1"/>
    <col min="6915" max="6915" width="8.42578125" style="230" bestFit="1" customWidth="1"/>
    <col min="6916" max="6916" width="9.28515625" style="230" customWidth="1"/>
    <col min="6917" max="6918" width="11.5703125" style="230" bestFit="1" customWidth="1"/>
    <col min="6919" max="6919" width="9.140625" style="230"/>
    <col min="6920" max="6920" width="11.5703125" style="230" bestFit="1" customWidth="1"/>
    <col min="6921" max="7159" width="9.140625" style="230"/>
    <col min="7160" max="7160" width="8" style="230" customWidth="1"/>
    <col min="7161" max="7161" width="11.140625" style="230" bestFit="1" customWidth="1"/>
    <col min="7162" max="7162" width="26.85546875" style="230" customWidth="1"/>
    <col min="7163" max="7163" width="11" style="230" customWidth="1"/>
    <col min="7164" max="7164" width="9.7109375" style="230" customWidth="1"/>
    <col min="7165" max="7167" width="10.140625" style="230" bestFit="1" customWidth="1"/>
    <col min="7168" max="7168" width="11.28515625" style="230" bestFit="1" customWidth="1"/>
    <col min="7169" max="7169" width="9.140625" style="230"/>
    <col min="7170" max="7170" width="9.42578125" style="230" customWidth="1"/>
    <col min="7171" max="7171" width="8.42578125" style="230" bestFit="1" customWidth="1"/>
    <col min="7172" max="7172" width="9.28515625" style="230" customWidth="1"/>
    <col min="7173" max="7174" width="11.5703125" style="230" bestFit="1" customWidth="1"/>
    <col min="7175" max="7175" width="9.140625" style="230"/>
    <col min="7176" max="7176" width="11.5703125" style="230" bestFit="1" customWidth="1"/>
    <col min="7177" max="7415" width="9.140625" style="230"/>
    <col min="7416" max="7416" width="8" style="230" customWidth="1"/>
    <col min="7417" max="7417" width="11.140625" style="230" bestFit="1" customWidth="1"/>
    <col min="7418" max="7418" width="26.85546875" style="230" customWidth="1"/>
    <col min="7419" max="7419" width="11" style="230" customWidth="1"/>
    <col min="7420" max="7420" width="9.7109375" style="230" customWidth="1"/>
    <col min="7421" max="7423" width="10.140625" style="230" bestFit="1" customWidth="1"/>
    <col min="7424" max="7424" width="11.28515625" style="230" bestFit="1" customWidth="1"/>
    <col min="7425" max="7425" width="9.140625" style="230"/>
    <col min="7426" max="7426" width="9.42578125" style="230" customWidth="1"/>
    <col min="7427" max="7427" width="8.42578125" style="230" bestFit="1" customWidth="1"/>
    <col min="7428" max="7428" width="9.28515625" style="230" customWidth="1"/>
    <col min="7429" max="7430" width="11.5703125" style="230" bestFit="1" customWidth="1"/>
    <col min="7431" max="7431" width="9.140625" style="230"/>
    <col min="7432" max="7432" width="11.5703125" style="230" bestFit="1" customWidth="1"/>
    <col min="7433" max="7671" width="9.140625" style="230"/>
    <col min="7672" max="7672" width="8" style="230" customWidth="1"/>
    <col min="7673" max="7673" width="11.140625" style="230" bestFit="1" customWidth="1"/>
    <col min="7674" max="7674" width="26.85546875" style="230" customWidth="1"/>
    <col min="7675" max="7675" width="11" style="230" customWidth="1"/>
    <col min="7676" max="7676" width="9.7109375" style="230" customWidth="1"/>
    <col min="7677" max="7679" width="10.140625" style="230" bestFit="1" customWidth="1"/>
    <col min="7680" max="7680" width="11.28515625" style="230" bestFit="1" customWidth="1"/>
    <col min="7681" max="7681" width="9.140625" style="230"/>
    <col min="7682" max="7682" width="9.42578125" style="230" customWidth="1"/>
    <col min="7683" max="7683" width="8.42578125" style="230" bestFit="1" customWidth="1"/>
    <col min="7684" max="7684" width="9.28515625" style="230" customWidth="1"/>
    <col min="7685" max="7686" width="11.5703125" style="230" bestFit="1" customWidth="1"/>
    <col min="7687" max="7687" width="9.140625" style="230"/>
    <col min="7688" max="7688" width="11.5703125" style="230" bestFit="1" customWidth="1"/>
    <col min="7689" max="7927" width="9.140625" style="230"/>
    <col min="7928" max="7928" width="8" style="230" customWidth="1"/>
    <col min="7929" max="7929" width="11.140625" style="230" bestFit="1" customWidth="1"/>
    <col min="7930" max="7930" width="26.85546875" style="230" customWidth="1"/>
    <col min="7931" max="7931" width="11" style="230" customWidth="1"/>
    <col min="7932" max="7932" width="9.7109375" style="230" customWidth="1"/>
    <col min="7933" max="7935" width="10.140625" style="230" bestFit="1" customWidth="1"/>
    <col min="7936" max="7936" width="11.28515625" style="230" bestFit="1" customWidth="1"/>
    <col min="7937" max="7937" width="9.140625" style="230"/>
    <col min="7938" max="7938" width="9.42578125" style="230" customWidth="1"/>
    <col min="7939" max="7939" width="8.42578125" style="230" bestFit="1" customWidth="1"/>
    <col min="7940" max="7940" width="9.28515625" style="230" customWidth="1"/>
    <col min="7941" max="7942" width="11.5703125" style="230" bestFit="1" customWidth="1"/>
    <col min="7943" max="7943" width="9.140625" style="230"/>
    <col min="7944" max="7944" width="11.5703125" style="230" bestFit="1" customWidth="1"/>
    <col min="7945" max="8183" width="9.140625" style="230"/>
    <col min="8184" max="8184" width="8" style="230" customWidth="1"/>
    <col min="8185" max="8185" width="11.140625" style="230" bestFit="1" customWidth="1"/>
    <col min="8186" max="8186" width="26.85546875" style="230" customWidth="1"/>
    <col min="8187" max="8187" width="11" style="230" customWidth="1"/>
    <col min="8188" max="8188" width="9.7109375" style="230" customWidth="1"/>
    <col min="8189" max="8191" width="10.140625" style="230" bestFit="1" customWidth="1"/>
    <col min="8192" max="8192" width="11.28515625" style="230" bestFit="1" customWidth="1"/>
    <col min="8193" max="8193" width="9.140625" style="230"/>
    <col min="8194" max="8194" width="9.42578125" style="230" customWidth="1"/>
    <col min="8195" max="8195" width="8.42578125" style="230" bestFit="1" customWidth="1"/>
    <col min="8196" max="8196" width="9.28515625" style="230" customWidth="1"/>
    <col min="8197" max="8198" width="11.5703125" style="230" bestFit="1" customWidth="1"/>
    <col min="8199" max="8199" width="9.140625" style="230"/>
    <col min="8200" max="8200" width="11.5703125" style="230" bestFit="1" customWidth="1"/>
    <col min="8201" max="8439" width="9.140625" style="230"/>
    <col min="8440" max="8440" width="8" style="230" customWidth="1"/>
    <col min="8441" max="8441" width="11.140625" style="230" bestFit="1" customWidth="1"/>
    <col min="8442" max="8442" width="26.85546875" style="230" customWidth="1"/>
    <col min="8443" max="8443" width="11" style="230" customWidth="1"/>
    <col min="8444" max="8444" width="9.7109375" style="230" customWidth="1"/>
    <col min="8445" max="8447" width="10.140625" style="230" bestFit="1" customWidth="1"/>
    <col min="8448" max="8448" width="11.28515625" style="230" bestFit="1" customWidth="1"/>
    <col min="8449" max="8449" width="9.140625" style="230"/>
    <col min="8450" max="8450" width="9.42578125" style="230" customWidth="1"/>
    <col min="8451" max="8451" width="8.42578125" style="230" bestFit="1" customWidth="1"/>
    <col min="8452" max="8452" width="9.28515625" style="230" customWidth="1"/>
    <col min="8453" max="8454" width="11.5703125" style="230" bestFit="1" customWidth="1"/>
    <col min="8455" max="8455" width="9.140625" style="230"/>
    <col min="8456" max="8456" width="11.5703125" style="230" bestFit="1" customWidth="1"/>
    <col min="8457" max="8695" width="9.140625" style="230"/>
    <col min="8696" max="8696" width="8" style="230" customWidth="1"/>
    <col min="8697" max="8697" width="11.140625" style="230" bestFit="1" customWidth="1"/>
    <col min="8698" max="8698" width="26.85546875" style="230" customWidth="1"/>
    <col min="8699" max="8699" width="11" style="230" customWidth="1"/>
    <col min="8700" max="8700" width="9.7109375" style="230" customWidth="1"/>
    <col min="8701" max="8703" width="10.140625" style="230" bestFit="1" customWidth="1"/>
    <col min="8704" max="8704" width="11.28515625" style="230" bestFit="1" customWidth="1"/>
    <col min="8705" max="8705" width="9.140625" style="230"/>
    <col min="8706" max="8706" width="9.42578125" style="230" customWidth="1"/>
    <col min="8707" max="8707" width="8.42578125" style="230" bestFit="1" customWidth="1"/>
    <col min="8708" max="8708" width="9.28515625" style="230" customWidth="1"/>
    <col min="8709" max="8710" width="11.5703125" style="230" bestFit="1" customWidth="1"/>
    <col min="8711" max="8711" width="9.140625" style="230"/>
    <col min="8712" max="8712" width="11.5703125" style="230" bestFit="1" customWidth="1"/>
    <col min="8713" max="8951" width="9.140625" style="230"/>
    <col min="8952" max="8952" width="8" style="230" customWidth="1"/>
    <col min="8953" max="8953" width="11.140625" style="230" bestFit="1" customWidth="1"/>
    <col min="8954" max="8954" width="26.85546875" style="230" customWidth="1"/>
    <col min="8955" max="8955" width="11" style="230" customWidth="1"/>
    <col min="8956" max="8956" width="9.7109375" style="230" customWidth="1"/>
    <col min="8957" max="8959" width="10.140625" style="230" bestFit="1" customWidth="1"/>
    <col min="8960" max="8960" width="11.28515625" style="230" bestFit="1" customWidth="1"/>
    <col min="8961" max="8961" width="9.140625" style="230"/>
    <col min="8962" max="8962" width="9.42578125" style="230" customWidth="1"/>
    <col min="8963" max="8963" width="8.42578125" style="230" bestFit="1" customWidth="1"/>
    <col min="8964" max="8964" width="9.28515625" style="230" customWidth="1"/>
    <col min="8965" max="8966" width="11.5703125" style="230" bestFit="1" customWidth="1"/>
    <col min="8967" max="8967" width="9.140625" style="230"/>
    <col min="8968" max="8968" width="11.5703125" style="230" bestFit="1" customWidth="1"/>
    <col min="8969" max="9207" width="9.140625" style="230"/>
    <col min="9208" max="9208" width="8" style="230" customWidth="1"/>
    <col min="9209" max="9209" width="11.140625" style="230" bestFit="1" customWidth="1"/>
    <col min="9210" max="9210" width="26.85546875" style="230" customWidth="1"/>
    <col min="9211" max="9211" width="11" style="230" customWidth="1"/>
    <col min="9212" max="9212" width="9.7109375" style="230" customWidth="1"/>
    <col min="9213" max="9215" width="10.140625" style="230" bestFit="1" customWidth="1"/>
    <col min="9216" max="9216" width="11.28515625" style="230" bestFit="1" customWidth="1"/>
    <col min="9217" max="9217" width="9.140625" style="230"/>
    <col min="9218" max="9218" width="9.42578125" style="230" customWidth="1"/>
    <col min="9219" max="9219" width="8.42578125" style="230" bestFit="1" customWidth="1"/>
    <col min="9220" max="9220" width="9.28515625" style="230" customWidth="1"/>
    <col min="9221" max="9222" width="11.5703125" style="230" bestFit="1" customWidth="1"/>
    <col min="9223" max="9223" width="9.140625" style="230"/>
    <col min="9224" max="9224" width="11.5703125" style="230" bestFit="1" customWidth="1"/>
    <col min="9225" max="9463" width="9.140625" style="230"/>
    <col min="9464" max="9464" width="8" style="230" customWidth="1"/>
    <col min="9465" max="9465" width="11.140625" style="230" bestFit="1" customWidth="1"/>
    <col min="9466" max="9466" width="26.85546875" style="230" customWidth="1"/>
    <col min="9467" max="9467" width="11" style="230" customWidth="1"/>
    <col min="9468" max="9468" width="9.7109375" style="230" customWidth="1"/>
    <col min="9469" max="9471" width="10.140625" style="230" bestFit="1" customWidth="1"/>
    <col min="9472" max="9472" width="11.28515625" style="230" bestFit="1" customWidth="1"/>
    <col min="9473" max="9473" width="9.140625" style="230"/>
    <col min="9474" max="9474" width="9.42578125" style="230" customWidth="1"/>
    <col min="9475" max="9475" width="8.42578125" style="230" bestFit="1" customWidth="1"/>
    <col min="9476" max="9476" width="9.28515625" style="230" customWidth="1"/>
    <col min="9477" max="9478" width="11.5703125" style="230" bestFit="1" customWidth="1"/>
    <col min="9479" max="9479" width="9.140625" style="230"/>
    <col min="9480" max="9480" width="11.5703125" style="230" bestFit="1" customWidth="1"/>
    <col min="9481" max="9719" width="9.140625" style="230"/>
    <col min="9720" max="9720" width="8" style="230" customWidth="1"/>
    <col min="9721" max="9721" width="11.140625" style="230" bestFit="1" customWidth="1"/>
    <col min="9722" max="9722" width="26.85546875" style="230" customWidth="1"/>
    <col min="9723" max="9723" width="11" style="230" customWidth="1"/>
    <col min="9724" max="9724" width="9.7109375" style="230" customWidth="1"/>
    <col min="9725" max="9727" width="10.140625" style="230" bestFit="1" customWidth="1"/>
    <col min="9728" max="9728" width="11.28515625" style="230" bestFit="1" customWidth="1"/>
    <col min="9729" max="9729" width="9.140625" style="230"/>
    <col min="9730" max="9730" width="9.42578125" style="230" customWidth="1"/>
    <col min="9731" max="9731" width="8.42578125" style="230" bestFit="1" customWidth="1"/>
    <col min="9732" max="9732" width="9.28515625" style="230" customWidth="1"/>
    <col min="9733" max="9734" width="11.5703125" style="230" bestFit="1" customWidth="1"/>
    <col min="9735" max="9735" width="9.140625" style="230"/>
    <col min="9736" max="9736" width="11.5703125" style="230" bestFit="1" customWidth="1"/>
    <col min="9737" max="9975" width="9.140625" style="230"/>
    <col min="9976" max="9976" width="8" style="230" customWidth="1"/>
    <col min="9977" max="9977" width="11.140625" style="230" bestFit="1" customWidth="1"/>
    <col min="9978" max="9978" width="26.85546875" style="230" customWidth="1"/>
    <col min="9979" max="9979" width="11" style="230" customWidth="1"/>
    <col min="9980" max="9980" width="9.7109375" style="230" customWidth="1"/>
    <col min="9981" max="9983" width="10.140625" style="230" bestFit="1" customWidth="1"/>
    <col min="9984" max="9984" width="11.28515625" style="230" bestFit="1" customWidth="1"/>
    <col min="9985" max="9985" width="9.140625" style="230"/>
    <col min="9986" max="9986" width="9.42578125" style="230" customWidth="1"/>
    <col min="9987" max="9987" width="8.42578125" style="230" bestFit="1" customWidth="1"/>
    <col min="9988" max="9988" width="9.28515625" style="230" customWidth="1"/>
    <col min="9989" max="9990" width="11.5703125" style="230" bestFit="1" customWidth="1"/>
    <col min="9991" max="9991" width="9.140625" style="230"/>
    <col min="9992" max="9992" width="11.5703125" style="230" bestFit="1" customWidth="1"/>
    <col min="9993" max="10231" width="9.140625" style="230"/>
    <col min="10232" max="10232" width="8" style="230" customWidth="1"/>
    <col min="10233" max="10233" width="11.140625" style="230" bestFit="1" customWidth="1"/>
    <col min="10234" max="10234" width="26.85546875" style="230" customWidth="1"/>
    <col min="10235" max="10235" width="11" style="230" customWidth="1"/>
    <col min="10236" max="10236" width="9.7109375" style="230" customWidth="1"/>
    <col min="10237" max="10239" width="10.140625" style="230" bestFit="1" customWidth="1"/>
    <col min="10240" max="10240" width="11.28515625" style="230" bestFit="1" customWidth="1"/>
    <col min="10241" max="10241" width="9.140625" style="230"/>
    <col min="10242" max="10242" width="9.42578125" style="230" customWidth="1"/>
    <col min="10243" max="10243" width="8.42578125" style="230" bestFit="1" customWidth="1"/>
    <col min="10244" max="10244" width="9.28515625" style="230" customWidth="1"/>
    <col min="10245" max="10246" width="11.5703125" style="230" bestFit="1" customWidth="1"/>
    <col min="10247" max="10247" width="9.140625" style="230"/>
    <col min="10248" max="10248" width="11.5703125" style="230" bestFit="1" customWidth="1"/>
    <col min="10249" max="10487" width="9.140625" style="230"/>
    <col min="10488" max="10488" width="8" style="230" customWidth="1"/>
    <col min="10489" max="10489" width="11.140625" style="230" bestFit="1" customWidth="1"/>
    <col min="10490" max="10490" width="26.85546875" style="230" customWidth="1"/>
    <col min="10491" max="10491" width="11" style="230" customWidth="1"/>
    <col min="10492" max="10492" width="9.7109375" style="230" customWidth="1"/>
    <col min="10493" max="10495" width="10.140625" style="230" bestFit="1" customWidth="1"/>
    <col min="10496" max="10496" width="11.28515625" style="230" bestFit="1" customWidth="1"/>
    <col min="10497" max="10497" width="9.140625" style="230"/>
    <col min="10498" max="10498" width="9.42578125" style="230" customWidth="1"/>
    <col min="10499" max="10499" width="8.42578125" style="230" bestFit="1" customWidth="1"/>
    <col min="10500" max="10500" width="9.28515625" style="230" customWidth="1"/>
    <col min="10501" max="10502" width="11.5703125" style="230" bestFit="1" customWidth="1"/>
    <col min="10503" max="10503" width="9.140625" style="230"/>
    <col min="10504" max="10504" width="11.5703125" style="230" bestFit="1" customWidth="1"/>
    <col min="10505" max="10743" width="9.140625" style="230"/>
    <col min="10744" max="10744" width="8" style="230" customWidth="1"/>
    <col min="10745" max="10745" width="11.140625" style="230" bestFit="1" customWidth="1"/>
    <col min="10746" max="10746" width="26.85546875" style="230" customWidth="1"/>
    <col min="10747" max="10747" width="11" style="230" customWidth="1"/>
    <col min="10748" max="10748" width="9.7109375" style="230" customWidth="1"/>
    <col min="10749" max="10751" width="10.140625" style="230" bestFit="1" customWidth="1"/>
    <col min="10752" max="10752" width="11.28515625" style="230" bestFit="1" customWidth="1"/>
    <col min="10753" max="10753" width="9.140625" style="230"/>
    <col min="10754" max="10754" width="9.42578125" style="230" customWidth="1"/>
    <col min="10755" max="10755" width="8.42578125" style="230" bestFit="1" customWidth="1"/>
    <col min="10756" max="10756" width="9.28515625" style="230" customWidth="1"/>
    <col min="10757" max="10758" width="11.5703125" style="230" bestFit="1" customWidth="1"/>
    <col min="10759" max="10759" width="9.140625" style="230"/>
    <col min="10760" max="10760" width="11.5703125" style="230" bestFit="1" customWidth="1"/>
    <col min="10761" max="10999" width="9.140625" style="230"/>
    <col min="11000" max="11000" width="8" style="230" customWidth="1"/>
    <col min="11001" max="11001" width="11.140625" style="230" bestFit="1" customWidth="1"/>
    <col min="11002" max="11002" width="26.85546875" style="230" customWidth="1"/>
    <col min="11003" max="11003" width="11" style="230" customWidth="1"/>
    <col min="11004" max="11004" width="9.7109375" style="230" customWidth="1"/>
    <col min="11005" max="11007" width="10.140625" style="230" bestFit="1" customWidth="1"/>
    <col min="11008" max="11008" width="11.28515625" style="230" bestFit="1" customWidth="1"/>
    <col min="11009" max="11009" width="9.140625" style="230"/>
    <col min="11010" max="11010" width="9.42578125" style="230" customWidth="1"/>
    <col min="11011" max="11011" width="8.42578125" style="230" bestFit="1" customWidth="1"/>
    <col min="11012" max="11012" width="9.28515625" style="230" customWidth="1"/>
    <col min="11013" max="11014" width="11.5703125" style="230" bestFit="1" customWidth="1"/>
    <col min="11015" max="11015" width="9.140625" style="230"/>
    <col min="11016" max="11016" width="11.5703125" style="230" bestFit="1" customWidth="1"/>
    <col min="11017" max="11255" width="9.140625" style="230"/>
    <col min="11256" max="11256" width="8" style="230" customWidth="1"/>
    <col min="11257" max="11257" width="11.140625" style="230" bestFit="1" customWidth="1"/>
    <col min="11258" max="11258" width="26.85546875" style="230" customWidth="1"/>
    <col min="11259" max="11259" width="11" style="230" customWidth="1"/>
    <col min="11260" max="11260" width="9.7109375" style="230" customWidth="1"/>
    <col min="11261" max="11263" width="10.140625" style="230" bestFit="1" customWidth="1"/>
    <col min="11264" max="11264" width="11.28515625" style="230" bestFit="1" customWidth="1"/>
    <col min="11265" max="11265" width="9.140625" style="230"/>
    <col min="11266" max="11266" width="9.42578125" style="230" customWidth="1"/>
    <col min="11267" max="11267" width="8.42578125" style="230" bestFit="1" customWidth="1"/>
    <col min="11268" max="11268" width="9.28515625" style="230" customWidth="1"/>
    <col min="11269" max="11270" width="11.5703125" style="230" bestFit="1" customWidth="1"/>
    <col min="11271" max="11271" width="9.140625" style="230"/>
    <col min="11272" max="11272" width="11.5703125" style="230" bestFit="1" customWidth="1"/>
    <col min="11273" max="11511" width="9.140625" style="230"/>
    <col min="11512" max="11512" width="8" style="230" customWidth="1"/>
    <col min="11513" max="11513" width="11.140625" style="230" bestFit="1" customWidth="1"/>
    <col min="11514" max="11514" width="26.85546875" style="230" customWidth="1"/>
    <col min="11515" max="11515" width="11" style="230" customWidth="1"/>
    <col min="11516" max="11516" width="9.7109375" style="230" customWidth="1"/>
    <col min="11517" max="11519" width="10.140625" style="230" bestFit="1" customWidth="1"/>
    <col min="11520" max="11520" width="11.28515625" style="230" bestFit="1" customWidth="1"/>
    <col min="11521" max="11521" width="9.140625" style="230"/>
    <col min="11522" max="11522" width="9.42578125" style="230" customWidth="1"/>
    <col min="11523" max="11523" width="8.42578125" style="230" bestFit="1" customWidth="1"/>
    <col min="11524" max="11524" width="9.28515625" style="230" customWidth="1"/>
    <col min="11525" max="11526" width="11.5703125" style="230" bestFit="1" customWidth="1"/>
    <col min="11527" max="11527" width="9.140625" style="230"/>
    <col min="11528" max="11528" width="11.5703125" style="230" bestFit="1" customWidth="1"/>
    <col min="11529" max="11767" width="9.140625" style="230"/>
    <col min="11768" max="11768" width="8" style="230" customWidth="1"/>
    <col min="11769" max="11769" width="11.140625" style="230" bestFit="1" customWidth="1"/>
    <col min="11770" max="11770" width="26.85546875" style="230" customWidth="1"/>
    <col min="11771" max="11771" width="11" style="230" customWidth="1"/>
    <col min="11772" max="11772" width="9.7109375" style="230" customWidth="1"/>
    <col min="11773" max="11775" width="10.140625" style="230" bestFit="1" customWidth="1"/>
    <col min="11776" max="11776" width="11.28515625" style="230" bestFit="1" customWidth="1"/>
    <col min="11777" max="11777" width="9.140625" style="230"/>
    <col min="11778" max="11778" width="9.42578125" style="230" customWidth="1"/>
    <col min="11779" max="11779" width="8.42578125" style="230" bestFit="1" customWidth="1"/>
    <col min="11780" max="11780" width="9.28515625" style="230" customWidth="1"/>
    <col min="11781" max="11782" width="11.5703125" style="230" bestFit="1" customWidth="1"/>
    <col min="11783" max="11783" width="9.140625" style="230"/>
    <col min="11784" max="11784" width="11.5703125" style="230" bestFit="1" customWidth="1"/>
    <col min="11785" max="12023" width="9.140625" style="230"/>
    <col min="12024" max="12024" width="8" style="230" customWidth="1"/>
    <col min="12025" max="12025" width="11.140625" style="230" bestFit="1" customWidth="1"/>
    <col min="12026" max="12026" width="26.85546875" style="230" customWidth="1"/>
    <col min="12027" max="12027" width="11" style="230" customWidth="1"/>
    <col min="12028" max="12028" width="9.7109375" style="230" customWidth="1"/>
    <col min="12029" max="12031" width="10.140625" style="230" bestFit="1" customWidth="1"/>
    <col min="12032" max="12032" width="11.28515625" style="230" bestFit="1" customWidth="1"/>
    <col min="12033" max="12033" width="9.140625" style="230"/>
    <col min="12034" max="12034" width="9.42578125" style="230" customWidth="1"/>
    <col min="12035" max="12035" width="8.42578125" style="230" bestFit="1" customWidth="1"/>
    <col min="12036" max="12036" width="9.28515625" style="230" customWidth="1"/>
    <col min="12037" max="12038" width="11.5703125" style="230" bestFit="1" customWidth="1"/>
    <col min="12039" max="12039" width="9.140625" style="230"/>
    <col min="12040" max="12040" width="11.5703125" style="230" bestFit="1" customWidth="1"/>
    <col min="12041" max="12279" width="9.140625" style="230"/>
    <col min="12280" max="12280" width="8" style="230" customWidth="1"/>
    <col min="12281" max="12281" width="11.140625" style="230" bestFit="1" customWidth="1"/>
    <col min="12282" max="12282" width="26.85546875" style="230" customWidth="1"/>
    <col min="12283" max="12283" width="11" style="230" customWidth="1"/>
    <col min="12284" max="12284" width="9.7109375" style="230" customWidth="1"/>
    <col min="12285" max="12287" width="10.140625" style="230" bestFit="1" customWidth="1"/>
    <col min="12288" max="12288" width="11.28515625" style="230" bestFit="1" customWidth="1"/>
    <col min="12289" max="12289" width="9.140625" style="230"/>
    <col min="12290" max="12290" width="9.42578125" style="230" customWidth="1"/>
    <col min="12291" max="12291" width="8.42578125" style="230" bestFit="1" customWidth="1"/>
    <col min="12292" max="12292" width="9.28515625" style="230" customWidth="1"/>
    <col min="12293" max="12294" width="11.5703125" style="230" bestFit="1" customWidth="1"/>
    <col min="12295" max="12295" width="9.140625" style="230"/>
    <col min="12296" max="12296" width="11.5703125" style="230" bestFit="1" customWidth="1"/>
    <col min="12297" max="12535" width="9.140625" style="230"/>
    <col min="12536" max="12536" width="8" style="230" customWidth="1"/>
    <col min="12537" max="12537" width="11.140625" style="230" bestFit="1" customWidth="1"/>
    <col min="12538" max="12538" width="26.85546875" style="230" customWidth="1"/>
    <col min="12539" max="12539" width="11" style="230" customWidth="1"/>
    <col min="12540" max="12540" width="9.7109375" style="230" customWidth="1"/>
    <col min="12541" max="12543" width="10.140625" style="230" bestFit="1" customWidth="1"/>
    <col min="12544" max="12544" width="11.28515625" style="230" bestFit="1" customWidth="1"/>
    <col min="12545" max="12545" width="9.140625" style="230"/>
    <col min="12546" max="12546" width="9.42578125" style="230" customWidth="1"/>
    <col min="12547" max="12547" width="8.42578125" style="230" bestFit="1" customWidth="1"/>
    <col min="12548" max="12548" width="9.28515625" style="230" customWidth="1"/>
    <col min="12549" max="12550" width="11.5703125" style="230" bestFit="1" customWidth="1"/>
    <col min="12551" max="12551" width="9.140625" style="230"/>
    <col min="12552" max="12552" width="11.5703125" style="230" bestFit="1" customWidth="1"/>
    <col min="12553" max="12791" width="9.140625" style="230"/>
    <col min="12792" max="12792" width="8" style="230" customWidth="1"/>
    <col min="12793" max="12793" width="11.140625" style="230" bestFit="1" customWidth="1"/>
    <col min="12794" max="12794" width="26.85546875" style="230" customWidth="1"/>
    <col min="12795" max="12795" width="11" style="230" customWidth="1"/>
    <col min="12796" max="12796" width="9.7109375" style="230" customWidth="1"/>
    <col min="12797" max="12799" width="10.140625" style="230" bestFit="1" customWidth="1"/>
    <col min="12800" max="12800" width="11.28515625" style="230" bestFit="1" customWidth="1"/>
    <col min="12801" max="12801" width="9.140625" style="230"/>
    <col min="12802" max="12802" width="9.42578125" style="230" customWidth="1"/>
    <col min="12803" max="12803" width="8.42578125" style="230" bestFit="1" customWidth="1"/>
    <col min="12804" max="12804" width="9.28515625" style="230" customWidth="1"/>
    <col min="12805" max="12806" width="11.5703125" style="230" bestFit="1" customWidth="1"/>
    <col min="12807" max="12807" width="9.140625" style="230"/>
    <col min="12808" max="12808" width="11.5703125" style="230" bestFit="1" customWidth="1"/>
    <col min="12809" max="13047" width="9.140625" style="230"/>
    <col min="13048" max="13048" width="8" style="230" customWidth="1"/>
    <col min="13049" max="13049" width="11.140625" style="230" bestFit="1" customWidth="1"/>
    <col min="13050" max="13050" width="26.85546875" style="230" customWidth="1"/>
    <col min="13051" max="13051" width="11" style="230" customWidth="1"/>
    <col min="13052" max="13052" width="9.7109375" style="230" customWidth="1"/>
    <col min="13053" max="13055" width="10.140625" style="230" bestFit="1" customWidth="1"/>
    <col min="13056" max="13056" width="11.28515625" style="230" bestFit="1" customWidth="1"/>
    <col min="13057" max="13057" width="9.140625" style="230"/>
    <col min="13058" max="13058" width="9.42578125" style="230" customWidth="1"/>
    <col min="13059" max="13059" width="8.42578125" style="230" bestFit="1" customWidth="1"/>
    <col min="13060" max="13060" width="9.28515625" style="230" customWidth="1"/>
    <col min="13061" max="13062" width="11.5703125" style="230" bestFit="1" customWidth="1"/>
    <col min="13063" max="13063" width="9.140625" style="230"/>
    <col min="13064" max="13064" width="11.5703125" style="230" bestFit="1" customWidth="1"/>
    <col min="13065" max="13303" width="9.140625" style="230"/>
    <col min="13304" max="13304" width="8" style="230" customWidth="1"/>
    <col min="13305" max="13305" width="11.140625" style="230" bestFit="1" customWidth="1"/>
    <col min="13306" max="13306" width="26.85546875" style="230" customWidth="1"/>
    <col min="13307" max="13307" width="11" style="230" customWidth="1"/>
    <col min="13308" max="13308" width="9.7109375" style="230" customWidth="1"/>
    <col min="13309" max="13311" width="10.140625" style="230" bestFit="1" customWidth="1"/>
    <col min="13312" max="13312" width="11.28515625" style="230" bestFit="1" customWidth="1"/>
    <col min="13313" max="13313" width="9.140625" style="230"/>
    <col min="13314" max="13314" width="9.42578125" style="230" customWidth="1"/>
    <col min="13315" max="13315" width="8.42578125" style="230" bestFit="1" customWidth="1"/>
    <col min="13316" max="13316" width="9.28515625" style="230" customWidth="1"/>
    <col min="13317" max="13318" width="11.5703125" style="230" bestFit="1" customWidth="1"/>
    <col min="13319" max="13319" width="9.140625" style="230"/>
    <col min="13320" max="13320" width="11.5703125" style="230" bestFit="1" customWidth="1"/>
    <col min="13321" max="13559" width="9.140625" style="230"/>
    <col min="13560" max="13560" width="8" style="230" customWidth="1"/>
    <col min="13561" max="13561" width="11.140625" style="230" bestFit="1" customWidth="1"/>
    <col min="13562" max="13562" width="26.85546875" style="230" customWidth="1"/>
    <col min="13563" max="13563" width="11" style="230" customWidth="1"/>
    <col min="13564" max="13564" width="9.7109375" style="230" customWidth="1"/>
    <col min="13565" max="13567" width="10.140625" style="230" bestFit="1" customWidth="1"/>
    <col min="13568" max="13568" width="11.28515625" style="230" bestFit="1" customWidth="1"/>
    <col min="13569" max="13569" width="9.140625" style="230"/>
    <col min="13570" max="13570" width="9.42578125" style="230" customWidth="1"/>
    <col min="13571" max="13571" width="8.42578125" style="230" bestFit="1" customWidth="1"/>
    <col min="13572" max="13572" width="9.28515625" style="230" customWidth="1"/>
    <col min="13573" max="13574" width="11.5703125" style="230" bestFit="1" customWidth="1"/>
    <col min="13575" max="13575" width="9.140625" style="230"/>
    <col min="13576" max="13576" width="11.5703125" style="230" bestFit="1" customWidth="1"/>
    <col min="13577" max="13815" width="9.140625" style="230"/>
    <col min="13816" max="13816" width="8" style="230" customWidth="1"/>
    <col min="13817" max="13817" width="11.140625" style="230" bestFit="1" customWidth="1"/>
    <col min="13818" max="13818" width="26.85546875" style="230" customWidth="1"/>
    <col min="13819" max="13819" width="11" style="230" customWidth="1"/>
    <col min="13820" max="13820" width="9.7109375" style="230" customWidth="1"/>
    <col min="13821" max="13823" width="10.140625" style="230" bestFit="1" customWidth="1"/>
    <col min="13824" max="13824" width="11.28515625" style="230" bestFit="1" customWidth="1"/>
    <col min="13825" max="13825" width="9.140625" style="230"/>
    <col min="13826" max="13826" width="9.42578125" style="230" customWidth="1"/>
    <col min="13827" max="13827" width="8.42578125" style="230" bestFit="1" customWidth="1"/>
    <col min="13828" max="13828" width="9.28515625" style="230" customWidth="1"/>
    <col min="13829" max="13830" width="11.5703125" style="230" bestFit="1" customWidth="1"/>
    <col min="13831" max="13831" width="9.140625" style="230"/>
    <col min="13832" max="13832" width="11.5703125" style="230" bestFit="1" customWidth="1"/>
    <col min="13833" max="14071" width="9.140625" style="230"/>
    <col min="14072" max="14072" width="8" style="230" customWidth="1"/>
    <col min="14073" max="14073" width="11.140625" style="230" bestFit="1" customWidth="1"/>
    <col min="14074" max="14074" width="26.85546875" style="230" customWidth="1"/>
    <col min="14075" max="14075" width="11" style="230" customWidth="1"/>
    <col min="14076" max="14076" width="9.7109375" style="230" customWidth="1"/>
    <col min="14077" max="14079" width="10.140625" style="230" bestFit="1" customWidth="1"/>
    <col min="14080" max="14080" width="11.28515625" style="230" bestFit="1" customWidth="1"/>
    <col min="14081" max="14081" width="9.140625" style="230"/>
    <col min="14082" max="14082" width="9.42578125" style="230" customWidth="1"/>
    <col min="14083" max="14083" width="8.42578125" style="230" bestFit="1" customWidth="1"/>
    <col min="14084" max="14084" width="9.28515625" style="230" customWidth="1"/>
    <col min="14085" max="14086" width="11.5703125" style="230" bestFit="1" customWidth="1"/>
    <col min="14087" max="14087" width="9.140625" style="230"/>
    <col min="14088" max="14088" width="11.5703125" style="230" bestFit="1" customWidth="1"/>
    <col min="14089" max="14327" width="9.140625" style="230"/>
    <col min="14328" max="14328" width="8" style="230" customWidth="1"/>
    <col min="14329" max="14329" width="11.140625" style="230" bestFit="1" customWidth="1"/>
    <col min="14330" max="14330" width="26.85546875" style="230" customWidth="1"/>
    <col min="14331" max="14331" width="11" style="230" customWidth="1"/>
    <col min="14332" max="14332" width="9.7109375" style="230" customWidth="1"/>
    <col min="14333" max="14335" width="10.140625" style="230" bestFit="1" customWidth="1"/>
    <col min="14336" max="14336" width="11.28515625" style="230" bestFit="1" customWidth="1"/>
    <col min="14337" max="14337" width="9.140625" style="230"/>
    <col min="14338" max="14338" width="9.42578125" style="230" customWidth="1"/>
    <col min="14339" max="14339" width="8.42578125" style="230" bestFit="1" customWidth="1"/>
    <col min="14340" max="14340" width="9.28515625" style="230" customWidth="1"/>
    <col min="14341" max="14342" width="11.5703125" style="230" bestFit="1" customWidth="1"/>
    <col min="14343" max="14343" width="9.140625" style="230"/>
    <col min="14344" max="14344" width="11.5703125" style="230" bestFit="1" customWidth="1"/>
    <col min="14345" max="14583" width="9.140625" style="230"/>
    <col min="14584" max="14584" width="8" style="230" customWidth="1"/>
    <col min="14585" max="14585" width="11.140625" style="230" bestFit="1" customWidth="1"/>
    <col min="14586" max="14586" width="26.85546875" style="230" customWidth="1"/>
    <col min="14587" max="14587" width="11" style="230" customWidth="1"/>
    <col min="14588" max="14588" width="9.7109375" style="230" customWidth="1"/>
    <col min="14589" max="14591" width="10.140625" style="230" bestFit="1" customWidth="1"/>
    <col min="14592" max="14592" width="11.28515625" style="230" bestFit="1" customWidth="1"/>
    <col min="14593" max="14593" width="9.140625" style="230"/>
    <col min="14594" max="14594" width="9.42578125" style="230" customWidth="1"/>
    <col min="14595" max="14595" width="8.42578125" style="230" bestFit="1" customWidth="1"/>
    <col min="14596" max="14596" width="9.28515625" style="230" customWidth="1"/>
    <col min="14597" max="14598" width="11.5703125" style="230" bestFit="1" customWidth="1"/>
    <col min="14599" max="14599" width="9.140625" style="230"/>
    <col min="14600" max="14600" width="11.5703125" style="230" bestFit="1" customWidth="1"/>
    <col min="14601" max="14839" width="9.140625" style="230"/>
    <col min="14840" max="14840" width="8" style="230" customWidth="1"/>
    <col min="14841" max="14841" width="11.140625" style="230" bestFit="1" customWidth="1"/>
    <col min="14842" max="14842" width="26.85546875" style="230" customWidth="1"/>
    <col min="14843" max="14843" width="11" style="230" customWidth="1"/>
    <col min="14844" max="14844" width="9.7109375" style="230" customWidth="1"/>
    <col min="14845" max="14847" width="10.140625" style="230" bestFit="1" customWidth="1"/>
    <col min="14848" max="14848" width="11.28515625" style="230" bestFit="1" customWidth="1"/>
    <col min="14849" max="14849" width="9.140625" style="230"/>
    <col min="14850" max="14850" width="9.42578125" style="230" customWidth="1"/>
    <col min="14851" max="14851" width="8.42578125" style="230" bestFit="1" customWidth="1"/>
    <col min="14852" max="14852" width="9.28515625" style="230" customWidth="1"/>
    <col min="14853" max="14854" width="11.5703125" style="230" bestFit="1" customWidth="1"/>
    <col min="14855" max="14855" width="9.140625" style="230"/>
    <col min="14856" max="14856" width="11.5703125" style="230" bestFit="1" customWidth="1"/>
    <col min="14857" max="15095" width="9.140625" style="230"/>
    <col min="15096" max="15096" width="8" style="230" customWidth="1"/>
    <col min="15097" max="15097" width="11.140625" style="230" bestFit="1" customWidth="1"/>
    <col min="15098" max="15098" width="26.85546875" style="230" customWidth="1"/>
    <col min="15099" max="15099" width="11" style="230" customWidth="1"/>
    <col min="15100" max="15100" width="9.7109375" style="230" customWidth="1"/>
    <col min="15101" max="15103" width="10.140625" style="230" bestFit="1" customWidth="1"/>
    <col min="15104" max="15104" width="11.28515625" style="230" bestFit="1" customWidth="1"/>
    <col min="15105" max="15105" width="9.140625" style="230"/>
    <col min="15106" max="15106" width="9.42578125" style="230" customWidth="1"/>
    <col min="15107" max="15107" width="8.42578125" style="230" bestFit="1" customWidth="1"/>
    <col min="15108" max="15108" width="9.28515625" style="230" customWidth="1"/>
    <col min="15109" max="15110" width="11.5703125" style="230" bestFit="1" customWidth="1"/>
    <col min="15111" max="15111" width="9.140625" style="230"/>
    <col min="15112" max="15112" width="11.5703125" style="230" bestFit="1" customWidth="1"/>
    <col min="15113" max="15351" width="9.140625" style="230"/>
    <col min="15352" max="15352" width="8" style="230" customWidth="1"/>
    <col min="15353" max="15353" width="11.140625" style="230" bestFit="1" customWidth="1"/>
    <col min="15354" max="15354" width="26.85546875" style="230" customWidth="1"/>
    <col min="15355" max="15355" width="11" style="230" customWidth="1"/>
    <col min="15356" max="15356" width="9.7109375" style="230" customWidth="1"/>
    <col min="15357" max="15359" width="10.140625" style="230" bestFit="1" customWidth="1"/>
    <col min="15360" max="15360" width="11.28515625" style="230" bestFit="1" customWidth="1"/>
    <col min="15361" max="15361" width="9.140625" style="230"/>
    <col min="15362" max="15362" width="9.42578125" style="230" customWidth="1"/>
    <col min="15363" max="15363" width="8.42578125" style="230" bestFit="1" customWidth="1"/>
    <col min="15364" max="15364" width="9.28515625" style="230" customWidth="1"/>
    <col min="15365" max="15366" width="11.5703125" style="230" bestFit="1" customWidth="1"/>
    <col min="15367" max="15367" width="9.140625" style="230"/>
    <col min="15368" max="15368" width="11.5703125" style="230" bestFit="1" customWidth="1"/>
    <col min="15369" max="15607" width="9.140625" style="230"/>
    <col min="15608" max="15608" width="8" style="230" customWidth="1"/>
    <col min="15609" max="15609" width="11.140625" style="230" bestFit="1" customWidth="1"/>
    <col min="15610" max="15610" width="26.85546875" style="230" customWidth="1"/>
    <col min="15611" max="15611" width="11" style="230" customWidth="1"/>
    <col min="15612" max="15612" width="9.7109375" style="230" customWidth="1"/>
    <col min="15613" max="15615" width="10.140625" style="230" bestFit="1" customWidth="1"/>
    <col min="15616" max="15616" width="11.28515625" style="230" bestFit="1" customWidth="1"/>
    <col min="15617" max="15617" width="9.140625" style="230"/>
    <col min="15618" max="15618" width="9.42578125" style="230" customWidth="1"/>
    <col min="15619" max="15619" width="8.42578125" style="230" bestFit="1" customWidth="1"/>
    <col min="15620" max="15620" width="9.28515625" style="230" customWidth="1"/>
    <col min="15621" max="15622" width="11.5703125" style="230" bestFit="1" customWidth="1"/>
    <col min="15623" max="15623" width="9.140625" style="230"/>
    <col min="15624" max="15624" width="11.5703125" style="230" bestFit="1" customWidth="1"/>
    <col min="15625" max="15863" width="9.140625" style="230"/>
    <col min="15864" max="15864" width="8" style="230" customWidth="1"/>
    <col min="15865" max="15865" width="11.140625" style="230" bestFit="1" customWidth="1"/>
    <col min="15866" max="15866" width="26.85546875" style="230" customWidth="1"/>
    <col min="15867" max="15867" width="11" style="230" customWidth="1"/>
    <col min="15868" max="15868" width="9.7109375" style="230" customWidth="1"/>
    <col min="15869" max="15871" width="10.140625" style="230" bestFit="1" customWidth="1"/>
    <col min="15872" max="15872" width="11.28515625" style="230" bestFit="1" customWidth="1"/>
    <col min="15873" max="15873" width="9.140625" style="230"/>
    <col min="15874" max="15874" width="9.42578125" style="230" customWidth="1"/>
    <col min="15875" max="15875" width="8.42578125" style="230" bestFit="1" customWidth="1"/>
    <col min="15876" max="15876" width="9.28515625" style="230" customWidth="1"/>
    <col min="15877" max="15878" width="11.5703125" style="230" bestFit="1" customWidth="1"/>
    <col min="15879" max="15879" width="9.140625" style="230"/>
    <col min="15880" max="15880" width="11.5703125" style="230" bestFit="1" customWidth="1"/>
    <col min="15881" max="16119" width="9.140625" style="230"/>
    <col min="16120" max="16120" width="8" style="230" customWidth="1"/>
    <col min="16121" max="16121" width="11.140625" style="230" bestFit="1" customWidth="1"/>
    <col min="16122" max="16122" width="26.85546875" style="230" customWidth="1"/>
    <col min="16123" max="16123" width="11" style="230" customWidth="1"/>
    <col min="16124" max="16124" width="9.7109375" style="230" customWidth="1"/>
    <col min="16125" max="16127" width="10.140625" style="230" bestFit="1" customWidth="1"/>
    <col min="16128" max="16128" width="11.28515625" style="230" bestFit="1" customWidth="1"/>
    <col min="16129" max="16129" width="9.140625" style="230"/>
    <col min="16130" max="16130" width="9.42578125" style="230" customWidth="1"/>
    <col min="16131" max="16131" width="8.42578125" style="230" bestFit="1" customWidth="1"/>
    <col min="16132" max="16132" width="9.28515625" style="230" customWidth="1"/>
    <col min="16133" max="16134" width="11.5703125" style="230" bestFit="1" customWidth="1"/>
    <col min="16135" max="16135" width="9.140625" style="230"/>
    <col min="16136" max="16136" width="11.5703125" style="230" bestFit="1" customWidth="1"/>
    <col min="16137" max="16384" width="9.140625" style="230"/>
  </cols>
  <sheetData>
    <row r="1" spans="1:12" s="229" customFormat="1">
      <c r="K1" s="882" t="s">
        <v>174</v>
      </c>
      <c r="L1" s="882"/>
    </row>
    <row r="2" spans="1:12" s="229" customFormat="1"/>
    <row r="3" spans="1:12" ht="31.5" customHeight="1">
      <c r="B3" s="888" t="s">
        <v>175</v>
      </c>
      <c r="C3" s="888"/>
      <c r="D3" s="888"/>
      <c r="E3" s="888"/>
      <c r="F3" s="888"/>
      <c r="G3" s="888"/>
      <c r="H3" s="888"/>
      <c r="I3" s="888"/>
      <c r="J3" s="888"/>
      <c r="K3" s="888"/>
      <c r="L3" s="888"/>
    </row>
    <row r="4" spans="1:12" s="229" customFormat="1"/>
    <row r="5" spans="1:12" ht="13.5" customHeight="1" thickBot="1">
      <c r="B5" s="229"/>
      <c r="C5" s="229"/>
      <c r="D5" s="229"/>
      <c r="E5" s="229"/>
      <c r="F5" s="229"/>
      <c r="G5" s="229"/>
      <c r="H5" s="229"/>
      <c r="I5" s="229"/>
      <c r="J5" s="997" t="s">
        <v>24</v>
      </c>
      <c r="K5" s="997"/>
      <c r="L5" s="997"/>
    </row>
    <row r="6" spans="1:12" ht="15.75" customHeight="1" thickBot="1">
      <c r="B6" s="873"/>
      <c r="C6" s="879" t="s">
        <v>138</v>
      </c>
      <c r="D6" s="880"/>
      <c r="E6" s="879" t="s">
        <v>139</v>
      </c>
      <c r="F6" s="881"/>
      <c r="G6" s="879" t="s">
        <v>140</v>
      </c>
      <c r="H6" s="881"/>
      <c r="I6" s="874" t="s">
        <v>68</v>
      </c>
      <c r="J6" s="875"/>
      <c r="K6" s="875"/>
      <c r="L6" s="878"/>
    </row>
    <row r="7" spans="1:12" ht="45" customHeight="1" thickBot="1">
      <c r="B7" s="873"/>
      <c r="C7" s="874" t="s">
        <v>141</v>
      </c>
      <c r="D7" s="876"/>
      <c r="E7" s="877" t="s">
        <v>141</v>
      </c>
      <c r="F7" s="878"/>
      <c r="G7" s="877" t="s">
        <v>141</v>
      </c>
      <c r="H7" s="878"/>
      <c r="I7" s="877" t="s">
        <v>141</v>
      </c>
      <c r="J7" s="878"/>
      <c r="K7" s="874" t="s">
        <v>142</v>
      </c>
      <c r="L7" s="878"/>
    </row>
    <row r="8" spans="1:12" s="237" customFormat="1" ht="13.5" thickBot="1">
      <c r="A8" s="231"/>
      <c r="B8" s="873"/>
      <c r="C8" s="232" t="s">
        <v>143</v>
      </c>
      <c r="D8" s="234" t="s">
        <v>144</v>
      </c>
      <c r="E8" s="235" t="s">
        <v>143</v>
      </c>
      <c r="F8" s="236" t="s">
        <v>144</v>
      </c>
      <c r="G8" s="235" t="s">
        <v>143</v>
      </c>
      <c r="H8" s="236" t="s">
        <v>144</v>
      </c>
      <c r="I8" s="235" t="s">
        <v>143</v>
      </c>
      <c r="J8" s="236" t="s">
        <v>144</v>
      </c>
      <c r="K8" s="232" t="s">
        <v>143</v>
      </c>
      <c r="L8" s="236" t="s">
        <v>144</v>
      </c>
    </row>
    <row r="9" spans="1:12" ht="26.25" thickBot="1">
      <c r="B9" s="238" t="s">
        <v>145</v>
      </c>
      <c r="C9" s="241">
        <f>C10+C11+C12+C13+C14+C15+C16+C18+C20+C21+C22+C23+C24</f>
        <v>2420.1949999999997</v>
      </c>
      <c r="D9" s="302">
        <f t="shared" ref="D9:L9" si="0">D10+D11+D12+D13+D14+D15+D16+D18+D20+D21+D22+D23+D24</f>
        <v>3349.0099999999998</v>
      </c>
      <c r="E9" s="241">
        <f t="shared" si="0"/>
        <v>982.69100000000003</v>
      </c>
      <c r="F9" s="302">
        <f t="shared" si="0"/>
        <v>1133.1579999999999</v>
      </c>
      <c r="G9" s="241">
        <f t="shared" si="0"/>
        <v>6828.1369999999997</v>
      </c>
      <c r="H9" s="302">
        <f t="shared" si="0"/>
        <v>7330.1409999999996</v>
      </c>
      <c r="I9" s="241">
        <f t="shared" si="0"/>
        <v>10231.104000000001</v>
      </c>
      <c r="J9" s="302">
        <f t="shared" si="0"/>
        <v>11812.308999999999</v>
      </c>
      <c r="K9" s="241">
        <f t="shared" si="0"/>
        <v>7611.3424099999984</v>
      </c>
      <c r="L9" s="302">
        <f t="shared" si="0"/>
        <v>8514.2047900000016</v>
      </c>
    </row>
    <row r="10" spans="1:12" ht="25.5">
      <c r="B10" s="244" t="s">
        <v>146</v>
      </c>
      <c r="C10" s="293">
        <f>('[7]bankarski sistem'!$AA$14)/1000</f>
        <v>152.505</v>
      </c>
      <c r="D10" s="294">
        <f>('[8]bankarski sistem'!AA14)/1000</f>
        <v>30.931999999999999</v>
      </c>
      <c r="E10" s="290">
        <f>('[7]bankarski sistem'!AB14)/1000</f>
        <v>15.627000000000001</v>
      </c>
      <c r="F10" s="292">
        <f>('[8]bankarski sistem'!AB14)/1000</f>
        <v>9.8729999999999993</v>
      </c>
      <c r="G10" s="290">
        <f>('[7]bankarski sistem'!AC14)/1000</f>
        <v>279.512</v>
      </c>
      <c r="H10" s="292">
        <f>('[8]bankarski sistem'!AC14)/1000</f>
        <v>310.89499999999998</v>
      </c>
      <c r="I10" s="290">
        <f>('[7]bankarski sistem'!AF14)/1000</f>
        <v>447.64400000000001</v>
      </c>
      <c r="J10" s="292">
        <f>('[8]bankarski sistem'!AG14)/1000</f>
        <v>351.7</v>
      </c>
      <c r="K10" s="293">
        <f>('[7]bankarski sistem'!AD14)/1000</f>
        <v>322.31784000000005</v>
      </c>
      <c r="L10" s="292">
        <f>('[8]bankarski sistem'!AE14)/1000</f>
        <v>289.45132999999998</v>
      </c>
    </row>
    <row r="11" spans="1:12">
      <c r="B11" s="253" t="s">
        <v>147</v>
      </c>
      <c r="C11" s="293">
        <f>('[7]bankarski sistem'!AA15)/1000</f>
        <v>21.425999999999998</v>
      </c>
      <c r="D11" s="294">
        <f>('[8]bankarski sistem'!AA15)/1000</f>
        <v>20.843</v>
      </c>
      <c r="E11" s="290">
        <f>('[7]bankarski sistem'!AB15)/1000</f>
        <v>0</v>
      </c>
      <c r="F11" s="292">
        <f>('[8]bankarski sistem'!AB15)/1000</f>
        <v>0</v>
      </c>
      <c r="G11" s="290">
        <f>('[7]bankarski sistem'!AC15)/1000</f>
        <v>0.72499999999999998</v>
      </c>
      <c r="H11" s="292">
        <f>('[8]bankarski sistem'!AC15)/1000</f>
        <v>0.875</v>
      </c>
      <c r="I11" s="290">
        <f>('[7]bankarski sistem'!AF15)/1000</f>
        <v>22.151</v>
      </c>
      <c r="J11" s="292">
        <f>('[8]bankarski sistem'!AG15)/1000</f>
        <v>21.718</v>
      </c>
      <c r="K11" s="293">
        <f>('[7]bankarski sistem'!AD15)/1000</f>
        <v>5.9722600000000003</v>
      </c>
      <c r="L11" s="292">
        <f>('[8]bankarski sistem'!AE15)/1000</f>
        <v>5.9403199999999998</v>
      </c>
    </row>
    <row r="12" spans="1:12">
      <c r="B12" s="253" t="s">
        <v>148</v>
      </c>
      <c r="C12" s="300">
        <f>('[7]bankarski sistem'!$AA$16+'[7]bankarski sistem'!$AA$17+'[7]bankarski sistem'!$AA$18)/1000</f>
        <v>1515.895</v>
      </c>
      <c r="D12" s="301">
        <f>('[8]bankarski sistem'!$AA$16+'[8]bankarski sistem'!$AA$17+'[8]bankarski sistem'!$AA$18)/1000</f>
        <v>1611.1489999999999</v>
      </c>
      <c r="E12" s="297">
        <f>('[7]bankarski sistem'!$AB$16+'[7]bankarski sistem'!$AB$17+'[7]bankarski sistem'!$AB$18)/1000</f>
        <v>420.47199999999998</v>
      </c>
      <c r="F12" s="299">
        <f>('[8]bankarski sistem'!$AB$16+'[8]bankarski sistem'!$AB$17+'[8]bankarski sistem'!$AB$18)/1000</f>
        <v>693.87300000000005</v>
      </c>
      <c r="G12" s="297">
        <f>('[7]bankarski sistem'!$AC$16+'[7]bankarski sistem'!$AC$17+'[7]bankarski sistem'!$AC$18)/1000</f>
        <v>3599.5819999999999</v>
      </c>
      <c r="H12" s="299">
        <f>('[8]bankarski sistem'!$AC$16+'[8]bankarski sistem'!$AC$17+'[8]bankarski sistem'!$AC$18)/1000</f>
        <v>3840.3510000000001</v>
      </c>
      <c r="I12" s="297">
        <f>('[7]bankarski sistem'!$AF$16+'[7]bankarski sistem'!$AF$17+'[7]bankarski sistem'!$AF$18)/1000</f>
        <v>5535.9520000000002</v>
      </c>
      <c r="J12" s="299">
        <f>('[8]bankarski sistem'!$AG$16+'[8]bankarski sistem'!$AG$17+'[8]bankarski sistem'!$AG$18)/1000</f>
        <v>6145.3729999999996</v>
      </c>
      <c r="K12" s="300">
        <f>('[7]bankarski sistem'!$AD$16+'[7]bankarski sistem'!$AD$17+'[7]bankarski sistem'!$AD$18)/1000</f>
        <v>4085.1806099999999</v>
      </c>
      <c r="L12" s="299">
        <f>('[8]bankarski sistem'!$AE$16+'[8]bankarski sistem'!$AE$17+'[8]bankarski sistem'!$AE$18)/1000</f>
        <v>4539.09764</v>
      </c>
    </row>
    <row r="13" spans="1:12">
      <c r="B13" s="253" t="s">
        <v>149</v>
      </c>
      <c r="C13" s="300">
        <f>('[7]bankarski sistem'!AA19)/1000</f>
        <v>64.372</v>
      </c>
      <c r="D13" s="301">
        <f>('[8]bankarski sistem'!AA19)/1000</f>
        <v>151.93600000000001</v>
      </c>
      <c r="E13" s="297">
        <f>('[7]bankarski sistem'!AB19)/1000</f>
        <v>23.777999999999999</v>
      </c>
      <c r="F13" s="299">
        <f>('[8]bankarski sistem'!$AB$19)/1000</f>
        <v>33.274000000000001</v>
      </c>
      <c r="G13" s="297">
        <f>('[7]bankarski sistem'!AC19)/1000</f>
        <v>555.16800000000001</v>
      </c>
      <c r="H13" s="299">
        <f>('[8]bankarski sistem'!AC19)/1000</f>
        <v>574.77800000000002</v>
      </c>
      <c r="I13" s="297">
        <f>('[7]bankarski sistem'!AF19)/1000</f>
        <v>643.31899999999996</v>
      </c>
      <c r="J13" s="299">
        <f>('[8]bankarski sistem'!AG19)/1000</f>
        <v>759.98800000000006</v>
      </c>
      <c r="K13" s="300">
        <f>('[7]bankarski sistem'!AD19)/1000</f>
        <v>507.15045000000003</v>
      </c>
      <c r="L13" s="299">
        <f>('[8]bankarski sistem'!AE19)/1000</f>
        <v>589.11310000000003</v>
      </c>
    </row>
    <row r="14" spans="1:12">
      <c r="B14" s="253" t="s">
        <v>150</v>
      </c>
      <c r="C14" s="300">
        <f>('[7]bankarski sistem'!AA20)/1000</f>
        <v>418.2</v>
      </c>
      <c r="D14" s="301">
        <f>('[8]bankarski sistem'!AA20)/1000</f>
        <v>367.36</v>
      </c>
      <c r="E14" s="297">
        <f>('[7]bankarski sistem'!AB20)/1000</f>
        <v>325.358</v>
      </c>
      <c r="F14" s="299">
        <f>('[8]bankarski sistem'!$AB$20)/1000</f>
        <v>231.07900000000001</v>
      </c>
      <c r="G14" s="297">
        <f>('[7]bankarski sistem'!AC20)/1000</f>
        <v>1785.1610000000001</v>
      </c>
      <c r="H14" s="299">
        <f>('[8]bankarski sistem'!AC20)/1000</f>
        <v>1923.1959999999999</v>
      </c>
      <c r="I14" s="297">
        <f>('[7]bankarski sistem'!AF20)/1000</f>
        <v>2528.7939999999999</v>
      </c>
      <c r="J14" s="299">
        <f>('[8]bankarski sistem'!AG20)/1000</f>
        <v>2521.6350000000002</v>
      </c>
      <c r="K14" s="300">
        <f>('[7]bankarski sistem'!AD20)/1000</f>
        <v>1957.7725399999999</v>
      </c>
      <c r="L14" s="299">
        <f>('[8]bankarski sistem'!AE20)/1000</f>
        <v>2007.9827299999995</v>
      </c>
    </row>
    <row r="15" spans="1:12">
      <c r="B15" s="253" t="s">
        <v>151</v>
      </c>
      <c r="C15" s="300">
        <f>('[7]bankarski sistem'!AA21)/1000</f>
        <v>46.56</v>
      </c>
      <c r="D15" s="301">
        <f>('[8]bankarski sistem'!AA21)/1000</f>
        <v>646.43600000000004</v>
      </c>
      <c r="E15" s="297">
        <f>('[7]bankarski sistem'!AB21)/1000</f>
        <v>41.972000000000001</v>
      </c>
      <c r="F15" s="299">
        <f>('[8]bankarski sistem'!$AB$21)/1000</f>
        <v>53.677</v>
      </c>
      <c r="G15" s="297">
        <f>('[7]bankarski sistem'!AC21)/1000</f>
        <v>114.77500000000001</v>
      </c>
      <c r="H15" s="299">
        <f>('[8]bankarski sistem'!AC21)/1000</f>
        <v>98.123999999999995</v>
      </c>
      <c r="I15" s="297">
        <f>('[7]bankarski sistem'!AF21)/1000</f>
        <v>203.30699999999999</v>
      </c>
      <c r="J15" s="299">
        <f>('[8]bankarski sistem'!AG21)/1000</f>
        <v>798.23699999999997</v>
      </c>
      <c r="K15" s="300">
        <f>('[7]bankarski sistem'!AD21)/1000</f>
        <v>132.23287999999999</v>
      </c>
      <c r="L15" s="299">
        <f>('[8]bankarski sistem'!AE21)/1000</f>
        <v>357.63579999999996</v>
      </c>
    </row>
    <row r="16" spans="1:12" ht="25.5">
      <c r="B16" s="253" t="s">
        <v>152</v>
      </c>
      <c r="C16" s="300">
        <f>('[7]bankarski sistem'!AA22)/1000</f>
        <v>104.053</v>
      </c>
      <c r="D16" s="301">
        <f>('[8]bankarski sistem'!AA22)/1000</f>
        <v>221.535</v>
      </c>
      <c r="E16" s="297">
        <f>('[7]bankarski sistem'!AB22)/1000</f>
        <v>128.029</v>
      </c>
      <c r="F16" s="299">
        <f>('[8]bankarski sistem'!$AB$22)/1000</f>
        <v>99.673000000000002</v>
      </c>
      <c r="G16" s="297">
        <f>('[7]bankarski sistem'!AC22)/1000</f>
        <v>294.30700000000002</v>
      </c>
      <c r="H16" s="299">
        <f>('[8]bankarski sistem'!AC22)/1000</f>
        <v>336.19799999999998</v>
      </c>
      <c r="I16" s="297">
        <f>('[7]bankarski sistem'!AF22)/1000</f>
        <v>526.38900000000001</v>
      </c>
      <c r="J16" s="299">
        <f>('[8]bankarski sistem'!AG22)/1000</f>
        <v>657.40599999999995</v>
      </c>
      <c r="K16" s="300">
        <f>('[7]bankarski sistem'!AD22)/1000</f>
        <v>373.26958000000002</v>
      </c>
      <c r="L16" s="299">
        <f>('[8]bankarski sistem'!AE22)/1000</f>
        <v>404.30380000000002</v>
      </c>
    </row>
    <row r="17" spans="2:12">
      <c r="B17" s="253" t="s">
        <v>153</v>
      </c>
      <c r="C17" s="300">
        <f>('[7]bankarski sistem'!AA23)/1000</f>
        <v>0.64200000000000002</v>
      </c>
      <c r="D17" s="301">
        <f>('[8]bankarski sistem'!AA23)/1000</f>
        <v>33.997</v>
      </c>
      <c r="E17" s="297">
        <f>('[7]bankarski sistem'!AB23)/1000</f>
        <v>26.446999999999999</v>
      </c>
      <c r="F17" s="299">
        <f>('[8]bankarski sistem'!$AB$23)/1000</f>
        <v>1.42</v>
      </c>
      <c r="G17" s="297">
        <f>('[7]bankarski sistem'!AC23)/1000</f>
        <v>117.286</v>
      </c>
      <c r="H17" s="299">
        <f>('[8]bankarski sistem'!AC23)/1000</f>
        <v>115.836</v>
      </c>
      <c r="I17" s="297">
        <f>('[7]bankarski sistem'!AF23)/1000</f>
        <v>144.72200000000001</v>
      </c>
      <c r="J17" s="299">
        <f>('[8]bankarski sistem'!AG23)/1000</f>
        <v>151.25299999999999</v>
      </c>
      <c r="K17" s="300">
        <f>('[7]bankarski sistem'!AD23)/1000</f>
        <v>130.99475999999999</v>
      </c>
      <c r="L17" s="299">
        <f>('[8]bankarski sistem'!AE23)/1000</f>
        <v>125.23222</v>
      </c>
    </row>
    <row r="18" spans="2:12" ht="25.5">
      <c r="B18" s="253" t="s">
        <v>154</v>
      </c>
      <c r="C18" s="300">
        <f>('[7]bankarski sistem'!AA24)/1000</f>
        <v>81.947999999999993</v>
      </c>
      <c r="D18" s="301">
        <f>('[8]bankarski sistem'!AA24)/1000</f>
        <v>241.97900000000001</v>
      </c>
      <c r="E18" s="297">
        <f>('[7]bankarski sistem'!AB24)/1000</f>
        <v>16.96</v>
      </c>
      <c r="F18" s="299">
        <f>('[8]bankarski sistem'!$AB$24)/1000</f>
        <v>7.6849999999999996</v>
      </c>
      <c r="G18" s="297">
        <f>('[7]bankarski sistem'!AC24)/1000</f>
        <v>89.590999999999994</v>
      </c>
      <c r="H18" s="299">
        <f>('[8]bankarski sistem'!AC24)/1000</f>
        <v>132.25200000000001</v>
      </c>
      <c r="I18" s="297">
        <f>('[7]bankarski sistem'!AF24)/1000</f>
        <v>188.499</v>
      </c>
      <c r="J18" s="299">
        <f>('[8]bankarski sistem'!AG24)/1000</f>
        <v>381.916</v>
      </c>
      <c r="K18" s="300">
        <f>('[7]bankarski sistem'!AD24)/1000</f>
        <v>110.27592999999999</v>
      </c>
      <c r="L18" s="299">
        <f>('[8]bankarski sistem'!AE24)/1000</f>
        <v>193.29666</v>
      </c>
    </row>
    <row r="19" spans="2:12" ht="38.25">
      <c r="B19" s="253" t="s">
        <v>155</v>
      </c>
      <c r="C19" s="300">
        <f>('[7]bankarski sistem'!AA25)/1000</f>
        <v>0.14399999999999999</v>
      </c>
      <c r="D19" s="301">
        <f>('[8]bankarski sistem'!AA25)/1000</f>
        <v>1.0189999999999999</v>
      </c>
      <c r="E19" s="297">
        <f>('[7]bankarski sistem'!AB25)/1000</f>
        <v>0</v>
      </c>
      <c r="F19" s="299">
        <f>('[8]bankarski sistem'!$AB$25)/1000</f>
        <v>5.8999999999999997E-2</v>
      </c>
      <c r="G19" s="297">
        <f>('[7]bankarski sistem'!AC25)/1000</f>
        <v>8.7999999999999995E-2</v>
      </c>
      <c r="H19" s="299">
        <f>('[8]bankarski sistem'!AC25)/1000</f>
        <v>8.7999999999999995E-2</v>
      </c>
      <c r="I19" s="297">
        <f>('[7]bankarski sistem'!AF25)/1000</f>
        <v>0.23200000000000001</v>
      </c>
      <c r="J19" s="299">
        <f>('[8]bankarski sistem'!AG25)/1000</f>
        <v>1.1659999999999999</v>
      </c>
      <c r="K19" s="300">
        <f>('[7]bankarski sistem'!AD25)/1000</f>
        <v>0.12415000000000001</v>
      </c>
      <c r="L19" s="299">
        <f>('[8]bankarski sistem'!AE25)/1000</f>
        <v>0.38802999999999999</v>
      </c>
    </row>
    <row r="20" spans="2:12">
      <c r="B20" s="253" t="s">
        <v>156</v>
      </c>
      <c r="C20" s="300">
        <f>('[7]bankarski sistem'!AA26)/1000</f>
        <v>0.73499999999999999</v>
      </c>
      <c r="D20" s="301">
        <f>('[8]bankarski sistem'!AA26)/1000</f>
        <v>2.1539999999999999</v>
      </c>
      <c r="E20" s="297">
        <f>('[7]bankarski sistem'!AB26)/1000</f>
        <v>0.54800000000000004</v>
      </c>
      <c r="F20" s="299">
        <f>('[8]bankarski sistem'!AB26)/1000</f>
        <v>0.14599999999999999</v>
      </c>
      <c r="G20" s="297">
        <f>('[7]bankarski sistem'!AC26)/1000</f>
        <v>0.378</v>
      </c>
      <c r="H20" s="299">
        <f>('[8]bankarski sistem'!AC26)/1000</f>
        <v>0.81499999999999995</v>
      </c>
      <c r="I20" s="297">
        <f>('[7]bankarski sistem'!AF26)/1000</f>
        <v>1.661</v>
      </c>
      <c r="J20" s="299">
        <f>('[8]bankarski sistem'!AG26)/1000</f>
        <v>3.1150000000000002</v>
      </c>
      <c r="K20" s="300">
        <f>('[7]bankarski sistem'!AD26)/1000</f>
        <v>0.86370000000000002</v>
      </c>
      <c r="L20" s="299">
        <f>('[8]bankarski sistem'!AE26)/1000</f>
        <v>1.3777200000000001</v>
      </c>
    </row>
    <row r="21" spans="2:12">
      <c r="B21" s="253" t="s">
        <v>157</v>
      </c>
      <c r="C21" s="300">
        <f>('[7]bankarski sistem'!AA27)/1000</f>
        <v>4.2270000000000003</v>
      </c>
      <c r="D21" s="301">
        <f>('[8]bankarski sistem'!AA27)/1000</f>
        <v>21.917999999999999</v>
      </c>
      <c r="E21" s="297">
        <f>('[7]bankarski sistem'!AB27)/1000</f>
        <v>0.436</v>
      </c>
      <c r="F21" s="299">
        <f>('[8]bankarski sistem'!AB27)/1000</f>
        <v>0.504</v>
      </c>
      <c r="G21" s="297">
        <f>('[7]bankarski sistem'!AC27)/1000</f>
        <v>19.375</v>
      </c>
      <c r="H21" s="299">
        <f>('[8]bankarski sistem'!AC27)/1000</f>
        <v>11.941000000000001</v>
      </c>
      <c r="I21" s="297">
        <f>('[7]bankarski sistem'!AF27)/1000</f>
        <v>24.039000000000001</v>
      </c>
      <c r="J21" s="299">
        <f>('[8]bankarski sistem'!AG27)/1000</f>
        <v>34.363</v>
      </c>
      <c r="K21" s="300">
        <f>('[7]bankarski sistem'!AD27)/1000</f>
        <v>19.40428</v>
      </c>
      <c r="L21" s="299">
        <f>('[8]bankarski sistem'!AE27)/1000</f>
        <v>16.403410000000001</v>
      </c>
    </row>
    <row r="22" spans="2:12" ht="25.5">
      <c r="B22" s="253" t="s">
        <v>158</v>
      </c>
      <c r="C22" s="300">
        <f>('[7]bankarski sistem'!AA28)/1000</f>
        <v>10.273999999999999</v>
      </c>
      <c r="D22" s="301">
        <f>('[8]bankarski sistem'!AA28)/1000</f>
        <v>32.768000000000001</v>
      </c>
      <c r="E22" s="297">
        <f>('[7]bankarski sistem'!AB28)/1000</f>
        <v>9.5109999999999992</v>
      </c>
      <c r="F22" s="299">
        <f>('[8]bankarski sistem'!AB28)/1000</f>
        <v>3.3740000000000001</v>
      </c>
      <c r="G22" s="297">
        <f>('[7]bankarski sistem'!AC28)/1000</f>
        <v>64.853999999999999</v>
      </c>
      <c r="H22" s="299">
        <f>('[8]bankarski sistem'!AC28)/1000</f>
        <v>74.882000000000005</v>
      </c>
      <c r="I22" s="297">
        <f>('[7]bankarski sistem'!AF28)/1000</f>
        <v>84.64</v>
      </c>
      <c r="J22" s="299">
        <f>('[8]bankarski sistem'!AG28)/1000</f>
        <v>111.024</v>
      </c>
      <c r="K22" s="300">
        <f>('[7]bankarski sistem'!AD28)/1000</f>
        <v>72.193339999999992</v>
      </c>
      <c r="L22" s="299">
        <f>('[8]bankarski sistem'!AE28)/1000</f>
        <v>83.768280000000004</v>
      </c>
    </row>
    <row r="23" spans="2:12">
      <c r="B23" s="253" t="s">
        <v>159</v>
      </c>
      <c r="C23" s="300">
        <f>('[7]bankarski sistem'!AA29)/1000</f>
        <v>0</v>
      </c>
      <c r="D23" s="301">
        <f>('[8]bankarski sistem'!AA29)/1000</f>
        <v>0</v>
      </c>
      <c r="E23" s="297">
        <f>('[7]bankarski sistem'!AB29)/1000</f>
        <v>0</v>
      </c>
      <c r="F23" s="299">
        <f>('[8]bankarski sistem'!AB29)/1000</f>
        <v>0</v>
      </c>
      <c r="G23" s="297">
        <f>('[7]bankarski sistem'!AC29)/1000</f>
        <v>0</v>
      </c>
      <c r="H23" s="299">
        <f>('[8]bankarski sistem'!AC29)/1000</f>
        <v>0</v>
      </c>
      <c r="I23" s="297">
        <f>('[7]bankarski sistem'!AF29)/1000</f>
        <v>0</v>
      </c>
      <c r="J23" s="299">
        <f>('[8]bankarski sistem'!AG29)/1000</f>
        <v>0</v>
      </c>
      <c r="K23" s="300">
        <f>('[7]bankarski sistem'!AD29)/1000</f>
        <v>0</v>
      </c>
      <c r="L23" s="299">
        <f>('[8]bankarski sistem'!AE29)/1000</f>
        <v>0</v>
      </c>
    </row>
    <row r="24" spans="2:12" ht="26.25" customHeight="1" thickBot="1">
      <c r="B24" s="265" t="s">
        <v>160</v>
      </c>
      <c r="C24" s="300">
        <f>('[7]bankarski sistem'!AA30)/1000</f>
        <v>0</v>
      </c>
      <c r="D24" s="301">
        <f>('[8]bankarski sistem'!AA30)/1000</f>
        <v>0</v>
      </c>
      <c r="E24" s="297">
        <f>('[7]bankarski sistem'!AB30)/1000</f>
        <v>0</v>
      </c>
      <c r="F24" s="299">
        <f>('[8]bankarski sistem'!AB30)/1000</f>
        <v>0</v>
      </c>
      <c r="G24" s="297">
        <f>('[7]bankarski sistem'!AC30)/1000</f>
        <v>24.709</v>
      </c>
      <c r="H24" s="299">
        <f>('[8]bankarski sistem'!AC30)/1000</f>
        <v>25.834</v>
      </c>
      <c r="I24" s="297">
        <f>('[7]bankarski sistem'!AF30)/1000</f>
        <v>24.709</v>
      </c>
      <c r="J24" s="299">
        <f>('[8]bankarski sistem'!AG30)/1000</f>
        <v>25.834</v>
      </c>
      <c r="K24" s="300">
        <f>('[7]bankarski sistem'!AD30)/1000</f>
        <v>24.709</v>
      </c>
      <c r="L24" s="299">
        <f>('[8]bankarski sistem'!AE30)/1000</f>
        <v>25.834</v>
      </c>
    </row>
    <row r="25" spans="2:12" ht="13.5" thickBot="1">
      <c r="B25" s="238" t="s">
        <v>161</v>
      </c>
      <c r="C25" s="241">
        <f t="shared" ref="C25:L25" si="1">C26+C27+C28+C29+C30+C31</f>
        <v>1613.2940000000001</v>
      </c>
      <c r="D25" s="274">
        <f t="shared" si="1"/>
        <v>1423.9769999999999</v>
      </c>
      <c r="E25" s="242">
        <f t="shared" si="1"/>
        <v>1725.9739999999999</v>
      </c>
      <c r="F25" s="243">
        <f t="shared" si="1"/>
        <v>1880.2139999999999</v>
      </c>
      <c r="G25" s="242">
        <f t="shared" si="1"/>
        <v>1986.0639999999999</v>
      </c>
      <c r="H25" s="243">
        <f t="shared" si="1"/>
        <v>2863.5699999999997</v>
      </c>
      <c r="I25" s="242">
        <f t="shared" si="1"/>
        <v>5325.3320000000003</v>
      </c>
      <c r="J25" s="243">
        <f t="shared" si="1"/>
        <v>6167.7610000000004</v>
      </c>
      <c r="K25" s="241">
        <f t="shared" si="1"/>
        <v>3412.23594</v>
      </c>
      <c r="L25" s="243">
        <f t="shared" si="1"/>
        <v>4067.2672600000001</v>
      </c>
    </row>
    <row r="26" spans="2:12" ht="25.5">
      <c r="B26" s="244" t="s">
        <v>162</v>
      </c>
      <c r="C26" s="293">
        <f>('[7]bankarski sistem'!$AA$31+'[7]bankarski sistem'!$AA$32)/1000</f>
        <v>276.60899999999998</v>
      </c>
      <c r="D26" s="294">
        <f>('[8]bankarski sistem'!$AA$31+'[8]bankarski sistem'!$AA$32)/1000</f>
        <v>295.13299999999998</v>
      </c>
      <c r="E26" s="290">
        <f>('[7]bankarski sistem'!$AB$31+'[7]bankarski sistem'!$AB$32)/1000</f>
        <v>91.323999999999998</v>
      </c>
      <c r="F26" s="292">
        <f>('[8]bankarski sistem'!$AB$31+'[8]bankarski sistem'!$AB$32)/1000</f>
        <v>186.25800000000001</v>
      </c>
      <c r="G26" s="290">
        <f>('[7]bankarski sistem'!$AC$31+'[7]bankarski sistem'!$AC$32)/1000</f>
        <v>163.02000000000001</v>
      </c>
      <c r="H26" s="292">
        <f>('[8]bankarski sistem'!$AC$31+'[8]bankarski sistem'!$AC$32)/1000</f>
        <v>196.50299999999999</v>
      </c>
      <c r="I26" s="290">
        <f>('[7]bankarski sistem'!$AF$31+'[7]bankarski sistem'!$AF$32)/1000</f>
        <v>530.95299999999997</v>
      </c>
      <c r="J26" s="292">
        <f>('[8]bankarski sistem'!$AG$31+'[8]bankarski sistem'!$AG$32)/1000</f>
        <v>677.89400000000001</v>
      </c>
      <c r="K26" s="293">
        <f>('[7]bankarski sistem'!$AD$31+'[7]bankarski sistem'!$AD$32)/1000</f>
        <v>279.65413000000001</v>
      </c>
      <c r="L26" s="292">
        <f>('[8]bankarski sistem'!$AE$31+'[8]bankarski sistem'!$AE$32)/1000</f>
        <v>342.61874999999998</v>
      </c>
    </row>
    <row r="27" spans="2:12">
      <c r="B27" s="253" t="s">
        <v>163</v>
      </c>
      <c r="C27" s="300">
        <f>('[7]bankarski sistem'!AA33)/1000</f>
        <v>975.85299999999995</v>
      </c>
      <c r="D27" s="301">
        <f>('[8]bankarski sistem'!AA33)/1000</f>
        <v>832.32399999999996</v>
      </c>
      <c r="E27" s="297">
        <f>('[7]bankarski sistem'!AB33)/1000</f>
        <v>767.40499999999997</v>
      </c>
      <c r="F27" s="299">
        <f>('[8]bankarski sistem'!AB33)/1000</f>
        <v>977.49300000000005</v>
      </c>
      <c r="G27" s="297">
        <f>('[7]bankarski sistem'!AC33)/1000</f>
        <v>877.81</v>
      </c>
      <c r="H27" s="299">
        <f>('[8]bankarski sistem'!AC33)/1000</f>
        <v>1306.2349999999999</v>
      </c>
      <c r="I27" s="297">
        <f>('[7]bankarski sistem'!AF33)/1000</f>
        <v>2621.0680000000002</v>
      </c>
      <c r="J27" s="299">
        <f>('[8]bankarski sistem'!AG33)/1000</f>
        <v>3116.0520000000001</v>
      </c>
      <c r="K27" s="300">
        <f>('[7]bankarski sistem'!AD33)/1000</f>
        <v>1532.22614</v>
      </c>
      <c r="L27" s="299">
        <f>('[8]bankarski sistem'!AE33)/1000</f>
        <v>1929.5011299999999</v>
      </c>
    </row>
    <row r="28" spans="2:12">
      <c r="B28" s="253" t="s">
        <v>164</v>
      </c>
      <c r="C28" s="300">
        <f>('[7]bankarski sistem'!AA34)/1000</f>
        <v>27.402000000000001</v>
      </c>
      <c r="D28" s="301">
        <f>('[8]bankarski sistem'!AA34)/1000</f>
        <v>21.966999999999999</v>
      </c>
      <c r="E28" s="297">
        <f>('[7]bankarski sistem'!AB34)/1000</f>
        <v>34.255000000000003</v>
      </c>
      <c r="F28" s="299">
        <f>('[8]bankarski sistem'!AB34)/1000</f>
        <v>39.573999999999998</v>
      </c>
      <c r="G28" s="297">
        <f>('[7]bankarski sistem'!AC34)/1000</f>
        <v>260.88799999999998</v>
      </c>
      <c r="H28" s="299">
        <f>('[8]bankarski sistem'!AC34)/1000</f>
        <v>292.23599999999999</v>
      </c>
      <c r="I28" s="297">
        <f>('[7]bankarski sistem'!AF34)/1000</f>
        <v>322.54500000000002</v>
      </c>
      <c r="J28" s="299">
        <f>('[8]bankarski sistem'!AG34)/1000</f>
        <v>353.77699999999999</v>
      </c>
      <c r="K28" s="300">
        <f>('[7]bankarski sistem'!AD34)/1000</f>
        <v>279.95907</v>
      </c>
      <c r="L28" s="299">
        <f>('[8]bankarski sistem'!AE34)/1000</f>
        <v>313.65735999999998</v>
      </c>
    </row>
    <row r="29" spans="2:12">
      <c r="B29" s="253" t="s">
        <v>165</v>
      </c>
      <c r="C29" s="300">
        <f>('[7]bankarski sistem'!AA35)/1000</f>
        <v>157.60400000000001</v>
      </c>
      <c r="D29" s="301">
        <f>('[8]bankarski sistem'!AA35)/1000</f>
        <v>131.10599999999999</v>
      </c>
      <c r="E29" s="297">
        <f>('[7]bankarski sistem'!AB35)/1000</f>
        <v>703.83</v>
      </c>
      <c r="F29" s="299">
        <f>('[8]bankarski sistem'!AB35)/1000</f>
        <v>601.68100000000004</v>
      </c>
      <c r="G29" s="297">
        <f>('[7]bankarski sistem'!AC35)/1000</f>
        <v>435.36500000000001</v>
      </c>
      <c r="H29" s="299">
        <f>('[8]bankarski sistem'!AC35)/1000</f>
        <v>841.12400000000002</v>
      </c>
      <c r="I29" s="297">
        <f>('[7]bankarski sistem'!AF35)/1000</f>
        <v>1296.799</v>
      </c>
      <c r="J29" s="299">
        <f>('[8]bankarski sistem'!AG35)/1000</f>
        <v>1573.9110000000001</v>
      </c>
      <c r="K29" s="300">
        <f>('[7]bankarski sistem'!AD35)/1000</f>
        <v>966.64347999999995</v>
      </c>
      <c r="L29" s="299">
        <f>('[8]bankarski sistem'!AE35)/1000</f>
        <v>1195.71264</v>
      </c>
    </row>
    <row r="30" spans="2:12">
      <c r="B30" s="253" t="s">
        <v>166</v>
      </c>
      <c r="C30" s="300">
        <f>('[7]bankarski sistem'!AA36)/1000</f>
        <v>80.304000000000002</v>
      </c>
      <c r="D30" s="301">
        <f>('[8]bankarski sistem'!AA36)/1000</f>
        <v>81.067999999999998</v>
      </c>
      <c r="E30" s="297">
        <f>('[7]bankarski sistem'!AB36)/1000</f>
        <v>54.875</v>
      </c>
      <c r="F30" s="299">
        <f>('[8]bankarski sistem'!AB36)/1000</f>
        <v>52.106999999999999</v>
      </c>
      <c r="G30" s="297">
        <f>('[7]bankarski sistem'!AC36)/1000</f>
        <v>91.974999999999994</v>
      </c>
      <c r="H30" s="299">
        <f>('[8]bankarski sistem'!AC36)/1000</f>
        <v>117.236</v>
      </c>
      <c r="I30" s="297">
        <f>('[7]bankarski sistem'!AF36)/1000</f>
        <v>227.154</v>
      </c>
      <c r="J30" s="299">
        <f>('[8]bankarski sistem'!AG36)/1000</f>
        <v>250.411</v>
      </c>
      <c r="K30" s="300">
        <f>('[7]bankarski sistem'!AD36)/1000</f>
        <v>138.69170000000003</v>
      </c>
      <c r="L30" s="299">
        <f>('[8]bankarski sistem'!AE36)/1000</f>
        <v>148.22720999999999</v>
      </c>
    </row>
    <row r="31" spans="2:12" ht="13.5" thickBot="1">
      <c r="B31" s="265" t="s">
        <v>167</v>
      </c>
      <c r="C31" s="300">
        <f>('[7]bankarski sistem'!AA37)/1000</f>
        <v>95.522000000000006</v>
      </c>
      <c r="D31" s="301">
        <f>('[8]bankarski sistem'!AA37)/1000</f>
        <v>62.378999999999998</v>
      </c>
      <c r="E31" s="297">
        <f>('[7]bankarski sistem'!AB37)/1000</f>
        <v>74.284999999999997</v>
      </c>
      <c r="F31" s="299">
        <f>('[8]bankarski sistem'!AB37)/1000</f>
        <v>23.100999999999999</v>
      </c>
      <c r="G31" s="318">
        <f>('[7]bankarski sistem'!AC37)/1000</f>
        <v>157.006</v>
      </c>
      <c r="H31" s="299">
        <f>('[8]bankarski sistem'!AC37)/1000</f>
        <v>110.236</v>
      </c>
      <c r="I31" s="297">
        <f>('[7]bankarski sistem'!AF37)/1000</f>
        <v>326.81299999999999</v>
      </c>
      <c r="J31" s="299">
        <f>('[8]bankarski sistem'!AG37)/1000</f>
        <v>195.71600000000001</v>
      </c>
      <c r="K31" s="300">
        <f>('[7]bankarski sistem'!AD37)/1000</f>
        <v>215.06142000000003</v>
      </c>
      <c r="L31" s="299">
        <f>('[8]bankarski sistem'!AE37)/1000</f>
        <v>137.55017000000001</v>
      </c>
    </row>
    <row r="32" spans="2:12" ht="13.5" thickBot="1">
      <c r="B32" s="275" t="s">
        <v>168</v>
      </c>
      <c r="C32" s="319">
        <f>('[7]bankarski sistem'!$AA$41+'[7]bankarski sistem'!$AA$40+'[7]bankarski sistem'!$AA$39+'[7]bankarski sistem'!$AA$38)/1000</f>
        <v>82.912000000000006</v>
      </c>
      <c r="D32" s="320">
        <f>('[8]bankarski sistem'!$AA$41+'[8]bankarski sistem'!$AA$40+'[8]bankarski sistem'!$AA$39+'[8]bankarski sistem'!$AA$38)/1000</f>
        <v>74.233999999999995</v>
      </c>
      <c r="E32" s="321">
        <f>('[7]bankarski sistem'!$AB$41+'[7]bankarski sistem'!$AB$40+'[7]bankarski sistem'!$AB$39+'[7]bankarski sistem'!$AB$38)/1000</f>
        <v>73.370999999999995</v>
      </c>
      <c r="F32" s="322">
        <f>('[8]bankarski sistem'!$AB$41+'[8]bankarski sistem'!$AB$40+'[8]bankarski sistem'!$AB$39+'[8]bankarski sistem'!$AB$38)/1000</f>
        <v>85.281000000000006</v>
      </c>
      <c r="G32" s="321">
        <f>('[7]bankarski sistem'!$AC$41+'[7]bankarski sistem'!$AC$40+'[7]bankarski sistem'!$AC$39+'[7]bankarski sistem'!$AC$38)/1000</f>
        <v>119.51600000000001</v>
      </c>
      <c r="H32" s="322">
        <f>('[8]bankarski sistem'!$AC$41+'[8]bankarski sistem'!$AC$40+'[8]bankarski sistem'!$AC$39+'[8]bankarski sistem'!$AC$38)/1000</f>
        <v>136.83000000000001</v>
      </c>
      <c r="I32" s="321">
        <f>('[7]bankarski sistem'!$AF$41+'[7]bankarski sistem'!$AF$40+'[7]bankarski sistem'!$AF$39+'[7]bankarski sistem'!$AF$38)/1000</f>
        <v>275.80599999999998</v>
      </c>
      <c r="J32" s="322">
        <f>('[8]bankarski sistem'!$AG$41+'[8]bankarski sistem'!$AG$40+'[8]bankarski sistem'!$AG$39+'[8]bankarski sistem'!$AG$38)/1000</f>
        <v>296.34500000000003</v>
      </c>
      <c r="K32" s="319">
        <f>('[7]bankarski sistem'!$AD$41+'[7]bankarski sistem'!$AD$40+'[7]bankarski sistem'!$AD$39+'[7]bankarski sistem'!$AD$38)/1000</f>
        <v>178.10259999999997</v>
      </c>
      <c r="L32" s="322">
        <f>('[8]bankarski sistem'!$AE$41+'[8]bankarski sistem'!$AE$40+'[8]bankarski sistem'!$AE$39+'[8]bankarski sistem'!$AE$38)/1000</f>
        <v>195.85989999999998</v>
      </c>
    </row>
    <row r="33" spans="2:12" ht="14.25" thickTop="1" thickBot="1">
      <c r="B33" s="282" t="s">
        <v>68</v>
      </c>
      <c r="C33" s="283">
        <f>C9+C17+C19+C25+C32</f>
        <v>4117.1869999999999</v>
      </c>
      <c r="D33" s="323">
        <f t="shared" ref="D33:L33" si="2">D9+D17+D19+D25+D32</f>
        <v>4882.2369999999992</v>
      </c>
      <c r="E33" s="283">
        <f t="shared" si="2"/>
        <v>2808.4830000000002</v>
      </c>
      <c r="F33" s="323">
        <f t="shared" si="2"/>
        <v>3100.1319999999996</v>
      </c>
      <c r="G33" s="283">
        <f t="shared" si="2"/>
        <v>9051.0909999999985</v>
      </c>
      <c r="H33" s="323">
        <f t="shared" si="2"/>
        <v>10446.464999999998</v>
      </c>
      <c r="I33" s="283">
        <f t="shared" si="2"/>
        <v>15977.196000000002</v>
      </c>
      <c r="J33" s="323">
        <f t="shared" si="2"/>
        <v>18428.834000000003</v>
      </c>
      <c r="K33" s="283">
        <f t="shared" si="2"/>
        <v>11332.799859999997</v>
      </c>
      <c r="L33" s="323">
        <f t="shared" si="2"/>
        <v>12902.952200000002</v>
      </c>
    </row>
    <row r="34" spans="2:12">
      <c r="B34" s="229"/>
      <c r="C34" s="229"/>
      <c r="D34" s="229"/>
      <c r="E34" s="229"/>
      <c r="F34" s="229"/>
      <c r="G34" s="229"/>
      <c r="H34" s="229"/>
      <c r="I34" s="229"/>
      <c r="J34" s="229"/>
      <c r="K34" s="229"/>
      <c r="L34" s="229"/>
    </row>
  </sheetData>
  <mergeCells count="13">
    <mergeCell ref="G7:H7"/>
    <mergeCell ref="I7:J7"/>
    <mergeCell ref="K7:L7"/>
    <mergeCell ref="K1:L1"/>
    <mergeCell ref="B3:L3"/>
    <mergeCell ref="J5:L5"/>
    <mergeCell ref="B6:B8"/>
    <mergeCell ref="C6:D6"/>
    <mergeCell ref="E6:F6"/>
    <mergeCell ref="G6:H6"/>
    <mergeCell ref="I6:L6"/>
    <mergeCell ref="C7:D7"/>
    <mergeCell ref="E7:F7"/>
  </mergeCells>
  <printOptions horizontalCentered="1"/>
  <pageMargins left="0.27" right="0.23" top="0.75" bottom="0.55000000000000004" header="0.3" footer="0.3"/>
  <pageSetup paperSize="9" scale="8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Annex 1 (assets)</vt:lpstr>
      <vt:lpstr>Annex 1 (liabilities)</vt:lpstr>
      <vt:lpstr>Annex 2</vt:lpstr>
      <vt:lpstr>Annex 3</vt:lpstr>
      <vt:lpstr>Annex 4</vt:lpstr>
      <vt:lpstr>Annex 5</vt:lpstr>
      <vt:lpstr>Annex 6</vt:lpstr>
      <vt:lpstr>Annex 7</vt:lpstr>
      <vt:lpstr>Annex 8</vt:lpstr>
      <vt:lpstr>Аnnex 9</vt:lpstr>
      <vt:lpstr>Аnnex 10</vt:lpstr>
      <vt:lpstr>Аnnex 11</vt:lpstr>
      <vt:lpstr>Annex 12</vt:lpstr>
      <vt:lpstr>Annex 13</vt:lpstr>
      <vt:lpstr>Annex 14</vt:lpstr>
      <vt:lpstr>Annex 15</vt:lpstr>
      <vt:lpstr>Annex 16</vt:lpstr>
      <vt:lpstr>Annex 17</vt:lpstr>
      <vt:lpstr>Annex 18</vt:lpstr>
      <vt:lpstr>Annex 19</vt:lpstr>
      <vt:lpstr>Annex 20</vt:lpstr>
      <vt:lpstr>Annex 21</vt:lpstr>
      <vt:lpstr>Annex 22</vt:lpstr>
      <vt:lpstr>'Annex 1 (assets)'!Print_Area</vt:lpstr>
      <vt:lpstr>'Annex 1 (liabilities)'!Print_Area</vt:lpstr>
      <vt:lpstr>'Annex 6'!Print_Area</vt:lpstr>
      <vt:lpstr>'Annex 7'!Print_Area</vt:lpstr>
      <vt:lpstr>'Annex 8'!Print_Area</vt:lpstr>
      <vt:lpstr>'Аnnex 10'!Print_Area</vt:lpstr>
      <vt:lpstr>'Аnnex 11'!Print_Area</vt:lpstr>
      <vt:lpstr>'Аnnex 9'!Print_Area</vt:lpstr>
      <vt:lpstr>'Annex 1 (assets)'!Print_Titles</vt:lpstr>
      <vt:lpstr>'Annex 1 (liabilities)'!Print_Titles</vt:lpstr>
    </vt:vector>
  </TitlesOfParts>
  <Company>Narodna Banka na RM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NBRM</cp:lastModifiedBy>
  <cp:lastPrinted>2011-02-02T14:29:56Z</cp:lastPrinted>
  <dcterms:created xsi:type="dcterms:W3CDTF">2011-02-01T09:10:10Z</dcterms:created>
  <dcterms:modified xsi:type="dcterms:W3CDTF">2011-02-02T14:31:40Z</dcterms:modified>
</cp:coreProperties>
</file>