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240" windowWidth="28800" windowHeight="13995"/>
  </bookViews>
  <sheets>
    <sheet name="FSI  31.12.2017" sheetId="1" r:id="rId1"/>
    <sheet name="Daily data - OTC market" sheetId="2" r:id="rId2"/>
    <sheet name="Daily data-MSE" sheetId="3" r:id="rId3"/>
    <sheet name="Daily data- FX market" sheetId="4" r:id="rId4"/>
    <sheet name="Daily data - interbank market" sheetId="5" r:id="rId5"/>
  </sheets>
  <externalReferences>
    <externalReference r:id="rId6"/>
    <externalReference r:id="rId7"/>
    <externalReference r:id="rId8"/>
  </externalReferences>
  <definedNames>
    <definedName name="_xlnm.Print_Area" localSheetId="0">'FSI  31.12.2017'!$A$1:$AS$196</definedName>
  </definedNames>
  <calcPr calcId="145621"/>
</workbook>
</file>

<file path=xl/calcChain.xml><?xml version="1.0" encoding="utf-8"?>
<calcChain xmlns="http://schemas.openxmlformats.org/spreadsheetml/2006/main">
  <c r="AJ29" i="1" l="1"/>
  <c r="AK29" i="1"/>
  <c r="AO29" i="1"/>
  <c r="D30" i="1"/>
  <c r="E30" i="1"/>
  <c r="F30" i="1"/>
  <c r="G30" i="1"/>
  <c r="H30" i="1"/>
  <c r="I30" i="1"/>
  <c r="J30" i="1"/>
  <c r="K30" i="1"/>
  <c r="L30" i="1"/>
  <c r="M30" i="1"/>
  <c r="N30" i="1"/>
  <c r="O30" i="1"/>
  <c r="P30" i="1"/>
  <c r="Q30" i="1"/>
  <c r="R30" i="1"/>
  <c r="S30" i="1"/>
  <c r="T30" i="1"/>
  <c r="U30" i="1"/>
  <c r="V30" i="1"/>
  <c r="W30" i="1"/>
  <c r="AJ30" i="1"/>
  <c r="AK30" i="1"/>
  <c r="AO30" i="1"/>
  <c r="G31" i="1"/>
  <c r="H31" i="1"/>
  <c r="I31" i="1"/>
  <c r="J31" i="1"/>
  <c r="K31" i="1"/>
  <c r="L31" i="1"/>
  <c r="M31" i="1"/>
  <c r="N31" i="1"/>
  <c r="O31" i="1"/>
  <c r="P31" i="1"/>
  <c r="Q31" i="1"/>
  <c r="R31" i="1"/>
  <c r="S31" i="1"/>
  <c r="T31" i="1"/>
  <c r="U31" i="1"/>
  <c r="V31" i="1"/>
  <c r="W31" i="1"/>
  <c r="AJ31" i="1"/>
  <c r="AK31" i="1"/>
  <c r="AO31" i="1"/>
  <c r="D32" i="1"/>
  <c r="E32" i="1"/>
  <c r="F32" i="1"/>
  <c r="G32" i="1"/>
  <c r="H32" i="1"/>
  <c r="I32" i="1"/>
  <c r="J32" i="1"/>
  <c r="K32" i="1"/>
  <c r="L32" i="1"/>
  <c r="M32" i="1"/>
  <c r="N32" i="1"/>
  <c r="O32" i="1"/>
  <c r="P32" i="1"/>
  <c r="Q32" i="1"/>
  <c r="R32" i="1"/>
  <c r="S32" i="1"/>
  <c r="T32" i="1"/>
  <c r="U32" i="1"/>
  <c r="V32" i="1"/>
  <c r="W32" i="1"/>
  <c r="AJ32" i="1"/>
  <c r="AK32" i="1"/>
  <c r="AO32" i="1"/>
  <c r="T33" i="1"/>
  <c r="U33" i="1"/>
  <c r="V33" i="1"/>
  <c r="W33" i="1"/>
  <c r="AJ33" i="1"/>
  <c r="AK33" i="1"/>
  <c r="AO33" i="1"/>
  <c r="T34" i="1"/>
  <c r="U34" i="1"/>
  <c r="V34" i="1"/>
  <c r="W34" i="1"/>
  <c r="AJ34" i="1"/>
  <c r="AK34" i="1"/>
  <c r="AO34" i="1"/>
  <c r="D35" i="1"/>
  <c r="E35" i="1"/>
  <c r="F35" i="1"/>
  <c r="G35" i="1"/>
  <c r="H35" i="1"/>
  <c r="I35" i="1"/>
  <c r="J35" i="1"/>
  <c r="K35" i="1"/>
  <c r="L35" i="1"/>
  <c r="M35" i="1"/>
  <c r="N35" i="1"/>
  <c r="O35" i="1"/>
  <c r="P35" i="1"/>
  <c r="Q35" i="1"/>
  <c r="R35" i="1"/>
  <c r="S35" i="1"/>
  <c r="T35" i="1"/>
  <c r="U35" i="1"/>
  <c r="V35" i="1"/>
  <c r="W35" i="1"/>
  <c r="AJ35" i="1"/>
  <c r="AK35" i="1"/>
  <c r="D36" i="1"/>
  <c r="E36" i="1"/>
  <c r="F36" i="1"/>
  <c r="G36" i="1"/>
  <c r="H36" i="1"/>
  <c r="I36" i="1"/>
  <c r="J36" i="1"/>
  <c r="K36" i="1"/>
  <c r="L36" i="1"/>
  <c r="M36" i="1"/>
  <c r="N36" i="1"/>
  <c r="O36" i="1"/>
  <c r="P36" i="1"/>
  <c r="Q36" i="1"/>
  <c r="R36" i="1"/>
  <c r="S36" i="1"/>
  <c r="T36" i="1"/>
  <c r="U36" i="1"/>
  <c r="V36" i="1"/>
  <c r="W36" i="1"/>
  <c r="AJ36" i="1"/>
  <c r="AK36" i="1"/>
  <c r="P29" i="1" l="1"/>
  <c r="L29" i="1"/>
  <c r="H29" i="1"/>
  <c r="D29" i="1"/>
  <c r="R29" i="1"/>
  <c r="N29" i="1"/>
  <c r="F29" i="1"/>
  <c r="I29" i="1"/>
  <c r="T29" i="1"/>
  <c r="S29" i="1"/>
  <c r="O29" i="1"/>
  <c r="K29" i="1"/>
  <c r="G29" i="1"/>
  <c r="J29" i="1"/>
  <c r="Q29" i="1"/>
  <c r="M29" i="1"/>
  <c r="E29" i="1"/>
  <c r="V29" i="1"/>
  <c r="U29" i="1"/>
  <c r="W29" i="1"/>
  <c r="AO43" i="1"/>
  <c r="AO42" i="1" l="1"/>
  <c r="AO81" i="1" l="1"/>
  <c r="AO75" i="1"/>
  <c r="AO76" i="1"/>
  <c r="AO77" i="1"/>
  <c r="AO74" i="1"/>
  <c r="AO72" i="1"/>
  <c r="AO71" i="1"/>
  <c r="AO69" i="1"/>
  <c r="AO68" i="1"/>
  <c r="AO66" i="1"/>
  <c r="AO65" i="1"/>
  <c r="AO57" i="1"/>
  <c r="AO55" i="1"/>
  <c r="AO54" i="1"/>
  <c r="AO53" i="1"/>
  <c r="AO52" i="1"/>
  <c r="AO47" i="1"/>
  <c r="AO49" i="1"/>
  <c r="AO48" i="1"/>
  <c r="AO46" i="1"/>
  <c r="AO45" i="1"/>
  <c r="AO40" i="1"/>
  <c r="AO38" i="1"/>
  <c r="AO37" i="1"/>
  <c r="AO27" i="1"/>
  <c r="AO26" i="1"/>
  <c r="AO25" i="1"/>
  <c r="AO24" i="1"/>
  <c r="AO23" i="1"/>
  <c r="AO20" i="1"/>
  <c r="AO19" i="1"/>
  <c r="AO18" i="1"/>
  <c r="AO17" i="1"/>
  <c r="AO15" i="1"/>
  <c r="AO14" i="1"/>
  <c r="AK40" i="1" l="1"/>
  <c r="AK17" i="1" l="1"/>
  <c r="AK43" i="1" l="1"/>
  <c r="AK42" i="1"/>
  <c r="AK75" i="1"/>
  <c r="AK53" i="1"/>
  <c r="AK46" i="1"/>
  <c r="AK45" i="1"/>
  <c r="AK44" i="1"/>
  <c r="AK20" i="1"/>
  <c r="AK19" i="1"/>
  <c r="AK18" i="1"/>
  <c r="AK15" i="1"/>
  <c r="AK14" i="1"/>
  <c r="AK81" i="1"/>
  <c r="AK78" i="1" l="1"/>
  <c r="AK76" i="1"/>
  <c r="AK77" i="1"/>
  <c r="AK74" i="1"/>
  <c r="AK71" i="1"/>
  <c r="AK68" i="1"/>
  <c r="AK65" i="1"/>
  <c r="AK60" i="1"/>
  <c r="AK57" i="1"/>
  <c r="AK56" i="1"/>
  <c r="AK55" i="1"/>
  <c r="AK54" i="1"/>
  <c r="AK52" i="1"/>
  <c r="AK49" i="1"/>
  <c r="AK48" i="1"/>
  <c r="AK37" i="1"/>
  <c r="AK38" i="1"/>
  <c r="AK27" i="1"/>
  <c r="AK26" i="1"/>
  <c r="AK25" i="1"/>
  <c r="AK24" i="1"/>
  <c r="AK23" i="1"/>
  <c r="AJ43" i="1"/>
  <c r="AJ42" i="1"/>
  <c r="AJ40" i="1"/>
  <c r="AJ81" i="1" l="1"/>
  <c r="AJ78" i="1"/>
  <c r="AJ76" i="1"/>
  <c r="AJ77" i="1"/>
  <c r="AJ75" i="1"/>
  <c r="AJ74" i="1"/>
  <c r="AJ71" i="1"/>
  <c r="AJ68" i="1"/>
  <c r="AJ65" i="1"/>
  <c r="AJ60" i="1"/>
  <c r="AJ57" i="1"/>
  <c r="AJ56" i="1"/>
  <c r="AJ55" i="1"/>
  <c r="AJ54" i="1"/>
  <c r="AJ53" i="1"/>
  <c r="AJ52" i="1"/>
  <c r="AJ49" i="1"/>
  <c r="AJ48" i="1"/>
  <c r="AJ46" i="1"/>
  <c r="AJ45" i="1"/>
  <c r="AJ44" i="1"/>
  <c r="AJ38" i="1"/>
  <c r="AJ37" i="1"/>
  <c r="AJ27" i="1"/>
  <c r="AJ26" i="1"/>
  <c r="AJ25" i="1"/>
  <c r="AJ24" i="1"/>
  <c r="AJ23" i="1"/>
  <c r="AJ20" i="1"/>
  <c r="AJ19" i="1"/>
  <c r="AJ18" i="1"/>
  <c r="AJ17" i="1"/>
  <c r="AJ15" i="1"/>
  <c r="AJ14" i="1"/>
  <c r="D81" i="1"/>
  <c r="C81" i="1"/>
  <c r="W78" i="1"/>
  <c r="V78" i="1"/>
  <c r="U78" i="1"/>
  <c r="T78" i="1"/>
  <c r="S78" i="1"/>
  <c r="R78" i="1"/>
  <c r="Q78" i="1"/>
  <c r="P78" i="1"/>
  <c r="O78" i="1"/>
  <c r="N78" i="1"/>
  <c r="M78" i="1"/>
  <c r="L78" i="1"/>
  <c r="K78" i="1"/>
  <c r="J78" i="1"/>
  <c r="I78" i="1"/>
  <c r="H78" i="1"/>
  <c r="G78" i="1"/>
  <c r="F78" i="1"/>
  <c r="E78" i="1"/>
  <c r="D78" i="1"/>
  <c r="C78" i="1"/>
  <c r="W75" i="1"/>
  <c r="V75" i="1"/>
  <c r="U75" i="1"/>
  <c r="T75" i="1"/>
  <c r="S75" i="1"/>
  <c r="R75" i="1"/>
  <c r="Q75" i="1"/>
  <c r="P75" i="1"/>
  <c r="O75" i="1"/>
  <c r="N75" i="1"/>
  <c r="M75" i="1"/>
  <c r="L75" i="1"/>
  <c r="K75" i="1"/>
  <c r="J75" i="1"/>
  <c r="I75" i="1"/>
  <c r="H75" i="1"/>
  <c r="W47" i="1"/>
  <c r="V47" i="1"/>
  <c r="U47" i="1"/>
  <c r="T47" i="1"/>
  <c r="S47" i="1"/>
  <c r="R47" i="1"/>
  <c r="Q47" i="1"/>
  <c r="P47" i="1"/>
  <c r="O47" i="1"/>
  <c r="N47" i="1"/>
  <c r="M47" i="1"/>
  <c r="L47" i="1"/>
  <c r="K47" i="1"/>
  <c r="J47" i="1"/>
  <c r="I47" i="1"/>
  <c r="H47" i="1"/>
  <c r="G47" i="1"/>
  <c r="F47" i="1"/>
  <c r="E47" i="1"/>
  <c r="D47" i="1"/>
  <c r="C47" i="1"/>
  <c r="W38" i="1"/>
  <c r="V38" i="1"/>
  <c r="U38" i="1"/>
  <c r="T38" i="1"/>
  <c r="S38" i="1"/>
  <c r="R38" i="1"/>
  <c r="Q38" i="1"/>
  <c r="P38" i="1"/>
  <c r="O38" i="1"/>
  <c r="N38" i="1"/>
  <c r="M38" i="1"/>
  <c r="L38" i="1"/>
  <c r="K38" i="1"/>
  <c r="J38" i="1"/>
  <c r="I38" i="1"/>
  <c r="H38" i="1"/>
  <c r="G38" i="1"/>
  <c r="W37" i="1"/>
  <c r="V37" i="1"/>
  <c r="U37" i="1"/>
  <c r="T37" i="1"/>
  <c r="S37" i="1"/>
  <c r="R37" i="1"/>
  <c r="Q37" i="1"/>
  <c r="P37" i="1"/>
  <c r="O37" i="1"/>
  <c r="N37" i="1"/>
  <c r="M37" i="1"/>
  <c r="L37" i="1"/>
  <c r="K37" i="1"/>
  <c r="J37" i="1"/>
  <c r="I37" i="1"/>
  <c r="H37" i="1"/>
  <c r="G37" i="1"/>
  <c r="C36" i="1"/>
  <c r="C35" i="1"/>
  <c r="C32" i="1"/>
  <c r="C31" i="1"/>
  <c r="C30" i="1"/>
  <c r="X27" i="1"/>
  <c r="W27" i="1"/>
  <c r="V27" i="1"/>
  <c r="U27" i="1"/>
  <c r="T27" i="1"/>
  <c r="S27" i="1"/>
  <c r="W26" i="1"/>
  <c r="V26" i="1"/>
  <c r="U26" i="1"/>
  <c r="T26" i="1"/>
  <c r="S26" i="1"/>
  <c r="W20" i="1"/>
  <c r="V20" i="1"/>
  <c r="U20" i="1"/>
  <c r="T20" i="1"/>
  <c r="W19" i="1"/>
  <c r="V19" i="1"/>
  <c r="U19" i="1"/>
  <c r="T19" i="1"/>
  <c r="C29" i="1" l="1"/>
  <c r="AO44" i="1" l="1"/>
</calcChain>
</file>

<file path=xl/sharedStrings.xml><?xml version="1.0" encoding="utf-8"?>
<sst xmlns="http://schemas.openxmlformats.org/spreadsheetml/2006/main" count="15307" uniqueCount="510">
  <si>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</si>
  <si>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</si>
  <si>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</si>
  <si>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</si>
  <si>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</si>
  <si>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</si>
  <si>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</si>
  <si>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</si>
  <si>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</si>
  <si>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</si>
  <si>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</si>
  <si>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</si>
  <si>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</si>
  <si>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</si>
  <si>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</si>
  <si>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</si>
  <si>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</si>
  <si>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</si>
  <si>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</si>
  <si>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</si>
  <si>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</si>
  <si>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</si>
  <si>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</si>
  <si>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</si>
  <si>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</si>
  <si>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</si>
  <si>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</si>
  <si>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</si>
  <si>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Capital adequacy</t>
  </si>
  <si>
    <t xml:space="preserve">Regulatory capital/risk weighted assets </t>
  </si>
  <si>
    <t>Equity and reserves to Assets</t>
  </si>
  <si>
    <t xml:space="preserve">Asset quality </t>
  </si>
  <si>
    <t>n/a</t>
  </si>
  <si>
    <t>Sectorial Distribution of Total Loans:
Residents</t>
  </si>
  <si>
    <t xml:space="preserve">     Sectorial Distribution of Total Loans:
     Deposit - takers</t>
  </si>
  <si>
    <t xml:space="preserve">     Sectorial Distribution of Total Loans:
     Other Financial Corporations</t>
  </si>
  <si>
    <t xml:space="preserve">     Sectorial Distribution of Total Loans:
     Nonfinancial Corporations</t>
  </si>
  <si>
    <t xml:space="preserve">     Sectorial Distribution of Total Loans:
     Households</t>
  </si>
  <si>
    <t xml:space="preserve">       Financial</t>
  </si>
  <si>
    <t xml:space="preserve">       Non-financial</t>
  </si>
  <si>
    <t>Net value of foreclosed assets/own funds</t>
  </si>
  <si>
    <t>n.a.</t>
  </si>
  <si>
    <t xml:space="preserve">   Banking system equity investments/own funds</t>
  </si>
  <si>
    <t xml:space="preserve">   Foreign-Currency-Denominated Loans/Total Loans</t>
  </si>
  <si>
    <t>Foreign-Currency Loans/Total Loans</t>
  </si>
  <si>
    <t xml:space="preserve">   Foreign-Currency Indexed Loans/Total Loans</t>
  </si>
  <si>
    <t>Earnings and profitability</t>
  </si>
  <si>
    <t>Interest Rates</t>
  </si>
  <si>
    <t>n.a</t>
  </si>
  <si>
    <t xml:space="preserve">   Interbank market interest rate</t>
  </si>
  <si>
    <t>Liquidity</t>
  </si>
  <si>
    <t xml:space="preserve">   Customer Deposits/Total (Non-interbank) Loans</t>
  </si>
  <si>
    <t xml:space="preserve">    Foreign-Currency-Denominated Deposits/Total Deposits </t>
  </si>
  <si>
    <t xml:space="preserve">   Foreign-Currency Deposits/Total Deposits </t>
  </si>
  <si>
    <t xml:space="preserve">   Foreign-Currency Indexed Deposits/Total Deposits </t>
  </si>
  <si>
    <t>Sensitivity to market risk</t>
  </si>
  <si>
    <t>Net open foreign exchange position / own funds</t>
  </si>
  <si>
    <t xml:space="preserve"> </t>
  </si>
  <si>
    <t>2013Q1</t>
  </si>
  <si>
    <t>2013Q2</t>
  </si>
  <si>
    <t>2013Q3</t>
  </si>
  <si>
    <t>2013Q4</t>
  </si>
  <si>
    <t>2014Q1</t>
  </si>
  <si>
    <t>2014Q2</t>
  </si>
  <si>
    <t>2014Q3</t>
  </si>
  <si>
    <r>
      <t xml:space="preserve">Highly liquid assets to short-term liabilities (residual maturity) </t>
    </r>
    <r>
      <rPr>
        <vertAlign val="superscript"/>
        <sz val="9"/>
        <rFont val="Tahoma"/>
        <family val="2"/>
        <charset val="204"/>
      </rPr>
      <t>16a/</t>
    </r>
  </si>
  <si>
    <t xml:space="preserve">Liquid assets to short-term liabilities (residual maturity) </t>
  </si>
  <si>
    <t>Liquid assets 2 to short-term liabilities (residual maturity)</t>
  </si>
  <si>
    <t>Deposit takers - banks</t>
  </si>
  <si>
    <t>Share of non-bank financial institutions assets in total financial system assets</t>
  </si>
  <si>
    <t>2014Q4</t>
  </si>
  <si>
    <r>
      <t>Liquid assets 2 to total short-term liabilities (contractual maturity)</t>
    </r>
    <r>
      <rPr>
        <vertAlign val="superscript"/>
        <sz val="9"/>
        <rFont val="Tahoma"/>
        <family val="2"/>
        <charset val="204"/>
      </rPr>
      <t>16/</t>
    </r>
  </si>
  <si>
    <r>
      <t xml:space="preserve">Liquid assets to total short-term liabilities (contractual maturity) </t>
    </r>
    <r>
      <rPr>
        <vertAlign val="superscript"/>
        <sz val="9"/>
        <rFont val="Tahoma"/>
        <family val="2"/>
        <charset val="204"/>
      </rPr>
      <t>16/</t>
    </r>
  </si>
  <si>
    <r>
      <t xml:space="preserve">Highly liquid assets to total short-term liabilities (contractual maturity) </t>
    </r>
    <r>
      <rPr>
        <vertAlign val="superscript"/>
        <sz val="9"/>
        <rFont val="Tahoma"/>
        <family val="2"/>
        <charset val="204"/>
      </rPr>
      <t xml:space="preserve">16/ </t>
    </r>
  </si>
  <si>
    <t>2015Q1</t>
  </si>
  <si>
    <r>
      <t>Non-bank financial institutions</t>
    </r>
    <r>
      <rPr>
        <b/>
        <i/>
        <vertAlign val="superscript"/>
        <sz val="10"/>
        <rFont val="Tahoma"/>
        <family val="2"/>
        <charset val="204"/>
      </rPr>
      <t>18/</t>
    </r>
  </si>
  <si>
    <t>Financial intermediation</t>
  </si>
  <si>
    <r>
      <t>Total assets/GDP</t>
    </r>
    <r>
      <rPr>
        <vertAlign val="superscript"/>
        <sz val="9"/>
        <rFont val="Tahoma"/>
        <family val="2"/>
        <charset val="204"/>
      </rPr>
      <t>19/</t>
    </r>
  </si>
  <si>
    <r>
      <t>Total deposits from non-financial sector/GDP</t>
    </r>
    <r>
      <rPr>
        <vertAlign val="superscript"/>
        <sz val="9"/>
        <rFont val="Tahoma"/>
        <family val="2"/>
        <charset val="204"/>
      </rPr>
      <t>19/</t>
    </r>
  </si>
  <si>
    <r>
      <t>Total gross loans to non-financial sector/GDP</t>
    </r>
    <r>
      <rPr>
        <vertAlign val="superscript"/>
        <sz val="9"/>
        <rFont val="Tahoma"/>
        <family val="2"/>
        <charset val="204"/>
      </rPr>
      <t>19/</t>
    </r>
  </si>
  <si>
    <r>
      <t>Banking system exposure to subsidiaries and shareholders</t>
    </r>
    <r>
      <rPr>
        <vertAlign val="superscript"/>
        <sz val="9"/>
        <rFont val="Tahoma"/>
        <family val="2"/>
        <charset val="204"/>
      </rPr>
      <t>20/</t>
    </r>
    <r>
      <rPr>
        <sz val="9"/>
        <rFont val="Tahoma"/>
        <family val="2"/>
        <charset val="204"/>
      </rPr>
      <t xml:space="preserve"> / own funds </t>
    </r>
  </si>
  <si>
    <t>Debt indicators</t>
  </si>
  <si>
    <t>Profitability indicator</t>
  </si>
  <si>
    <t xml:space="preserve">     Net open FX position / equity and reserves</t>
  </si>
  <si>
    <t>Indicator on corporate sector exposure to foreign currency risk</t>
  </si>
  <si>
    <t>Measure of bankruptcy trends</t>
  </si>
  <si>
    <r>
      <t>Corporate sector</t>
    </r>
    <r>
      <rPr>
        <b/>
        <i/>
        <vertAlign val="superscript"/>
        <sz val="10"/>
        <rFont val="Tahoma"/>
        <family val="2"/>
        <charset val="204"/>
      </rPr>
      <t>21/</t>
    </r>
  </si>
  <si>
    <t xml:space="preserve">     Household debt-service and principal payments / disposable income </t>
  </si>
  <si>
    <t xml:space="preserve">Households </t>
  </si>
  <si>
    <t>NOTES:</t>
  </si>
  <si>
    <r>
      <t xml:space="preserve">NPLs net of total provision / own funds </t>
    </r>
    <r>
      <rPr>
        <vertAlign val="superscript"/>
        <sz val="9"/>
        <rFont val="Tahoma"/>
        <family val="2"/>
        <charset val="204"/>
      </rPr>
      <t>2/</t>
    </r>
  </si>
  <si>
    <r>
      <t xml:space="preserve">NPLs net of  total provision / own funds </t>
    </r>
    <r>
      <rPr>
        <vertAlign val="superscript"/>
        <sz val="9"/>
        <rFont val="Tahoma"/>
        <family val="2"/>
        <charset val="204"/>
      </rPr>
      <t>3/</t>
    </r>
  </si>
  <si>
    <r>
      <t xml:space="preserve">NPLs net of provision for NPLs / own funds </t>
    </r>
    <r>
      <rPr>
        <vertAlign val="superscript"/>
        <sz val="9"/>
        <rFont val="Tahoma"/>
        <family val="2"/>
        <charset val="204"/>
      </rPr>
      <t>3/</t>
    </r>
  </si>
  <si>
    <r>
      <t xml:space="preserve">   NPLs / gross loans </t>
    </r>
    <r>
      <rPr>
        <vertAlign val="superscript"/>
        <sz val="9"/>
        <rFont val="Tahoma"/>
        <family val="2"/>
        <charset val="204"/>
      </rPr>
      <t>2/</t>
    </r>
  </si>
  <si>
    <r>
      <t xml:space="preserve">   NPLs / gross loans </t>
    </r>
    <r>
      <rPr>
        <vertAlign val="superscript"/>
        <sz val="9"/>
        <rFont val="Tahoma"/>
        <family val="2"/>
        <charset val="204"/>
      </rPr>
      <t>3/</t>
    </r>
  </si>
  <si>
    <r>
      <t xml:space="preserve">   Total provisions to Non-Performing Loans </t>
    </r>
    <r>
      <rPr>
        <vertAlign val="superscript"/>
        <sz val="9"/>
        <rFont val="Tahoma"/>
        <family val="2"/>
        <charset val="204"/>
      </rPr>
      <t>2/</t>
    </r>
  </si>
  <si>
    <r>
      <t xml:space="preserve">   Total provisions to Non-Performing Loans </t>
    </r>
    <r>
      <rPr>
        <vertAlign val="superscript"/>
        <sz val="9"/>
        <rFont val="Tahoma"/>
        <family val="2"/>
        <charset val="204"/>
      </rPr>
      <t>3/</t>
    </r>
  </si>
  <si>
    <r>
      <t xml:space="preserve">   Provisions for NPLs to Non-performing Loans </t>
    </r>
    <r>
      <rPr>
        <vertAlign val="superscript"/>
        <sz val="9"/>
        <rFont val="Tahoma"/>
        <family val="2"/>
        <charset val="204"/>
      </rPr>
      <t>3/</t>
    </r>
  </si>
  <si>
    <r>
      <t xml:space="preserve">     Sectorial Distribution of Total Loans:
     State </t>
    </r>
    <r>
      <rPr>
        <vertAlign val="superscript"/>
        <sz val="9"/>
        <rFont val="Tahoma"/>
        <family val="2"/>
        <charset val="204"/>
      </rPr>
      <t>4/</t>
    </r>
  </si>
  <si>
    <r>
      <t xml:space="preserve">     Sectorial Distribution of Total Loans:
     Other Domestic Sectors </t>
    </r>
    <r>
      <rPr>
        <vertAlign val="superscript"/>
        <sz val="9"/>
        <rFont val="Tahoma"/>
        <family val="2"/>
        <charset val="204"/>
      </rPr>
      <t>5/</t>
    </r>
  </si>
  <si>
    <r>
      <t xml:space="preserve">Large exposures /own funds </t>
    </r>
    <r>
      <rPr>
        <vertAlign val="superscript"/>
        <sz val="9"/>
        <rFont val="Tahoma"/>
        <family val="2"/>
        <charset val="204"/>
      </rPr>
      <t>6/</t>
    </r>
  </si>
  <si>
    <r>
      <t xml:space="preserve">ROAA  </t>
    </r>
    <r>
      <rPr>
        <vertAlign val="superscript"/>
        <sz val="9"/>
        <rFont val="Tahoma"/>
        <family val="2"/>
        <charset val="204"/>
      </rPr>
      <t>10/</t>
    </r>
  </si>
  <si>
    <r>
      <t xml:space="preserve">ROAE  </t>
    </r>
    <r>
      <rPr>
        <vertAlign val="superscript"/>
        <sz val="9"/>
        <rFont val="Tahoma"/>
        <family val="2"/>
        <charset val="204"/>
      </rPr>
      <t>10/</t>
    </r>
  </si>
  <si>
    <r>
      <t xml:space="preserve">Interest margin/gross income </t>
    </r>
    <r>
      <rPr>
        <vertAlign val="superscript"/>
        <sz val="9"/>
        <rFont val="Tahoma"/>
        <family val="2"/>
        <charset val="204"/>
      </rPr>
      <t>11/</t>
    </r>
  </si>
  <si>
    <r>
      <t xml:space="preserve">Noninterest expenses/gross income </t>
    </r>
    <r>
      <rPr>
        <vertAlign val="superscript"/>
        <sz val="9"/>
        <rFont val="Tahoma"/>
        <family val="2"/>
        <charset val="204"/>
      </rPr>
      <t>12/</t>
    </r>
  </si>
  <si>
    <r>
      <t>Highly liquid assets/total assets</t>
    </r>
    <r>
      <rPr>
        <vertAlign val="superscript"/>
        <sz val="9"/>
        <rFont val="Tahoma"/>
        <family val="2"/>
        <charset val="204"/>
      </rPr>
      <t>13/</t>
    </r>
  </si>
  <si>
    <r>
      <t>Liquid assets/total assets</t>
    </r>
    <r>
      <rPr>
        <vertAlign val="superscript"/>
        <sz val="9"/>
        <rFont val="Tahoma"/>
        <family val="2"/>
        <charset val="204"/>
      </rPr>
      <t>14/</t>
    </r>
  </si>
  <si>
    <r>
      <t>Liquid assets 2/total assets</t>
    </r>
    <r>
      <rPr>
        <vertAlign val="superscript"/>
        <sz val="9"/>
        <rFont val="Tahoma"/>
        <family val="2"/>
        <charset val="204"/>
      </rPr>
      <t>15/</t>
    </r>
  </si>
  <si>
    <r>
      <t xml:space="preserve">    Foreign-Currency-Denominated Liabilities/Total Liabilities </t>
    </r>
    <r>
      <rPr>
        <vertAlign val="superscript"/>
        <sz val="9"/>
        <rFont val="Tahoma"/>
        <family val="2"/>
        <charset val="204"/>
      </rPr>
      <t>17/</t>
    </r>
  </si>
  <si>
    <r>
      <t>Share of non-bank financial institutions assets in GDP</t>
    </r>
    <r>
      <rPr>
        <vertAlign val="superscript"/>
        <sz val="9"/>
        <rFont val="Tahoma"/>
        <family val="2"/>
        <charset val="204"/>
      </rPr>
      <t>19/</t>
    </r>
  </si>
  <si>
    <r>
      <t xml:space="preserve">   </t>
    </r>
    <r>
      <rPr>
        <vertAlign val="superscript"/>
        <sz val="9"/>
        <rFont val="Tahoma"/>
        <family val="2"/>
        <charset val="204"/>
      </rPr>
      <t>2/</t>
    </r>
    <r>
      <rPr>
        <sz val="9"/>
        <rFont val="Tahoma"/>
        <family val="2"/>
        <charset val="204"/>
      </rPr>
      <t xml:space="preserve"> The indicator refers to loans to the financial and nonfinancial sector.</t>
    </r>
  </si>
  <si>
    <r>
      <t xml:space="preserve">   </t>
    </r>
    <r>
      <rPr>
        <vertAlign val="superscript"/>
        <sz val="9"/>
        <rFont val="Tahoma"/>
        <family val="2"/>
        <charset val="204"/>
      </rPr>
      <t>3/</t>
    </r>
    <r>
      <rPr>
        <sz val="9"/>
        <rFont val="Tahoma"/>
        <family val="2"/>
        <charset val="204"/>
      </rPr>
      <t xml:space="preserve"> The indicator refers to loans to the nonfinancial sector.</t>
    </r>
  </si>
  <si>
    <r>
      <t xml:space="preserve">   </t>
    </r>
    <r>
      <rPr>
        <vertAlign val="superscript"/>
        <sz val="9"/>
        <rFont val="Tahoma"/>
        <family val="2"/>
        <charset val="204"/>
      </rPr>
      <t>4/</t>
    </r>
    <r>
      <rPr>
        <sz val="9"/>
        <rFont val="Tahoma"/>
        <family val="2"/>
        <charset val="204"/>
      </rPr>
      <t xml:space="preserve"> State refers to general government and local self-government.</t>
    </r>
  </si>
  <si>
    <r>
      <t xml:space="preserve">   </t>
    </r>
    <r>
      <rPr>
        <vertAlign val="superscript"/>
        <sz val="9"/>
        <rFont val="Tahoma"/>
        <family val="2"/>
        <charset val="204"/>
      </rPr>
      <t>7/</t>
    </r>
    <r>
      <rPr>
        <sz val="9"/>
        <rFont val="Tahoma"/>
        <family val="2"/>
        <charset val="204"/>
      </rPr>
      <t xml:space="preserve"> Number of large exposures within the bank with the highest number of large exposures at the cut-off date.</t>
    </r>
  </si>
  <si>
    <r>
      <t xml:space="preserve">   </t>
    </r>
    <r>
      <rPr>
        <vertAlign val="superscript"/>
        <sz val="9"/>
        <rFont val="Tahoma"/>
        <family val="2"/>
        <charset val="204"/>
      </rPr>
      <t>8/</t>
    </r>
    <r>
      <rPr>
        <sz val="9"/>
        <rFont val="Tahoma"/>
        <family val="2"/>
        <charset val="204"/>
      </rPr>
      <t xml:space="preserve"> Market share of the bank with the highest number of large exposures at cut-off date.</t>
    </r>
  </si>
  <si>
    <r>
      <t xml:space="preserve">   </t>
    </r>
    <r>
      <rPr>
        <vertAlign val="superscript"/>
        <sz val="9"/>
        <rFont val="Tahoma"/>
        <family val="2"/>
        <charset val="204"/>
      </rPr>
      <t>9/</t>
    </r>
    <r>
      <rPr>
        <sz val="9"/>
        <rFont val="Tahoma"/>
        <family val="2"/>
        <charset val="204"/>
      </rPr>
      <t xml:space="preserve"> Market share of the bank with the highest relative share of large exposures in own funds at cut-off date.</t>
    </r>
  </si>
  <si>
    <r>
      <t xml:space="preserve">  </t>
    </r>
    <r>
      <rPr>
        <vertAlign val="superscript"/>
        <sz val="9"/>
        <rFont val="Tahoma"/>
        <family val="2"/>
        <charset val="204"/>
      </rPr>
      <t>10/</t>
    </r>
    <r>
      <rPr>
        <sz val="9"/>
        <rFont val="Tahoma"/>
        <family val="2"/>
        <charset val="204"/>
      </rPr>
      <t xml:space="preserve"> Annualized and adjusted for unrecognized impairment. Since 31.03.2009 these items have been adjusted for unrecognized impairment.</t>
    </r>
  </si>
  <si>
    <r>
      <t xml:space="preserve">  </t>
    </r>
    <r>
      <rPr>
        <vertAlign val="superscript"/>
        <sz val="9"/>
        <rFont val="Tahoma"/>
        <family val="2"/>
        <charset val="204"/>
      </rPr>
      <t xml:space="preserve">11/ </t>
    </r>
    <r>
      <rPr>
        <sz val="9"/>
        <rFont val="Tahoma"/>
        <family val="2"/>
        <charset val="204"/>
      </rPr>
      <t>Interest margin is interest income less interest expense. Gross income includes net interest income, fees and commissions income and other income excluding extraordinary income.</t>
    </r>
  </si>
  <si>
    <r>
      <t xml:space="preserve">  </t>
    </r>
    <r>
      <rPr>
        <vertAlign val="superscript"/>
        <sz val="9"/>
        <rFont val="Tahoma"/>
        <family val="2"/>
        <charset val="204"/>
      </rPr>
      <t xml:space="preserve"> 12/</t>
    </r>
    <r>
      <rPr>
        <sz val="9"/>
        <rFont val="Tahoma"/>
        <family val="2"/>
        <charset val="204"/>
      </rPr>
      <t xml:space="preserve"> Noninterest expenses include fees and commissions expenses, operating expenses and other expenses excluding extraordinary expenses. </t>
    </r>
  </si>
  <si>
    <r>
      <t xml:space="preserve">  </t>
    </r>
    <r>
      <rPr>
        <vertAlign val="superscript"/>
        <sz val="9"/>
        <rFont val="Tahoma"/>
        <family val="2"/>
        <charset val="204"/>
      </rPr>
      <t xml:space="preserve"> 13/</t>
    </r>
    <r>
      <rPr>
        <sz val="9"/>
        <rFont val="Tahoma"/>
        <family val="2"/>
        <charset val="204"/>
      </rPr>
      <t xml:space="preserve"> Highly liquid assets are defined as cash and balances with the NBRM, placements in short-term instruments issued by the state, NBRM bills, and correspondent accounts, sight deposits and overnight deposits with foreign banks. Assets in domestic banks are excluded from total assets.</t>
    </r>
  </si>
  <si>
    <r>
      <t xml:space="preserve">  </t>
    </r>
    <r>
      <rPr>
        <vertAlign val="superscript"/>
        <sz val="9"/>
        <rFont val="Tahoma"/>
        <family val="2"/>
        <charset val="204"/>
      </rPr>
      <t xml:space="preserve"> 14/</t>
    </r>
    <r>
      <rPr>
        <sz val="9"/>
        <rFont val="Tahoma"/>
        <family val="2"/>
        <charset val="204"/>
      </rPr>
      <t xml:space="preserve"> Liquid assets are comprised of highly liquid assets and short-term deposits with foreign banks. Assets in domestic banks are excluded from total assets.</t>
    </r>
  </si>
  <si>
    <r>
      <t xml:space="preserve">  </t>
    </r>
    <r>
      <rPr>
        <vertAlign val="superscript"/>
        <sz val="9"/>
        <rFont val="Tahoma"/>
        <family val="2"/>
        <charset val="204"/>
      </rPr>
      <t>16 /</t>
    </r>
    <r>
      <rPr>
        <sz val="9"/>
        <rFont val="Tahoma"/>
        <family val="2"/>
        <charset val="204"/>
      </rPr>
      <t xml:space="preserve"> Short-term liabilities (contractual maturity) are defined as deposits and other liabilities with a contractual maturity of one year or less. Short-term liabilities do not include interbank positions (more precisely, short-term liabilities are adjusted by the amount of short-term assets with domestic banks calculated before impairment losses and accumulated amortization).</t>
    </r>
  </si>
  <si>
    <r>
      <t xml:space="preserve">  </t>
    </r>
    <r>
      <rPr>
        <vertAlign val="superscript"/>
        <sz val="9"/>
        <rFont val="Tahoma"/>
        <family val="2"/>
        <charset val="204"/>
      </rPr>
      <t>16 a/</t>
    </r>
    <r>
      <rPr>
        <sz val="9"/>
        <rFont val="Tahoma"/>
        <family val="2"/>
        <charset val="204"/>
      </rPr>
      <t xml:space="preserve"> Short-term liabilities (residual maturity) are defined as deposits and other liabilities with a residual maturity of one year or less. </t>
    </r>
  </si>
  <si>
    <r>
      <t xml:space="preserve">  </t>
    </r>
    <r>
      <rPr>
        <vertAlign val="superscript"/>
        <sz val="9"/>
        <rFont val="Tahoma"/>
        <family val="2"/>
        <charset val="204"/>
      </rPr>
      <t>17/</t>
    </r>
    <r>
      <rPr>
        <sz val="9"/>
        <rFont val="Tahoma"/>
        <family val="2"/>
        <charset val="204"/>
      </rPr>
      <t xml:space="preserve"> Foreign currency denominated liabilities refer to liabilities with contractual maturity. Total liabilities refer to all liabilities excluding equity and reserves and current profit.</t>
    </r>
  </si>
  <si>
    <t xml:space="preserve">   Net trading gain (loss) / gross income</t>
  </si>
  <si>
    <r>
      <t xml:space="preserve">20/ </t>
    </r>
    <r>
      <rPr>
        <sz val="9"/>
        <rFont val="Tahoma"/>
        <family val="2"/>
        <charset val="204"/>
      </rPr>
      <t>Banking system exposure to subsidiaries and shareholders is calculated as a sum of each bank total (credit risk and market risk) exposure to subsidiaries and shareholders with qualified holding, after supervisory deductions.</t>
    </r>
  </si>
  <si>
    <t>2015Q2</t>
  </si>
  <si>
    <t xml:space="preserve">   Personnel expenses/noninterest expenses</t>
  </si>
  <si>
    <r>
      <t xml:space="preserve">Financial markets - liquidity indicators </t>
    </r>
    <r>
      <rPr>
        <vertAlign val="superscript"/>
        <sz val="9"/>
        <rFont val="Tahoma"/>
        <family val="2"/>
        <charset val="204"/>
      </rPr>
      <t>30/</t>
    </r>
  </si>
  <si>
    <t>Unsecured interbank money market</t>
  </si>
  <si>
    <t>Foreign exchange market</t>
  </si>
  <si>
    <r>
      <t xml:space="preserve">          EUR </t>
    </r>
    <r>
      <rPr>
        <vertAlign val="superscript"/>
        <sz val="9"/>
        <rFont val="Tahoma"/>
        <family val="2"/>
        <charset val="204"/>
      </rPr>
      <t>29/</t>
    </r>
  </si>
  <si>
    <t xml:space="preserve">          USD</t>
  </si>
  <si>
    <t xml:space="preserve">          CHF</t>
  </si>
  <si>
    <t xml:space="preserve">          GBP</t>
  </si>
  <si>
    <t xml:space="preserve">     FX market (bank-client market):</t>
  </si>
  <si>
    <t xml:space="preserve">     Currency exchange operations (bank-client market):</t>
  </si>
  <si>
    <r>
      <t xml:space="preserve">Quarterly average of daily turnover in foreign exchange market (in millions of EUR) </t>
    </r>
    <r>
      <rPr>
        <vertAlign val="superscript"/>
        <sz val="9"/>
        <rFont val="Tahoma"/>
        <family val="2"/>
        <charset val="204"/>
      </rPr>
      <t>23/</t>
    </r>
  </si>
  <si>
    <r>
      <t>Quarterly turnover in foreign exchange market</t>
    </r>
    <r>
      <rPr>
        <vertAlign val="superscript"/>
        <sz val="9"/>
        <rFont val="Tahoma"/>
        <family val="2"/>
        <charset val="204"/>
      </rPr>
      <t>24/</t>
    </r>
    <r>
      <rPr>
        <sz val="9"/>
        <rFont val="Tahoma"/>
        <family val="2"/>
        <charset val="204"/>
      </rPr>
      <t>/ average stock of monetary aggregate M1 (in %)</t>
    </r>
  </si>
  <si>
    <r>
      <t>Quarterly turnover in foreign exchange market</t>
    </r>
    <r>
      <rPr>
        <vertAlign val="superscript"/>
        <sz val="9"/>
        <rFont val="Tahoma"/>
        <family val="2"/>
        <charset val="204"/>
      </rPr>
      <t>24/</t>
    </r>
    <r>
      <rPr>
        <sz val="9"/>
        <rFont val="Tahoma"/>
        <family val="2"/>
        <charset val="204"/>
      </rPr>
      <t>/ average stock of monetary aggregate M2 (in %)</t>
    </r>
  </si>
  <si>
    <t>Capital market - stock exchange market</t>
  </si>
  <si>
    <t>Quarterly average of daily spread between the highest and lowest interbank interest rate (SKIBOR) offered for maturities of one month (in percentage points)</t>
  </si>
  <si>
    <t xml:space="preserve">     Shares-components of the MBI-10 index</t>
  </si>
  <si>
    <t xml:space="preserve">     Bonds listed on the official market of Macedonian stock exchange</t>
  </si>
  <si>
    <t xml:space="preserve">     Ordinary shares issued by banks (listed on the official market)</t>
  </si>
  <si>
    <r>
      <t xml:space="preserve">Quarterly average of daily turnover ratio for listed securities on the official market of Macedonian stock exchange (in %) </t>
    </r>
    <r>
      <rPr>
        <vertAlign val="superscript"/>
        <sz val="9"/>
        <rFont val="Tahoma"/>
        <family val="2"/>
        <charset val="204"/>
      </rPr>
      <t>26/</t>
    </r>
  </si>
  <si>
    <t xml:space="preserve">          residual maturity of up to 1 month</t>
  </si>
  <si>
    <r>
      <t xml:space="preserve">Quarterly average of daily turnover ratio for securities traded on the over-the-counter market (in %) </t>
    </r>
    <r>
      <rPr>
        <vertAlign val="superscript"/>
        <sz val="9"/>
        <rFont val="Tahoma"/>
        <family val="2"/>
        <charset val="204"/>
      </rPr>
      <t>28/</t>
    </r>
  </si>
  <si>
    <t xml:space="preserve">     Outright transactions with treasury bills</t>
  </si>
  <si>
    <t xml:space="preserve">     Outright transactions with treasury bonds</t>
  </si>
  <si>
    <t xml:space="preserve">     Outright transactions with central bank bills</t>
  </si>
  <si>
    <t xml:space="preserve">     Repo transactions with treasury bills</t>
  </si>
  <si>
    <t xml:space="preserve">     Repo transactions with treasury bonds</t>
  </si>
  <si>
    <t xml:space="preserve">     Repo transactions with central bank bills</t>
  </si>
  <si>
    <t>Source: NBRM's Financial Stability Unit, according to IMF Compilation Guide on Financial Stability Indicators.</t>
  </si>
  <si>
    <t xml:space="preserve">     Treasury bills (presented are only maturity buckets where appropriate quoted prices are available):</t>
  </si>
  <si>
    <t xml:space="preserve">     Treasury bonds (presented are only maturity buckets where appropriate quoted prices are available):</t>
  </si>
  <si>
    <t xml:space="preserve">     Central bank bills (presented are only maturity buckets where appropriate quoted prices are available):</t>
  </si>
  <si>
    <r>
      <t xml:space="preserve">Quarterly average of average daily bid-ask spread (in % of the midpoint of the bid and ask foreign exchange rate) </t>
    </r>
    <r>
      <rPr>
        <vertAlign val="superscript"/>
        <sz val="9"/>
        <rFont val="Tahoma"/>
        <family val="2"/>
        <charset val="204"/>
      </rPr>
      <t>22/</t>
    </r>
    <r>
      <rPr>
        <sz val="9"/>
        <rFont val="Tahoma"/>
        <family val="2"/>
        <charset val="204"/>
      </rPr>
      <t>:</t>
    </r>
  </si>
  <si>
    <r>
      <t xml:space="preserve">Quarterly average of daily, weighted average bid-ask spread for listed securities on the official market of Macedonian stock exchange (in % of closing price) </t>
    </r>
    <r>
      <rPr>
        <vertAlign val="superscript"/>
        <sz val="9"/>
        <rFont val="Tahoma"/>
        <family val="2"/>
        <charset val="204"/>
      </rPr>
      <t>25/</t>
    </r>
    <r>
      <rPr>
        <sz val="9"/>
        <rFont val="Tahoma"/>
        <family val="2"/>
        <charset val="204"/>
      </rPr>
      <t>:</t>
    </r>
  </si>
  <si>
    <r>
      <t xml:space="preserve">   </t>
    </r>
    <r>
      <rPr>
        <vertAlign val="superscript"/>
        <sz val="9"/>
        <rFont val="Tahoma"/>
        <family val="2"/>
        <charset val="204"/>
      </rPr>
      <t>30/</t>
    </r>
    <r>
      <rPr>
        <sz val="9"/>
        <rFont val="Tahoma"/>
        <family val="2"/>
        <charset val="204"/>
      </rPr>
      <t xml:space="preserve"> In this part, data starting from 01.04.2015 (2015Q2) are presented.</t>
    </r>
  </si>
  <si>
    <t xml:space="preserve">
     Non-residents </t>
  </si>
  <si>
    <r>
      <t xml:space="preserve">     Debt to financial system and non-residents / GDP</t>
    </r>
    <r>
      <rPr>
        <vertAlign val="superscript"/>
        <sz val="9"/>
        <rFont val="Tahoma"/>
        <family val="2"/>
        <charset val="204"/>
      </rPr>
      <t>19/</t>
    </r>
  </si>
  <si>
    <r>
      <t xml:space="preserve">   </t>
    </r>
    <r>
      <rPr>
        <vertAlign val="superscript"/>
        <sz val="9"/>
        <rFont val="Tahoma"/>
        <family val="2"/>
        <charset val="204"/>
      </rPr>
      <t>5/</t>
    </r>
    <r>
      <rPr>
        <sz val="9"/>
        <rFont val="Tahoma"/>
        <family val="2"/>
        <charset val="204"/>
      </rPr>
      <t xml:space="preserve"> Other domestic sectors refer to non-profit institutions serving households. Prior to the implementation of a new chart of accounts in 2009, public sector was included in other domestic sectors.</t>
    </r>
  </si>
  <si>
    <r>
      <t xml:space="preserve">   </t>
    </r>
    <r>
      <rPr>
        <vertAlign val="superscript"/>
        <sz val="9"/>
        <rFont val="Tahoma"/>
        <family val="2"/>
        <charset val="204"/>
      </rPr>
      <t>6/</t>
    </r>
    <r>
      <rPr>
        <sz val="9"/>
        <rFont val="Tahoma"/>
        <family val="2"/>
        <charset val="204"/>
      </rPr>
      <t xml:space="preserve"> Sum of the large exposures to credit risk (10% and above 10% from own funds) by individual bank for all banks in the banking system divided with the banking system's own funds. The large exposures to credit risk are calculated before supervisory deductions.</t>
    </r>
  </si>
  <si>
    <r>
      <rPr>
        <vertAlign val="superscript"/>
        <sz val="9"/>
        <rFont val="Tahoma"/>
        <family val="2"/>
        <charset val="204"/>
      </rPr>
      <t>18/</t>
    </r>
    <r>
      <rPr>
        <sz val="9"/>
        <rFont val="Tahoma"/>
        <family val="2"/>
        <charset val="204"/>
      </rPr>
      <t xml:space="preserve"> Source: For each institutional segment (saving houses, insurance companies, leasing companies, pension funds, pension fund management companies, brokerage companies, open-end investment funds, open-end investment fund management companies and financial companies), the competent supervisory authority (National Bank of the Republic of Macedonia, Stock Exchange Commission, Insurance Supervision Agency, Ministry of Finance and Agency for Supervision of Fully Funded Pension Insurance)</t>
    </r>
  </si>
  <si>
    <r>
      <t xml:space="preserve">   </t>
    </r>
    <r>
      <rPr>
        <vertAlign val="superscript"/>
        <sz val="9"/>
        <rFont val="Tahoma"/>
        <family val="2"/>
        <charset val="204"/>
      </rPr>
      <t>29/</t>
    </r>
    <r>
      <rPr>
        <sz val="9"/>
        <rFont val="Tahoma"/>
        <family val="2"/>
        <charset val="204"/>
      </rPr>
      <t xml:space="preserve"> The conduct of monetary strategy of de facto fixed exchange rate of the Macedonian Denar against the Euro should be taken into account.</t>
    </r>
  </si>
  <si>
    <r>
      <t xml:space="preserve">   </t>
    </r>
    <r>
      <rPr>
        <vertAlign val="superscript"/>
        <sz val="9"/>
        <rFont val="Tahoma"/>
        <family val="2"/>
        <charset val="204"/>
      </rPr>
      <t>25/</t>
    </r>
    <r>
      <rPr>
        <sz val="9"/>
        <rFont val="Tahoma"/>
        <family val="2"/>
        <charset val="204"/>
      </rPr>
      <t xml:space="preserve"> It is calculated as a quarterly average of the daily, weighted average spreads between the buying and selling prices of particular securities listed on the official market of Macedonian stock exchange. The daily bid-ask spread for particular security is obtained when the difference between the selling and buying price (quoted at the end of trading day) is divided by the closing price of the security. The daily bid-ask spread is then multiplied (weighted) by the share of each security turnover value in the total daily turnover of all securities together. Finally,  the previously calculated products are summed up and a single, weighted average daily bid-ask spread is obtained. Source: NBRM staff calculations on the basis of data published on the Macedonian stock exchange website.</t>
    </r>
  </si>
  <si>
    <r>
      <t xml:space="preserve">   </t>
    </r>
    <r>
      <rPr>
        <vertAlign val="superscript"/>
        <sz val="9"/>
        <rFont val="Tahoma"/>
        <family val="2"/>
        <charset val="204"/>
      </rPr>
      <t>26/</t>
    </r>
    <r>
      <rPr>
        <sz val="9"/>
        <rFont val="Tahoma"/>
        <family val="2"/>
        <charset val="204"/>
      </rPr>
      <t xml:space="preserve"> It is calculated as a quarterly average of the ratio between the number of shares traded per day and the average stock of total number of issued shares. When calculating this indicator for listed shares issued by banks, only free-floating shares are taken into account (i.e. the denominator does not include issued shares owned by shareholders that hold more than 5% of the total number of issued shares with voting rights). In the case of bonds listed on the official market, quarterly average of daily turnover value is set as a numerator and the quarterly average stock of total issued bonds is used as denominator. Currently, only bonds issued by the central government according to Law on denationalisation are listed on the official market (these bonds have a special purpose to indemnify people whose property was nationalized in the past) and their stock is obtained according to data published by the Ministry of finance in the part referring to the stock and structure of central government debt and public debt (published on quarterly basis). Source: NBRM staff calculations on the basis of data published on the website of Macedonian stock exchange and Ministry of finance.</t>
    </r>
  </si>
  <si>
    <r>
      <t xml:space="preserve">   </t>
    </r>
    <r>
      <rPr>
        <vertAlign val="superscript"/>
        <sz val="9"/>
        <rFont val="Tahoma"/>
        <family val="2"/>
        <charset val="204"/>
      </rPr>
      <t>27/</t>
    </r>
    <r>
      <rPr>
        <sz val="9"/>
        <rFont val="Tahoma"/>
        <family val="2"/>
        <charset val="204"/>
      </rPr>
      <t xml:space="preserve"> It is calculated as a quarterly average of daily spreads between the best (the highest) buying price and the best (the lowest) selling price for particular securities traded on the over-the-counter market, grouped according to their time to maturity (residual maturity). Source: NBRM staff calculations, on the basis of data published on NBRM website (part referring to over-the-counter market).</t>
    </r>
  </si>
  <si>
    <r>
      <t xml:space="preserve">   </t>
    </r>
    <r>
      <rPr>
        <vertAlign val="superscript"/>
        <sz val="9"/>
        <rFont val="Tahoma"/>
        <family val="2"/>
        <charset val="204"/>
      </rPr>
      <t>28/</t>
    </r>
    <r>
      <rPr>
        <sz val="9"/>
        <rFont val="Tahoma"/>
        <family val="2"/>
        <charset val="204"/>
      </rPr>
      <t xml:space="preserve"> It is calculated as a quarterly average of the ratio between the daily turnover value and the average stock of particular type of securities (treasury bonds, treasury bills and central bank bills) traded on the over-the-counter market. Source: NBRM staff calculations, on the basis of data published on NBRM website (part referring to over-the-counter market) and the website of Ministry of finance.</t>
    </r>
  </si>
  <si>
    <r>
      <t xml:space="preserve">   </t>
    </r>
    <r>
      <rPr>
        <vertAlign val="superscript"/>
        <sz val="9"/>
        <rFont val="Tahoma"/>
        <family val="2"/>
        <charset val="204"/>
      </rPr>
      <t>22/</t>
    </r>
    <r>
      <rPr>
        <sz val="9"/>
        <rFont val="Tahoma"/>
        <family val="2"/>
        <charset val="204"/>
      </rPr>
      <t xml:space="preserve"> It is calculated as a quarterly average of the average daily spread between the buying and selling foreign exchange rate reported for individual currency, by banks with market-maker status. The average daily spread for particular currency is calculated as an average of the spreads reported by each bank (only the market-makers), at the end of trading day. The bid-ask spread for each bank is obtained when the difference between the reported selling and buying foreign exchange rate for particular currency is divided by the mean of the two rates. Source: NBRM staff calculations on the basis of data published on banks' websites.</t>
    </r>
  </si>
  <si>
    <t>Secondary market of securities - over the counter market</t>
  </si>
  <si>
    <r>
      <t xml:space="preserve">   </t>
    </r>
    <r>
      <rPr>
        <vertAlign val="superscript"/>
        <sz val="9"/>
        <rFont val="Tahoma"/>
        <family val="2"/>
        <charset val="204"/>
      </rPr>
      <t>23/</t>
    </r>
    <r>
      <rPr>
        <sz val="9"/>
        <rFont val="Tahoma"/>
        <family val="2"/>
        <charset val="204"/>
      </rPr>
      <t xml:space="preserve"> It is calculated as a quarterly average of daily turnover in foreign exchange market. The turnover in foreign exchange market refers to total value of turnover in FX market, with the exception of value of interbank transactions and transactions of central government. Source: NBRM staff calculations on the basis of data published on NBRM website (the part of the site that refers to foreign exchange market).</t>
    </r>
  </si>
  <si>
    <r>
      <t xml:space="preserve">   </t>
    </r>
    <r>
      <rPr>
        <vertAlign val="superscript"/>
        <sz val="9"/>
        <rFont val="Tahoma"/>
        <family val="2"/>
        <charset val="204"/>
      </rPr>
      <t>24/</t>
    </r>
    <r>
      <rPr>
        <sz val="9"/>
        <rFont val="Tahoma"/>
        <family val="2"/>
        <charset val="204"/>
      </rPr>
      <t xml:space="preserve"> The turnover in foreign exchange market refers to total value of turnover in FX market, with the exception of value of interbank transactions and transactions of central government. Source: NBRM staff calculations on the basis of data published on NBRM website (the part of the site that refers to foreign exchange market and monetary statistics).</t>
    </r>
  </si>
  <si>
    <r>
      <t xml:space="preserve">Quarterly turnover in unsecured interbank money market / average stock of Denar cash, accounts and deposits with the Central bank and Denar interbank claims </t>
    </r>
    <r>
      <rPr>
        <vertAlign val="superscript"/>
        <sz val="9"/>
        <rFont val="Tahoma"/>
        <family val="2"/>
        <charset val="204"/>
      </rPr>
      <t>31/</t>
    </r>
  </si>
  <si>
    <r>
      <t xml:space="preserve">   </t>
    </r>
    <r>
      <rPr>
        <vertAlign val="superscript"/>
        <sz val="9"/>
        <rFont val="Tahoma"/>
        <family val="2"/>
        <charset val="204"/>
      </rPr>
      <t>31/</t>
    </r>
    <r>
      <rPr>
        <sz val="9"/>
        <rFont val="Tahoma"/>
        <family val="2"/>
        <charset val="204"/>
      </rPr>
      <t xml:space="preserve"> The denominator of this indicator includes the following: Denar cash, Denar accounts and deposits with NBRM and placements with domestic banks in Denars and in Denars with FX clause</t>
    </r>
  </si>
  <si>
    <t>2015Q3</t>
  </si>
  <si>
    <t xml:space="preserve">          residual maturity of 1 - 3 months</t>
  </si>
  <si>
    <t xml:space="preserve">          residual maturity of 3 - 6 months</t>
  </si>
  <si>
    <t xml:space="preserve">          residual maturity of 6 - 9 months</t>
  </si>
  <si>
    <r>
      <rPr>
        <vertAlign val="superscript"/>
        <sz val="9"/>
        <rFont val="Tahoma"/>
        <family val="2"/>
        <charset val="204"/>
      </rPr>
      <t xml:space="preserve">    32/ </t>
    </r>
    <r>
      <rPr>
        <sz val="9"/>
        <rFont val="Tahoma"/>
        <family val="2"/>
        <charset val="204"/>
      </rPr>
      <t xml:space="preserve">Interest rates for loans and deposits in denars with FX clause are also included in this calculation. </t>
    </r>
  </si>
  <si>
    <t>2015Q4</t>
  </si>
  <si>
    <r>
      <t xml:space="preserve">  </t>
    </r>
    <r>
      <rPr>
        <vertAlign val="superscript"/>
        <sz val="9"/>
        <rFont val="Tahoma"/>
        <family val="2"/>
        <charset val="204"/>
      </rPr>
      <t xml:space="preserve"> 15/</t>
    </r>
    <r>
      <rPr>
        <sz val="9"/>
        <rFont val="Tahoma"/>
        <family val="2"/>
        <charset val="204"/>
      </rPr>
      <t xml:space="preserve"> Liquid assets 2 are comprised of liquid assets and placements in domestic and foreign government bonds. Assets in domestic banks are excluded from total assets.</t>
    </r>
  </si>
  <si>
    <t>2016Q1</t>
  </si>
  <si>
    <t xml:space="preserve">          residual maturity of 8 to 30 days</t>
  </si>
  <si>
    <t xml:space="preserve">          residual maturity of 1 - 2 years</t>
  </si>
  <si>
    <r>
      <t xml:space="preserve">     Return on equity (ROE)</t>
    </r>
    <r>
      <rPr>
        <vertAlign val="superscript"/>
        <sz val="9"/>
        <rFont val="Tahoma"/>
        <family val="2"/>
        <charset val="204"/>
      </rPr>
      <t>33/</t>
    </r>
  </si>
  <si>
    <r>
      <t xml:space="preserve">21/ </t>
    </r>
    <r>
      <rPr>
        <sz val="9"/>
        <rFont val="Tahoma"/>
        <family val="2"/>
        <charset val="204"/>
      </rPr>
      <t xml:space="preserve">Source: Central Registry of the Republic of Macedonia (CRM). The calculation of corporate sector indicators is based on the annual accounts of enterprises, submitted to CRM in the respective year. </t>
    </r>
  </si>
  <si>
    <r>
      <t xml:space="preserve">    33/</t>
    </r>
    <r>
      <rPr>
        <sz val="9"/>
        <rFont val="Tahoma"/>
        <family val="2"/>
        <charset val="204"/>
      </rPr>
      <t xml:space="preserve"> Profitability indicator for Macedonian corporate sector is calculated by using data on equity and reserves at the end of the relevant calendar year.</t>
    </r>
  </si>
  <si>
    <r>
      <t xml:space="preserve">    34/ </t>
    </r>
    <r>
      <rPr>
        <sz val="9"/>
        <rFont val="Tahoma"/>
        <family val="2"/>
        <charset val="204"/>
      </rPr>
      <t xml:space="preserve"> Financial expenses of Macedonian corporate sector include: interest expenses, net-income from exchange rate differentials, unrealized loss from financial assets, net-impairment losses of financial assets and placements and other financial expenses.</t>
    </r>
  </si>
  <si>
    <t>2016Q2</t>
  </si>
  <si>
    <t xml:space="preserve">          residual maturity of 9 - 12 months</t>
  </si>
  <si>
    <t>2016Q3</t>
  </si>
  <si>
    <t>Daily data on liquidity of secondary market of securitites (over the counter market)</t>
  </si>
  <si>
    <t>Source: NBRM staff calculations, on the basis of data published on NBRM website and Ministry of finance website.</t>
  </si>
  <si>
    <t>Date</t>
  </si>
  <si>
    <t>BID-ASK SPREAD FOR TREASURY BILLS, ACCORDING TO TREASURY BILLS RESIDUAL MATURITY (in % of midpoint of the bid and ask price) - where appropriate quotes for bid and ask prices are available</t>
  </si>
  <si>
    <t>BID-ASK SPREAD FOR CENTRAL BANK BILLS, ACCORDING TO CENTRAL BANKS BILLS RESIDUAL MATURITY (in % of midpoint of the bid and ask price) - where appropriate quotes for bid and ask prices are available</t>
  </si>
  <si>
    <t>BID-ASK SPREAD FOR TREASURY BONDS, ACCORDING TO TREASURY BONDS RESIDUAL MATURITY (in % of midpoint of the bid and ask price) - where appropriate quotes for bid and ask prices are available</t>
  </si>
  <si>
    <t>DAILY VALUE OF OUTRIGHT TRANSACTIONS WITH TREASURY BILLS / AVERAGE STOCK OF TREASURY BILLS (IN %)</t>
  </si>
  <si>
    <t>DAILY VALUE OF OUTRIGHT TRANSACTIONS WITH CENTRAL BANK BILLS / AVERAGE STOCK OF CENTRAL BANK BILLS (IN %)</t>
  </si>
  <si>
    <t>DAILY VALUE OF OUTRIGHT TRANSACTIONS WITH TREASURY BONDS / AVERAGE STOCK OF TREASURY BONDS (IN %)</t>
  </si>
  <si>
    <t>DAILY VALUE OF REPO TRANSACTIONS WITH TREASURY BILLS / AVERAGE STOCK OF TREASURY BILLS (IN %)</t>
  </si>
  <si>
    <t>DAILY VALUE OF REPO TRANSACTIONS WITH CENTRAL BANK BILLS / AVERAGE STOCK OF CENTRAL BANK BILLS (IN %)</t>
  </si>
  <si>
    <t>DAILY VALUE OF REPO TRANSACTIONS WITH TREASURY BONDS / AVERAGE STOCK OF TREASURY BONDS (IN %)</t>
  </si>
  <si>
    <t>TOTAL DAILY VALUE OF TURNOVER IN OVER-THE-COUNTER MARKET / AVERAGE STOCK OF SECURITIES TRADED ON THE OVER-THE-COUNTER MARKET (IN %)</t>
  </si>
  <si>
    <t>up to 7 days</t>
  </si>
  <si>
    <t>from 8 to 30 days</t>
  </si>
  <si>
    <t>from 31 to 90 days
(from 1.01 to 3 months)</t>
  </si>
  <si>
    <t>from 91 to 180 days
(from 3.01 to 6 months)</t>
  </si>
  <si>
    <t>from 181 to 270 days 
(from 6.01 months to 9 months)</t>
  </si>
  <si>
    <t>from 271 to 365 days 
(from 9.01 months to 1 year)</t>
  </si>
  <si>
    <t>up to 30 days 
(up to 1 month)</t>
  </si>
  <si>
    <t>from 366 to 545 days
 (from 1.01 to 1.5 years)</t>
  </si>
  <si>
    <t>from 546 to 730 days
 (from 1.51 to 2 years)</t>
  </si>
  <si>
    <t>from 366 to 730 days
 (from 1.01 to 2 years)</t>
  </si>
  <si>
    <t>from 731 to 1,095 days
 (from 2.01 to 3 years)</t>
  </si>
  <si>
    <t>from 1,096 to 1,460 days 
(from 3.01 to 4 years)</t>
  </si>
  <si>
    <t>from 1,461 to 1,825 days 
(from 4.01 to 5 years)</t>
  </si>
  <si>
    <t>from 1,826 to 2,190 days 
(from 5.01 to 6 years)</t>
  </si>
  <si>
    <t>from 2,191 to 2,555 days 
(from 6.01 to 7 years)</t>
  </si>
  <si>
    <t>from 2,556 to 2,920 days 
(from 7.01 to 8 years)</t>
  </si>
  <si>
    <t>from 2,921 to 3,285 days 
(from 8.01 to 9 years)</t>
  </si>
  <si>
    <t>from 3,286 to 3,650 days 
(from 9.01 to 10 years)</t>
  </si>
  <si>
    <t>from 3,651 to 4,015 days 
(from 10.01 to 11 years)</t>
  </si>
  <si>
    <t>from 4,016 to 4,380 days 
(from 11.01 to 12 years)</t>
  </si>
  <si>
    <t>from 4,381 to 4,745 days 
(from 12.01 to 13 years)</t>
  </si>
  <si>
    <t>from 4,746 to 5,110 days 
(from 13.01 to 14 years)</t>
  </si>
  <si>
    <t>from 5,111 to 5,480 days 
(from 14.01 to 15 years)</t>
  </si>
  <si>
    <t>over 5,480 days 
(over 15 years)</t>
  </si>
  <si>
    <t>TOTAL</t>
  </si>
  <si>
    <t/>
  </si>
  <si>
    <t>Daily data on the Macedonian stock exchange liquidity</t>
  </si>
  <si>
    <t>Source: NBRM staff calculations, on the basis of data published on Ministry of finance and Macedonian stock exchange website.</t>
  </si>
  <si>
    <t>BID-ASK SPREAD FOR SHARES-COMPONENTS OF MBI-10 INDEX (in % of closing price) - where appropriate quotes for bid and ask prices are available</t>
  </si>
  <si>
    <t>BID-ASK SPREAD FOR BONDS LISTED ON OFFICIAL MARKET OF MACEDONIAN STOCK EXCHANGE (in % of closing price) - where appropriate quotes for bid and ask prices are available</t>
  </si>
  <si>
    <t>BID-ASK SPREAD FOR LISTED SHARES ISSUED BY BANKS (in % of closing price) - where appropriate quotes for bid and ask prices are available</t>
  </si>
  <si>
    <t xml:space="preserve">NUMBER OF TRADED SHARES PER DAY / AVERAGE NUMBER OF ISSUED SHARES (IN %) - FOR MBI-10 INDEX </t>
  </si>
  <si>
    <t>NUMBER OF TRADED ORDINARY SHARES PER DAY / AVERAGE NUMBER OF FREE-FLOATING SHARES (SHARES OWNED BY SHAREHOLDERS THAT HOLD MORE THAN 5% OF THE TOTAL NUMBER OF ISSUED SHARES WITH VOTING RIGHTS ARE EXCLUDED FROM THE CALCULATION) (IN %) - FOR LISTED ORDINARY SHARES ISSUED BY BANKS</t>
  </si>
  <si>
    <t>QUARTERLY AVERAGE OF DAILY TURNOVER WITH BONDS / AVERAGE STOCK OF BONDS (IN %) - FOR BONDS THAT ARE LISTED ON THE OFFICIAL MARKET OF THE MACEDONIAN STOCK EXCHANGE (published on quarterly basis)</t>
  </si>
  <si>
    <t>Stopanska banka AD Skopje</t>
  </si>
  <si>
    <t>Alkaloid AD Skopje</t>
  </si>
  <si>
    <t>Replek AD Skopje</t>
  </si>
  <si>
    <t>Granit AD Skopje</t>
  </si>
  <si>
    <t>Makpetrol AD Skopje</t>
  </si>
  <si>
    <t>Makedonski Telekom AD Skopje</t>
  </si>
  <si>
    <t>Komercijalna banka AD Skopje</t>
  </si>
  <si>
    <t>Stopanska banka AD Bitola</t>
  </si>
  <si>
    <t>Makedonijaturist AD Skopje</t>
  </si>
  <si>
    <t>Skopski pazar AD Skopje</t>
  </si>
  <si>
    <t>NLB Tutunska banka AD Skopje</t>
  </si>
  <si>
    <t>Turnover-weighted average for MBI-10 index</t>
  </si>
  <si>
    <t>Denacionalizacija RM 4</t>
  </si>
  <si>
    <t>Denacionalizacija RM 5</t>
  </si>
  <si>
    <t>Denacionalizacija RM 6</t>
  </si>
  <si>
    <t>Denacionalizacija RM 7</t>
  </si>
  <si>
    <t>Denacionalizacija RM 8</t>
  </si>
  <si>
    <t>Denacionalizacija RM 9</t>
  </si>
  <si>
    <t>Denacionalizacija RM 10</t>
  </si>
  <si>
    <t>Denacionalizacija RM 11</t>
  </si>
  <si>
    <t>Denacionalizacija RM 12</t>
  </si>
  <si>
    <t>Denacionalizacija RM 13</t>
  </si>
  <si>
    <t>Denacionalizacija RM 14</t>
  </si>
  <si>
    <t>Denacionalizacija RM 15</t>
  </si>
  <si>
    <t>Turnover-weighted average for all bonds</t>
  </si>
  <si>
    <t>UNI banka AD Skopje</t>
  </si>
  <si>
    <t>CKB AD Skopje</t>
  </si>
  <si>
    <t>TTK banka AD Skopje</t>
  </si>
  <si>
    <t>Ohridska banka AD Skopje</t>
  </si>
  <si>
    <t>Turnover-weighted average for all listed shares issued by banks</t>
  </si>
  <si>
    <t>Total, for all shares-components of MBI-10 index</t>
  </si>
  <si>
    <t>Total, for all shares issued by banks that are listed on the official market of Macedonian stock exchange</t>
  </si>
  <si>
    <t>/</t>
  </si>
  <si>
    <t>Daily data on the FX market liquidity</t>
  </si>
  <si>
    <t>Source: NBRM staff calculations on the basis of data published on banks' websites and on the NBRM website (part referring to FX market).</t>
  </si>
  <si>
    <t>AVERAGE OF BID-ASK SPREADS, REPORTED BY INDIVIDUAL BANKS THAT HAVE THE STATUS OF MARKET-MAKERS OF THE FX MARKET (in % of the midpoint of the bid and ask foreign exchange rate) - FX MARKET (BANKS-CLIENTS MARKET)</t>
  </si>
  <si>
    <t>AVERAGE OF BID-ASK SPREADS, REPORTED BY INDIVIDUAL BANKS THAT HAVE THE STATUS OF MARKET-MAKERS OF THE FX MARKET (in % of the midpoint of the bid and ask foreign exchange rate) - CURRENCY EXCHANGE OPERATIONS (BANKS-CLIENTS MARKET)</t>
  </si>
  <si>
    <t>Daily turnover in FX market, in millions of EUR (total value of turnover in FX market is included, except for the value of interbank transactions and transactions of central government)</t>
  </si>
  <si>
    <t>EUR</t>
  </si>
  <si>
    <t>CHF</t>
  </si>
  <si>
    <t>GBP</t>
  </si>
  <si>
    <t>SEK</t>
  </si>
  <si>
    <t>NOK</t>
  </si>
  <si>
    <t>DKK</t>
  </si>
  <si>
    <t>USD</t>
  </si>
  <si>
    <t>AUD</t>
  </si>
  <si>
    <t>CAD</t>
  </si>
  <si>
    <t>JPY</t>
  </si>
  <si>
    <t>Daily data on the unsecured interbank market liquidity</t>
  </si>
  <si>
    <t>Source: NBRM staff calculations on the basis of data published on NBRM website (the part referring to interbank market).</t>
  </si>
  <si>
    <t>Spread between the highest and lowest interbank interest rate (SKIBOR) offered for particular maturities (in percentage points)</t>
  </si>
  <si>
    <t>Total turnover in unsecured interbank market (in millions of Denars)</t>
  </si>
  <si>
    <t>overnight</t>
  </si>
  <si>
    <t>1 week</t>
  </si>
  <si>
    <t>1 month</t>
  </si>
  <si>
    <t>3 months</t>
  </si>
  <si>
    <t>6 months</t>
  </si>
  <si>
    <t>9 months</t>
  </si>
  <si>
    <t>12 months</t>
  </si>
  <si>
    <t>01.04.2016</t>
  </si>
  <si>
    <t>04.04.2016</t>
  </si>
  <si>
    <t>05.04.2016</t>
  </si>
  <si>
    <t>06.04.2016</t>
  </si>
  <si>
    <t>07.04.2016</t>
  </si>
  <si>
    <t>08.04.2016</t>
  </si>
  <si>
    <t>11.04.2016</t>
  </si>
  <si>
    <t>12.04.2016</t>
  </si>
  <si>
    <t>13.04.2016</t>
  </si>
  <si>
    <t>14.04.2016</t>
  </si>
  <si>
    <t>15.04.2016</t>
  </si>
  <si>
    <t>18.04.2016</t>
  </si>
  <si>
    <t>19.04.2016</t>
  </si>
  <si>
    <t>20.04.2016</t>
  </si>
  <si>
    <t>21.04.2016</t>
  </si>
  <si>
    <t>22.04.2016</t>
  </si>
  <si>
    <t>25.04.2016</t>
  </si>
  <si>
    <t>26.04.2016</t>
  </si>
  <si>
    <t>27.04.2016</t>
  </si>
  <si>
    <t>28.04.2016</t>
  </si>
  <si>
    <t>03.05.2016</t>
  </si>
  <si>
    <t>04.05.2016</t>
  </si>
  <si>
    <t>05.05.2016</t>
  </si>
  <si>
    <t>06.05.2016</t>
  </si>
  <si>
    <t>09.05.2016</t>
  </si>
  <si>
    <t>10.05.2016</t>
  </si>
  <si>
    <t>11.05.2016</t>
  </si>
  <si>
    <t>12.05.2016</t>
  </si>
  <si>
    <t>13.05.2016</t>
  </si>
  <si>
    <t>16.05.2016</t>
  </si>
  <si>
    <t>17.05.2016</t>
  </si>
  <si>
    <t>18.05.2016</t>
  </si>
  <si>
    <t>19.05.2016</t>
  </si>
  <si>
    <t>20.05.2016</t>
  </si>
  <si>
    <t>23.05.2016</t>
  </si>
  <si>
    <t>25.05.2016</t>
  </si>
  <si>
    <t>26.05.2016</t>
  </si>
  <si>
    <t>27.05.2016</t>
  </si>
  <si>
    <t>30.05.2016</t>
  </si>
  <si>
    <t>31.05.2016</t>
  </si>
  <si>
    <t>01.06.2016</t>
  </si>
  <si>
    <t>02.06.2016</t>
  </si>
  <si>
    <t>03.06.2016</t>
  </si>
  <si>
    <t>06.06.2016</t>
  </si>
  <si>
    <t>07.06.2016</t>
  </si>
  <si>
    <t>08.06.2016</t>
  </si>
  <si>
    <t>09.06.2016</t>
  </si>
  <si>
    <t>10.06.2016</t>
  </si>
  <si>
    <t>13.06.2016</t>
  </si>
  <si>
    <t>14.06.2016</t>
  </si>
  <si>
    <t>15.06.2016</t>
  </si>
  <si>
    <t>16.06.2016</t>
  </si>
  <si>
    <t>20.06.2016</t>
  </si>
  <si>
    <t>21.06.2016</t>
  </si>
  <si>
    <t>22.06.2016</t>
  </si>
  <si>
    <t>23.06.2016</t>
  </si>
  <si>
    <t>24.06.2016</t>
  </si>
  <si>
    <t>27.06.2016</t>
  </si>
  <si>
    <t>28.06.2016</t>
  </si>
  <si>
    <t>29.06.2016</t>
  </si>
  <si>
    <t>30.06.2016</t>
  </si>
  <si>
    <t>2016Q4</t>
  </si>
  <si>
    <t>03.01.2017</t>
  </si>
  <si>
    <t>04.01.2017</t>
  </si>
  <si>
    <t>05.01.2017</t>
  </si>
  <si>
    <t>09.01.2017</t>
  </si>
  <si>
    <t>10.01.2017</t>
  </si>
  <si>
    <t>11.01.2017</t>
  </si>
  <si>
    <t>12.01.2017</t>
  </si>
  <si>
    <t>13.01.2017</t>
  </si>
  <si>
    <t>16.01.2017</t>
  </si>
  <si>
    <t>17.01.2017</t>
  </si>
  <si>
    <t>18.01.2017</t>
  </si>
  <si>
    <t>20.01.2017</t>
  </si>
  <si>
    <t>23.01.2017</t>
  </si>
  <si>
    <t>24.01.2017</t>
  </si>
  <si>
    <t>25.01.2017</t>
  </si>
  <si>
    <t>26.01.2017</t>
  </si>
  <si>
    <t>27.01.2017</t>
  </si>
  <si>
    <t>30.01.2017</t>
  </si>
  <si>
    <t>31.01.2017</t>
  </si>
  <si>
    <t>01.02.2017</t>
  </si>
  <si>
    <t>02.02.2017</t>
  </si>
  <si>
    <t>03.02.2017</t>
  </si>
  <si>
    <t>06.02.2017</t>
  </si>
  <si>
    <t>07.02.2017</t>
  </si>
  <si>
    <t>08.02.2017</t>
  </si>
  <si>
    <t>09.02.2017</t>
  </si>
  <si>
    <t>10.02.2017</t>
  </si>
  <si>
    <t>13.02.2017</t>
  </si>
  <si>
    <t>14.02.2017</t>
  </si>
  <si>
    <t>15.02.2017</t>
  </si>
  <si>
    <t>16.02.2017</t>
  </si>
  <si>
    <t>17.02.2017</t>
  </si>
  <si>
    <t>20.02.2017</t>
  </si>
  <si>
    <t>21.02.2017</t>
  </si>
  <si>
    <t>22.02.2017</t>
  </si>
  <si>
    <t>23.02.2017</t>
  </si>
  <si>
    <t>24.02.2017</t>
  </si>
  <si>
    <t>27.02.2017</t>
  </si>
  <si>
    <t>28.02.2017</t>
  </si>
  <si>
    <t>01.03.2017</t>
  </si>
  <si>
    <t>02.03.2017</t>
  </si>
  <si>
    <t>03.03.2017</t>
  </si>
  <si>
    <t>06.03.2017</t>
  </si>
  <si>
    <t>07.03.2017</t>
  </si>
  <si>
    <t>08.03.2017</t>
  </si>
  <si>
    <t>09.03.2017</t>
  </si>
  <si>
    <t>10.03.2017</t>
  </si>
  <si>
    <t>13.03.2017</t>
  </si>
  <si>
    <t>14.03.2017</t>
  </si>
  <si>
    <t>15.03.2017</t>
  </si>
  <si>
    <t>16.03.2017</t>
  </si>
  <si>
    <t>17.03.2017</t>
  </si>
  <si>
    <t>20.03.2017</t>
  </si>
  <si>
    <t>21.03.2017</t>
  </si>
  <si>
    <t>22.03.2017</t>
  </si>
  <si>
    <t>23.03.2017</t>
  </si>
  <si>
    <t>27.03.2017</t>
  </si>
  <si>
    <t>28.03.2017</t>
  </si>
  <si>
    <t>29.03.2017</t>
  </si>
  <si>
    <t>30.03.2017</t>
  </si>
  <si>
    <t>31.03.2017</t>
  </si>
  <si>
    <r>
      <t xml:space="preserve">Regulatory Tier 1 capital/risk weighted assets </t>
    </r>
    <r>
      <rPr>
        <vertAlign val="superscript"/>
        <sz val="9"/>
        <rFont val="Tahoma"/>
        <family val="2"/>
        <charset val="204"/>
      </rPr>
      <t>1/</t>
    </r>
  </si>
  <si>
    <r>
      <t>Common equity Tier 1 capital / risk weighted assets</t>
    </r>
    <r>
      <rPr>
        <vertAlign val="superscript"/>
        <sz val="9"/>
        <rFont val="Tahoma"/>
        <family val="2"/>
        <charset val="204"/>
      </rPr>
      <t>1/</t>
    </r>
  </si>
  <si>
    <t>2017Q1</t>
  </si>
  <si>
    <r>
      <t xml:space="preserve">  </t>
    </r>
    <r>
      <rPr>
        <vertAlign val="superscript"/>
        <sz val="9"/>
        <rFont val="Tahoma"/>
        <family val="2"/>
        <charset val="204"/>
      </rPr>
      <t xml:space="preserve"> 1/</t>
    </r>
    <r>
      <rPr>
        <sz val="9"/>
        <rFont val="Tahoma"/>
        <family val="2"/>
        <charset val="204"/>
      </rPr>
      <t xml:space="preserve"> Since 31.03.2009, regulatory Tier 1 capital has been calculated after supervisory deductions from regulatory Tier 1 capital. Starting from 31.3.2017, definition and calculation of Tier 1 capital has been in accordance with requirements of Basel III accord.</t>
    </r>
  </si>
  <si>
    <t xml:space="preserve">Note: Own funds refer to regulatory capital according to national regulations. Starting from 31.3.2017, national regulations on own funds and capital requirements have been in accordance with Basel III rules. </t>
  </si>
  <si>
    <t>2017Q2</t>
  </si>
  <si>
    <t xml:space="preserve">          residual maturity of 2 - 3 years</t>
  </si>
  <si>
    <t xml:space="preserve">          residual maturity of 6 - 7 years</t>
  </si>
  <si>
    <t xml:space="preserve">          residual maturity of 14 - 15 years</t>
  </si>
  <si>
    <t>2017Q3</t>
  </si>
  <si>
    <t>03.07.2017</t>
  </si>
  <si>
    <t>04.07.2017</t>
  </si>
  <si>
    <t>05.07.2017</t>
  </si>
  <si>
    <t>06.07.2017</t>
  </si>
  <si>
    <t>07.07.2017</t>
  </si>
  <si>
    <t>10.07.2017</t>
  </si>
  <si>
    <t>11.07.2017</t>
  </si>
  <si>
    <t>12.07.2017</t>
  </si>
  <si>
    <t>13.07.2017</t>
  </si>
  <si>
    <t>14.07.2017</t>
  </si>
  <si>
    <t>17.07.2017</t>
  </si>
  <si>
    <t>18.07.2017</t>
  </si>
  <si>
    <t>19.07.2017</t>
  </si>
  <si>
    <t>20.07.2017</t>
  </si>
  <si>
    <t>21.07.2017</t>
  </si>
  <si>
    <t>24.07.2017</t>
  </si>
  <si>
    <t>25.07.2017</t>
  </si>
  <si>
    <t>26.07.2017</t>
  </si>
  <si>
    <t>27.07.2017</t>
  </si>
  <si>
    <t>28.07.2017</t>
  </si>
  <si>
    <t>2017Q4</t>
  </si>
  <si>
    <r>
      <t xml:space="preserve">   Local currency spreads between reference lending and deposit rates (in percentage points) </t>
    </r>
    <r>
      <rPr>
        <vertAlign val="superscript"/>
        <sz val="9"/>
        <rFont val="Tahoma"/>
        <family val="2"/>
        <charset val="204"/>
      </rPr>
      <t>32/</t>
    </r>
  </si>
  <si>
    <t xml:space="preserve">   Foreign currency spreads between reference lending and deposit rates (in percentage points)</t>
  </si>
  <si>
    <r>
      <t xml:space="preserve">Number of large exposures (number) </t>
    </r>
    <r>
      <rPr>
        <vertAlign val="superscript"/>
        <sz val="9"/>
        <rFont val="Tahoma"/>
        <family val="2"/>
        <charset val="204"/>
      </rPr>
      <t>7/</t>
    </r>
  </si>
  <si>
    <t xml:space="preserve">     Number of initiated bankruptcy procedures during the year (number)</t>
  </si>
  <si>
    <t xml:space="preserve"> Financial Soundness Indicators of the Macedonian Banking System, 2001-2017 (in %, unless otherwise stated)</t>
  </si>
  <si>
    <r>
      <t xml:space="preserve">     Earnings before interest and tax / financial expenses (times) </t>
    </r>
    <r>
      <rPr>
        <vertAlign val="superscript"/>
        <sz val="9"/>
        <rFont val="Tahoma"/>
        <family val="2"/>
        <charset val="204"/>
      </rPr>
      <t>34/</t>
    </r>
  </si>
  <si>
    <t xml:space="preserve">     Earnings before interest and tax / interest expenses (times)</t>
  </si>
  <si>
    <t xml:space="preserve">     Total debt / equity (debt-to-equity ratio) (times)</t>
  </si>
  <si>
    <t>02.11.2017</t>
  </si>
  <si>
    <t>03.11.2017</t>
  </si>
  <si>
    <t>06.11.2017</t>
  </si>
  <si>
    <t>07.11.2017</t>
  </si>
  <si>
    <t>08.11.2017</t>
  </si>
  <si>
    <t>09.11.2017</t>
  </si>
  <si>
    <t>10.11.2017</t>
  </si>
  <si>
    <t>13.11.2017</t>
  </si>
  <si>
    <t>14.11.2017</t>
  </si>
  <si>
    <t>15.11.2017</t>
  </si>
  <si>
    <t>16.11.2017</t>
  </si>
  <si>
    <t>17.11.2017</t>
  </si>
  <si>
    <t>20.11.2017</t>
  </si>
  <si>
    <t>21.11.2017</t>
  </si>
  <si>
    <t>22.11.2017</t>
  </si>
  <si>
    <t>23.11.2017</t>
  </si>
  <si>
    <t>24.11.2017</t>
  </si>
  <si>
    <t>27.11.2017</t>
  </si>
  <si>
    <t>28.11.2017</t>
  </si>
  <si>
    <t>29.11.2017</t>
  </si>
  <si>
    <t>30.11.2017</t>
  </si>
  <si>
    <t>01.12.2017</t>
  </si>
  <si>
    <t>04.12.2017</t>
  </si>
  <si>
    <t>05.12.2017</t>
  </si>
  <si>
    <t>06.12.2017</t>
  </si>
  <si>
    <t>07.12.2017</t>
  </si>
  <si>
    <t>11.12.2017</t>
  </si>
  <si>
    <t>12.12.2017</t>
  </si>
  <si>
    <t>13.12.2017</t>
  </si>
  <si>
    <t>14.12.2017</t>
  </si>
  <si>
    <t>15.12.2017</t>
  </si>
  <si>
    <t>18.12.2017</t>
  </si>
  <si>
    <t>19.12.2017</t>
  </si>
  <si>
    <t>20.12.2017</t>
  </si>
  <si>
    <t>21.12.2017</t>
  </si>
  <si>
    <t>22.12.2017</t>
  </si>
  <si>
    <t>25.12.2017</t>
  </si>
  <si>
    <t>26.12.2017</t>
  </si>
  <si>
    <t>27.12.2017</t>
  </si>
  <si>
    <t>28.12.2017</t>
  </si>
  <si>
    <t>29.12.2017</t>
  </si>
  <si>
    <t>Denacionalizacija RM 16</t>
  </si>
  <si>
    <t xml:space="preserve">          residual maturity of 9 months - 1 year</t>
  </si>
  <si>
    <r>
      <t xml:space="preserve">Quarterly average of daily bid-ask spread for securities traded on the over-the-counter market (in % of midpoint of the bid and ask price) </t>
    </r>
    <r>
      <rPr>
        <vertAlign val="superscript"/>
        <sz val="9"/>
        <rFont val="Tahoma"/>
        <family val="2"/>
        <charset val="204"/>
      </rPr>
      <t>27/; 35/</t>
    </r>
    <r>
      <rPr>
        <sz val="9"/>
        <rFont val="Tahoma"/>
        <family val="2"/>
        <charset val="204"/>
      </rPr>
      <t>:</t>
    </r>
  </si>
  <si>
    <r>
      <t xml:space="preserve">    35/ </t>
    </r>
    <r>
      <rPr>
        <sz val="9"/>
        <rFont val="Tahoma"/>
        <family val="2"/>
        <charset val="204"/>
      </rPr>
      <t xml:space="preserve"> "n/a" stands for "appropriate quotes for bid and ask prices are not available".</t>
    </r>
  </si>
  <si>
    <r>
      <t xml:space="preserve">Market share </t>
    </r>
    <r>
      <rPr>
        <vertAlign val="superscript"/>
        <sz val="9"/>
        <rFont val="Tahoma"/>
        <family val="2"/>
        <charset val="204"/>
      </rPr>
      <t>8/</t>
    </r>
  </si>
  <si>
    <r>
      <t xml:space="preserve">Large exposures </t>
    </r>
    <r>
      <rPr>
        <vertAlign val="superscript"/>
        <sz val="9"/>
        <rFont val="Tahoma"/>
        <family val="2"/>
        <charset val="204"/>
      </rPr>
      <t>9/</t>
    </r>
  </si>
  <si>
    <r>
      <rPr>
        <vertAlign val="superscript"/>
        <sz val="9"/>
        <rFont val="Tahoma"/>
        <family val="2"/>
        <charset val="204"/>
      </rPr>
      <t>19/</t>
    </r>
    <r>
      <rPr>
        <sz val="9"/>
        <rFont val="Tahoma"/>
        <family val="2"/>
        <charset val="204"/>
      </rPr>
      <t xml:space="preserve"> Last revision to GDP figures (at current prices): 8.3.2018.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</si>
</sst>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
    <numFmt numFmtId="166" formatCode="#,##0.000"/>
    <numFmt numFmtId="167" formatCode="0.0%"/>
    <numFmt numFmtId="168" formatCode="0.0000"/>
    <numFmt numFmtId="169" formatCode="0.000"/>
    <numFmt numFmtId="170" formatCode="0.000000000000%"/>
  </numFmts>
  <fonts count="31" x14ac:knownFonts="1">
    <font>
      <sz val="10"/>
      <name val="Arial"/>
    </font>
    <font>
      <sz val="11"/>
      <color theme="1"/>
      <name val="Calibri"/>
      <family val="2"/>
      <scheme val="minor"/>
    </font>
    <font>
      <sz val="10"/>
      <name val="Times New Roman"/>
      <family val="1"/>
    </font>
    <font>
      <b/>
      <u/>
      <sz val="10"/>
      <name val="Tahoma"/>
      <family val="2"/>
      <charset val="204"/>
    </font>
    <font>
      <sz val="9"/>
      <name val="Tahoma"/>
      <family val="2"/>
      <charset val="204"/>
    </font>
    <font>
      <sz val="10"/>
      <name val="Arial"/>
      <family val="2"/>
    </font>
    <font>
      <sz val="10"/>
      <name val="Tahoma"/>
      <family val="2"/>
      <charset val="204"/>
    </font>
    <font>
      <sz val="9"/>
      <color indexed="8"/>
      <name val="Tahoma"/>
      <family val="2"/>
      <charset val="204"/>
    </font>
    <font>
      <vertAlign val="superscript"/>
      <sz val="9"/>
      <name val="Tahoma"/>
      <family val="2"/>
      <charset val="204"/>
    </font>
    <font>
      <sz val="11"/>
      <color indexed="8"/>
      <name val="Calibri"/>
      <family val="2"/>
    </font>
    <font>
      <sz val="10"/>
      <name val="Arial"/>
      <family val="2"/>
      <charset val="204"/>
    </font>
    <font>
      <sz val="11"/>
      <color theme="1"/>
      <name val="Calibri"/>
      <family val="2"/>
      <charset val="204"/>
      <scheme val="minor"/>
    </font>
    <font>
      <b/>
      <i/>
      <sz val="10"/>
      <name val="Tahoma"/>
      <family val="2"/>
      <charset val="204"/>
    </font>
    <font>
      <b/>
      <i/>
      <vertAlign val="superscript"/>
      <sz val="10"/>
      <name val="Tahoma"/>
      <family val="2"/>
      <charset val="204"/>
    </font>
    <font>
      <b/>
      <sz val="9"/>
      <name val="Tahoma"/>
      <family val="2"/>
      <charset val="204"/>
    </font>
    <font>
      <sz val="9"/>
      <color rgb="FFFF0000"/>
      <name val="Tahoma"/>
      <family val="2"/>
      <charset val="204"/>
    </font>
    <font>
      <i/>
      <sz val="9"/>
      <name val="Tahoma"/>
      <family val="2"/>
      <charset val="204"/>
    </font>
    <font>
      <i/>
      <sz val="9"/>
      <color rgb="FFFF0000"/>
      <name val="Tahoma"/>
      <family val="2"/>
      <charset val="204"/>
    </font>
    <font>
      <sz val="11"/>
      <color indexed="8"/>
      <name val="Tahoma"/>
      <family val="2"/>
      <charset val="204"/>
    </font>
    <font>
      <sz val="11"/>
      <name val="Tahoma"/>
      <family val="2"/>
      <charset val="204"/>
    </font>
    <font>
      <b/>
      <i/>
      <sz val="9"/>
      <name val="Tahoma"/>
      <family val="2"/>
    </font>
    <font>
      <b/>
      <sz val="9"/>
      <name val="Tahoma"/>
      <family val="2"/>
    </font>
    <font>
      <sz val="10"/>
      <name val="Arial"/>
      <family val="2"/>
      <charset val="204"/>
    </font>
    <font>
      <sz val="9"/>
      <name val="Tahoma"/>
      <family val="2"/>
    </font>
    <font>
      <b/>
      <sz val="10"/>
      <name val="Tahoma"/>
      <family val="2"/>
    </font>
    <font>
      <sz val="10"/>
      <name val="Tahoma"/>
      <family val="2"/>
    </font>
    <font>
      <b/>
      <sz val="10"/>
      <color theme="1"/>
      <name val="Tahoma"/>
      <family val="2"/>
    </font>
    <font>
      <sz val="10"/>
      <color theme="1"/>
      <name val="Tahoma"/>
      <family val="2"/>
    </font>
    <font>
      <b/>
      <sz val="10"/>
      <name val="Tahoma"/>
      <family val="2"/>
      <charset val="204"/>
    </font>
    <font>
      <b/>
      <sz val="10"/>
      <color theme="1"/>
      <name val="Tahoma"/>
      <family val="2"/>
      <charset val="204"/>
    </font>
    <font>
      <sz val="10"/>
      <color theme="1"/>
      <name val="Tahoma"/>
      <family val="2"/>
      <charset val="204"/>
    </font>
  </fonts>
  <fills count="2">
    <fill>
      <patternFill patternType="none"/>
    </fill>
    <fill>
      <patternFill patternType="gray125"/>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medium">
        <color auto="1"/>
      </right>
      <top/>
      <bottom/>
      <diagonal/>
    </border>
    <border>
      <left/>
      <right style="medium">
        <color indexed="64"/>
      </right>
      <top/>
      <bottom style="medium">
        <color indexed="64"/>
      </bottom>
      <diagonal/>
    </border>
    <border>
      <left style="thin">
        <color indexed="64"/>
      </left>
      <right/>
      <top/>
      <bottom style="medium">
        <color indexed="64"/>
      </bottom>
      <diagonal/>
    </border>
  </borders>
  <cellStyleXfs count="27">
    <xf numFmtId="0" fontId="0" fillId="0" borderId="0"/>
    <xf numFmtId="0" fontId="2" fillId="0" borderId="0"/>
    <xf numFmtId="0" fontId="5" fillId="0" borderId="0"/>
    <xf numFmtId="9" fontId="5" fillId="0" borderId="0" applyFont="0" applyFill="0" applyBorder="0" applyAlignment="0" applyProtection="0"/>
    <xf numFmtId="9" fontId="9"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9" fontId="5" fillId="0" borderId="0" applyFont="0" applyFill="0" applyBorder="0" applyAlignment="0" applyProtection="0"/>
    <xf numFmtId="43" fontId="9" fillId="0" borderId="0" applyFont="0" applyFill="0" applyBorder="0" applyAlignment="0" applyProtection="0"/>
    <xf numFmtId="0" fontId="1" fillId="0" borderId="0"/>
    <xf numFmtId="0" fontId="10" fillId="0" borderId="0"/>
    <xf numFmtId="9" fontId="10" fillId="0" borderId="0" applyFont="0" applyFill="0" applyBorder="0" applyAlignment="0" applyProtection="0"/>
    <xf numFmtId="9" fontId="22" fillId="0" borderId="0" applyFont="0" applyFill="0" applyBorder="0" applyAlignment="0" applyProtection="0"/>
  </cellStyleXfs>
  <cellXfs count="293">
    <xf numFmtId="0" fontId="0" fillId="0" borderId="0" xfId="0"/>
    <xf numFmtId="164" fontId="4" fillId="0" borderId="0" xfId="0" applyNumberFormat="1" applyFont="1" applyFill="1" applyBorder="1"/>
    <xf numFmtId="0" fontId="4" fillId="0" borderId="0" xfId="0" applyFont="1" applyFill="1"/>
    <xf numFmtId="164" fontId="4" fillId="0" borderId="0" xfId="1" applyNumberFormat="1" applyFont="1" applyFill="1" applyBorder="1" applyAlignment="1">
      <alignment horizontal="left" wrapText="1" indent="1"/>
    </xf>
    <xf numFmtId="165" fontId="4" fillId="0" borderId="0" xfId="3" applyNumberFormat="1" applyFont="1" applyFill="1" applyBorder="1"/>
    <xf numFmtId="165" fontId="4" fillId="0" borderId="0" xfId="3" applyNumberFormat="1" applyFont="1" applyFill="1" applyBorder="1" applyAlignment="1">
      <alignment horizontal="right"/>
    </xf>
    <xf numFmtId="164" fontId="4" fillId="0" borderId="0" xfId="0" applyNumberFormat="1" applyFont="1" applyFill="1" applyBorder="1" applyAlignment="1">
      <alignment horizontal="right"/>
    </xf>
    <xf numFmtId="165" fontId="4" fillId="0" borderId="0" xfId="3" applyNumberFormat="1" applyFont="1" applyFill="1" applyAlignment="1">
      <alignment horizontal="right"/>
    </xf>
    <xf numFmtId="0" fontId="15" fillId="0" borderId="0" xfId="0" applyFont="1" applyFill="1"/>
    <xf numFmtId="0" fontId="4" fillId="0" borderId="0" xfId="0" applyFont="1" applyFill="1" applyBorder="1"/>
    <xf numFmtId="0" fontId="3" fillId="0" borderId="0" xfId="1" applyFont="1" applyFill="1" applyBorder="1" applyAlignment="1">
      <alignment vertical="center"/>
    </xf>
    <xf numFmtId="0" fontId="3" fillId="0" borderId="1" xfId="1" applyFont="1" applyFill="1" applyBorder="1" applyAlignment="1">
      <alignment vertical="center"/>
    </xf>
    <xf numFmtId="0" fontId="3" fillId="0" borderId="2"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vertical="center"/>
    </xf>
    <xf numFmtId="0" fontId="4" fillId="0" borderId="2" xfId="1" applyFont="1" applyFill="1" applyBorder="1" applyAlignment="1">
      <alignment horizontal="right" vertical="center"/>
    </xf>
    <xf numFmtId="0" fontId="14" fillId="0" borderId="2" xfId="1" applyFont="1" applyFill="1" applyBorder="1" applyAlignment="1">
      <alignment horizontal="center" vertical="center"/>
    </xf>
    <xf numFmtId="0" fontId="14" fillId="0" borderId="1" xfId="1" applyFont="1" applyFill="1" applyBorder="1" applyAlignment="1">
      <alignment horizontal="center" vertical="center"/>
    </xf>
    <xf numFmtId="0" fontId="4" fillId="0" borderId="0" xfId="1" applyFont="1" applyFill="1" applyBorder="1" applyAlignment="1">
      <alignment wrapText="1"/>
    </xf>
    <xf numFmtId="0" fontId="4" fillId="0" borderId="0" xfId="1" applyFont="1" applyFill="1" applyBorder="1" applyAlignment="1">
      <alignment horizontal="right"/>
    </xf>
    <xf numFmtId="0" fontId="4" fillId="0" borderId="0" xfId="1" applyFont="1" applyFill="1" applyAlignment="1">
      <alignment horizontal="right"/>
    </xf>
    <xf numFmtId="0" fontId="6" fillId="0" borderId="0" xfId="2" applyFont="1" applyFill="1" applyAlignment="1">
      <alignment horizontal="right"/>
    </xf>
    <xf numFmtId="0" fontId="12" fillId="0" borderId="1" xfId="1" applyFont="1" applyFill="1" applyBorder="1" applyAlignment="1">
      <alignment vertical="center"/>
    </xf>
    <xf numFmtId="0" fontId="14" fillId="0" borderId="1" xfId="1" applyFont="1" applyFill="1" applyBorder="1" applyAlignment="1">
      <alignment vertical="center" wrapText="1"/>
    </xf>
    <xf numFmtId="0" fontId="14" fillId="0" borderId="0" xfId="1" applyFont="1" applyFill="1" applyBorder="1" applyAlignment="1">
      <alignment vertical="center" wrapText="1"/>
    </xf>
    <xf numFmtId="0" fontId="12" fillId="0" borderId="0" xfId="1" applyFont="1" applyFill="1" applyBorder="1" applyAlignment="1">
      <alignment vertical="center"/>
    </xf>
    <xf numFmtId="164" fontId="14" fillId="0" borderId="0" xfId="1" applyNumberFormat="1" applyFont="1" applyFill="1" applyBorder="1" applyAlignment="1">
      <alignment vertical="center" wrapText="1"/>
    </xf>
    <xf numFmtId="0" fontId="14" fillId="0" borderId="0" xfId="1" applyFont="1" applyFill="1" applyBorder="1" applyAlignment="1">
      <alignment horizontal="center" vertical="center" wrapText="1"/>
    </xf>
    <xf numFmtId="167" fontId="14" fillId="0" borderId="0" xfId="26" applyNumberFormat="1" applyFont="1" applyFill="1" applyBorder="1" applyAlignment="1">
      <alignment vertical="center" wrapText="1"/>
    </xf>
    <xf numFmtId="165" fontId="4" fillId="0" borderId="0" xfId="0" applyNumberFormat="1" applyFont="1" applyFill="1" applyBorder="1" applyAlignment="1">
      <alignment horizontal="right"/>
    </xf>
    <xf numFmtId="49" fontId="7" fillId="0" borderId="0" xfId="3" applyNumberFormat="1" applyFont="1" applyFill="1" applyAlignment="1">
      <alignment horizontal="right" vertical="center" wrapText="1"/>
    </xf>
    <xf numFmtId="168" fontId="4" fillId="0" borderId="0" xfId="0" applyNumberFormat="1" applyFont="1" applyFill="1" applyBorder="1"/>
    <xf numFmtId="164" fontId="4" fillId="0" borderId="0" xfId="2" applyNumberFormat="1" applyFont="1" applyFill="1"/>
    <xf numFmtId="0" fontId="4" fillId="0" borderId="0" xfId="0" applyNumberFormat="1" applyFont="1" applyFill="1" applyBorder="1" applyAlignment="1">
      <alignment horizontal="right"/>
    </xf>
    <xf numFmtId="165" fontId="4" fillId="0" borderId="0" xfId="2" applyNumberFormat="1" applyFont="1" applyFill="1"/>
    <xf numFmtId="165" fontId="4" fillId="0" borderId="0" xfId="0" applyNumberFormat="1" applyFont="1" applyFill="1" applyAlignment="1">
      <alignment horizontal="right"/>
    </xf>
    <xf numFmtId="165" fontId="4" fillId="0" borderId="0" xfId="3" applyNumberFormat="1" applyFont="1" applyFill="1" applyBorder="1" applyAlignment="1">
      <alignment horizontal="right" wrapText="1"/>
    </xf>
    <xf numFmtId="0" fontId="4" fillId="0" borderId="0" xfId="0" applyFont="1" applyFill="1" applyAlignment="1">
      <alignment horizontal="right"/>
    </xf>
    <xf numFmtId="165" fontId="4" fillId="0" borderId="0" xfId="3" applyNumberFormat="1" applyFont="1" applyFill="1" applyBorder="1" applyAlignment="1">
      <alignment wrapText="1"/>
    </xf>
    <xf numFmtId="164" fontId="4" fillId="0" borderId="0" xfId="1" applyNumberFormat="1" applyFont="1" applyFill="1" applyBorder="1"/>
    <xf numFmtId="164" fontId="15" fillId="0" borderId="0" xfId="1" applyNumberFormat="1" applyFont="1" applyFill="1" applyBorder="1"/>
    <xf numFmtId="164" fontId="15" fillId="0" borderId="0" xfId="1" applyNumberFormat="1" applyFont="1" applyFill="1"/>
    <xf numFmtId="164" fontId="15" fillId="0" borderId="0" xfId="1" applyNumberFormat="1" applyFont="1" applyFill="1" applyBorder="1" applyAlignment="1">
      <alignment horizontal="left" wrapText="1" indent="1"/>
    </xf>
    <xf numFmtId="164" fontId="15" fillId="0" borderId="0" xfId="1" applyNumberFormat="1" applyFont="1" applyFill="1" applyBorder="1" applyAlignment="1">
      <alignment horizontal="right" wrapText="1"/>
    </xf>
    <xf numFmtId="164" fontId="4" fillId="0" borderId="0" xfId="1" applyNumberFormat="1" applyFont="1" applyFill="1" applyBorder="1" applyAlignment="1">
      <alignment horizontal="right" wrapText="1" indent="1"/>
    </xf>
    <xf numFmtId="3" fontId="4" fillId="0" borderId="0" xfId="0" applyNumberFormat="1" applyFont="1" applyFill="1" applyBorder="1"/>
    <xf numFmtId="164" fontId="14" fillId="0" borderId="0" xfId="1" applyNumberFormat="1" applyFont="1" applyFill="1" applyBorder="1" applyAlignment="1">
      <alignment horizontal="left" wrapText="1"/>
    </xf>
    <xf numFmtId="3" fontId="4" fillId="0" borderId="0" xfId="0" applyNumberFormat="1" applyFont="1" applyFill="1" applyAlignment="1">
      <alignment horizontal="center" vertical="center" wrapText="1"/>
    </xf>
    <xf numFmtId="164" fontId="4" fillId="0" borderId="0" xfId="1" applyNumberFormat="1" applyFont="1" applyFill="1" applyBorder="1" applyAlignment="1">
      <alignment horizontal="left" wrapText="1"/>
    </xf>
    <xf numFmtId="164" fontId="4" fillId="0" borderId="0" xfId="0" applyNumberFormat="1" applyFont="1" applyFill="1"/>
    <xf numFmtId="164" fontId="4" fillId="0" borderId="0" xfId="0" applyNumberFormat="1" applyFont="1" applyFill="1" applyAlignment="1">
      <alignment horizontal="right"/>
    </xf>
    <xf numFmtId="165" fontId="4" fillId="0" borderId="0" xfId="1" applyNumberFormat="1" applyFont="1" applyFill="1" applyBorder="1" applyAlignment="1">
      <alignment wrapText="1"/>
    </xf>
    <xf numFmtId="165" fontId="4" fillId="0" borderId="0" xfId="1" applyNumberFormat="1" applyFont="1" applyFill="1" applyBorder="1" applyAlignment="1">
      <alignment horizontal="right"/>
    </xf>
    <xf numFmtId="165" fontId="4" fillId="0" borderId="0" xfId="1" applyNumberFormat="1" applyFont="1" applyFill="1" applyAlignment="1">
      <alignment horizontal="right"/>
    </xf>
    <xf numFmtId="164" fontId="4" fillId="0" borderId="0" xfId="2" applyNumberFormat="1" applyFont="1" applyFill="1" applyAlignment="1">
      <alignment horizontal="right"/>
    </xf>
    <xf numFmtId="165" fontId="4" fillId="0" borderId="0" xfId="1" applyNumberFormat="1" applyFont="1" applyFill="1" applyBorder="1" applyAlignment="1">
      <alignment horizontal="right" wrapText="1"/>
    </xf>
    <xf numFmtId="165" fontId="4" fillId="0" borderId="0" xfId="3"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xf>
    <xf numFmtId="165" fontId="4" fillId="0" borderId="0" xfId="0" applyNumberFormat="1" applyFont="1" applyFill="1"/>
    <xf numFmtId="164" fontId="4" fillId="0" borderId="0" xfId="1" applyNumberFormat="1" applyFont="1" applyFill="1" applyBorder="1" applyAlignment="1">
      <alignment horizontal="right" wrapText="1"/>
    </xf>
    <xf numFmtId="164" fontId="4" fillId="0" borderId="0" xfId="1" applyNumberFormat="1" applyFont="1" applyFill="1" applyBorder="1" applyAlignment="1">
      <alignment horizontal="right"/>
    </xf>
    <xf numFmtId="164" fontId="4" fillId="0" borderId="0" xfId="1" applyNumberFormat="1" applyFont="1" applyFill="1" applyAlignment="1">
      <alignment horizontal="right"/>
    </xf>
    <xf numFmtId="4" fontId="4" fillId="0" borderId="0" xfId="1" applyNumberFormat="1" applyFont="1" applyFill="1" applyBorder="1" applyAlignment="1">
      <alignment horizontal="right" wrapText="1"/>
    </xf>
    <xf numFmtId="166" fontId="4" fillId="0" borderId="0" xfId="1" applyNumberFormat="1" applyFont="1" applyFill="1" applyBorder="1" applyAlignment="1">
      <alignment horizontal="right"/>
    </xf>
    <xf numFmtId="166" fontId="4" fillId="0" borderId="0" xfId="1" applyNumberFormat="1" applyFont="1" applyFill="1" applyAlignment="1">
      <alignment horizontal="right"/>
    </xf>
    <xf numFmtId="4" fontId="4" fillId="0" borderId="0" xfId="1" applyNumberFormat="1" applyFont="1" applyFill="1" applyAlignment="1">
      <alignment horizontal="right"/>
    </xf>
    <xf numFmtId="2" fontId="4" fillId="0" borderId="0" xfId="0" applyNumberFormat="1" applyFont="1" applyFill="1" applyBorder="1" applyAlignment="1">
      <alignment horizontal="right"/>
    </xf>
    <xf numFmtId="164" fontId="4" fillId="0" borderId="0" xfId="3" applyNumberFormat="1" applyFont="1" applyFill="1" applyBorder="1" applyAlignment="1">
      <alignment wrapText="1"/>
    </xf>
    <xf numFmtId="164" fontId="4" fillId="0" borderId="0" xfId="3" applyNumberFormat="1" applyFont="1" applyFill="1" applyBorder="1" applyAlignment="1">
      <alignment horizontal="right"/>
    </xf>
    <xf numFmtId="164" fontId="4" fillId="0" borderId="0" xfId="3" applyNumberFormat="1" applyFont="1" applyFill="1" applyAlignment="1">
      <alignment horizontal="right"/>
    </xf>
    <xf numFmtId="164" fontId="4" fillId="0" borderId="0" xfId="3" applyNumberFormat="1" applyFont="1" applyFill="1" applyBorder="1" applyAlignment="1">
      <alignment horizontal="right" wrapText="1"/>
    </xf>
    <xf numFmtId="4" fontId="4" fillId="0" borderId="0" xfId="0" applyNumberFormat="1" applyFont="1" applyFill="1" applyBorder="1" applyAlignment="1">
      <alignment horizontal="right"/>
    </xf>
    <xf numFmtId="4" fontId="4" fillId="0" borderId="0" xfId="2" applyNumberFormat="1" applyFont="1" applyFill="1"/>
    <xf numFmtId="164" fontId="4" fillId="0" borderId="0" xfId="1" applyNumberFormat="1" applyFont="1" applyFill="1" applyBorder="1" applyAlignment="1">
      <alignment horizontal="left" vertical="top" wrapText="1"/>
    </xf>
    <xf numFmtId="164" fontId="4" fillId="0" borderId="0" xfId="1" applyNumberFormat="1" applyFont="1" applyFill="1" applyBorder="1" applyAlignment="1">
      <alignment horizontal="left" vertical="center" wrapText="1"/>
    </xf>
    <xf numFmtId="3" fontId="4" fillId="0" borderId="0" xfId="3" applyNumberFormat="1" applyFont="1" applyFill="1" applyBorder="1" applyAlignment="1">
      <alignment wrapText="1"/>
    </xf>
    <xf numFmtId="3" fontId="4" fillId="0" borderId="0" xfId="0" applyNumberFormat="1" applyFont="1" applyFill="1" applyBorder="1" applyAlignment="1">
      <alignment horizontal="right"/>
    </xf>
    <xf numFmtId="165" fontId="4" fillId="0" borderId="0" xfId="3" applyNumberFormat="1" applyFont="1" applyFill="1" applyBorder="1" applyAlignment="1"/>
    <xf numFmtId="164" fontId="16" fillId="0" borderId="0" xfId="1" applyNumberFormat="1" applyFont="1" applyFill="1" applyBorder="1" applyAlignment="1">
      <alignment horizontal="left" wrapText="1" indent="1"/>
    </xf>
    <xf numFmtId="164" fontId="14" fillId="0" borderId="0" xfId="1" applyNumberFormat="1" applyFont="1" applyFill="1" applyBorder="1" applyAlignment="1">
      <alignment wrapText="1"/>
    </xf>
    <xf numFmtId="0" fontId="17" fillId="0" borderId="0" xfId="0" applyFont="1" applyFill="1"/>
    <xf numFmtId="4" fontId="4" fillId="0" borderId="0" xfId="0" applyNumberFormat="1" applyFont="1" applyFill="1"/>
    <xf numFmtId="165" fontId="4" fillId="0" borderId="0" xfId="3" applyNumberFormat="1" applyFont="1" applyFill="1" applyAlignment="1">
      <alignment horizontal="right" vertical="top"/>
    </xf>
    <xf numFmtId="165" fontId="4" fillId="0" borderId="0" xfId="3" applyNumberFormat="1" applyFont="1" applyFill="1" applyAlignment="1">
      <alignment horizontal="right" wrapText="1"/>
    </xf>
    <xf numFmtId="165" fontId="4" fillId="0" borderId="0" xfId="0" applyNumberFormat="1" applyFont="1" applyFill="1" applyBorder="1" applyAlignment="1">
      <alignment horizontal="right" wrapText="1"/>
    </xf>
    <xf numFmtId="164" fontId="4" fillId="0" borderId="0" xfId="2" applyNumberFormat="1" applyFont="1" applyFill="1" applyAlignment="1">
      <alignment horizontal="right" wrapText="1"/>
    </xf>
    <xf numFmtId="0" fontId="4" fillId="0" borderId="0" xfId="0" applyNumberFormat="1" applyFont="1" applyFill="1" applyBorder="1" applyAlignment="1">
      <alignment horizontal="right" wrapText="1"/>
    </xf>
    <xf numFmtId="164" fontId="4" fillId="0" borderId="0" xfId="0" applyNumberFormat="1" applyFont="1" applyFill="1" applyAlignment="1">
      <alignment horizontal="right" wrapText="1"/>
    </xf>
    <xf numFmtId="164" fontId="4" fillId="0" borderId="0" xfId="0" applyNumberFormat="1" applyFont="1" applyFill="1" applyBorder="1" applyAlignment="1">
      <alignment horizontal="right" wrapText="1"/>
    </xf>
    <xf numFmtId="0" fontId="4" fillId="0" borderId="0" xfId="0" applyNumberFormat="1" applyFont="1" applyFill="1" applyAlignment="1">
      <alignment horizontal="right"/>
    </xf>
    <xf numFmtId="4" fontId="4" fillId="0" borderId="0" xfId="0" applyNumberFormat="1" applyFont="1" applyFill="1" applyBorder="1"/>
    <xf numFmtId="164" fontId="4" fillId="0" borderId="0" xfId="1" applyNumberFormat="1" applyFont="1" applyFill="1" applyBorder="1" applyAlignment="1">
      <alignment horizontal="left" vertical="center" wrapText="1" indent="1"/>
    </xf>
    <xf numFmtId="0" fontId="4" fillId="0" borderId="0" xfId="0" applyFont="1" applyFill="1" applyAlignment="1">
      <alignment horizontal="left"/>
    </xf>
    <xf numFmtId="2" fontId="4" fillId="0" borderId="0" xfId="1" applyNumberFormat="1" applyFont="1" applyFill="1" applyBorder="1" applyAlignment="1">
      <alignment horizontal="right" wrapText="1"/>
    </xf>
    <xf numFmtId="49" fontId="4" fillId="0" borderId="0" xfId="0" applyNumberFormat="1" applyFont="1" applyFill="1" applyAlignment="1">
      <alignment horizontal="right"/>
    </xf>
    <xf numFmtId="0" fontId="12" fillId="0" borderId="2" xfId="1" applyFont="1" applyFill="1" applyBorder="1" applyAlignment="1">
      <alignment vertical="center"/>
    </xf>
    <xf numFmtId="0" fontId="14" fillId="0" borderId="2" xfId="1" applyFont="1" applyFill="1" applyBorder="1" applyAlignment="1">
      <alignment vertical="center" wrapText="1"/>
    </xf>
    <xf numFmtId="165" fontId="4" fillId="0" borderId="2" xfId="3" applyNumberFormat="1" applyFont="1" applyFill="1" applyBorder="1"/>
    <xf numFmtId="165" fontId="4" fillId="0" borderId="2" xfId="3" applyNumberFormat="1" applyFont="1" applyFill="1" applyBorder="1" applyAlignment="1">
      <alignment horizontal="right"/>
    </xf>
    <xf numFmtId="165" fontId="4" fillId="0" borderId="2" xfId="0" applyNumberFormat="1" applyFont="1" applyFill="1" applyBorder="1" applyAlignment="1">
      <alignment horizontal="right"/>
    </xf>
    <xf numFmtId="164" fontId="4" fillId="0" borderId="2" xfId="2" applyNumberFormat="1" applyFont="1" applyFill="1" applyBorder="1"/>
    <xf numFmtId="0" fontId="4" fillId="0" borderId="2" xfId="0" applyNumberFormat="1" applyFont="1" applyFill="1" applyBorder="1" applyAlignment="1">
      <alignment horizontal="right"/>
    </xf>
    <xf numFmtId="164" fontId="4" fillId="0" borderId="2" xfId="0" applyNumberFormat="1" applyFont="1" applyFill="1" applyBorder="1"/>
    <xf numFmtId="0" fontId="14" fillId="0" borderId="2" xfId="1" applyFont="1" applyFill="1" applyBorder="1" applyAlignment="1">
      <alignment vertical="center"/>
    </xf>
    <xf numFmtId="0" fontId="21" fillId="0" borderId="0" xfId="0" applyFont="1" applyFill="1" applyAlignment="1">
      <alignment vertical="center"/>
    </xf>
    <xf numFmtId="0" fontId="20" fillId="0" borderId="0" xfId="0" applyFont="1" applyFill="1" applyBorder="1" applyAlignment="1">
      <alignment horizontal="left" vertical="center"/>
    </xf>
    <xf numFmtId="0" fontId="21" fillId="0" borderId="0" xfId="0" applyFont="1" applyFill="1" applyAlignment="1">
      <alignment horizontal="left" vertical="center"/>
    </xf>
    <xf numFmtId="0" fontId="16" fillId="0" borderId="0" xfId="0" applyFont="1" applyFill="1" applyAlignment="1">
      <alignment horizontal="left" vertical="center"/>
    </xf>
    <xf numFmtId="0" fontId="4" fillId="0" borderId="0" xfId="0" applyFont="1" applyFill="1" applyAlignment="1">
      <alignment horizontal="left" vertical="center"/>
    </xf>
    <xf numFmtId="49" fontId="14" fillId="0" borderId="0" xfId="1" applyNumberFormat="1" applyFont="1" applyFill="1" applyBorder="1" applyAlignment="1">
      <alignment horizontal="right" vertical="center" wrapText="1"/>
    </xf>
    <xf numFmtId="49" fontId="4" fillId="0" borderId="0" xfId="1" applyNumberFormat="1" applyFont="1" applyFill="1" applyBorder="1" applyAlignment="1">
      <alignment horizontal="left" vertical="center" wrapText="1"/>
    </xf>
    <xf numFmtId="4" fontId="16" fillId="0" borderId="0" xfId="0" applyNumberFormat="1" applyFont="1" applyFill="1" applyBorder="1" applyAlignment="1">
      <alignment horizontal="right"/>
    </xf>
    <xf numFmtId="0" fontId="16" fillId="0" borderId="0" xfId="0" applyFont="1" applyFill="1" applyAlignment="1">
      <alignment horizontal="left" vertical="center" wrapText="1"/>
    </xf>
    <xf numFmtId="166" fontId="16" fillId="0" borderId="0" xfId="0" applyNumberFormat="1" applyFont="1" applyFill="1" applyBorder="1" applyAlignment="1">
      <alignment horizontal="right"/>
    </xf>
    <xf numFmtId="0" fontId="23" fillId="0" borderId="0" xfId="0" applyFont="1" applyFill="1" applyAlignment="1">
      <alignment horizontal="left" vertical="center" wrapText="1"/>
    </xf>
    <xf numFmtId="0" fontId="4" fillId="0" borderId="0" xfId="0" applyFont="1" applyFill="1" applyAlignment="1">
      <alignment horizontal="left" vertical="center" wrapText="1"/>
    </xf>
    <xf numFmtId="164" fontId="4" fillId="0" borderId="2" xfId="1" applyNumberFormat="1" applyFont="1" applyFill="1" applyBorder="1" applyAlignment="1">
      <alignment horizontal="left" wrapText="1" indent="1"/>
    </xf>
    <xf numFmtId="164" fontId="4" fillId="0" borderId="2" xfId="0" applyNumberFormat="1" applyFont="1" applyFill="1" applyBorder="1" applyAlignment="1">
      <alignment horizontal="right"/>
    </xf>
    <xf numFmtId="49" fontId="14" fillId="0" borderId="0" xfId="1" applyNumberFormat="1" applyFont="1" applyFill="1" applyBorder="1" applyAlignment="1">
      <alignment horizontal="left" vertical="center" indent="1"/>
    </xf>
    <xf numFmtId="3" fontId="4" fillId="0" borderId="0" xfId="3" applyNumberFormat="1" applyFont="1" applyFill="1" applyAlignment="1">
      <alignment horizontal="right"/>
    </xf>
    <xf numFmtId="3" fontId="4" fillId="0" borderId="0" xfId="2" applyNumberFormat="1" applyFont="1" applyFill="1"/>
    <xf numFmtId="164" fontId="4" fillId="0" borderId="3" xfId="1" applyNumberFormat="1" applyFont="1" applyFill="1" applyBorder="1" applyAlignment="1">
      <alignment horizontal="left" wrapText="1" indent="1"/>
    </xf>
    <xf numFmtId="49" fontId="14" fillId="0" borderId="3" xfId="1" applyNumberFormat="1" applyFont="1" applyFill="1" applyBorder="1" applyAlignment="1">
      <alignment horizontal="left" vertical="center" indent="1"/>
    </xf>
    <xf numFmtId="165" fontId="4" fillId="0" borderId="3" xfId="3" applyNumberFormat="1" applyFont="1" applyFill="1" applyBorder="1"/>
    <xf numFmtId="165" fontId="4" fillId="0" borderId="3" xfId="3" applyNumberFormat="1" applyFont="1" applyFill="1" applyBorder="1" applyAlignment="1">
      <alignment horizontal="right"/>
    </xf>
    <xf numFmtId="164" fontId="4" fillId="0" borderId="3" xfId="0" applyNumberFormat="1" applyFont="1" applyFill="1" applyBorder="1" applyAlignment="1">
      <alignment horizontal="right"/>
    </xf>
    <xf numFmtId="164" fontId="4" fillId="0" borderId="3" xfId="2" applyNumberFormat="1" applyFont="1" applyFill="1" applyBorder="1"/>
    <xf numFmtId="165" fontId="4" fillId="0" borderId="3" xfId="0" applyNumberFormat="1" applyFont="1" applyFill="1" applyBorder="1" applyAlignment="1">
      <alignment horizontal="right"/>
    </xf>
    <xf numFmtId="164" fontId="4" fillId="0" borderId="3" xfId="0" applyNumberFormat="1" applyFont="1" applyFill="1" applyBorder="1"/>
    <xf numFmtId="164" fontId="4" fillId="0" borderId="0" xfId="2" applyNumberFormat="1" applyFont="1" applyFill="1" applyBorder="1"/>
    <xf numFmtId="164" fontId="4" fillId="0" borderId="1" xfId="1" applyNumberFormat="1" applyFont="1" applyFill="1" applyBorder="1" applyAlignment="1">
      <alignment horizontal="left" wrapText="1" indent="1"/>
    </xf>
    <xf numFmtId="165" fontId="4" fillId="0" borderId="1" xfId="3" applyNumberFormat="1" applyFont="1" applyFill="1" applyBorder="1"/>
    <xf numFmtId="165" fontId="4" fillId="0" borderId="1" xfId="3" applyNumberFormat="1" applyFont="1" applyFill="1" applyBorder="1" applyAlignment="1">
      <alignment horizontal="right"/>
    </xf>
    <xf numFmtId="164" fontId="4" fillId="0" borderId="1" xfId="0" applyNumberFormat="1" applyFont="1" applyFill="1" applyBorder="1" applyAlignment="1">
      <alignment horizontal="right"/>
    </xf>
    <xf numFmtId="164" fontId="4" fillId="0" borderId="1" xfId="2" applyNumberFormat="1" applyFont="1" applyFill="1" applyBorder="1"/>
    <xf numFmtId="165" fontId="4" fillId="0" borderId="1" xfId="0" applyNumberFormat="1" applyFont="1" applyFill="1" applyBorder="1" applyAlignment="1">
      <alignment horizontal="right"/>
    </xf>
    <xf numFmtId="164" fontId="4" fillId="0" borderId="1" xfId="0" applyNumberFormat="1" applyFont="1" applyFill="1" applyBorder="1"/>
    <xf numFmtId="0" fontId="14" fillId="0" borderId="0" xfId="0" applyFont="1" applyFill="1" applyBorder="1"/>
    <xf numFmtId="0" fontId="4" fillId="0" borderId="0" xfId="0" applyFont="1" applyFill="1" applyBorder="1" applyAlignment="1">
      <alignment horizontal="right"/>
    </xf>
    <xf numFmtId="0" fontId="4" fillId="0" borderId="3" xfId="0" applyFont="1" applyFill="1" applyBorder="1"/>
    <xf numFmtId="164" fontId="4" fillId="0" borderId="0" xfId="1" applyNumberFormat="1" applyFont="1" applyFill="1" applyBorder="1" applyAlignment="1">
      <alignment wrapText="1"/>
    </xf>
    <xf numFmtId="164" fontId="4" fillId="0" borderId="0" xfId="1" applyNumberFormat="1" applyFont="1" applyFill="1" applyBorder="1" applyAlignment="1">
      <alignment vertical="top" wrapText="1"/>
    </xf>
    <xf numFmtId="164" fontId="4" fillId="0" borderId="0" xfId="1" applyNumberFormat="1" applyFont="1" applyFill="1" applyBorder="1" applyAlignment="1">
      <alignment horizontal="right" vertical="top" wrapText="1"/>
    </xf>
    <xf numFmtId="164" fontId="4" fillId="0" borderId="0" xfId="1" applyNumberFormat="1" applyFont="1" applyFill="1" applyAlignment="1">
      <alignment horizontal="left" wrapText="1"/>
    </xf>
    <xf numFmtId="164" fontId="4" fillId="0" borderId="0" xfId="1" applyNumberFormat="1" applyFont="1" applyFill="1" applyAlignment="1">
      <alignment horizontal="right" wrapText="1"/>
    </xf>
    <xf numFmtId="167" fontId="18" fillId="0" borderId="0" xfId="4" applyNumberFormat="1" applyFont="1" applyFill="1" applyAlignment="1">
      <alignment horizontal="center" vertical="center" wrapText="1"/>
    </xf>
    <xf numFmtId="167" fontId="6" fillId="0" borderId="0" xfId="4" applyNumberFormat="1" applyFont="1" applyFill="1" applyBorder="1" applyAlignment="1">
      <alignment horizontal="center" vertical="center" wrapText="1"/>
    </xf>
    <xf numFmtId="0" fontId="19" fillId="0" borderId="0" xfId="0" applyFont="1" applyFill="1" applyAlignment="1">
      <alignment vertical="center" wrapText="1"/>
    </xf>
    <xf numFmtId="0" fontId="19" fillId="0" borderId="0" xfId="0" applyFont="1" applyFill="1" applyAlignment="1">
      <alignment horizontal="justify" wrapText="1"/>
    </xf>
    <xf numFmtId="169" fontId="4" fillId="0" borderId="0" xfId="0" applyNumberFormat="1" applyFont="1" applyFill="1"/>
    <xf numFmtId="168" fontId="4" fillId="0" borderId="0" xfId="0" applyNumberFormat="1" applyFont="1" applyFill="1"/>
    <xf numFmtId="4" fontId="4" fillId="0" borderId="0" xfId="0" applyNumberFormat="1" applyFont="1" applyFill="1" applyBorder="1" applyAlignment="1"/>
    <xf numFmtId="0" fontId="24" fillId="0" borderId="0" xfId="6" applyFont="1"/>
    <xf numFmtId="0" fontId="25" fillId="0" borderId="0" xfId="6" applyFont="1"/>
    <xf numFmtId="0" fontId="27" fillId="0" borderId="15" xfId="6" applyFont="1" applyBorder="1" applyAlignment="1">
      <alignment horizontal="center" vertical="center" wrapText="1"/>
    </xf>
    <xf numFmtId="0" fontId="27" fillId="0" borderId="16" xfId="6" applyFont="1" applyBorder="1" applyAlignment="1">
      <alignment horizontal="center" vertical="center" wrapText="1"/>
    </xf>
    <xf numFmtId="0" fontId="27" fillId="0" borderId="17" xfId="6" applyFont="1" applyBorder="1" applyAlignment="1">
      <alignment horizontal="center" vertical="center" wrapText="1"/>
    </xf>
    <xf numFmtId="0" fontId="27" fillId="0" borderId="18" xfId="6" applyFont="1" applyBorder="1" applyAlignment="1">
      <alignment horizontal="center" vertical="center" wrapText="1"/>
    </xf>
    <xf numFmtId="0" fontId="27" fillId="0" borderId="6" xfId="6" applyFont="1" applyBorder="1" applyAlignment="1">
      <alignment horizontal="center" vertical="center" wrapText="1"/>
    </xf>
    <xf numFmtId="0" fontId="27" fillId="0" borderId="19" xfId="6" applyFont="1" applyBorder="1" applyAlignment="1">
      <alignment horizontal="center" vertical="center" wrapText="1"/>
    </xf>
    <xf numFmtId="14" fontId="27" fillId="0" borderId="0" xfId="6" applyNumberFormat="1" applyFont="1" applyAlignment="1">
      <alignment horizontal="center" vertical="center" wrapText="1"/>
    </xf>
    <xf numFmtId="4" fontId="27" fillId="0" borderId="23" xfId="6" applyNumberFormat="1" applyFont="1" applyBorder="1" applyAlignment="1">
      <alignment horizontal="center" vertical="center" wrapText="1"/>
    </xf>
    <xf numFmtId="4" fontId="27" fillId="0" borderId="24" xfId="6" applyNumberFormat="1" applyFont="1" applyBorder="1" applyAlignment="1">
      <alignment horizontal="center" vertical="center" wrapText="1"/>
    </xf>
    <xf numFmtId="4" fontId="27" fillId="0" borderId="25" xfId="6" applyNumberFormat="1" applyFont="1" applyBorder="1" applyAlignment="1">
      <alignment horizontal="center" vertical="center" wrapText="1"/>
    </xf>
    <xf numFmtId="4" fontId="27" fillId="0" borderId="0" xfId="6" applyNumberFormat="1" applyFont="1" applyBorder="1" applyAlignment="1">
      <alignment horizontal="center" vertical="center" wrapText="1"/>
    </xf>
    <xf numFmtId="4" fontId="27" fillId="0" borderId="26" xfId="6" applyNumberFormat="1" applyFont="1" applyBorder="1" applyAlignment="1">
      <alignment horizontal="center" vertical="center" wrapText="1"/>
    </xf>
    <xf numFmtId="4" fontId="27" fillId="0" borderId="27" xfId="6" applyNumberFormat="1" applyFont="1" applyBorder="1" applyAlignment="1">
      <alignment horizontal="center" vertical="center" wrapText="1"/>
    </xf>
    <xf numFmtId="4" fontId="25" fillId="0" borderId="23" xfId="6" applyNumberFormat="1" applyFont="1" applyBorder="1" applyAlignment="1">
      <alignment horizontal="center" vertical="center" wrapText="1"/>
    </xf>
    <xf numFmtId="4" fontId="25" fillId="0" borderId="24" xfId="6" applyNumberFormat="1" applyFont="1" applyBorder="1" applyAlignment="1">
      <alignment horizontal="center" vertical="center" wrapText="1"/>
    </xf>
    <xf numFmtId="4" fontId="25" fillId="0" borderId="25" xfId="6" applyNumberFormat="1" applyFont="1" applyBorder="1" applyAlignment="1">
      <alignment horizontal="center" vertical="center" wrapText="1"/>
    </xf>
    <xf numFmtId="14" fontId="27" fillId="0" borderId="0" xfId="0" applyNumberFormat="1" applyFont="1" applyAlignment="1">
      <alignment horizontal="center" vertical="center" wrapText="1"/>
    </xf>
    <xf numFmtId="4" fontId="27" fillId="0" borderId="23" xfId="0" applyNumberFormat="1" applyFont="1" applyBorder="1" applyAlignment="1">
      <alignment horizontal="center" vertical="center" wrapText="1"/>
    </xf>
    <xf numFmtId="4" fontId="27" fillId="0" borderId="24" xfId="0" applyNumberFormat="1" applyFont="1" applyBorder="1" applyAlignment="1">
      <alignment horizontal="center" vertical="center" wrapText="1"/>
    </xf>
    <xf numFmtId="4" fontId="27" fillId="0" borderId="25" xfId="0" applyNumberFormat="1" applyFont="1" applyBorder="1" applyAlignment="1">
      <alignment horizontal="center" vertical="center" wrapText="1"/>
    </xf>
    <xf numFmtId="4" fontId="27" fillId="0" borderId="0" xfId="0" applyNumberFormat="1" applyFont="1" applyBorder="1" applyAlignment="1">
      <alignment horizontal="center" vertical="center" wrapText="1"/>
    </xf>
    <xf numFmtId="4" fontId="27" fillId="0" borderId="26" xfId="0" applyNumberFormat="1" applyFont="1" applyBorder="1" applyAlignment="1">
      <alignment horizontal="center" vertical="center" wrapText="1"/>
    </xf>
    <xf numFmtId="4" fontId="27" fillId="0" borderId="27" xfId="0" applyNumberFormat="1" applyFont="1" applyBorder="1" applyAlignment="1">
      <alignment horizontal="center" vertical="center" wrapText="1"/>
    </xf>
    <xf numFmtId="4" fontId="25" fillId="0" borderId="23" xfId="0" applyNumberFormat="1" applyFont="1" applyBorder="1" applyAlignment="1">
      <alignment horizontal="center" vertical="center" wrapText="1"/>
    </xf>
    <xf numFmtId="4" fontId="25" fillId="0" borderId="24" xfId="0" applyNumberFormat="1" applyFont="1" applyBorder="1" applyAlignment="1">
      <alignment horizontal="center" vertical="center" wrapText="1"/>
    </xf>
    <xf numFmtId="4" fontId="25" fillId="0" borderId="25" xfId="0" applyNumberFormat="1" applyFont="1" applyBorder="1" applyAlignment="1">
      <alignment horizontal="center" vertical="center" wrapText="1"/>
    </xf>
    <xf numFmtId="14" fontId="27" fillId="0" borderId="0" xfId="0" applyNumberFormat="1" applyFont="1" applyFill="1" applyAlignment="1">
      <alignment horizontal="center" vertical="center" wrapText="1"/>
    </xf>
    <xf numFmtId="4" fontId="27" fillId="0" borderId="23" xfId="0" applyNumberFormat="1" applyFont="1" applyFill="1" applyBorder="1" applyAlignment="1">
      <alignment horizontal="center" vertical="center" wrapText="1"/>
    </xf>
    <xf numFmtId="4" fontId="27" fillId="0" borderId="24" xfId="0" applyNumberFormat="1" applyFont="1" applyFill="1" applyBorder="1" applyAlignment="1">
      <alignment horizontal="center" vertical="center" wrapText="1"/>
    </xf>
    <xf numFmtId="4" fontId="27" fillId="0" borderId="25" xfId="0" applyNumberFormat="1" applyFont="1" applyFill="1" applyBorder="1" applyAlignment="1">
      <alignment horizontal="center" vertical="center" wrapText="1"/>
    </xf>
    <xf numFmtId="4" fontId="27" fillId="0" borderId="0" xfId="0" applyNumberFormat="1" applyFont="1" applyFill="1" applyBorder="1" applyAlignment="1">
      <alignment horizontal="center" vertical="center" wrapText="1"/>
    </xf>
    <xf numFmtId="4" fontId="27" fillId="0" borderId="26" xfId="0" applyNumberFormat="1" applyFont="1" applyFill="1" applyBorder="1" applyAlignment="1">
      <alignment horizontal="center" vertical="center" wrapText="1"/>
    </xf>
    <xf numFmtId="4" fontId="27" fillId="0" borderId="27" xfId="0" applyNumberFormat="1" applyFont="1" applyFill="1" applyBorder="1" applyAlignment="1">
      <alignment horizontal="center" vertical="center" wrapText="1"/>
    </xf>
    <xf numFmtId="4" fontId="25" fillId="0" borderId="23" xfId="0" applyNumberFormat="1" applyFont="1" applyFill="1" applyBorder="1" applyAlignment="1">
      <alignment horizontal="center" vertical="center" wrapText="1"/>
    </xf>
    <xf numFmtId="4" fontId="25" fillId="0" borderId="24" xfId="0" applyNumberFormat="1" applyFont="1" applyFill="1" applyBorder="1" applyAlignment="1">
      <alignment horizontal="center" vertical="center" wrapText="1"/>
    </xf>
    <xf numFmtId="4" fontId="25" fillId="0" borderId="25" xfId="0" applyNumberFormat="1" applyFont="1" applyFill="1" applyBorder="1" applyAlignment="1">
      <alignment horizontal="center" vertical="center" wrapText="1"/>
    </xf>
    <xf numFmtId="0" fontId="27" fillId="0" borderId="28" xfId="6" applyFont="1" applyBorder="1" applyAlignment="1">
      <alignment horizontal="center" vertical="center" wrapText="1"/>
    </xf>
    <xf numFmtId="0" fontId="27" fillId="0" borderId="21" xfId="6" applyFont="1" applyBorder="1" applyAlignment="1">
      <alignment horizontal="center" vertical="center" wrapText="1"/>
    </xf>
    <xf numFmtId="0" fontId="27" fillId="0" borderId="14" xfId="6" applyFont="1" applyBorder="1" applyAlignment="1">
      <alignment horizontal="center" vertical="center" wrapText="1"/>
    </xf>
    <xf numFmtId="0" fontId="27" fillId="0" borderId="29" xfId="6" applyFont="1" applyBorder="1" applyAlignment="1">
      <alignment horizontal="center" vertical="center" wrapText="1"/>
    </xf>
    <xf numFmtId="0" fontId="27" fillId="0" borderId="30" xfId="6" applyFont="1" applyBorder="1" applyAlignment="1">
      <alignment horizontal="center" vertical="center" wrapText="1"/>
    </xf>
    <xf numFmtId="2" fontId="27" fillId="0" borderId="31" xfId="6" applyNumberFormat="1" applyFont="1" applyBorder="1" applyAlignment="1">
      <alignment horizontal="center" vertical="center" wrapText="1"/>
    </xf>
    <xf numFmtId="2" fontId="27" fillId="0" borderId="24" xfId="6" applyNumberFormat="1" applyFont="1" applyBorder="1" applyAlignment="1">
      <alignment horizontal="center" vertical="center" wrapText="1"/>
    </xf>
    <xf numFmtId="2" fontId="25" fillId="0" borderId="24" xfId="6" applyNumberFormat="1" applyFont="1" applyBorder="1" applyAlignment="1">
      <alignment horizontal="center" vertical="center" wrapText="1"/>
    </xf>
    <xf numFmtId="2" fontId="25" fillId="0" borderId="25" xfId="6" applyNumberFormat="1" applyFont="1" applyBorder="1" applyAlignment="1">
      <alignment horizontal="center" vertical="center" wrapText="1"/>
    </xf>
    <xf numFmtId="2" fontId="25" fillId="0" borderId="27" xfId="6" applyNumberFormat="1" applyFont="1" applyBorder="1" applyAlignment="1">
      <alignment horizontal="center" vertical="center" wrapText="1"/>
    </xf>
    <xf numFmtId="4" fontId="25" fillId="0" borderId="23" xfId="6" applyNumberFormat="1" applyFont="1" applyBorder="1" applyAlignment="1">
      <alignment horizontal="center" vertical="center"/>
    </xf>
    <xf numFmtId="4" fontId="25" fillId="0" borderId="24" xfId="6" applyNumberFormat="1" applyFont="1" applyBorder="1" applyAlignment="1">
      <alignment horizontal="center" vertical="center"/>
    </xf>
    <xf numFmtId="4" fontId="25" fillId="0" borderId="0" xfId="6" applyNumberFormat="1" applyFont="1" applyBorder="1" applyAlignment="1">
      <alignment horizontal="center" vertical="center"/>
    </xf>
    <xf numFmtId="4" fontId="25" fillId="0" borderId="27" xfId="6" applyNumberFormat="1" applyFont="1" applyBorder="1" applyAlignment="1">
      <alignment horizontal="center" vertical="center"/>
    </xf>
    <xf numFmtId="4" fontId="25" fillId="0" borderId="26" xfId="6" applyNumberFormat="1" applyFont="1" applyBorder="1" applyAlignment="1">
      <alignment horizontal="center" vertical="center" wrapText="1"/>
    </xf>
    <xf numFmtId="4" fontId="25" fillId="0" borderId="27" xfId="6" applyNumberFormat="1" applyFont="1" applyBorder="1" applyAlignment="1">
      <alignment horizontal="center" vertical="center" wrapText="1"/>
    </xf>
    <xf numFmtId="14" fontId="27" fillId="0" borderId="23" xfId="6" applyNumberFormat="1" applyFont="1" applyBorder="1" applyAlignment="1">
      <alignment horizontal="center" vertical="center" wrapText="1"/>
    </xf>
    <xf numFmtId="2" fontId="27" fillId="0" borderId="32" xfId="6" applyNumberFormat="1" applyFont="1" applyBorder="1" applyAlignment="1">
      <alignment horizontal="center" vertical="center" wrapText="1"/>
    </xf>
    <xf numFmtId="2" fontId="27" fillId="0" borderId="31" xfId="0" applyNumberFormat="1" applyFont="1" applyBorder="1" applyAlignment="1">
      <alignment horizontal="center" vertical="center" wrapText="1"/>
    </xf>
    <xf numFmtId="2" fontId="27" fillId="0" borderId="24" xfId="0" applyNumberFormat="1" applyFont="1" applyBorder="1" applyAlignment="1">
      <alignment horizontal="center" vertical="center" wrapText="1"/>
    </xf>
    <xf numFmtId="2" fontId="25" fillId="0" borderId="24" xfId="0" applyNumberFormat="1" applyFont="1" applyBorder="1" applyAlignment="1">
      <alignment horizontal="center" vertical="center" wrapText="1"/>
    </xf>
    <xf numFmtId="2" fontId="25" fillId="0" borderId="25" xfId="0" applyNumberFormat="1" applyFont="1" applyBorder="1" applyAlignment="1">
      <alignment horizontal="center" vertical="center" wrapText="1"/>
    </xf>
    <xf numFmtId="2" fontId="25" fillId="0" borderId="27" xfId="0" applyNumberFormat="1" applyFont="1" applyBorder="1" applyAlignment="1">
      <alignment horizontal="center" vertical="center" wrapText="1"/>
    </xf>
    <xf numFmtId="4" fontId="25" fillId="0" borderId="23" xfId="0" applyNumberFormat="1" applyFont="1" applyBorder="1" applyAlignment="1">
      <alignment horizontal="center" vertical="center"/>
    </xf>
    <xf numFmtId="4" fontId="25" fillId="0" borderId="24" xfId="0" applyNumberFormat="1" applyFont="1" applyBorder="1" applyAlignment="1">
      <alignment horizontal="center" vertical="center"/>
    </xf>
    <xf numFmtId="4" fontId="25" fillId="0" borderId="0" xfId="0" applyNumberFormat="1" applyFont="1" applyBorder="1" applyAlignment="1">
      <alignment horizontal="center" vertical="center"/>
    </xf>
    <xf numFmtId="4" fontId="25" fillId="0" borderId="27" xfId="0" applyNumberFormat="1" applyFont="1" applyBorder="1" applyAlignment="1">
      <alignment horizontal="center" vertical="center"/>
    </xf>
    <xf numFmtId="4" fontId="25" fillId="0" borderId="26" xfId="0" applyNumberFormat="1" applyFont="1" applyBorder="1" applyAlignment="1">
      <alignment horizontal="center" vertical="center" wrapText="1"/>
    </xf>
    <xf numFmtId="4" fontId="25" fillId="0" borderId="27" xfId="0" applyNumberFormat="1" applyFont="1" applyBorder="1" applyAlignment="1">
      <alignment horizontal="center" vertical="center" wrapText="1"/>
    </xf>
    <xf numFmtId="14" fontId="27" fillId="0" borderId="23" xfId="0" applyNumberFormat="1" applyFont="1" applyBorder="1" applyAlignment="1">
      <alignment horizontal="center" vertical="center" wrapText="1"/>
    </xf>
    <xf numFmtId="2" fontId="27" fillId="0" borderId="32" xfId="0" applyNumberFormat="1" applyFont="1" applyBorder="1" applyAlignment="1">
      <alignment horizontal="center" vertical="center" wrapText="1"/>
    </xf>
    <xf numFmtId="14" fontId="27" fillId="0" borderId="27" xfId="0" applyNumberFormat="1" applyFont="1" applyBorder="1" applyAlignment="1">
      <alignment horizontal="center" vertical="center" wrapText="1"/>
    </xf>
    <xf numFmtId="4" fontId="25" fillId="0" borderId="26" xfId="0" applyNumberFormat="1" applyFont="1" applyBorder="1" applyAlignment="1">
      <alignment horizontal="center" vertical="center"/>
    </xf>
    <xf numFmtId="0" fontId="10" fillId="0" borderId="0" xfId="6"/>
    <xf numFmtId="164" fontId="27" fillId="0" borderId="25" xfId="6" applyNumberFormat="1" applyFont="1" applyBorder="1" applyAlignment="1">
      <alignment horizontal="center" vertical="center" wrapText="1"/>
    </xf>
    <xf numFmtId="164" fontId="27" fillId="0" borderId="25" xfId="0" applyNumberFormat="1" applyFont="1" applyBorder="1" applyAlignment="1">
      <alignment horizontal="center" vertical="center" wrapText="1"/>
    </xf>
    <xf numFmtId="14" fontId="27" fillId="0" borderId="33" xfId="0" applyNumberFormat="1" applyFont="1" applyBorder="1" applyAlignment="1">
      <alignment horizontal="center" vertical="center" wrapText="1"/>
    </xf>
    <xf numFmtId="0" fontId="28" fillId="0" borderId="0" xfId="6" applyFont="1"/>
    <xf numFmtId="0" fontId="6" fillId="0" borderId="0" xfId="6" applyFont="1"/>
    <xf numFmtId="0" fontId="6" fillId="0" borderId="15" xfId="6" applyFont="1" applyBorder="1" applyAlignment="1">
      <alignment horizontal="center" vertical="center" wrapText="1"/>
    </xf>
    <xf numFmtId="0" fontId="6" fillId="0" borderId="16" xfId="6" applyFont="1" applyBorder="1" applyAlignment="1">
      <alignment horizontal="center" vertical="center" wrapText="1"/>
    </xf>
    <xf numFmtId="0" fontId="6" fillId="0" borderId="17" xfId="6" applyFont="1" applyBorder="1" applyAlignment="1">
      <alignment horizontal="center" vertical="center" wrapText="1"/>
    </xf>
    <xf numFmtId="14" fontId="30" fillId="0" borderId="0" xfId="6" applyNumberFormat="1" applyFont="1" applyAlignment="1">
      <alignment horizontal="center" vertical="center" wrapText="1"/>
    </xf>
    <xf numFmtId="4" fontId="6" fillId="0" borderId="23" xfId="6" applyNumberFormat="1" applyFont="1" applyBorder="1" applyAlignment="1">
      <alignment horizontal="center" vertical="center" wrapText="1"/>
    </xf>
    <xf numFmtId="4" fontId="6" fillId="0" borderId="24" xfId="6" applyNumberFormat="1" applyFont="1" applyBorder="1" applyAlignment="1">
      <alignment horizontal="center" vertical="center" wrapText="1"/>
    </xf>
    <xf numFmtId="4" fontId="6" fillId="0" borderId="25" xfId="6" applyNumberFormat="1" applyFont="1" applyBorder="1" applyAlignment="1">
      <alignment horizontal="center" vertical="center" wrapText="1"/>
    </xf>
    <xf numFmtId="3" fontId="6" fillId="0" borderId="27" xfId="0" applyNumberFormat="1" applyFont="1" applyBorder="1" applyAlignment="1">
      <alignment horizontal="center" vertical="center" wrapText="1"/>
    </xf>
    <xf numFmtId="4" fontId="6" fillId="0" borderId="23" xfId="0" applyNumberFormat="1" applyFont="1" applyBorder="1" applyAlignment="1">
      <alignment horizontal="center" vertical="center" wrapText="1"/>
    </xf>
    <xf numFmtId="4" fontId="6" fillId="0" borderId="24" xfId="0" applyNumberFormat="1" applyFont="1" applyBorder="1" applyAlignment="1">
      <alignment horizontal="center" vertical="center" wrapText="1"/>
    </xf>
    <xf numFmtId="4" fontId="6" fillId="0" borderId="25" xfId="0" applyNumberFormat="1" applyFont="1" applyBorder="1" applyAlignment="1">
      <alignment horizontal="center" vertical="center" wrapText="1"/>
    </xf>
    <xf numFmtId="4" fontId="25" fillId="0" borderId="27" xfId="0" applyNumberFormat="1" applyFont="1" applyFill="1" applyBorder="1" applyAlignment="1">
      <alignment horizontal="center" vertical="center" wrapText="1"/>
    </xf>
    <xf numFmtId="164" fontId="4" fillId="0" borderId="2" xfId="0" applyNumberFormat="1" applyFont="1" applyFill="1" applyBorder="1" applyAlignment="1">
      <alignment horizontal="right" vertical="center"/>
    </xf>
    <xf numFmtId="0" fontId="25" fillId="0" borderId="0" xfId="0" applyFont="1"/>
    <xf numFmtId="0" fontId="27" fillId="0" borderId="34" xfId="6" applyFont="1" applyBorder="1" applyAlignment="1">
      <alignment horizontal="center" vertical="center" wrapText="1"/>
    </xf>
    <xf numFmtId="2" fontId="25" fillId="0" borderId="33" xfId="6" applyNumberFormat="1" applyFont="1" applyBorder="1" applyAlignment="1">
      <alignment horizontal="center" vertical="center" wrapText="1"/>
    </xf>
    <xf numFmtId="2" fontId="25" fillId="0" borderId="33" xfId="0" applyNumberFormat="1" applyFont="1" applyBorder="1" applyAlignment="1">
      <alignment horizontal="center" vertical="center" wrapText="1"/>
    </xf>
    <xf numFmtId="2" fontId="25" fillId="0" borderId="26" xfId="0" applyNumberFormat="1" applyFont="1" applyBorder="1" applyAlignment="1">
      <alignment horizontal="center" vertical="center" wrapText="1"/>
    </xf>
    <xf numFmtId="0" fontId="27" fillId="0" borderId="35" xfId="6" applyFont="1" applyBorder="1" applyAlignment="1">
      <alignment horizontal="center" vertical="center" wrapText="1"/>
    </xf>
    <xf numFmtId="2" fontId="25" fillId="0" borderId="26" xfId="6" applyNumberFormat="1" applyFont="1" applyBorder="1" applyAlignment="1">
      <alignment horizontal="center" vertical="center" wrapText="1"/>
    </xf>
    <xf numFmtId="0" fontId="6" fillId="0" borderId="0" xfId="0" applyFont="1"/>
    <xf numFmtId="170" fontId="14" fillId="0" borderId="0" xfId="26" applyNumberFormat="1" applyFont="1" applyFill="1" applyBorder="1" applyAlignment="1">
      <alignment vertical="center" wrapText="1"/>
    </xf>
    <xf numFmtId="164" fontId="4" fillId="0" borderId="0" xfId="1" applyNumberFormat="1" applyFont="1" applyFill="1" applyBorder="1" applyAlignment="1">
      <alignment horizontal="left" vertical="center" wrapText="1"/>
    </xf>
    <xf numFmtId="166" fontId="25" fillId="0" borderId="27" xfId="0" applyNumberFormat="1" applyFont="1" applyFill="1" applyBorder="1" applyAlignment="1">
      <alignment horizontal="center" vertical="center" wrapText="1"/>
    </xf>
    <xf numFmtId="3" fontId="4" fillId="0" borderId="0" xfId="0" applyNumberFormat="1" applyFont="1" applyFill="1" applyBorder="1" applyAlignment="1">
      <alignment horizontal="right" wrapText="1"/>
    </xf>
    <xf numFmtId="3" fontId="16" fillId="0" borderId="0" xfId="0" applyNumberFormat="1" applyFont="1" applyFill="1" applyBorder="1" applyAlignment="1">
      <alignment horizontal="right" wrapText="1"/>
    </xf>
    <xf numFmtId="164" fontId="16" fillId="0" borderId="0" xfId="0" applyNumberFormat="1" applyFont="1" applyFill="1" applyBorder="1" applyAlignment="1">
      <alignment horizontal="right" wrapText="1"/>
    </xf>
    <xf numFmtId="164" fontId="4" fillId="0" borderId="0" xfId="1" applyNumberFormat="1" applyFont="1" applyFill="1" applyAlignment="1">
      <alignment horizontal="left" vertical="center" wrapText="1"/>
    </xf>
    <xf numFmtId="0" fontId="3" fillId="0" borderId="1" xfId="1" applyFont="1" applyFill="1" applyBorder="1" applyAlignment="1">
      <alignment horizontal="center" vertical="center"/>
    </xf>
    <xf numFmtId="0" fontId="14" fillId="0" borderId="1" xfId="1" applyFont="1" applyFill="1" applyBorder="1" applyAlignment="1">
      <alignment horizontal="center" vertical="center" wrapText="1"/>
    </xf>
    <xf numFmtId="0" fontId="14" fillId="0" borderId="0" xfId="0" applyFont="1" applyFill="1" applyAlignment="1">
      <alignment horizontal="left" vertical="center"/>
    </xf>
    <xf numFmtId="0" fontId="3" fillId="0" borderId="0" xfId="1" applyFont="1" applyFill="1" applyAlignment="1">
      <alignment horizontal="center" vertical="center"/>
    </xf>
    <xf numFmtId="164" fontId="4" fillId="0" borderId="0" xfId="1" applyNumberFormat="1" applyFont="1" applyFill="1" applyAlignment="1">
      <alignment vertical="center" wrapText="1"/>
    </xf>
    <xf numFmtId="164" fontId="8" fillId="0" borderId="0" xfId="1" applyNumberFormat="1" applyFont="1" applyFill="1" applyAlignment="1">
      <alignment horizontal="left" vertical="center" wrapText="1"/>
    </xf>
    <xf numFmtId="164" fontId="4" fillId="0" borderId="0" xfId="1" applyNumberFormat="1" applyFont="1" applyFill="1" applyBorder="1" applyAlignment="1">
      <alignment horizontal="left" vertical="center" wrapText="1"/>
    </xf>
    <xf numFmtId="164" fontId="8" fillId="0" borderId="0" xfId="1" applyNumberFormat="1" applyFont="1" applyFill="1" applyBorder="1" applyAlignment="1">
      <alignment horizontal="left" vertical="center" wrapText="1"/>
    </xf>
    <xf numFmtId="0" fontId="4" fillId="0" borderId="0" xfId="0" applyFont="1" applyFill="1" applyAlignment="1">
      <alignment horizontal="left" vertical="center"/>
    </xf>
    <xf numFmtId="14" fontId="26" fillId="0" borderId="13" xfId="6" applyNumberFormat="1" applyFont="1" applyFill="1" applyBorder="1" applyAlignment="1">
      <alignment horizontal="center" vertical="center" wrapText="1"/>
    </xf>
    <xf numFmtId="14" fontId="26" fillId="0" borderId="22" xfId="6" applyNumberFormat="1" applyFont="1" applyFill="1" applyBorder="1" applyAlignment="1">
      <alignment horizontal="center" vertical="center" wrapText="1"/>
    </xf>
    <xf numFmtId="14" fontId="26" fillId="0" borderId="4" xfId="6" applyNumberFormat="1" applyFont="1" applyFill="1" applyBorder="1" applyAlignment="1">
      <alignment horizontal="center" vertical="center" wrapText="1"/>
    </xf>
    <xf numFmtId="14" fontId="26" fillId="0" borderId="14" xfId="6" applyNumberFormat="1" applyFont="1" applyFill="1" applyBorder="1" applyAlignment="1">
      <alignment horizontal="center" vertical="center" wrapText="1"/>
    </xf>
    <xf numFmtId="0" fontId="26" fillId="0" borderId="5" xfId="6" applyFont="1" applyBorder="1" applyAlignment="1">
      <alignment horizontal="center" vertical="center" wrapText="1"/>
    </xf>
    <xf numFmtId="0" fontId="26" fillId="0" borderId="6" xfId="6" applyFont="1" applyBorder="1" applyAlignment="1">
      <alignment horizontal="center" vertical="center" wrapText="1"/>
    </xf>
    <xf numFmtId="0" fontId="26" fillId="0" borderId="7" xfId="6" applyFont="1" applyBorder="1" applyAlignment="1">
      <alignment horizontal="center" vertical="center" wrapText="1"/>
    </xf>
    <xf numFmtId="0" fontId="26" fillId="0" borderId="8" xfId="6" applyFont="1" applyBorder="1" applyAlignment="1">
      <alignment horizontal="center" vertical="center" wrapText="1"/>
    </xf>
    <xf numFmtId="0" fontId="26" fillId="0" borderId="9" xfId="6" applyFont="1" applyBorder="1" applyAlignment="1">
      <alignment horizontal="center" vertical="center" wrapText="1"/>
    </xf>
    <xf numFmtId="0" fontId="26" fillId="0" borderId="10" xfId="6" applyFont="1" applyBorder="1" applyAlignment="1">
      <alignment horizontal="center" vertical="center" wrapText="1"/>
    </xf>
    <xf numFmtId="14" fontId="26" fillId="0" borderId="11" xfId="6" applyNumberFormat="1" applyFont="1" applyFill="1" applyBorder="1" applyAlignment="1">
      <alignment horizontal="center" vertical="center" wrapText="1"/>
    </xf>
    <xf numFmtId="14" fontId="26" fillId="0" borderId="20" xfId="6" applyNumberFormat="1" applyFont="1" applyFill="1" applyBorder="1" applyAlignment="1">
      <alignment horizontal="center" vertical="center" wrapText="1"/>
    </xf>
    <xf numFmtId="14" fontId="26" fillId="0" borderId="12" xfId="6" applyNumberFormat="1" applyFont="1" applyFill="1" applyBorder="1" applyAlignment="1">
      <alignment horizontal="center" vertical="center" wrapText="1"/>
    </xf>
    <xf numFmtId="14" fontId="26" fillId="0" borderId="21" xfId="6" applyNumberFormat="1" applyFont="1" applyFill="1" applyBorder="1" applyAlignment="1">
      <alignment horizontal="center" vertical="center" wrapText="1"/>
    </xf>
    <xf numFmtId="0" fontId="24" fillId="0" borderId="4" xfId="6" applyFont="1" applyBorder="1" applyAlignment="1">
      <alignment horizontal="center" vertical="center" wrapText="1"/>
    </xf>
    <xf numFmtId="0" fontId="24" fillId="0" borderId="14" xfId="6" applyFont="1" applyBorder="1" applyAlignment="1">
      <alignment horizontal="center" vertical="center" wrapText="1"/>
    </xf>
    <xf numFmtId="14" fontId="26" fillId="0" borderId="28" xfId="6" applyNumberFormat="1" applyFont="1" applyFill="1" applyBorder="1" applyAlignment="1">
      <alignment horizontal="center" vertical="center" wrapText="1"/>
    </xf>
    <xf numFmtId="0" fontId="26" fillId="0" borderId="15" xfId="6" applyFont="1" applyBorder="1" applyAlignment="1">
      <alignment horizontal="center" vertical="center" wrapText="1"/>
    </xf>
    <xf numFmtId="0" fontId="26" fillId="0" borderId="16" xfId="6" applyFont="1" applyBorder="1" applyAlignment="1">
      <alignment horizontal="center" vertical="center" wrapText="1"/>
    </xf>
    <xf numFmtId="0" fontId="26" fillId="0" borderId="17" xfId="6" applyFont="1" applyBorder="1" applyAlignment="1">
      <alignment horizontal="center" vertical="center" wrapText="1"/>
    </xf>
    <xf numFmtId="14" fontId="29" fillId="0" borderId="8" xfId="6" applyNumberFormat="1" applyFont="1" applyFill="1" applyBorder="1" applyAlignment="1">
      <alignment horizontal="center" vertical="center" wrapText="1"/>
    </xf>
    <xf numFmtId="14" fontId="29" fillId="0" borderId="28" xfId="6" applyNumberFormat="1" applyFont="1" applyFill="1" applyBorder="1" applyAlignment="1">
      <alignment horizontal="center" vertical="center" wrapText="1"/>
    </xf>
    <xf numFmtId="0" fontId="6" fillId="0" borderId="15" xfId="6" applyFont="1" applyBorder="1" applyAlignment="1">
      <alignment horizontal="center" vertical="center" wrapText="1"/>
    </xf>
    <xf numFmtId="0" fontId="6" fillId="0" borderId="16" xfId="6" applyFont="1" applyBorder="1" applyAlignment="1">
      <alignment horizontal="center" vertical="center" wrapText="1"/>
    </xf>
    <xf numFmtId="0" fontId="6" fillId="0" borderId="17" xfId="6" applyFont="1" applyBorder="1" applyAlignment="1">
      <alignment horizontal="center"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cellXfs>
  <cellStyles count="27">
    <cellStyle name="Comma 34" xfId="5"/>
    <cellStyle name="Normal" xfId="0" builtinId="0"/>
    <cellStyle name="Normal 2" xfId="2"/>
    <cellStyle name="Normal 2 10" xfId="6"/>
    <cellStyle name="Normal 2 11" xfId="7"/>
    <cellStyle name="Normal 2 12" xfId="8"/>
    <cellStyle name="Normal 2 13" xfId="9"/>
    <cellStyle name="Normal 2 14" xfId="10"/>
    <cellStyle name="Normal 2 15" xfId="11"/>
    <cellStyle name="Normal 2 2" xfId="12"/>
    <cellStyle name="Normal 2 3" xfId="13"/>
    <cellStyle name="Normal 2 4" xfId="14"/>
    <cellStyle name="Normal 2 5" xfId="15"/>
    <cellStyle name="Normal 2 6" xfId="16"/>
    <cellStyle name="Normal 2 7" xfId="17"/>
    <cellStyle name="Normal 2 8" xfId="18"/>
    <cellStyle name="Normal 2 9" xfId="19"/>
    <cellStyle name="Normal 3" xfId="24"/>
    <cellStyle name="Normal 5" xfId="20"/>
    <cellStyle name="Normal_FSAP Tables" xfId="1"/>
    <cellStyle name="Percent" xfId="26" builtinId="5"/>
    <cellStyle name="Percent 2" xfId="3"/>
    <cellStyle name="Percent 4" xfId="21"/>
    <cellStyle name="Percent 9" xfId="25"/>
    <cellStyle name="Запирка 2" xfId="22"/>
    <cellStyle name="Нормално 2" xfId="23"/>
    <cellStyle name="Процент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brm.mk/Documents%20and%20Settings/NoraM/Local%20Settings/Temporary%20Internet%20Files/Content.Outlook/6J8QS28A/FSIndicators-rabotno-posledno%2031.12.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brm.mk/Documents%20and%20Settings/NoraM/Local%20Settings/Temporary%20Internet%20Files/Content.Outlook/6J8QS28A/FSIndicators-rabotno-posledno%2030.09.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brm.mk/Users/EmilijaD/Desktop/TEKOVNO/Kvartalni%20MMF%2030.6.2014/FSIndicators-rabotno-(sredeno)%2030.6.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Adequacy"/>
      <sheetName val="Assets quality"/>
      <sheetName val="Connected lending"/>
      <sheetName val="Banking participation"/>
      <sheetName val="Interest rate spreads"/>
      <sheetName val="Market risk"/>
      <sheetName val="Liquidity"/>
      <sheetName val="Profitability"/>
      <sheetName val="Sheet1"/>
    </sheetNames>
    <sheetDataSet>
      <sheetData sheetId="0">
        <row r="35">
          <cell r="D35">
            <v>0.17117344181230756</v>
          </cell>
        </row>
      </sheetData>
      <sheetData sheetId="1">
        <row r="19">
          <cell r="AC19">
            <v>0.33423403848041627</v>
          </cell>
          <cell r="AE19">
            <v>0</v>
          </cell>
        </row>
        <row r="20">
          <cell r="AC20">
            <v>0.13790718418419054</v>
          </cell>
          <cell r="AE20">
            <v>0.62805925335346857</v>
          </cell>
        </row>
        <row r="21">
          <cell r="AC21">
            <v>0.14232314917905015</v>
          </cell>
          <cell r="AE21">
            <v>0.66492459335929577</v>
          </cell>
        </row>
        <row r="22">
          <cell r="AC22">
            <v>0.14962766214310402</v>
          </cell>
          <cell r="AE22">
            <v>0.67680148046809185</v>
          </cell>
        </row>
        <row r="23">
          <cell r="AC23">
            <v>0.13484381580900892</v>
          </cell>
          <cell r="AE23">
            <v>0.69987734154218628</v>
          </cell>
        </row>
      </sheetData>
      <sheetData sheetId="2">
        <row r="30">
          <cell r="D30">
            <v>3.4969415493367531E-2</v>
          </cell>
        </row>
      </sheetData>
      <sheetData sheetId="3">
        <row r="35">
          <cell r="D35">
            <v>1.8035300147451978E-2</v>
          </cell>
        </row>
      </sheetData>
      <sheetData sheetId="4">
        <row r="35">
          <cell r="D35">
            <v>3.4987467467947866</v>
          </cell>
        </row>
      </sheetData>
      <sheetData sheetId="5">
        <row r="35">
          <cell r="D35">
            <v>0.11424076690945147</v>
          </cell>
        </row>
      </sheetData>
      <sheetData sheetId="6">
        <row r="35">
          <cell r="E35">
            <v>0.29445747045975412</v>
          </cell>
        </row>
      </sheetData>
      <sheetData sheetId="7">
        <row r="36">
          <cell r="E36">
            <v>4.2727843096770106E-3</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Adequacy"/>
      <sheetName val="Assets quality"/>
      <sheetName val="Connected lending"/>
      <sheetName val="Banking participation"/>
      <sheetName val="Interest rate spreads"/>
      <sheetName val="Market risk"/>
      <sheetName val="Liquidity"/>
      <sheetName val="Profitability"/>
      <sheetName val="Sheet1"/>
    </sheetNames>
    <sheetDataSet>
      <sheetData sheetId="0" refreshError="1"/>
      <sheetData sheetId="1" refreshError="1">
        <row r="20">
          <cell r="AL20">
            <v>2.0818429314047284E-2</v>
          </cell>
          <cell r="AM20">
            <v>1.9452779723746678E-3</v>
          </cell>
          <cell r="AN20">
            <v>5.7507409409202005E-4</v>
          </cell>
          <cell r="AO20">
            <v>0.58984229045098202</v>
          </cell>
          <cell r="AP20">
            <v>0.38520907808588062</v>
          </cell>
          <cell r="AQ20">
            <v>5.8517199104096793E-4</v>
          </cell>
          <cell r="AR20">
            <v>1.0246780915824122E-3</v>
          </cell>
        </row>
        <row r="21">
          <cell r="AL21">
            <v>2.0314748054500953E-2</v>
          </cell>
          <cell r="AM21">
            <v>1.4665517600102825E-3</v>
          </cell>
          <cell r="AN21">
            <v>8.3212203688825994E-4</v>
          </cell>
          <cell r="AO21">
            <v>0.5833266358996817</v>
          </cell>
          <cell r="AP21">
            <v>0.38868982642345351</v>
          </cell>
          <cell r="AQ21">
            <v>5.0749014768233943E-4</v>
          </cell>
          <cell r="AR21">
            <v>4.8626256777828062E-3</v>
          </cell>
        </row>
        <row r="22">
          <cell r="AL22">
            <v>1.919268978583024E-2</v>
          </cell>
          <cell r="AM22">
            <v>1.1889466301251578E-3</v>
          </cell>
          <cell r="AN22">
            <v>8.0381982949429107E-4</v>
          </cell>
          <cell r="AO22">
            <v>0.5823691776923402</v>
          </cell>
          <cell r="AP22">
            <v>0.38977562881231154</v>
          </cell>
          <cell r="AQ22">
            <v>4.8230902332322393E-4</v>
          </cell>
          <cell r="AR22">
            <v>6.1874282265753471E-3</v>
          </cell>
        </row>
        <row r="23">
          <cell r="AL23">
            <v>2.5731131627196611E-2</v>
          </cell>
          <cell r="AM23">
            <v>1.1162520102924328E-3</v>
          </cell>
          <cell r="AN23">
            <v>7.488801174626499E-4</v>
          </cell>
          <cell r="AO23">
            <v>0.58656847043055316</v>
          </cell>
          <cell r="AP23">
            <v>0.37894479789978075</v>
          </cell>
          <cell r="AQ23">
            <v>4.6913453678710664E-4</v>
          </cell>
          <cell r="AR23">
            <v>6.4213333779273357E-3</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Adequacy"/>
      <sheetName val="Assets quality"/>
      <sheetName val="Connected lending"/>
      <sheetName val="Banking participation"/>
      <sheetName val="Interest rate spreads"/>
      <sheetName val="Market risk"/>
      <sheetName val="Liquidity"/>
      <sheetName val="Profitability"/>
    </sheetNames>
    <sheetDataSet>
      <sheetData sheetId="0"/>
      <sheetData sheetId="1">
        <row r="41">
          <cell r="BE41">
            <v>9.8203603730889197E-2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M211"/>
  <sheetViews>
    <sheetView showGridLines="0" tabSelected="1" zoomScale="110" zoomScaleNormal="110" workbookViewId="0">
      <pane xSplit="2" ySplit="7" topLeftCell="AQ8" activePane="bottomRight" state="frozen"/>
      <selection pane="topRight" activeCell="B1" sqref="B1"/>
      <selection pane="bottomLeft" activeCell="A6" sqref="A6"/>
      <selection pane="bottomRight" activeCell="BC114" sqref="BC114"/>
    </sheetView>
  </sheetViews>
  <sheetFormatPr defaultColWidth="9.140625" defaultRowHeight="11.25" x14ac:dyDescent="0.15"/>
  <cols>
    <col min="1" max="1" width="8.5703125" style="2" customWidth="1"/>
    <col min="2" max="2" width="87.42578125" style="2" customWidth="1"/>
    <col min="3" max="4" width="8" style="2" hidden="1" customWidth="1"/>
    <col min="5" max="6" width="8" style="37" hidden="1" customWidth="1"/>
    <col min="7" max="7" width="7.85546875" style="37" hidden="1" customWidth="1"/>
    <col min="8" max="9" width="8.140625" style="37" hidden="1" customWidth="1"/>
    <col min="10" max="10" width="8.42578125" style="37" hidden="1" customWidth="1"/>
    <col min="11" max="11" width="7.28515625" style="37" hidden="1" customWidth="1"/>
    <col min="12" max="12" width="7.5703125" style="37" hidden="1" customWidth="1"/>
    <col min="13" max="13" width="9.140625" style="37" hidden="1" customWidth="1"/>
    <col min="14" max="14" width="8.7109375" style="2" hidden="1" customWidth="1"/>
    <col min="15" max="15" width="8.85546875" style="2" hidden="1" customWidth="1"/>
    <col min="16" max="16" width="9.140625" style="2" hidden="1" customWidth="1"/>
    <col min="17" max="17" width="9.42578125" style="2" hidden="1" customWidth="1"/>
    <col min="18" max="22" width="9.140625" style="2" hidden="1" customWidth="1"/>
    <col min="23" max="24" width="9.140625" style="2"/>
    <col min="25" max="25" width="9.5703125" style="2" bestFit="1" customWidth="1"/>
    <col min="26" max="30" width="9.140625" style="2"/>
    <col min="31" max="31" width="9.140625" style="2" customWidth="1"/>
    <col min="32" max="32" width="9.140625" style="2"/>
    <col min="33" max="33" width="9" style="2" customWidth="1"/>
    <col min="34" max="34" width="8.5703125" style="2" customWidth="1"/>
    <col min="35" max="35" width="8.42578125" style="2" customWidth="1"/>
    <col min="36" max="39" width="9.140625" style="2"/>
    <col min="40" max="40" width="8.42578125" style="2" customWidth="1"/>
    <col min="41" max="42" width="8.85546875" style="2" customWidth="1"/>
    <col min="43" max="43" width="9.140625" style="2"/>
    <col min="44" max="54" width="8" style="2" bestFit="1" customWidth="1"/>
    <col min="55" max="55" width="8.140625" style="2" bestFit="1" customWidth="1"/>
    <col min="56" max="56" width="18.7109375" style="2" bestFit="1" customWidth="1"/>
    <col min="57" max="16384" width="9.140625" style="2"/>
  </cols>
  <sheetData>
    <row r="2" spans="1:87" s="9" customFormat="1" ht="12" customHeight="1" x14ac:dyDescent="0.15">
      <c r="A2" s="260" t="s">
        <v>458</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10"/>
      <c r="BE2" s="10"/>
      <c r="BF2" s="10"/>
      <c r="BG2" s="10"/>
      <c r="BH2" s="10"/>
      <c r="BI2" s="10"/>
      <c r="BJ2" s="10"/>
      <c r="BK2" s="10"/>
      <c r="BL2" s="10"/>
      <c r="BM2" s="10"/>
      <c r="BN2" s="10"/>
    </row>
    <row r="3" spans="1:87" s="9" customFormat="1" ht="12" customHeight="1" x14ac:dyDescent="0.15">
      <c r="B3" s="10"/>
      <c r="C3" s="11"/>
      <c r="D3" s="11"/>
      <c r="E3" s="11"/>
      <c r="F3" s="11"/>
      <c r="G3" s="11"/>
      <c r="H3" s="11"/>
      <c r="I3" s="11"/>
      <c r="J3" s="11"/>
      <c r="K3" s="11"/>
      <c r="L3" s="11"/>
      <c r="M3" s="11"/>
      <c r="N3" s="11"/>
      <c r="O3" s="11"/>
      <c r="P3" s="11"/>
      <c r="Q3" s="11"/>
      <c r="R3" s="11"/>
      <c r="S3" s="11"/>
      <c r="T3" s="11"/>
      <c r="U3" s="11"/>
      <c r="V3" s="257"/>
      <c r="W3" s="257"/>
      <c r="X3" s="257"/>
      <c r="Y3" s="257"/>
      <c r="Z3" s="257"/>
      <c r="AA3" s="257"/>
      <c r="AB3" s="257"/>
      <c r="AC3" s="257"/>
      <c r="AD3" s="257"/>
      <c r="AE3" s="11"/>
      <c r="AF3" s="11"/>
      <c r="AG3" s="11"/>
      <c r="AH3" s="11"/>
      <c r="AI3" s="11"/>
      <c r="AJ3" s="11"/>
      <c r="AK3" s="11"/>
      <c r="AL3" s="11"/>
      <c r="AM3" s="11"/>
      <c r="AN3" s="11"/>
      <c r="AO3" s="11"/>
      <c r="AP3" s="11"/>
      <c r="AQ3" s="10"/>
      <c r="AR3" s="10"/>
      <c r="AS3" s="10"/>
      <c r="AT3" s="10"/>
      <c r="AU3" s="10"/>
      <c r="AV3" s="10"/>
      <c r="AW3" s="10"/>
      <c r="AX3" s="10"/>
      <c r="AY3" s="10"/>
      <c r="AZ3" s="10"/>
      <c r="BA3" s="10"/>
      <c r="BB3" s="10"/>
      <c r="BC3" s="10"/>
      <c r="BD3" s="10"/>
      <c r="BE3" s="10"/>
      <c r="BF3" s="10"/>
      <c r="BG3" s="10"/>
      <c r="BH3" s="10"/>
      <c r="BI3" s="10"/>
      <c r="BJ3" s="10"/>
      <c r="BK3" s="10"/>
      <c r="BL3" s="10"/>
      <c r="BM3" s="10"/>
      <c r="BN3" s="10"/>
    </row>
    <row r="4" spans="1:87" s="9" customFormat="1" ht="12" customHeight="1" x14ac:dyDescent="0.15">
      <c r="A4" s="12"/>
      <c r="B4" s="12"/>
      <c r="C4" s="13"/>
      <c r="D4" s="13"/>
      <c r="E4" s="13"/>
      <c r="F4" s="13"/>
      <c r="G4" s="13"/>
      <c r="H4" s="13"/>
      <c r="I4" s="13"/>
      <c r="J4" s="13"/>
      <c r="K4" s="13"/>
      <c r="L4" s="13"/>
      <c r="M4" s="13"/>
      <c r="N4" s="13"/>
      <c r="O4" s="13"/>
      <c r="P4" s="13"/>
      <c r="Q4" s="14"/>
      <c r="R4" s="14"/>
      <c r="S4" s="14"/>
      <c r="T4" s="14"/>
      <c r="U4" s="14"/>
      <c r="V4" s="14"/>
      <c r="W4" s="14"/>
      <c r="X4" s="14"/>
      <c r="Y4" s="14"/>
      <c r="Z4" s="14"/>
      <c r="AA4" s="13"/>
      <c r="AB4" s="13"/>
      <c r="AC4" s="13"/>
      <c r="AD4" s="13"/>
      <c r="AE4" s="13"/>
      <c r="AF4" s="13"/>
      <c r="AG4" s="13"/>
      <c r="AH4" s="13"/>
      <c r="AI4" s="13"/>
      <c r="AJ4" s="13"/>
      <c r="AK4" s="13"/>
      <c r="AL4" s="13"/>
      <c r="AM4" s="13"/>
      <c r="AN4" s="13"/>
      <c r="AO4" s="11"/>
      <c r="AP4" s="11"/>
      <c r="AQ4" s="14"/>
      <c r="AR4" s="14"/>
      <c r="AS4" s="14"/>
      <c r="AT4" s="14"/>
      <c r="AU4" s="14"/>
      <c r="AV4" s="14"/>
      <c r="AW4" s="14"/>
      <c r="AX4" s="14"/>
      <c r="AY4" s="14"/>
      <c r="AZ4" s="14"/>
      <c r="BA4" s="14"/>
      <c r="BB4" s="14"/>
      <c r="BC4" s="14"/>
      <c r="BD4" s="10"/>
      <c r="BE4" s="10"/>
      <c r="BF4" s="10"/>
      <c r="BG4" s="10"/>
      <c r="BH4" s="10"/>
      <c r="BI4" s="10"/>
      <c r="BJ4" s="10"/>
      <c r="BK4" s="10"/>
      <c r="BL4" s="10"/>
      <c r="BM4" s="10"/>
      <c r="BN4" s="10"/>
    </row>
    <row r="5" spans="1:87" s="9" customFormat="1" ht="12"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1"/>
      <c r="AP5" s="11"/>
      <c r="AQ5" s="11"/>
      <c r="AR5" s="11"/>
      <c r="AS5" s="11"/>
      <c r="AT5" s="11"/>
      <c r="AU5" s="11"/>
      <c r="AV5" s="11"/>
      <c r="AW5" s="11"/>
      <c r="AX5" s="11"/>
      <c r="AY5" s="11"/>
      <c r="AZ5" s="11"/>
      <c r="BA5" s="11"/>
      <c r="BB5" s="11"/>
      <c r="BC5" s="11"/>
      <c r="BD5" s="10"/>
      <c r="BE5" s="10"/>
      <c r="BF5" s="10"/>
      <c r="BG5" s="10"/>
      <c r="BH5" s="10"/>
      <c r="BI5" s="10"/>
      <c r="BJ5" s="10"/>
      <c r="BK5" s="10"/>
      <c r="BL5" s="10"/>
      <c r="BM5" s="10"/>
      <c r="BN5" s="10"/>
    </row>
    <row r="6" spans="1:87" s="9" customFormat="1" x14ac:dyDescent="0.15">
      <c r="A6" s="15"/>
      <c r="B6" s="15"/>
      <c r="C6" s="16">
        <v>2001</v>
      </c>
      <c r="D6" s="16">
        <v>2002</v>
      </c>
      <c r="E6" s="16">
        <v>2003</v>
      </c>
      <c r="F6" s="16">
        <v>2004</v>
      </c>
      <c r="G6" s="16">
        <v>2005</v>
      </c>
      <c r="H6" s="16" t="s">
        <v>0</v>
      </c>
      <c r="I6" s="16" t="s">
        <v>1</v>
      </c>
      <c r="J6" s="16" t="s">
        <v>2</v>
      </c>
      <c r="K6" s="16" t="s">
        <v>3</v>
      </c>
      <c r="L6" s="16" t="s">
        <v>4</v>
      </c>
      <c r="M6" s="16" t="s">
        <v>5</v>
      </c>
      <c r="N6" s="16" t="s">
        <v>6</v>
      </c>
      <c r="O6" s="16" t="s">
        <v>7</v>
      </c>
      <c r="P6" s="16" t="s">
        <v>8</v>
      </c>
      <c r="Q6" s="16" t="s">
        <v>9</v>
      </c>
      <c r="R6" s="16" t="s">
        <v>10</v>
      </c>
      <c r="S6" s="16" t="s">
        <v>11</v>
      </c>
      <c r="T6" s="16" t="s">
        <v>12</v>
      </c>
      <c r="U6" s="16" t="s">
        <v>13</v>
      </c>
      <c r="V6" s="16" t="s">
        <v>14</v>
      </c>
      <c r="W6" s="16" t="s">
        <v>15</v>
      </c>
      <c r="X6" s="16" t="s">
        <v>16</v>
      </c>
      <c r="Y6" s="16" t="s">
        <v>17</v>
      </c>
      <c r="Z6" s="16" t="s">
        <v>18</v>
      </c>
      <c r="AA6" s="16" t="s">
        <v>19</v>
      </c>
      <c r="AB6" s="16" t="s">
        <v>20</v>
      </c>
      <c r="AC6" s="16" t="s">
        <v>21</v>
      </c>
      <c r="AD6" s="16" t="s">
        <v>22</v>
      </c>
      <c r="AE6" s="16" t="s">
        <v>23</v>
      </c>
      <c r="AF6" s="16" t="s">
        <v>24</v>
      </c>
      <c r="AG6" s="16" t="s">
        <v>25</v>
      </c>
      <c r="AH6" s="17" t="s">
        <v>26</v>
      </c>
      <c r="AI6" s="17" t="s">
        <v>27</v>
      </c>
      <c r="AJ6" s="17" t="s">
        <v>58</v>
      </c>
      <c r="AK6" s="17" t="s">
        <v>59</v>
      </c>
      <c r="AL6" s="17" t="s">
        <v>60</v>
      </c>
      <c r="AM6" s="17" t="s">
        <v>61</v>
      </c>
      <c r="AN6" s="17" t="s">
        <v>62</v>
      </c>
      <c r="AO6" s="17" t="s">
        <v>63</v>
      </c>
      <c r="AP6" s="17" t="s">
        <v>64</v>
      </c>
      <c r="AQ6" s="17" t="s">
        <v>70</v>
      </c>
      <c r="AR6" s="17" t="s">
        <v>74</v>
      </c>
      <c r="AS6" s="17" t="s">
        <v>126</v>
      </c>
      <c r="AT6" s="17" t="s">
        <v>177</v>
      </c>
      <c r="AU6" s="17" t="s">
        <v>182</v>
      </c>
      <c r="AV6" s="17" t="s">
        <v>184</v>
      </c>
      <c r="AW6" s="17" t="s">
        <v>191</v>
      </c>
      <c r="AX6" s="17" t="s">
        <v>193</v>
      </c>
      <c r="AY6" s="17" t="s">
        <v>361</v>
      </c>
      <c r="AZ6" s="17" t="s">
        <v>425</v>
      </c>
      <c r="BA6" s="17" t="s">
        <v>428</v>
      </c>
      <c r="BB6" s="17" t="s">
        <v>432</v>
      </c>
      <c r="BC6" s="17" t="s">
        <v>453</v>
      </c>
    </row>
    <row r="7" spans="1:87" s="9" customFormat="1" ht="12.75" x14ac:dyDescent="0.2">
      <c r="A7" s="18"/>
      <c r="B7" s="18"/>
      <c r="C7" s="18"/>
      <c r="D7" s="18"/>
      <c r="E7" s="19"/>
      <c r="F7" s="19"/>
      <c r="G7" s="19"/>
      <c r="H7" s="19"/>
      <c r="I7" s="19"/>
      <c r="J7" s="19"/>
      <c r="K7" s="20"/>
      <c r="L7" s="20"/>
      <c r="M7" s="20"/>
      <c r="N7" s="20"/>
      <c r="O7" s="20"/>
      <c r="P7" s="20"/>
      <c r="Q7" s="20"/>
      <c r="R7" s="20"/>
      <c r="S7" s="20"/>
      <c r="T7" s="20"/>
      <c r="U7" s="20"/>
      <c r="V7" s="21"/>
      <c r="W7" s="2"/>
      <c r="X7" s="2"/>
      <c r="Y7" s="2"/>
      <c r="AD7" s="2"/>
      <c r="AE7" s="2"/>
      <c r="AF7" s="2"/>
      <c r="AG7" s="2"/>
      <c r="AH7" s="2"/>
    </row>
    <row r="8" spans="1:87" s="9" customFormat="1" ht="12.75" customHeight="1" x14ac:dyDescent="0.15">
      <c r="A8" s="22" t="s">
        <v>68</v>
      </c>
      <c r="B8" s="23"/>
      <c r="C8" s="23"/>
      <c r="D8" s="23"/>
      <c r="E8" s="23"/>
      <c r="F8" s="23"/>
      <c r="G8" s="23"/>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3"/>
      <c r="AQ8" s="23"/>
      <c r="AR8" s="23"/>
      <c r="AS8" s="23"/>
      <c r="AT8" s="23"/>
      <c r="AU8" s="23"/>
      <c r="AV8" s="23"/>
      <c r="AW8" s="23"/>
      <c r="AX8" s="23"/>
      <c r="AY8" s="23"/>
      <c r="AZ8" s="23"/>
      <c r="BA8" s="23"/>
      <c r="BB8" s="23"/>
      <c r="BC8" s="23"/>
      <c r="BD8" s="24"/>
      <c r="BE8" s="24"/>
      <c r="BF8" s="24"/>
      <c r="BG8" s="24"/>
      <c r="BH8" s="24"/>
      <c r="BI8" s="24"/>
      <c r="BJ8" s="24"/>
      <c r="BK8" s="24"/>
      <c r="BL8" s="24"/>
      <c r="BM8" s="24"/>
      <c r="BN8" s="24"/>
      <c r="BO8" s="24"/>
      <c r="BP8" s="24"/>
    </row>
    <row r="9" spans="1:87" s="9" customFormat="1" ht="12.75" customHeight="1" x14ac:dyDescent="0.15">
      <c r="A9" s="25"/>
      <c r="B9" s="26" t="s">
        <v>76</v>
      </c>
      <c r="C9" s="24"/>
      <c r="D9" s="24"/>
      <c r="E9" s="24"/>
      <c r="F9" s="24"/>
      <c r="G9" s="24"/>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row>
    <row r="10" spans="1:87" s="9" customFormat="1" ht="17.25" customHeight="1" x14ac:dyDescent="0.15">
      <c r="A10" s="25"/>
      <c r="B10" s="3" t="s">
        <v>77</v>
      </c>
      <c r="C10" s="4">
        <v>41.852542661642758</v>
      </c>
      <c r="D10" s="4">
        <v>36.047945518038837</v>
      </c>
      <c r="E10" s="4">
        <v>39.031836705831566</v>
      </c>
      <c r="F10" s="4">
        <v>42.245158785841227</v>
      </c>
      <c r="G10" s="4">
        <v>45.530000291784326</v>
      </c>
      <c r="H10" s="4">
        <v>45.782617458752839</v>
      </c>
      <c r="I10" s="4">
        <v>45.979092219904281</v>
      </c>
      <c r="J10" s="4">
        <v>47.446878213338621</v>
      </c>
      <c r="K10" s="4">
        <v>52.000159778281507</v>
      </c>
      <c r="L10" s="4">
        <v>53.414670319399981</v>
      </c>
      <c r="M10" s="4">
        <v>57.173427882944594</v>
      </c>
      <c r="N10" s="4">
        <v>57.466516128673881</v>
      </c>
      <c r="O10" s="4">
        <v>59.980121162061629</v>
      </c>
      <c r="P10" s="4">
        <v>59.522407435484546</v>
      </c>
      <c r="Q10" s="4">
        <v>61.486113028581848</v>
      </c>
      <c r="R10" s="4">
        <v>63.132824718340018</v>
      </c>
      <c r="S10" s="4">
        <v>60.426516269828149</v>
      </c>
      <c r="T10" s="4">
        <v>59.145375278229473</v>
      </c>
      <c r="U10" s="4">
        <v>59.139505536025773</v>
      </c>
      <c r="V10" s="4">
        <v>61.379434637639953</v>
      </c>
      <c r="W10" s="4">
        <v>64.768034293387728</v>
      </c>
      <c r="X10" s="4">
        <v>64.412265704832208</v>
      </c>
      <c r="Y10" s="4">
        <v>66.30391628241405</v>
      </c>
      <c r="Z10" s="4">
        <v>66.142844865975889</v>
      </c>
      <c r="AA10" s="4">
        <v>69.812934445011038</v>
      </c>
      <c r="AB10" s="4">
        <v>69.845532681792903</v>
      </c>
      <c r="AC10" s="4">
        <v>70.268322484590954</v>
      </c>
      <c r="AD10" s="4">
        <v>70.469904206673803</v>
      </c>
      <c r="AE10" s="4">
        <v>71.345589052664224</v>
      </c>
      <c r="AF10" s="4">
        <v>72.294240717101104</v>
      </c>
      <c r="AG10" s="4">
        <v>73.291891675796691</v>
      </c>
      <c r="AH10" s="4">
        <v>72.573539520282822</v>
      </c>
      <c r="AI10" s="4">
        <v>75.612522096493919</v>
      </c>
      <c r="AJ10" s="4">
        <v>75.38168740634292</v>
      </c>
      <c r="AK10" s="4">
        <v>73.782888905875865</v>
      </c>
      <c r="AL10" s="4">
        <v>73.830159805369419</v>
      </c>
      <c r="AM10" s="4">
        <v>73.622553104160062</v>
      </c>
      <c r="AN10" s="4">
        <v>72.952893189665417</v>
      </c>
      <c r="AO10" s="4">
        <v>72.5561266988163</v>
      </c>
      <c r="AP10" s="4">
        <v>73.671868446558335</v>
      </c>
      <c r="AQ10" s="4">
        <v>75.863852957843648</v>
      </c>
      <c r="AR10" s="4">
        <v>74.758466509768766</v>
      </c>
      <c r="AS10" s="4">
        <v>74.724334545831695</v>
      </c>
      <c r="AT10" s="5">
        <v>74.053656845864296</v>
      </c>
      <c r="AU10" s="5">
        <v>75.796514203315482</v>
      </c>
      <c r="AV10" s="5">
        <v>74.156256537977356</v>
      </c>
      <c r="AW10" s="5">
        <v>72.110289914741557</v>
      </c>
      <c r="AX10" s="5">
        <v>72.046958563033343</v>
      </c>
      <c r="AY10" s="5">
        <v>74.251820575362856</v>
      </c>
      <c r="AZ10" s="5">
        <v>72.628989004919035</v>
      </c>
      <c r="BA10" s="5">
        <v>72.465586955932963</v>
      </c>
      <c r="BB10" s="5">
        <v>71.908661321530971</v>
      </c>
      <c r="BC10" s="5">
        <v>74.540382818276768</v>
      </c>
      <c r="BD10" s="250"/>
      <c r="BE10" s="28"/>
      <c r="BF10" s="28"/>
      <c r="BG10" s="28"/>
      <c r="BH10" s="28"/>
      <c r="BI10" s="24"/>
      <c r="BJ10" s="24"/>
      <c r="BK10" s="24"/>
      <c r="BL10" s="24"/>
      <c r="BM10" s="24"/>
      <c r="BN10" s="24"/>
      <c r="BO10" s="24"/>
      <c r="BP10" s="24"/>
    </row>
    <row r="11" spans="1:87" s="9" customFormat="1" ht="17.25" customHeight="1" x14ac:dyDescent="0.15">
      <c r="A11" s="25"/>
      <c r="B11" s="3" t="s">
        <v>78</v>
      </c>
      <c r="C11" s="4">
        <v>27.732658591957783</v>
      </c>
      <c r="D11" s="4">
        <v>22.393299198316967</v>
      </c>
      <c r="E11" s="4">
        <v>26.122178471340895</v>
      </c>
      <c r="F11" s="4">
        <v>29.304855637903465</v>
      </c>
      <c r="G11" s="4">
        <v>31.746706889676346</v>
      </c>
      <c r="H11" s="4">
        <v>32.08219483083861</v>
      </c>
      <c r="I11" s="4">
        <v>32.695626764020126</v>
      </c>
      <c r="J11" s="4">
        <v>34.035090108779968</v>
      </c>
      <c r="K11" s="4">
        <v>36.771752693085332</v>
      </c>
      <c r="L11" s="4">
        <v>38.162231010070329</v>
      </c>
      <c r="M11" s="4">
        <v>41.658353366247624</v>
      </c>
      <c r="N11" s="4">
        <v>41.676677443187188</v>
      </c>
      <c r="O11" s="4">
        <v>43.010522970642732</v>
      </c>
      <c r="P11" s="4">
        <v>43.268092297879463</v>
      </c>
      <c r="Q11" s="4">
        <v>45.089898542593509</v>
      </c>
      <c r="R11" s="4">
        <v>45.736940247828407</v>
      </c>
      <c r="S11" s="4">
        <v>43.605013309716547</v>
      </c>
      <c r="T11" s="4">
        <v>42.063022774195169</v>
      </c>
      <c r="U11" s="4">
        <v>42.043978590579378</v>
      </c>
      <c r="V11" s="4">
        <v>44.001026514109377</v>
      </c>
      <c r="W11" s="4">
        <v>45.312360340985272</v>
      </c>
      <c r="X11" s="4">
        <v>45.713610390499205</v>
      </c>
      <c r="Y11" s="4">
        <v>47.171310716275499</v>
      </c>
      <c r="Z11" s="4">
        <v>46.465356395557578</v>
      </c>
      <c r="AA11" s="4">
        <v>48.76998398571223</v>
      </c>
      <c r="AB11" s="4">
        <v>48.894362939077503</v>
      </c>
      <c r="AC11" s="4">
        <v>48.767128089011386</v>
      </c>
      <c r="AD11" s="4">
        <v>49.565237014867733</v>
      </c>
      <c r="AE11" s="4">
        <v>50.445559969494994</v>
      </c>
      <c r="AF11" s="4">
        <v>51.102179589569829</v>
      </c>
      <c r="AG11" s="4">
        <v>51.248316510321793</v>
      </c>
      <c r="AH11" s="4">
        <v>51.073911927021697</v>
      </c>
      <c r="AI11" s="4">
        <v>52.575796812962416</v>
      </c>
      <c r="AJ11" s="4">
        <v>52.633999504028182</v>
      </c>
      <c r="AK11" s="4">
        <v>50.757055023335283</v>
      </c>
      <c r="AL11" s="4">
        <v>51.457270981574375</v>
      </c>
      <c r="AM11" s="4">
        <v>51.664471967020731</v>
      </c>
      <c r="AN11" s="4">
        <v>51.743893366880947</v>
      </c>
      <c r="AO11" s="4">
        <v>51.426952244706456</v>
      </c>
      <c r="AP11" s="4">
        <v>52.792241872059606</v>
      </c>
      <c r="AQ11" s="4">
        <v>54.390017076327965</v>
      </c>
      <c r="AR11" s="4">
        <v>53.850355822032945</v>
      </c>
      <c r="AS11" s="4">
        <v>53.837656964210311</v>
      </c>
      <c r="AT11" s="5">
        <v>53.228518852882722</v>
      </c>
      <c r="AU11" s="5">
        <v>54.779064824654625</v>
      </c>
      <c r="AV11" s="5">
        <v>53.634027662250325</v>
      </c>
      <c r="AW11" s="5">
        <v>51.206267989831446</v>
      </c>
      <c r="AX11" s="5">
        <v>51.454527790632284</v>
      </c>
      <c r="AY11" s="5">
        <v>53.89996512797984</v>
      </c>
      <c r="AZ11" s="5">
        <v>52.781625002919064</v>
      </c>
      <c r="BA11" s="5">
        <v>52.426414384389076</v>
      </c>
      <c r="BB11" s="5">
        <v>52.147278416108776</v>
      </c>
      <c r="BC11" s="5">
        <v>54.741509570815531</v>
      </c>
      <c r="BD11" s="250"/>
      <c r="BE11" s="28"/>
      <c r="BF11" s="28"/>
      <c r="BG11" s="28"/>
      <c r="BH11" s="28"/>
      <c r="BI11" s="24"/>
      <c r="BJ11" s="24"/>
      <c r="BK11" s="24"/>
      <c r="BL11" s="24"/>
      <c r="BM11" s="24"/>
      <c r="BN11" s="24"/>
      <c r="BO11" s="24"/>
      <c r="BP11" s="24"/>
    </row>
    <row r="12" spans="1:87" s="9" customFormat="1" ht="17.25" customHeight="1" x14ac:dyDescent="0.15">
      <c r="A12" s="25"/>
      <c r="B12" s="3" t="s">
        <v>79</v>
      </c>
      <c r="C12" s="4">
        <v>15.178535458590373</v>
      </c>
      <c r="D12" s="4">
        <v>14.993124398157637</v>
      </c>
      <c r="E12" s="4">
        <v>16.816961364829005</v>
      </c>
      <c r="F12" s="4">
        <v>20.430949082400538</v>
      </c>
      <c r="G12" s="4">
        <v>22.304278206628688</v>
      </c>
      <c r="H12" s="4">
        <v>23.019716757417246</v>
      </c>
      <c r="I12" s="4">
        <v>24.416341268867345</v>
      </c>
      <c r="J12" s="4">
        <v>24.65785121979086</v>
      </c>
      <c r="K12" s="4">
        <v>26.820596167113152</v>
      </c>
      <c r="L12" s="4">
        <v>28.154233159653263</v>
      </c>
      <c r="M12" s="4">
        <v>30.17859967775011</v>
      </c>
      <c r="N12" s="4">
        <v>32.1336055238</v>
      </c>
      <c r="O12" s="4">
        <v>33.496289512428632</v>
      </c>
      <c r="P12" s="4">
        <v>35.818213068300636</v>
      </c>
      <c r="Q12" s="4">
        <v>38.065150339197452</v>
      </c>
      <c r="R12" s="4">
        <v>39.91334261969677</v>
      </c>
      <c r="S12" s="4">
        <v>40.470473127588036</v>
      </c>
      <c r="T12" s="4">
        <v>41.127098390895881</v>
      </c>
      <c r="U12" s="4">
        <v>40.649111575205396</v>
      </c>
      <c r="V12" s="4">
        <v>40.752045568796106</v>
      </c>
      <c r="W12" s="4">
        <v>41.895986293057291</v>
      </c>
      <c r="X12" s="4">
        <v>41.887772537759716</v>
      </c>
      <c r="Y12" s="4">
        <v>42.430326736072693</v>
      </c>
      <c r="Z12" s="4">
        <v>42.300313824555118</v>
      </c>
      <c r="AA12" s="4">
        <v>42.658758514236325</v>
      </c>
      <c r="AB12" s="4">
        <v>43.131709683108944</v>
      </c>
      <c r="AC12" s="4">
        <v>43.536104599896312</v>
      </c>
      <c r="AD12" s="4">
        <v>43.730129544138038</v>
      </c>
      <c r="AE12" s="4">
        <v>43.604360536509077</v>
      </c>
      <c r="AF12" s="4">
        <v>44.467169461205458</v>
      </c>
      <c r="AG12" s="4">
        <v>45.830237121266144</v>
      </c>
      <c r="AH12" s="4">
        <v>45.660813751693176</v>
      </c>
      <c r="AI12" s="4">
        <v>46.33028585631547</v>
      </c>
      <c r="AJ12" s="4">
        <v>46.080239338195547</v>
      </c>
      <c r="AK12" s="4">
        <v>45.811239982563102</v>
      </c>
      <c r="AL12" s="4">
        <v>45.420786699701786</v>
      </c>
      <c r="AM12" s="4">
        <v>45.852890368625857</v>
      </c>
      <c r="AN12" s="4">
        <v>45.568576569769363</v>
      </c>
      <c r="AO12" s="4">
        <v>46.28980671758309</v>
      </c>
      <c r="AP12" s="4">
        <v>46.673410590266165</v>
      </c>
      <c r="AQ12" s="4">
        <v>47.943984148012532</v>
      </c>
      <c r="AR12" s="4">
        <v>47.744876162725539</v>
      </c>
      <c r="AS12" s="4">
        <v>48.638568745693902</v>
      </c>
      <c r="AT12" s="5">
        <v>48.40889004972589</v>
      </c>
      <c r="AU12" s="5">
        <v>49.652248843375304</v>
      </c>
      <c r="AV12" s="5">
        <v>48.681141241435569</v>
      </c>
      <c r="AW12" s="5">
        <v>47.24863440140647</v>
      </c>
      <c r="AX12" s="5">
        <v>46.521573580169168</v>
      </c>
      <c r="AY12" s="5">
        <v>46.914521846181344</v>
      </c>
      <c r="AZ12" s="5">
        <v>46.24483040067507</v>
      </c>
      <c r="BA12" s="5">
        <v>46.870371891062987</v>
      </c>
      <c r="BB12" s="5">
        <v>46.580921473243926</v>
      </c>
      <c r="BC12" s="5">
        <v>48.012523277152205</v>
      </c>
      <c r="BD12" s="250"/>
      <c r="BE12" s="28"/>
      <c r="BF12" s="28"/>
      <c r="BG12" s="28"/>
      <c r="BH12" s="28"/>
      <c r="BI12" s="24"/>
      <c r="BJ12" s="24"/>
      <c r="BK12" s="24"/>
      <c r="BL12" s="24"/>
      <c r="BM12" s="24"/>
      <c r="BN12" s="24"/>
      <c r="BO12" s="24"/>
      <c r="BP12" s="24"/>
    </row>
    <row r="13" spans="1:87" s="9" customFormat="1" ht="21" customHeight="1" x14ac:dyDescent="0.2">
      <c r="A13" s="26"/>
      <c r="B13" s="26" t="s">
        <v>28</v>
      </c>
      <c r="C13" s="18"/>
      <c r="D13" s="18"/>
      <c r="E13" s="19"/>
      <c r="F13" s="19"/>
      <c r="G13" s="19"/>
      <c r="H13" s="19"/>
      <c r="I13" s="19"/>
      <c r="J13" s="19"/>
      <c r="K13" s="20"/>
      <c r="L13" s="20"/>
      <c r="M13" s="20"/>
      <c r="N13" s="20"/>
      <c r="O13" s="20"/>
      <c r="P13" s="20"/>
      <c r="Q13" s="20"/>
      <c r="R13" s="20"/>
      <c r="S13" s="20"/>
      <c r="T13" s="20"/>
      <c r="U13" s="20"/>
      <c r="V13" s="21"/>
      <c r="W13" s="2"/>
      <c r="X13" s="2"/>
      <c r="Y13" s="2"/>
      <c r="AD13" s="2"/>
      <c r="AE13" s="2"/>
      <c r="AF13" s="2"/>
      <c r="AG13" s="2"/>
      <c r="AM13" s="1"/>
      <c r="AN13" s="1"/>
      <c r="AO13" s="1"/>
      <c r="AP13" s="1"/>
      <c r="AQ13" s="1"/>
      <c r="AR13" s="1"/>
      <c r="AS13" s="1"/>
      <c r="AT13" s="1"/>
      <c r="AU13" s="1"/>
      <c r="AV13" s="1"/>
      <c r="AW13" s="1"/>
      <c r="AX13" s="1"/>
      <c r="AY13" s="1"/>
      <c r="AZ13" s="1"/>
      <c r="BA13" s="1"/>
      <c r="BB13" s="1"/>
      <c r="BC13" s="1"/>
    </row>
    <row r="14" spans="1:87" x14ac:dyDescent="0.15">
      <c r="A14" s="3"/>
      <c r="B14" s="3" t="s">
        <v>29</v>
      </c>
      <c r="C14" s="4">
        <v>34.25573705422844</v>
      </c>
      <c r="D14" s="4">
        <v>28.120362840882219</v>
      </c>
      <c r="E14" s="5">
        <v>25.834359153708974</v>
      </c>
      <c r="F14" s="5">
        <v>23.031771045457088</v>
      </c>
      <c r="G14" s="5">
        <v>21.324345795659816</v>
      </c>
      <c r="H14" s="5">
        <v>20.5</v>
      </c>
      <c r="I14" s="5">
        <v>19.600000000000001</v>
      </c>
      <c r="J14" s="5">
        <v>19.3</v>
      </c>
      <c r="K14" s="5">
        <v>18.307404548328968</v>
      </c>
      <c r="L14" s="5">
        <v>17.899999999999999</v>
      </c>
      <c r="M14" s="5">
        <v>18</v>
      </c>
      <c r="N14" s="5">
        <v>17.2</v>
      </c>
      <c r="O14" s="5">
        <v>16.999729036540565</v>
      </c>
      <c r="P14" s="5">
        <v>15.9</v>
      </c>
      <c r="Q14" s="5">
        <v>15.6</v>
      </c>
      <c r="R14" s="5">
        <v>15</v>
      </c>
      <c r="S14" s="5">
        <v>16.158967894842529</v>
      </c>
      <c r="T14" s="5">
        <v>16.539982716573899</v>
      </c>
      <c r="U14" s="5">
        <v>16.418222164447041</v>
      </c>
      <c r="V14" s="29">
        <v>16.489813353258491</v>
      </c>
      <c r="W14" s="29">
        <v>16.399999999999999</v>
      </c>
      <c r="X14" s="29">
        <v>16.8</v>
      </c>
      <c r="Y14" s="30">
        <v>16.5</v>
      </c>
      <c r="Z14" s="29">
        <v>16.389793728231087</v>
      </c>
      <c r="AA14" s="29">
        <v>16.100000000000001</v>
      </c>
      <c r="AB14" s="29">
        <v>16.8</v>
      </c>
      <c r="AC14" s="29">
        <v>16.538635542066597</v>
      </c>
      <c r="AD14" s="29">
        <v>16.7</v>
      </c>
      <c r="AE14" s="29">
        <v>16.8</v>
      </c>
      <c r="AF14" s="29">
        <v>17.503818691679701</v>
      </c>
      <c r="AG14" s="29">
        <v>17.384319356568788</v>
      </c>
      <c r="AH14" s="29">
        <v>17.061736137125369</v>
      </c>
      <c r="AI14" s="29">
        <v>17.117344181230756</v>
      </c>
      <c r="AJ14" s="1">
        <f>0.173309883365176*100</f>
        <v>17.330988336517599</v>
      </c>
      <c r="AK14" s="1">
        <f>0.173463020288423*100</f>
        <v>17.346302028842299</v>
      </c>
      <c r="AL14" s="1">
        <v>17.297355008862301</v>
      </c>
      <c r="AM14" s="1">
        <v>16.849259944807983</v>
      </c>
      <c r="AN14" s="1">
        <v>16.650276342535001</v>
      </c>
      <c r="AO14" s="1">
        <f>0.1692243433298*100</f>
        <v>16.92243433298</v>
      </c>
      <c r="AP14" s="1">
        <v>16.473814047145314</v>
      </c>
      <c r="AQ14" s="1">
        <v>15.655656596167258</v>
      </c>
      <c r="AR14" s="1">
        <v>15.981384797107861</v>
      </c>
      <c r="AS14" s="1">
        <v>16.223264329718308</v>
      </c>
      <c r="AT14" s="1">
        <v>16.106615651748719</v>
      </c>
      <c r="AU14" s="1">
        <v>15.490676175266749</v>
      </c>
      <c r="AV14" s="1">
        <v>15.795733391234826</v>
      </c>
      <c r="AW14" s="1">
        <v>15.564630418422151</v>
      </c>
      <c r="AX14" s="1">
        <v>15.680029048434257</v>
      </c>
      <c r="AY14" s="1">
        <v>15.2234016412045</v>
      </c>
      <c r="AZ14" s="1">
        <v>15.375234720888182</v>
      </c>
      <c r="BA14" s="1">
        <v>15.846723591202691</v>
      </c>
      <c r="BB14" s="1">
        <v>16.228075159511871</v>
      </c>
      <c r="BC14" s="1">
        <v>15.725876409096706</v>
      </c>
      <c r="BD14" s="31"/>
      <c r="BE14" s="31"/>
      <c r="BF14" s="31"/>
      <c r="BG14" s="31"/>
      <c r="BH14" s="31"/>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row>
    <row r="15" spans="1:87" s="9" customFormat="1" ht="12.75" x14ac:dyDescent="0.15">
      <c r="A15" s="3"/>
      <c r="B15" s="3" t="s">
        <v>423</v>
      </c>
      <c r="C15" s="4">
        <v>34.4277087481628</v>
      </c>
      <c r="D15" s="4">
        <v>27.7</v>
      </c>
      <c r="E15" s="5">
        <v>26.6</v>
      </c>
      <c r="F15" s="5">
        <v>23.9</v>
      </c>
      <c r="G15" s="5">
        <v>21.6</v>
      </c>
      <c r="H15" s="5">
        <v>20.8</v>
      </c>
      <c r="I15" s="5">
        <v>20</v>
      </c>
      <c r="J15" s="5">
        <v>19.5</v>
      </c>
      <c r="K15" s="5">
        <v>17.399999999999999</v>
      </c>
      <c r="L15" s="5">
        <v>16.8</v>
      </c>
      <c r="M15" s="5">
        <v>16.600000000000001</v>
      </c>
      <c r="N15" s="5">
        <v>16</v>
      </c>
      <c r="O15" s="5">
        <v>15.658430558741445</v>
      </c>
      <c r="P15" s="5">
        <v>14.7</v>
      </c>
      <c r="Q15" s="5">
        <v>14</v>
      </c>
      <c r="R15" s="5">
        <v>13.6</v>
      </c>
      <c r="S15" s="5">
        <v>13.972579609585656</v>
      </c>
      <c r="T15" s="5">
        <v>14.082881153149254</v>
      </c>
      <c r="U15" s="5">
        <v>14</v>
      </c>
      <c r="V15" s="29">
        <v>13.915827168690271</v>
      </c>
      <c r="W15" s="32">
        <v>13.8</v>
      </c>
      <c r="X15" s="29">
        <v>14.3</v>
      </c>
      <c r="Y15" s="33">
        <v>13.9</v>
      </c>
      <c r="Z15" s="29">
        <v>13.655242898450808</v>
      </c>
      <c r="AA15" s="29">
        <v>13.43</v>
      </c>
      <c r="AB15" s="29">
        <v>14.1</v>
      </c>
      <c r="AC15" s="29">
        <v>13.950818737242399</v>
      </c>
      <c r="AD15" s="29">
        <v>13.950818737242399</v>
      </c>
      <c r="AE15" s="29">
        <v>14.1</v>
      </c>
      <c r="AF15" s="29">
        <v>14.7039433420411</v>
      </c>
      <c r="AG15" s="29">
        <v>14.656352641011519</v>
      </c>
      <c r="AH15" s="29">
        <v>14.434475162542018</v>
      </c>
      <c r="AI15" s="29">
        <v>14.549727241231302</v>
      </c>
      <c r="AJ15" s="1">
        <f>0.147121652212689*100</f>
        <v>14.712165221268899</v>
      </c>
      <c r="AK15" s="1">
        <f>0.147193170366868*100</f>
        <v>14.7193170366868</v>
      </c>
      <c r="AL15" s="1">
        <v>14.583451755208099</v>
      </c>
      <c r="AM15" s="1">
        <v>14.446013638139032</v>
      </c>
      <c r="AN15" s="1">
        <v>14.305165010687501</v>
      </c>
      <c r="AO15" s="1">
        <f>0.146769957332501*100</f>
        <v>14.6769957332501</v>
      </c>
      <c r="AP15" s="1">
        <v>14.235160412592021</v>
      </c>
      <c r="AQ15" s="1">
        <v>13.718012778798125</v>
      </c>
      <c r="AR15" s="1">
        <v>13.912374520348742</v>
      </c>
      <c r="AS15" s="1">
        <v>14.634778225828462</v>
      </c>
      <c r="AT15" s="1">
        <v>14.51705785373975</v>
      </c>
      <c r="AU15" s="1">
        <v>13.938953805014801</v>
      </c>
      <c r="AV15" s="1">
        <v>14.267895038217679</v>
      </c>
      <c r="AW15" s="1">
        <v>14.110432124806305</v>
      </c>
      <c r="AX15" s="1">
        <v>14.23674365910365</v>
      </c>
      <c r="AY15" s="1">
        <v>13.864179724600401</v>
      </c>
      <c r="AZ15" s="1">
        <v>14.050066408591071</v>
      </c>
      <c r="BA15" s="1">
        <v>14.481395733050045</v>
      </c>
      <c r="BB15" s="1">
        <v>14.599709684609858</v>
      </c>
      <c r="BC15" s="1">
        <v>14.206607545126934</v>
      </c>
      <c r="BD15" s="31"/>
      <c r="BE15" s="31"/>
      <c r="BF15" s="31"/>
      <c r="BG15" s="31"/>
      <c r="BH15" s="31"/>
    </row>
    <row r="16" spans="1:87" s="9" customFormat="1" ht="12.75" x14ac:dyDescent="0.15">
      <c r="A16" s="3"/>
      <c r="B16" s="3" t="s">
        <v>424</v>
      </c>
      <c r="C16" s="4"/>
      <c r="D16" s="4"/>
      <c r="E16" s="5"/>
      <c r="F16" s="5"/>
      <c r="G16" s="5"/>
      <c r="H16" s="5"/>
      <c r="I16" s="5"/>
      <c r="J16" s="5"/>
      <c r="K16" s="5"/>
      <c r="L16" s="5"/>
      <c r="M16" s="5"/>
      <c r="N16" s="5"/>
      <c r="O16" s="5"/>
      <c r="P16" s="5"/>
      <c r="Q16" s="5"/>
      <c r="R16" s="5"/>
      <c r="S16" s="5"/>
      <c r="T16" s="5"/>
      <c r="U16" s="5"/>
      <c r="V16" s="29"/>
      <c r="W16" s="32"/>
      <c r="X16" s="29"/>
      <c r="Y16" s="33"/>
      <c r="Z16" s="29"/>
      <c r="AA16" s="29"/>
      <c r="AB16" s="29"/>
      <c r="AC16" s="29"/>
      <c r="AD16" s="29"/>
      <c r="AE16" s="29"/>
      <c r="AF16" s="29"/>
      <c r="AG16" s="29"/>
      <c r="AH16" s="29"/>
      <c r="AI16" s="29"/>
      <c r="AJ16" s="1"/>
      <c r="AK16" s="1"/>
      <c r="AL16" s="1"/>
      <c r="AM16" s="1"/>
      <c r="AN16" s="1"/>
      <c r="AO16" s="1"/>
      <c r="AP16" s="1"/>
      <c r="AQ16" s="1"/>
      <c r="AR16" s="1"/>
      <c r="AS16" s="1"/>
      <c r="AT16" s="1"/>
      <c r="AU16" s="1"/>
      <c r="AV16" s="1"/>
      <c r="AW16" s="1"/>
      <c r="AX16" s="1"/>
      <c r="AY16" s="1"/>
      <c r="AZ16" s="1">
        <v>14.050066408591071</v>
      </c>
      <c r="BA16" s="1">
        <v>14.481395733050045</v>
      </c>
      <c r="BB16" s="1">
        <v>14.599709684609858</v>
      </c>
      <c r="BC16" s="1">
        <v>14.170977610664428</v>
      </c>
      <c r="BD16" s="31"/>
      <c r="BE16" s="31"/>
      <c r="BF16" s="31"/>
      <c r="BG16" s="31"/>
      <c r="BH16" s="31"/>
    </row>
    <row r="17" spans="1:247" s="9" customFormat="1" x14ac:dyDescent="0.15">
      <c r="A17" s="3"/>
      <c r="B17" s="3" t="s">
        <v>30</v>
      </c>
      <c r="C17" s="4">
        <v>18.100000000000001</v>
      </c>
      <c r="D17" s="4">
        <v>19.899999999999999</v>
      </c>
      <c r="E17" s="5">
        <v>19.100000000000001</v>
      </c>
      <c r="F17" s="5">
        <v>16.899999999999999</v>
      </c>
      <c r="G17" s="5">
        <v>15.8</v>
      </c>
      <c r="H17" s="5">
        <v>15.6</v>
      </c>
      <c r="I17" s="5">
        <v>14.9</v>
      </c>
      <c r="J17" s="5">
        <v>14.2</v>
      </c>
      <c r="K17" s="7">
        <v>13.3</v>
      </c>
      <c r="L17" s="7">
        <v>13.3</v>
      </c>
      <c r="M17" s="7">
        <v>12.7</v>
      </c>
      <c r="N17" s="7">
        <v>12.6</v>
      </c>
      <c r="O17" s="7">
        <v>11.4</v>
      </c>
      <c r="P17" s="7">
        <v>11.5</v>
      </c>
      <c r="Q17" s="7">
        <v>11.3</v>
      </c>
      <c r="R17" s="7">
        <v>11.5</v>
      </c>
      <c r="S17" s="7">
        <v>11.5</v>
      </c>
      <c r="T17" s="7">
        <v>12.1</v>
      </c>
      <c r="U17" s="7">
        <v>12.4</v>
      </c>
      <c r="V17" s="29">
        <v>11.9</v>
      </c>
      <c r="W17" s="34">
        <v>11.4</v>
      </c>
      <c r="X17" s="29">
        <v>11.6</v>
      </c>
      <c r="Y17" s="35">
        <v>11.3</v>
      </c>
      <c r="Z17" s="29">
        <v>11.1</v>
      </c>
      <c r="AA17" s="29">
        <v>10.6</v>
      </c>
      <c r="AB17" s="29">
        <v>11</v>
      </c>
      <c r="AC17" s="29">
        <v>10.9900235588033</v>
      </c>
      <c r="AD17" s="29">
        <v>11.1</v>
      </c>
      <c r="AE17" s="29">
        <v>11</v>
      </c>
      <c r="AF17" s="29">
        <v>11.4066837710355</v>
      </c>
      <c r="AG17" s="29">
        <v>11.565967372943229</v>
      </c>
      <c r="AH17" s="29">
        <v>11.499741587171449</v>
      </c>
      <c r="AI17" s="29">
        <v>11.163394455628433</v>
      </c>
      <c r="AJ17" s="1">
        <f>0.111340022117997*100</f>
        <v>11.1340022117997</v>
      </c>
      <c r="AK17" s="1">
        <f>0.112103927495391*100</f>
        <v>11.2103927495391</v>
      </c>
      <c r="AL17" s="1">
        <v>11.337221749667</v>
      </c>
      <c r="AM17" s="1">
        <v>11.273707692070868</v>
      </c>
      <c r="AN17" s="1">
        <v>11.211892499750501</v>
      </c>
      <c r="AO17" s="1">
        <f>0.115405933267339*100</f>
        <v>11.5405933267339</v>
      </c>
      <c r="AP17" s="1">
        <v>11.165148286435409</v>
      </c>
      <c r="AQ17" s="1">
        <v>10.819652122263266</v>
      </c>
      <c r="AR17" s="1">
        <v>10.886545460392828</v>
      </c>
      <c r="AS17" s="1">
        <v>10.952205161329832</v>
      </c>
      <c r="AT17" s="1">
        <v>11.261872022060125</v>
      </c>
      <c r="AU17" s="1">
        <v>10.836997419208179</v>
      </c>
      <c r="AV17" s="1">
        <v>11.099571245811052</v>
      </c>
      <c r="AW17" s="1">
        <v>11.465848971565357</v>
      </c>
      <c r="AX17" s="1">
        <v>11.710518275226343</v>
      </c>
      <c r="AY17" s="1">
        <v>10.612307334934199</v>
      </c>
      <c r="AZ17" s="1">
        <v>11.126626906270829</v>
      </c>
      <c r="BA17" s="1">
        <v>11.313081115779896</v>
      </c>
      <c r="BB17" s="1">
        <v>11.371010249186309</v>
      </c>
      <c r="BC17" s="1">
        <v>10.840237707950516</v>
      </c>
      <c r="BD17" s="31"/>
      <c r="BE17" s="31"/>
      <c r="BF17" s="31"/>
      <c r="BG17" s="31"/>
      <c r="BH17" s="31"/>
    </row>
    <row r="18" spans="1:247" s="9" customFormat="1" ht="12.75" x14ac:dyDescent="0.15">
      <c r="A18" s="3"/>
      <c r="B18" s="3" t="s">
        <v>90</v>
      </c>
      <c r="C18" s="4">
        <v>12.259029994900201</v>
      </c>
      <c r="D18" s="4">
        <v>12.031510004599696</v>
      </c>
      <c r="E18" s="5">
        <v>11.95808985235672</v>
      </c>
      <c r="F18" s="5">
        <v>3.8018017393943837</v>
      </c>
      <c r="G18" s="5">
        <v>2.8778505997120885</v>
      </c>
      <c r="H18" s="5">
        <v>2</v>
      </c>
      <c r="I18" s="5">
        <v>1.2</v>
      </c>
      <c r="J18" s="5">
        <v>1.4</v>
      </c>
      <c r="K18" s="7">
        <v>0.72847621797347195</v>
      </c>
      <c r="L18" s="7">
        <v>-1.2</v>
      </c>
      <c r="M18" s="7">
        <v>-1</v>
      </c>
      <c r="N18" s="7">
        <v>-1.8</v>
      </c>
      <c r="O18" s="7">
        <v>-4.9694668703892058</v>
      </c>
      <c r="P18" s="7">
        <v>-4.7</v>
      </c>
      <c r="Q18" s="7">
        <v>-5.0999999999999996</v>
      </c>
      <c r="R18" s="7">
        <v>-5.4</v>
      </c>
      <c r="S18" s="36">
        <v>-6.1759375633083975</v>
      </c>
      <c r="T18" s="36">
        <v>-2.6438478628888298</v>
      </c>
      <c r="U18" s="5">
        <v>0.40804603634861625</v>
      </c>
      <c r="V18" s="29">
        <v>1.223110055030433</v>
      </c>
      <c r="W18" s="32">
        <v>-0.6</v>
      </c>
      <c r="X18" s="29">
        <v>1.1000000000000001</v>
      </c>
      <c r="Y18" s="33">
        <v>1.2</v>
      </c>
      <c r="Z18" s="29">
        <v>3.7037959723387908</v>
      </c>
      <c r="AA18" s="29">
        <v>-0.3</v>
      </c>
      <c r="AB18" s="29">
        <v>-1.5</v>
      </c>
      <c r="AC18" s="29">
        <v>-2.0879695355901799</v>
      </c>
      <c r="AD18" s="29">
        <v>-1.7</v>
      </c>
      <c r="AE18" s="29">
        <v>-0.9</v>
      </c>
      <c r="AF18" s="29">
        <v>-2.02373540439193</v>
      </c>
      <c r="AG18" s="29">
        <v>-2.2770003758683868</v>
      </c>
      <c r="AH18" s="29">
        <v>-0.50400271980793987</v>
      </c>
      <c r="AI18" s="29">
        <v>-3.6760651368179471</v>
      </c>
      <c r="AJ18" s="1">
        <f>-0.000659668286872975*100</f>
        <v>-6.5966828687297502E-2</v>
      </c>
      <c r="AK18" s="1">
        <f>0.0039575810434138*100</f>
        <v>0.39575810434138003</v>
      </c>
      <c r="AL18" s="1">
        <v>-2.7231531735372303</v>
      </c>
      <c r="AM18" s="1">
        <v>-1.8274068177847369</v>
      </c>
      <c r="AN18" s="1">
        <v>-4.2878038265758001</v>
      </c>
      <c r="AO18" s="1">
        <f>-0.0104887359244919*100</f>
        <v>-1.0488735924491901</v>
      </c>
      <c r="AP18" s="1">
        <v>-0.35164417952676247</v>
      </c>
      <c r="AQ18" s="1">
        <v>-2.9518848026934776</v>
      </c>
      <c r="AR18" s="1">
        <v>-3.6039340287751855</v>
      </c>
      <c r="AS18" s="1">
        <v>-3.8418940630069329</v>
      </c>
      <c r="AT18" s="1">
        <v>-2.0196711165561805</v>
      </c>
      <c r="AU18" s="1">
        <v>-5.2581059343949663</v>
      </c>
      <c r="AV18" s="1">
        <v>-5.8096171181862211</v>
      </c>
      <c r="AW18" s="1">
        <v>-4.8015701402907043</v>
      </c>
      <c r="AX18" s="1">
        <v>-3.7414070754808564</v>
      </c>
      <c r="AY18" s="1">
        <v>-5.5158688497908503</v>
      </c>
      <c r="AZ18" s="1">
        <v>-5.0380093694066899</v>
      </c>
      <c r="BA18" s="1">
        <v>-3.3453771834690902</v>
      </c>
      <c r="BB18" s="1">
        <v>-4.1774980225453753</v>
      </c>
      <c r="BC18" s="1">
        <v>-3.6977414858832476</v>
      </c>
      <c r="BD18" s="31"/>
      <c r="BE18" s="31"/>
      <c r="BF18" s="31"/>
      <c r="BG18" s="31"/>
      <c r="BH18" s="31"/>
    </row>
    <row r="19" spans="1:247" s="9" customFormat="1" ht="12.75" x14ac:dyDescent="0.15">
      <c r="A19" s="3"/>
      <c r="B19" s="3" t="s">
        <v>91</v>
      </c>
      <c r="C19" s="2"/>
      <c r="D19" s="2"/>
      <c r="E19" s="37"/>
      <c r="F19" s="37"/>
      <c r="G19" s="37"/>
      <c r="H19" s="37"/>
      <c r="I19" s="37"/>
      <c r="J19" s="37"/>
      <c r="K19" s="37"/>
      <c r="L19" s="37"/>
      <c r="M19" s="37"/>
      <c r="N19" s="2"/>
      <c r="O19" s="2"/>
      <c r="P19" s="2"/>
      <c r="Q19" s="2"/>
      <c r="R19" s="2"/>
      <c r="S19" s="38"/>
      <c r="T19" s="38">
        <f>-0.0259936839165249*100</f>
        <v>-2.5993683916524901</v>
      </c>
      <c r="U19" s="38">
        <f>0.00333700995946688*100</f>
        <v>0.33370099594668801</v>
      </c>
      <c r="V19" s="38">
        <f>0.011205664770472*100</f>
        <v>1.1205664770471999</v>
      </c>
      <c r="W19" s="38">
        <f>-0.0078966606839459*100</f>
        <v>-0.78966606839458997</v>
      </c>
      <c r="X19" s="38">
        <v>0.10534842210972201</v>
      </c>
      <c r="Y19" s="38">
        <v>1.0109256652266398</v>
      </c>
      <c r="Z19" s="38">
        <v>3.4800858583332901</v>
      </c>
      <c r="AA19" s="38">
        <v>-0.53500498067899305</v>
      </c>
      <c r="AB19" s="38">
        <v>-1.6663973571550601</v>
      </c>
      <c r="AC19" s="38">
        <v>-2.1702393420789901</v>
      </c>
      <c r="AD19" s="38">
        <v>-0.92732710841926191</v>
      </c>
      <c r="AE19" s="29">
        <v>-1.1000000000000001</v>
      </c>
      <c r="AF19" s="29">
        <v>-2.2462617484676604</v>
      </c>
      <c r="AG19" s="29">
        <v>-2.4242879932686314</v>
      </c>
      <c r="AH19" s="29">
        <v>-0.65893014398847649</v>
      </c>
      <c r="AI19" s="29">
        <v>-3.8327889056045379</v>
      </c>
      <c r="AJ19" s="1">
        <f>-0.0033952183183694*100</f>
        <v>-0.33952183183694001</v>
      </c>
      <c r="AK19" s="1">
        <f>0.00222227841556822*100</f>
        <v>0.22222784155682199</v>
      </c>
      <c r="AL19" s="1">
        <v>-2.8421223190807399</v>
      </c>
      <c r="AM19" s="1">
        <v>-1.9343585705605268</v>
      </c>
      <c r="AN19" s="1">
        <v>-4.3111460332020402</v>
      </c>
      <c r="AO19" s="1">
        <f>-0.0124972404705859*100</f>
        <v>-1.24972404705859</v>
      </c>
      <c r="AP19" s="1">
        <v>-0.3733606521369438</v>
      </c>
      <c r="AQ19" s="1">
        <v>-2.9754155315854005</v>
      </c>
      <c r="AR19" s="1">
        <v>-3.6165393749436827</v>
      </c>
      <c r="AS19" s="1">
        <v>-3.8662508073777246</v>
      </c>
      <c r="AT19" s="1">
        <v>-2.0328779753953712</v>
      </c>
      <c r="AU19" s="1">
        <v>-5.2683856461421952</v>
      </c>
      <c r="AV19" s="1">
        <v>-5.8083842809642894</v>
      </c>
      <c r="AW19" s="1">
        <v>-4.8108422837863341</v>
      </c>
      <c r="AX19" s="1">
        <v>-3.6008730016295885</v>
      </c>
      <c r="AY19" s="1">
        <v>-5.5307001406004801</v>
      </c>
      <c r="AZ19" s="1">
        <v>-5.0532968745174216</v>
      </c>
      <c r="BA19" s="1">
        <v>-3.3576105912528886</v>
      </c>
      <c r="BB19" s="1">
        <v>-4.1853876635565248</v>
      </c>
      <c r="BC19" s="1">
        <v>-3.7057653381686309</v>
      </c>
      <c r="BD19" s="31"/>
      <c r="BE19" s="31"/>
      <c r="BF19" s="31"/>
      <c r="BG19" s="31"/>
      <c r="BH19" s="31"/>
    </row>
    <row r="20" spans="1:247" s="8" customFormat="1" ht="12.75" x14ac:dyDescent="0.15">
      <c r="A20" s="3"/>
      <c r="B20" s="3" t="s">
        <v>92</v>
      </c>
      <c r="C20" s="2"/>
      <c r="D20" s="2"/>
      <c r="E20" s="37"/>
      <c r="F20" s="37"/>
      <c r="G20" s="37"/>
      <c r="H20" s="37"/>
      <c r="I20" s="37"/>
      <c r="J20" s="37"/>
      <c r="K20" s="37"/>
      <c r="L20" s="37"/>
      <c r="M20" s="37"/>
      <c r="N20" s="2"/>
      <c r="O20" s="2"/>
      <c r="P20" s="2"/>
      <c r="Q20" s="2"/>
      <c r="R20" s="2"/>
      <c r="S20" s="38"/>
      <c r="T20" s="38">
        <f>'[1]Assets quality'!$AC$20*100</f>
        <v>13.790718418419054</v>
      </c>
      <c r="U20" s="38">
        <f>'[1]Assets quality'!$AC$21*100</f>
        <v>14.232314917905015</v>
      </c>
      <c r="V20" s="38">
        <f>'[1]Assets quality'!$AC$22*100</f>
        <v>14.962766214310403</v>
      </c>
      <c r="W20" s="38">
        <f>'[1]Assets quality'!$AC$23*100</f>
        <v>13.484381580900893</v>
      </c>
      <c r="X20" s="38">
        <v>15.204061785991504</v>
      </c>
      <c r="Y20" s="38">
        <v>15.349340712712179</v>
      </c>
      <c r="Z20" s="38">
        <v>16.413703992290152</v>
      </c>
      <c r="AA20" s="38">
        <v>11.897254932984859</v>
      </c>
      <c r="AB20" s="38">
        <v>10.946378903641135</v>
      </c>
      <c r="AC20" s="38">
        <v>11.023000953593016</v>
      </c>
      <c r="AD20" s="38">
        <v>11.582379766869416</v>
      </c>
      <c r="AE20" s="29">
        <v>10.774549404081563</v>
      </c>
      <c r="AF20" s="29">
        <v>10.717614622467535</v>
      </c>
      <c r="AG20" s="29">
        <v>11.532079159382356</v>
      </c>
      <c r="AH20" s="29">
        <v>12.879530889860527</v>
      </c>
      <c r="AI20" s="29">
        <v>10.703213690200913</v>
      </c>
      <c r="AJ20" s="39">
        <f>0.14052646354892*100</f>
        <v>14.052646354892001</v>
      </c>
      <c r="AK20" s="1">
        <f>0.153824584011214*100</f>
        <v>15.382458401121399</v>
      </c>
      <c r="AL20" s="1">
        <v>13.1283764950159</v>
      </c>
      <c r="AM20" s="1">
        <v>11.599596769274635</v>
      </c>
      <c r="AN20" s="1">
        <v>10.7887785825287</v>
      </c>
      <c r="AO20" s="1">
        <f>0.13218382225956*100</f>
        <v>13.218382225955999</v>
      </c>
      <c r="AP20" s="1">
        <v>13.552810629082124</v>
      </c>
      <c r="AQ20" s="1">
        <v>11.484858557825453</v>
      </c>
      <c r="AR20" s="1">
        <v>10.585285177763835</v>
      </c>
      <c r="AS20" s="1">
        <v>9.9520899131120721</v>
      </c>
      <c r="AT20" s="1">
        <v>11.052040907245884</v>
      </c>
      <c r="AU20" s="1">
        <v>8.3475035012144385</v>
      </c>
      <c r="AV20" s="1">
        <v>8.1533783543319363</v>
      </c>
      <c r="AW20" s="1">
        <v>8.3270499495375798</v>
      </c>
      <c r="AX20" s="1">
        <v>8.9001123853570938</v>
      </c>
      <c r="AY20" s="1">
        <v>7.0988678537377696</v>
      </c>
      <c r="AZ20" s="1">
        <v>7.9167588110621603</v>
      </c>
      <c r="BA20" s="1">
        <v>8.4474531028531246</v>
      </c>
      <c r="BB20" s="1">
        <v>7.5849644810136185</v>
      </c>
      <c r="BC20" s="1">
        <v>7.913730623037293</v>
      </c>
      <c r="BD20" s="41"/>
      <c r="BE20" s="41"/>
      <c r="BF20" s="42"/>
      <c r="BG20" s="43"/>
      <c r="BH20" s="43"/>
      <c r="BI20" s="43"/>
      <c r="BJ20" s="40"/>
      <c r="BK20" s="40"/>
      <c r="BL20" s="40"/>
      <c r="BM20" s="40"/>
      <c r="BN20" s="40"/>
      <c r="BO20" s="41"/>
      <c r="BP20" s="41"/>
      <c r="BQ20" s="41"/>
      <c r="BR20" s="41"/>
      <c r="BS20" s="42"/>
      <c r="BT20" s="43"/>
      <c r="BU20" s="43"/>
      <c r="BV20" s="43"/>
      <c r="BW20" s="40"/>
      <c r="BX20" s="40"/>
      <c r="BY20" s="40"/>
      <c r="BZ20" s="40"/>
      <c r="CA20" s="40"/>
      <c r="CB20" s="41"/>
      <c r="CC20" s="41"/>
      <c r="CD20" s="41"/>
      <c r="CE20" s="41"/>
      <c r="CF20" s="42"/>
      <c r="CG20" s="43"/>
      <c r="CH20" s="43"/>
      <c r="CI20" s="43"/>
      <c r="CJ20" s="40"/>
      <c r="CK20" s="40"/>
      <c r="CL20" s="40"/>
      <c r="CM20" s="40"/>
      <c r="CN20" s="40"/>
      <c r="CO20" s="41"/>
      <c r="CP20" s="41"/>
      <c r="CQ20" s="41"/>
      <c r="CR20" s="41"/>
      <c r="CS20" s="42"/>
      <c r="CT20" s="43"/>
      <c r="CU20" s="43"/>
      <c r="CV20" s="43"/>
      <c r="CW20" s="40"/>
      <c r="CX20" s="40"/>
      <c r="CY20" s="40"/>
      <c r="CZ20" s="40"/>
      <c r="DA20" s="40"/>
      <c r="DB20" s="41"/>
      <c r="DC20" s="41"/>
      <c r="DD20" s="41"/>
      <c r="DE20" s="41"/>
      <c r="DF20" s="42"/>
      <c r="DG20" s="43"/>
      <c r="DH20" s="43"/>
      <c r="DI20" s="43"/>
      <c r="DJ20" s="40"/>
      <c r="DK20" s="40"/>
      <c r="DL20" s="40"/>
      <c r="DM20" s="40"/>
      <c r="DN20" s="40"/>
      <c r="DO20" s="41"/>
      <c r="DP20" s="41"/>
      <c r="DQ20" s="41"/>
      <c r="DR20" s="41"/>
      <c r="DS20" s="42"/>
      <c r="DT20" s="43"/>
      <c r="DU20" s="43"/>
      <c r="DV20" s="43"/>
      <c r="DW20" s="40"/>
      <c r="DX20" s="40"/>
      <c r="DY20" s="40"/>
      <c r="DZ20" s="40"/>
      <c r="EA20" s="40"/>
      <c r="EB20" s="41"/>
      <c r="EC20" s="41"/>
      <c r="ED20" s="41"/>
      <c r="EE20" s="41"/>
      <c r="EF20" s="42"/>
      <c r="EG20" s="43"/>
      <c r="EH20" s="43"/>
      <c r="EI20" s="43"/>
      <c r="EJ20" s="40"/>
      <c r="EK20" s="40"/>
      <c r="EL20" s="40"/>
      <c r="EM20" s="40"/>
      <c r="EN20" s="40"/>
      <c r="EO20" s="41"/>
      <c r="EP20" s="41"/>
      <c r="EQ20" s="41"/>
      <c r="ER20" s="41"/>
      <c r="ES20" s="42"/>
      <c r="ET20" s="43"/>
      <c r="EU20" s="43"/>
      <c r="EV20" s="43"/>
      <c r="EW20" s="40"/>
      <c r="EX20" s="40"/>
      <c r="EY20" s="40"/>
      <c r="EZ20" s="40"/>
      <c r="FA20" s="40"/>
      <c r="FB20" s="41"/>
      <c r="FC20" s="41"/>
      <c r="FD20" s="41"/>
      <c r="FE20" s="41"/>
      <c r="FF20" s="42"/>
      <c r="FG20" s="43"/>
      <c r="FH20" s="43"/>
      <c r="FI20" s="43"/>
      <c r="FJ20" s="40"/>
      <c r="FK20" s="40"/>
      <c r="FL20" s="40"/>
      <c r="FM20" s="40"/>
      <c r="FN20" s="40"/>
      <c r="FO20" s="41"/>
      <c r="FP20" s="41"/>
      <c r="FQ20" s="41"/>
      <c r="FR20" s="41"/>
      <c r="FS20" s="42"/>
      <c r="FT20" s="43"/>
      <c r="FU20" s="43"/>
      <c r="FV20" s="43"/>
      <c r="FW20" s="40"/>
      <c r="FX20" s="40"/>
      <c r="FY20" s="40"/>
      <c r="FZ20" s="40"/>
      <c r="GA20" s="40"/>
      <c r="GB20" s="41"/>
      <c r="GC20" s="41"/>
      <c r="GD20" s="41"/>
      <c r="GE20" s="41"/>
      <c r="GF20" s="42"/>
      <c r="GG20" s="43"/>
      <c r="GH20" s="43"/>
      <c r="GI20" s="43"/>
      <c r="GJ20" s="40"/>
      <c r="GK20" s="40"/>
      <c r="GL20" s="40"/>
      <c r="GM20" s="40"/>
      <c r="GN20" s="40"/>
      <c r="GO20" s="41"/>
      <c r="GP20" s="41"/>
      <c r="GQ20" s="41"/>
      <c r="GR20" s="41"/>
      <c r="GS20" s="42"/>
      <c r="GT20" s="43"/>
      <c r="GU20" s="43"/>
      <c r="GV20" s="43"/>
      <c r="GW20" s="40"/>
      <c r="GX20" s="40"/>
      <c r="GY20" s="40"/>
      <c r="GZ20" s="40"/>
      <c r="HA20" s="40"/>
      <c r="HB20" s="41"/>
      <c r="HC20" s="41"/>
      <c r="HD20" s="41"/>
      <c r="HE20" s="41"/>
      <c r="HF20" s="42"/>
      <c r="HG20" s="43"/>
      <c r="HH20" s="43"/>
      <c r="HI20" s="43"/>
      <c r="HJ20" s="40"/>
      <c r="HK20" s="40"/>
      <c r="HL20" s="40"/>
      <c r="HM20" s="40"/>
      <c r="HN20" s="40"/>
      <c r="HO20" s="41"/>
      <c r="HP20" s="41"/>
      <c r="HQ20" s="41"/>
      <c r="HR20" s="41"/>
      <c r="HS20" s="42"/>
      <c r="HT20" s="43"/>
      <c r="HU20" s="43"/>
      <c r="HV20" s="43"/>
      <c r="HW20" s="40"/>
      <c r="HX20" s="40"/>
      <c r="HY20" s="40"/>
      <c r="HZ20" s="40"/>
      <c r="IA20" s="40"/>
      <c r="IB20" s="41"/>
      <c r="IC20" s="41"/>
      <c r="ID20" s="41"/>
      <c r="IE20" s="41"/>
      <c r="IF20" s="42"/>
      <c r="IG20" s="43"/>
      <c r="IH20" s="43"/>
      <c r="II20" s="43"/>
      <c r="IJ20" s="40"/>
      <c r="IK20" s="40"/>
      <c r="IL20" s="40"/>
      <c r="IM20" s="40"/>
    </row>
    <row r="21" spans="1:247" x14ac:dyDescent="0.15">
      <c r="A21" s="44"/>
      <c r="B21" s="44"/>
      <c r="S21" s="38"/>
      <c r="T21" s="38"/>
      <c r="U21" s="38"/>
      <c r="V21" s="38"/>
      <c r="W21" s="38"/>
      <c r="X21" s="38"/>
      <c r="Y21" s="38"/>
      <c r="Z21" s="38"/>
      <c r="AA21" s="38"/>
      <c r="AB21" s="38"/>
      <c r="AC21" s="38"/>
      <c r="AD21" s="38"/>
      <c r="AE21" s="29"/>
      <c r="AF21" s="29"/>
      <c r="AG21" s="29"/>
      <c r="AH21" s="29"/>
      <c r="AI21" s="29"/>
      <c r="AK21" s="45"/>
      <c r="AL21" s="9"/>
      <c r="AM21" s="1"/>
      <c r="AN21" s="1"/>
      <c r="AO21" s="1"/>
      <c r="AP21" s="1"/>
      <c r="AQ21" s="1"/>
      <c r="AR21" s="1"/>
      <c r="AS21" s="1"/>
      <c r="AT21" s="1"/>
      <c r="AU21" s="1"/>
      <c r="AV21" s="1"/>
      <c r="AW21" s="1"/>
      <c r="AX21" s="1"/>
      <c r="AY21" s="1"/>
      <c r="AZ21" s="1"/>
      <c r="BA21" s="1"/>
      <c r="BB21" s="1"/>
      <c r="BC21" s="1"/>
    </row>
    <row r="22" spans="1:247" ht="14.25" customHeight="1" x14ac:dyDescent="0.15">
      <c r="A22" s="46"/>
      <c r="B22" s="46" t="s">
        <v>31</v>
      </c>
      <c r="S22" s="38"/>
      <c r="T22" s="38"/>
      <c r="U22" s="38"/>
      <c r="V22" s="38"/>
      <c r="W22" s="38"/>
      <c r="X22" s="38"/>
      <c r="Y22" s="38"/>
      <c r="Z22" s="38"/>
      <c r="AA22" s="38"/>
      <c r="AB22" s="38"/>
      <c r="AC22" s="38"/>
      <c r="AD22" s="38"/>
      <c r="AE22" s="29"/>
      <c r="AF22" s="29"/>
      <c r="AG22" s="29"/>
      <c r="AH22" s="29"/>
      <c r="AI22" s="29"/>
      <c r="AK22" s="47"/>
      <c r="AL22" s="9"/>
      <c r="AM22" s="1"/>
      <c r="AN22" s="1"/>
      <c r="AO22" s="1"/>
      <c r="AP22" s="1"/>
      <c r="AQ22" s="1"/>
      <c r="AR22" s="1"/>
      <c r="AS22" s="1"/>
      <c r="AT22" s="1"/>
      <c r="AU22" s="1"/>
      <c r="AV22" s="1"/>
      <c r="AW22" s="1"/>
      <c r="AX22" s="1"/>
      <c r="AY22" s="1"/>
      <c r="AZ22" s="1"/>
      <c r="BA22" s="1"/>
      <c r="BB22" s="1"/>
      <c r="BC22" s="1"/>
    </row>
    <row r="23" spans="1:247" ht="12.75" x14ac:dyDescent="0.15">
      <c r="A23" s="48"/>
      <c r="B23" s="48" t="s">
        <v>93</v>
      </c>
      <c r="C23" s="4">
        <v>24.528991600817353</v>
      </c>
      <c r="D23" s="4">
        <v>21.2</v>
      </c>
      <c r="E23" s="5">
        <v>21.9</v>
      </c>
      <c r="F23" s="5">
        <v>17.100000000000001</v>
      </c>
      <c r="G23" s="5">
        <v>14.9</v>
      </c>
      <c r="H23" s="5">
        <v>14.1</v>
      </c>
      <c r="I23" s="5">
        <v>13.5</v>
      </c>
      <c r="J23" s="5">
        <v>12.1</v>
      </c>
      <c r="K23" s="7">
        <v>11.24535186006216</v>
      </c>
      <c r="L23" s="7">
        <v>10.3</v>
      </c>
      <c r="M23" s="7">
        <v>10</v>
      </c>
      <c r="N23" s="7">
        <v>9.1</v>
      </c>
      <c r="O23" s="7">
        <v>7.5243015276558971</v>
      </c>
      <c r="P23" s="7">
        <v>7.2</v>
      </c>
      <c r="Q23" s="7">
        <v>6.8</v>
      </c>
      <c r="R23" s="7">
        <v>6.5</v>
      </c>
      <c r="S23" s="7">
        <v>6.7</v>
      </c>
      <c r="T23" s="7">
        <v>7.4643005465785697</v>
      </c>
      <c r="U23" s="7">
        <v>8.5</v>
      </c>
      <c r="V23" s="29">
        <v>9.3000000000000007</v>
      </c>
      <c r="W23" s="29">
        <v>8.9</v>
      </c>
      <c r="X23" s="29">
        <v>9.6999999999999993</v>
      </c>
      <c r="Y23" s="33">
        <v>9.9</v>
      </c>
      <c r="Z23" s="29">
        <v>10.405985330752397</v>
      </c>
      <c r="AA23" s="29">
        <v>9</v>
      </c>
      <c r="AB23" s="29">
        <v>9.1</v>
      </c>
      <c r="AC23" s="29">
        <v>8.9219882442657106</v>
      </c>
      <c r="AD23" s="29">
        <v>9.5</v>
      </c>
      <c r="AE23" s="29">
        <v>9.5</v>
      </c>
      <c r="AF23" s="29">
        <v>9.8605296219404703</v>
      </c>
      <c r="AG23" s="29">
        <v>9.6582133421213037</v>
      </c>
      <c r="AH23" s="29">
        <v>10.556032512092866</v>
      </c>
      <c r="AI23" s="29">
        <v>10.112397130414799</v>
      </c>
      <c r="AJ23" s="49">
        <f>0.114203364955676*100</f>
        <v>11.4203364955676</v>
      </c>
      <c r="AK23" s="50">
        <f>0.118069815615792*100</f>
        <v>11.8069815615792</v>
      </c>
      <c r="AL23" s="1">
        <v>11.2377686700853</v>
      </c>
      <c r="AM23" s="1">
        <v>10.939568430426274</v>
      </c>
      <c r="AN23" s="1">
        <v>10.578770165480901</v>
      </c>
      <c r="AO23" s="1">
        <f>0.113255207241088*100</f>
        <v>11.325520724108799</v>
      </c>
      <c r="AP23" s="1">
        <v>11.671299321890901</v>
      </c>
      <c r="AQ23" s="1">
        <v>10.805913394161383</v>
      </c>
      <c r="AR23" s="1">
        <v>11.06130714041922</v>
      </c>
      <c r="AS23" s="1">
        <v>10.98055154535346</v>
      </c>
      <c r="AT23" s="1">
        <v>11.204133498876532</v>
      </c>
      <c r="AU23" s="1">
        <v>10.31444988064335</v>
      </c>
      <c r="AV23" s="1">
        <v>10.437081194450776</v>
      </c>
      <c r="AW23" s="1">
        <v>7.1789902513500925</v>
      </c>
      <c r="AX23" s="1">
        <v>7.0665355310583795</v>
      </c>
      <c r="AY23" s="1">
        <v>6.2866140982279397</v>
      </c>
      <c r="AZ23" s="1">
        <v>6.1049917191178062</v>
      </c>
      <c r="BA23" s="1">
        <v>6.4708144049861831</v>
      </c>
      <c r="BB23" s="1">
        <v>6.3301033136445461</v>
      </c>
      <c r="BC23" s="1">
        <v>6.0984446001556636</v>
      </c>
    </row>
    <row r="24" spans="1:247" ht="12.75" x14ac:dyDescent="0.15">
      <c r="A24" s="48"/>
      <c r="B24" s="48" t="s">
        <v>94</v>
      </c>
      <c r="C24" s="51">
        <v>24.528991600817353</v>
      </c>
      <c r="D24" s="51">
        <v>23.093423414065704</v>
      </c>
      <c r="E24" s="52">
        <v>22.408853291234156</v>
      </c>
      <c r="F24" s="52">
        <v>16.954949487121169</v>
      </c>
      <c r="G24" s="52">
        <v>14.998929384541684</v>
      </c>
      <c r="H24" s="52">
        <v>14.095868948881799</v>
      </c>
      <c r="I24" s="52">
        <v>13.50195343475143</v>
      </c>
      <c r="J24" s="52">
        <v>12.114748025643227</v>
      </c>
      <c r="K24" s="53">
        <v>11.24535186006216</v>
      </c>
      <c r="L24" s="53">
        <v>10.282654460252337</v>
      </c>
      <c r="M24" s="53">
        <v>9.9903475560296044</v>
      </c>
      <c r="N24" s="53">
        <v>9.1360066318118776</v>
      </c>
      <c r="O24" s="53">
        <v>7.5243015276558971</v>
      </c>
      <c r="P24" s="53">
        <v>7.1973196696769843</v>
      </c>
      <c r="Q24" s="53">
        <v>6.8839620607019896</v>
      </c>
      <c r="R24" s="53">
        <v>6.5808078786471951</v>
      </c>
      <c r="S24" s="53">
        <v>6.7505247069155008</v>
      </c>
      <c r="T24" s="53">
        <v>7.4643005465785697</v>
      </c>
      <c r="U24" s="53">
        <v>8.6007138605717302</v>
      </c>
      <c r="V24" s="29">
        <v>9.4501078778760501</v>
      </c>
      <c r="W24" s="54">
        <v>9.0822776550513407</v>
      </c>
      <c r="X24" s="29">
        <v>9.6823443057989795</v>
      </c>
      <c r="Y24" s="29">
        <v>10.101769435526501</v>
      </c>
      <c r="Z24" s="29">
        <v>10.648684933419201</v>
      </c>
      <c r="AA24" s="29">
        <v>9.2678830244078405</v>
      </c>
      <c r="AB24" s="29">
        <v>9.3597919945564509</v>
      </c>
      <c r="AC24" s="29">
        <v>9.2536943746262796</v>
      </c>
      <c r="AD24" s="29">
        <v>9.8322747499334398</v>
      </c>
      <c r="AE24" s="29">
        <v>9.9</v>
      </c>
      <c r="AF24" s="29">
        <v>10.2117727682358</v>
      </c>
      <c r="AG24" s="29">
        <v>9.9892798379121786</v>
      </c>
      <c r="AH24" s="29">
        <v>10.910596923822718</v>
      </c>
      <c r="AI24" s="29">
        <v>10.492625467803574</v>
      </c>
      <c r="AJ24" s="49">
        <f>0.118515137252001*100</f>
        <v>11.8515137252001</v>
      </c>
      <c r="AK24" s="1">
        <f>0.122747194838286*100</f>
        <v>12.2747194838286</v>
      </c>
      <c r="AL24" s="1">
        <v>11.768877762395499</v>
      </c>
      <c r="AM24" s="1">
        <v>11.50685045200021</v>
      </c>
      <c r="AN24" s="1">
        <v>11.143114090634301</v>
      </c>
      <c r="AO24" s="1">
        <f>0.118387679223951*100</f>
        <v>11.838767922395101</v>
      </c>
      <c r="AP24" s="1">
        <v>12.247223695599178</v>
      </c>
      <c r="AQ24" s="1">
        <v>11.333898252146977</v>
      </c>
      <c r="AR24" s="1">
        <v>11.587440918039576</v>
      </c>
      <c r="AS24" s="1">
        <v>11.48751722848697</v>
      </c>
      <c r="AT24" s="1">
        <v>11.694489722981604</v>
      </c>
      <c r="AU24" s="1">
        <v>10.812397813363114</v>
      </c>
      <c r="AV24" s="1">
        <v>10.918793384680855</v>
      </c>
      <c r="AW24" s="1">
        <v>7.5449887133284586</v>
      </c>
      <c r="AX24" s="1">
        <v>7.3971480009024271</v>
      </c>
      <c r="AY24" s="1">
        <v>6.5848492093714697</v>
      </c>
      <c r="AZ24" s="1">
        <v>6.3825592807555021</v>
      </c>
      <c r="BA24" s="1">
        <v>6.7530451188826683</v>
      </c>
      <c r="BB24" s="1">
        <v>6.5987182628012082</v>
      </c>
      <c r="BC24" s="1">
        <v>6.3440073575090947</v>
      </c>
    </row>
    <row r="25" spans="1:247" ht="12.75" x14ac:dyDescent="0.15">
      <c r="A25" s="48"/>
      <c r="B25" s="48" t="s">
        <v>95</v>
      </c>
      <c r="C25" s="51">
        <v>76.7</v>
      </c>
      <c r="D25" s="51">
        <v>74.400000000000006</v>
      </c>
      <c r="E25" s="52">
        <v>77.599999999999994</v>
      </c>
      <c r="F25" s="52">
        <v>92.6</v>
      </c>
      <c r="G25" s="52">
        <v>94.2</v>
      </c>
      <c r="H25" s="52">
        <v>95.9</v>
      </c>
      <c r="I25" s="52">
        <v>97.7</v>
      </c>
      <c r="J25" s="52">
        <v>96.9</v>
      </c>
      <c r="K25" s="53">
        <v>98.3</v>
      </c>
      <c r="L25" s="53">
        <v>102.8</v>
      </c>
      <c r="M25" s="53">
        <v>102.6</v>
      </c>
      <c r="N25" s="53">
        <v>104.6</v>
      </c>
      <c r="O25" s="53">
        <v>114.3</v>
      </c>
      <c r="P25" s="53">
        <v>113.4</v>
      </c>
      <c r="Q25" s="53">
        <v>114.8</v>
      </c>
      <c r="R25" s="53">
        <v>115.6</v>
      </c>
      <c r="S25" s="53">
        <v>118.1</v>
      </c>
      <c r="T25" s="53">
        <v>107</v>
      </c>
      <c r="U25" s="53">
        <v>99.1</v>
      </c>
      <c r="V25" s="29">
        <v>97.5</v>
      </c>
      <c r="W25" s="54">
        <v>101.4</v>
      </c>
      <c r="X25" s="29">
        <v>97.7</v>
      </c>
      <c r="Y25" s="29">
        <v>97.6</v>
      </c>
      <c r="Z25" s="29">
        <v>93</v>
      </c>
      <c r="AA25" s="29">
        <v>100.7</v>
      </c>
      <c r="AB25" s="29">
        <v>103.3</v>
      </c>
      <c r="AC25" s="29">
        <v>104.527850900141</v>
      </c>
      <c r="AD25" s="29">
        <v>103.6</v>
      </c>
      <c r="AE25" s="29">
        <v>101.9</v>
      </c>
      <c r="AF25" s="29">
        <v>104.15828845328801</v>
      </c>
      <c r="AG25" s="29">
        <v>104.71067311221647</v>
      </c>
      <c r="AH25" s="29">
        <v>100.9426980296286</v>
      </c>
      <c r="AI25" s="29">
        <v>107.08029854488991</v>
      </c>
      <c r="AJ25" s="49">
        <f>1.00111377996086*100</f>
        <v>100.11137799608601</v>
      </c>
      <c r="AK25" s="1">
        <f>0.993521813378884*100</f>
        <v>99.352181337888396</v>
      </c>
      <c r="AL25" s="1">
        <v>104.70059235640801</v>
      </c>
      <c r="AM25" s="1">
        <v>103.11659192237335</v>
      </c>
      <c r="AN25" s="1">
        <v>107.36490001678899</v>
      </c>
      <c r="AO25" s="1">
        <f>1.01673624705713*100</f>
        <v>101.673624705713</v>
      </c>
      <c r="AP25" s="1">
        <v>100.53616766341298</v>
      </c>
      <c r="AQ25" s="1">
        <v>104.64969095107315</v>
      </c>
      <c r="AR25" s="1">
        <v>105.53126446612617</v>
      </c>
      <c r="AS25" s="1">
        <v>105.99049991137927</v>
      </c>
      <c r="AT25" s="1">
        <v>103.0702593195544</v>
      </c>
      <c r="AU25" s="1">
        <v>108.37305379218564</v>
      </c>
      <c r="AV25" s="1">
        <v>109.16253410626895</v>
      </c>
      <c r="AW25" s="1">
        <v>111.30375390223566</v>
      </c>
      <c r="AX25" s="1">
        <v>109.0905772572174</v>
      </c>
      <c r="AY25" s="1">
        <v>114.79740582707696</v>
      </c>
      <c r="AZ25" s="1">
        <v>114.18906874806132</v>
      </c>
      <c r="BA25" s="1">
        <v>109.14534559028677</v>
      </c>
      <c r="BB25" s="1">
        <v>111.91455685888536</v>
      </c>
      <c r="BC25" s="1">
        <v>110.6187405919276</v>
      </c>
    </row>
    <row r="26" spans="1:247" ht="12.75" x14ac:dyDescent="0.15">
      <c r="A26" s="48"/>
      <c r="B26" s="48" t="s">
        <v>96</v>
      </c>
      <c r="C26" s="55" t="s">
        <v>32</v>
      </c>
      <c r="D26" s="55" t="s">
        <v>32</v>
      </c>
      <c r="E26" s="55" t="s">
        <v>32</v>
      </c>
      <c r="F26" s="55" t="s">
        <v>32</v>
      </c>
      <c r="G26" s="55" t="s">
        <v>32</v>
      </c>
      <c r="H26" s="55" t="s">
        <v>32</v>
      </c>
      <c r="I26" s="55" t="s">
        <v>32</v>
      </c>
      <c r="J26" s="55" t="s">
        <v>32</v>
      </c>
      <c r="K26" s="55" t="s">
        <v>32</v>
      </c>
      <c r="L26" s="55" t="s">
        <v>32</v>
      </c>
      <c r="M26" s="55" t="s">
        <v>32</v>
      </c>
      <c r="N26" s="55" t="s">
        <v>32</v>
      </c>
      <c r="O26" s="55" t="s">
        <v>32</v>
      </c>
      <c r="P26" s="55" t="s">
        <v>32</v>
      </c>
      <c r="Q26" s="55" t="s">
        <v>32</v>
      </c>
      <c r="R26" s="55" t="s">
        <v>32</v>
      </c>
      <c r="S26" s="56">
        <f>1.20304421256*100</f>
        <v>120.30442125600001</v>
      </c>
      <c r="T26" s="56">
        <f>1.07010592132092*100</f>
        <v>107.01059213209201</v>
      </c>
      <c r="U26" s="56">
        <f>0.992143583278039*100</f>
        <v>99.214358327803893</v>
      </c>
      <c r="V26" s="56">
        <f>0.975795556701784*100</f>
        <v>97.579555670178394</v>
      </c>
      <c r="W26" s="56">
        <f>1.01757564322239*100</f>
        <v>101.75756432223899</v>
      </c>
      <c r="X26" s="56">
        <v>99.776975459349401</v>
      </c>
      <c r="Y26" s="56">
        <v>97.965024239230601</v>
      </c>
      <c r="Z26" s="56">
        <v>93.377314044768696</v>
      </c>
      <c r="AA26" s="56">
        <v>101.16922170551499</v>
      </c>
      <c r="AB26" s="56">
        <v>103.68238534408101</v>
      </c>
      <c r="AC26" s="56">
        <v>104.761092686032</v>
      </c>
      <c r="AD26" s="56">
        <v>101.945767402592</v>
      </c>
      <c r="AE26" s="57">
        <v>102.2</v>
      </c>
      <c r="AF26" s="57">
        <v>104.701557028016</v>
      </c>
      <c r="AG26" s="57">
        <v>105.11392657443712</v>
      </c>
      <c r="AH26" s="29">
        <v>101.25414536667556</v>
      </c>
      <c r="AI26" s="29">
        <v>107.51812593117793</v>
      </c>
      <c r="AJ26" s="49">
        <f>1.00585018472388*100</f>
        <v>100.58501847238801</v>
      </c>
      <c r="AK26" s="1">
        <f>0.996303223483751*100</f>
        <v>99.630322348375103</v>
      </c>
      <c r="AL26" s="1">
        <v>104.947014767307</v>
      </c>
      <c r="AM26" s="1">
        <v>103.32658746263486</v>
      </c>
      <c r="AN26" s="1">
        <v>107.431150723133</v>
      </c>
      <c r="AO26" s="1">
        <f>1.02010794980251*100</f>
        <v>102.01079498025101</v>
      </c>
      <c r="AP26" s="1">
        <v>100.57105978081839</v>
      </c>
      <c r="AQ26" s="1">
        <v>104.70182493084752</v>
      </c>
      <c r="AR26" s="1">
        <v>105.5687059024431</v>
      </c>
      <c r="AS26" s="1">
        <v>106.04988417183976</v>
      </c>
      <c r="AT26" s="1">
        <v>103.09998063862447</v>
      </c>
      <c r="AU26" s="1">
        <v>108.4164764479282</v>
      </c>
      <c r="AV26" s="1">
        <v>109.18882450493123</v>
      </c>
      <c r="AW26" s="1">
        <v>111.34654247574632</v>
      </c>
      <c r="AX26" s="1">
        <v>108.76457861277203</v>
      </c>
      <c r="AY26" s="1">
        <v>114.8671665006481</v>
      </c>
      <c r="AZ26" s="1">
        <v>114.26095264851833</v>
      </c>
      <c r="BA26" s="1">
        <v>109.19500483846561</v>
      </c>
      <c r="BB26" s="1">
        <v>111.95793209525735</v>
      </c>
      <c r="BC26" s="1">
        <v>110.65667455494359</v>
      </c>
    </row>
    <row r="27" spans="1:247" ht="12.75" x14ac:dyDescent="0.15">
      <c r="A27" s="48"/>
      <c r="B27" s="48" t="s">
        <v>97</v>
      </c>
      <c r="C27" s="55" t="s">
        <v>32</v>
      </c>
      <c r="D27" s="55" t="s">
        <v>32</v>
      </c>
      <c r="E27" s="55" t="s">
        <v>32</v>
      </c>
      <c r="F27" s="55" t="s">
        <v>32</v>
      </c>
      <c r="G27" s="55" t="s">
        <v>32</v>
      </c>
      <c r="H27" s="55" t="s">
        <v>32</v>
      </c>
      <c r="I27" s="55" t="s">
        <v>32</v>
      </c>
      <c r="J27" s="55" t="s">
        <v>32</v>
      </c>
      <c r="K27" s="55" t="s">
        <v>32</v>
      </c>
      <c r="L27" s="55" t="s">
        <v>32</v>
      </c>
      <c r="M27" s="55" t="s">
        <v>32</v>
      </c>
      <c r="N27" s="55" t="s">
        <v>32</v>
      </c>
      <c r="O27" s="55" t="s">
        <v>32</v>
      </c>
      <c r="P27" s="55" t="s">
        <v>32</v>
      </c>
      <c r="Q27" s="55" t="s">
        <v>32</v>
      </c>
      <c r="R27" s="55" t="s">
        <v>32</v>
      </c>
      <c r="S27" s="56">
        <f>'[1]Assets quality'!$AE$19*100</f>
        <v>0</v>
      </c>
      <c r="T27" s="56">
        <f>'[1]Assets quality'!$AE$20*100</f>
        <v>62.805925335346856</v>
      </c>
      <c r="U27" s="56">
        <f>'[1]Assets quality'!$AE$21*100</f>
        <v>66.492459335929581</v>
      </c>
      <c r="V27" s="56">
        <f>'[1]Assets quality'!$AE$22*100</f>
        <v>67.68014804680918</v>
      </c>
      <c r="W27" s="56">
        <f>'[1]Assets quality'!$AE$23*100</f>
        <v>69.987734154218629</v>
      </c>
      <c r="X27" s="56">
        <f>0.683772168860027*100</f>
        <v>68.377216886002699</v>
      </c>
      <c r="Y27" s="56">
        <v>69.102044424644376</v>
      </c>
      <c r="Z27" s="56">
        <v>68.764331879120661</v>
      </c>
      <c r="AA27" s="56">
        <v>73.99925382744803</v>
      </c>
      <c r="AB27" s="56">
        <v>75.810820226967152</v>
      </c>
      <c r="AC27" s="56">
        <v>75.817630709798493</v>
      </c>
      <c r="AD27" s="56">
        <v>75.697230470014617</v>
      </c>
      <c r="AE27" s="57">
        <v>77.43762455451089</v>
      </c>
      <c r="AF27" s="57">
        <v>77.567406654098534</v>
      </c>
      <c r="AG27" s="57">
        <v>75.673597264257424</v>
      </c>
      <c r="AH27" s="29">
        <v>75.486318029554695</v>
      </c>
      <c r="AI27" s="29">
        <v>79.005337791086632</v>
      </c>
      <c r="AJ27" s="49">
        <f>0.757863650208507*100</f>
        <v>75.786365020850695</v>
      </c>
      <c r="AK27" s="1">
        <f>0.744111671242125*100</f>
        <v>74.411167124212497</v>
      </c>
      <c r="AL27" s="1">
        <v>77.148670922574098</v>
      </c>
      <c r="AM27" s="1">
        <v>80.051747503511123</v>
      </c>
      <c r="AN27" s="1">
        <v>81.403311521383202</v>
      </c>
      <c r="AO27" s="1">
        <f>0.787317394671646*100</f>
        <v>78.731739467164601</v>
      </c>
      <c r="AP27" s="1">
        <v>79.270806864569579</v>
      </c>
      <c r="AQ27" s="1">
        <v>81.851343544722226</v>
      </c>
      <c r="AR27" s="1">
        <v>83.700899136657441</v>
      </c>
      <c r="AS27" s="1">
        <v>84.427034291937346</v>
      </c>
      <c r="AT27" s="1">
        <v>83.146498095595561</v>
      </c>
      <c r="AU27" s="1">
        <v>86.664498133614188</v>
      </c>
      <c r="AV27" s="1">
        <v>87.101410788918514</v>
      </c>
      <c r="AW27" s="1">
        <v>80.360356798949766</v>
      </c>
      <c r="AX27" s="1">
        <v>78.33699365996344</v>
      </c>
      <c r="AY27" s="1">
        <v>80.917415939284794</v>
      </c>
      <c r="AZ27" s="1">
        <v>77.658046748919844</v>
      </c>
      <c r="BA27" s="1">
        <v>76.86617609683509</v>
      </c>
      <c r="BB27" s="1">
        <v>78.329249880803815</v>
      </c>
      <c r="BC27" s="1">
        <v>77.242473802489371</v>
      </c>
    </row>
    <row r="28" spans="1:247" x14ac:dyDescent="0.15">
      <c r="A28" s="48"/>
      <c r="B28" s="48"/>
      <c r="C28" s="55"/>
      <c r="D28" s="55"/>
      <c r="E28" s="55"/>
      <c r="F28" s="55"/>
      <c r="G28" s="55"/>
      <c r="H28" s="55"/>
      <c r="I28" s="55"/>
      <c r="J28" s="55"/>
      <c r="K28" s="55"/>
      <c r="L28" s="55"/>
      <c r="M28" s="55"/>
      <c r="N28" s="55"/>
      <c r="O28" s="55"/>
      <c r="P28" s="55"/>
      <c r="Q28" s="55"/>
      <c r="R28" s="55"/>
      <c r="S28" s="56"/>
      <c r="T28" s="56"/>
      <c r="U28" s="56"/>
      <c r="V28" s="56"/>
      <c r="W28" s="56"/>
      <c r="X28" s="56"/>
      <c r="Y28" s="56"/>
      <c r="Z28" s="56"/>
      <c r="AA28" s="56"/>
      <c r="AB28" s="56"/>
      <c r="AC28" s="56"/>
      <c r="AD28" s="56"/>
      <c r="AE28" s="57"/>
      <c r="AF28" s="57"/>
      <c r="AG28" s="57"/>
      <c r="AH28" s="29"/>
      <c r="AI28" s="29"/>
      <c r="AK28" s="45"/>
      <c r="AL28" s="9"/>
      <c r="AM28" s="1"/>
      <c r="AN28" s="1"/>
      <c r="AO28" s="1"/>
      <c r="AP28" s="1"/>
      <c r="AQ28" s="1"/>
      <c r="AR28" s="1"/>
      <c r="AS28" s="1"/>
      <c r="AT28" s="1"/>
      <c r="AU28" s="1"/>
      <c r="AV28" s="1"/>
      <c r="AW28" s="1"/>
      <c r="AX28" s="1"/>
      <c r="AY28" s="1"/>
      <c r="AZ28" s="1"/>
      <c r="BA28" s="1"/>
      <c r="BB28" s="1"/>
      <c r="BC28" s="1"/>
    </row>
    <row r="29" spans="1:247" ht="22.5" x14ac:dyDescent="0.15">
      <c r="A29" s="3"/>
      <c r="B29" s="3" t="s">
        <v>33</v>
      </c>
      <c r="C29" s="29">
        <f t="shared" ref="C29:W29" si="0">C30+C31+C32+C33+C34+C35</f>
        <v>95.518983371455164</v>
      </c>
      <c r="D29" s="29">
        <f t="shared" si="0"/>
        <v>95.712180229738124</v>
      </c>
      <c r="E29" s="29">
        <f t="shared" si="0"/>
        <v>97.974094940987158</v>
      </c>
      <c r="F29" s="29">
        <f t="shared" si="0"/>
        <v>98.572071627362703</v>
      </c>
      <c r="G29" s="29">
        <f t="shared" si="0"/>
        <v>98.391647943565602</v>
      </c>
      <c r="H29" s="29">
        <f t="shared" si="0"/>
        <v>98.576357321186322</v>
      </c>
      <c r="I29" s="29">
        <f t="shared" si="0"/>
        <v>98.941451341450374</v>
      </c>
      <c r="J29" s="29">
        <f t="shared" si="0"/>
        <v>98.987196120675492</v>
      </c>
      <c r="K29" s="29">
        <f t="shared" si="0"/>
        <v>98.88721926983915</v>
      </c>
      <c r="L29" s="29">
        <f t="shared" si="0"/>
        <v>98.96988163320006</v>
      </c>
      <c r="M29" s="29">
        <f t="shared" si="0"/>
        <v>99.114346112046903</v>
      </c>
      <c r="N29" s="29">
        <f t="shared" si="0"/>
        <v>98.946537230220144</v>
      </c>
      <c r="O29" s="29">
        <f t="shared" si="0"/>
        <v>99.096518873410503</v>
      </c>
      <c r="P29" s="29">
        <f t="shared" si="0"/>
        <v>99.276154206687977</v>
      </c>
      <c r="Q29" s="29">
        <f t="shared" si="0"/>
        <v>99.243957274987281</v>
      </c>
      <c r="R29" s="29">
        <f t="shared" si="0"/>
        <v>99.290818370193492</v>
      </c>
      <c r="S29" s="29">
        <f t="shared" si="0"/>
        <v>99.352846831835848</v>
      </c>
      <c r="T29" s="29">
        <f t="shared" si="0"/>
        <v>99.897532190841758</v>
      </c>
      <c r="U29" s="29">
        <f t="shared" si="0"/>
        <v>99.513737432221703</v>
      </c>
      <c r="V29" s="29">
        <f t="shared" si="0"/>
        <v>99.381257177342462</v>
      </c>
      <c r="W29" s="29">
        <f t="shared" si="0"/>
        <v>99.357866662207272</v>
      </c>
      <c r="X29" s="29">
        <v>99.424268712262418</v>
      </c>
      <c r="Y29" s="29">
        <v>99.481882937804002</v>
      </c>
      <c r="Z29" s="29">
        <v>99.589484094555814</v>
      </c>
      <c r="AA29" s="29">
        <v>99.598637628884504</v>
      </c>
      <c r="AB29" s="29">
        <v>99.53251037068236</v>
      </c>
      <c r="AC29" s="29">
        <v>99.637104973683662</v>
      </c>
      <c r="AD29" s="29">
        <v>99.621927075390474</v>
      </c>
      <c r="AE29" s="29">
        <v>99.731490432886147</v>
      </c>
      <c r="AF29" s="29">
        <v>99.536817170427881</v>
      </c>
      <c r="AG29" s="29">
        <v>99.423856367260285</v>
      </c>
      <c r="AH29" s="29">
        <v>99.300662161547621</v>
      </c>
      <c r="AI29" s="29">
        <v>99.159202497081239</v>
      </c>
      <c r="AJ29" s="58">
        <f>0.99241187718748*100</f>
        <v>99.241187718748009</v>
      </c>
      <c r="AK29" s="1">
        <f>0.995304208383123*100</f>
        <v>99.530420838312295</v>
      </c>
      <c r="AL29" s="1">
        <v>99.551735321097894</v>
      </c>
      <c r="AM29" s="1">
        <v>99.542249244387776</v>
      </c>
      <c r="AN29" s="1">
        <v>99.6074982452635</v>
      </c>
      <c r="AO29" s="1">
        <f>0.996168045667981*100</f>
        <v>99.616804566798095</v>
      </c>
      <c r="AP29" s="1">
        <v>99.641409170356937</v>
      </c>
      <c r="AQ29" s="1">
        <v>99.639590938030764</v>
      </c>
      <c r="AR29" s="1">
        <v>99.691145947586037</v>
      </c>
      <c r="AS29" s="1">
        <v>99.63746003122327</v>
      </c>
      <c r="AT29" s="1">
        <v>99.633284961760324</v>
      </c>
      <c r="AU29" s="1">
        <v>99.673513313409472</v>
      </c>
      <c r="AV29" s="1">
        <v>99.713465671285405</v>
      </c>
      <c r="AW29" s="1">
        <v>99.768596824469924</v>
      </c>
      <c r="AX29" s="1">
        <v>99.764802786823736</v>
      </c>
      <c r="AY29" s="1">
        <v>99.802253227572209</v>
      </c>
      <c r="AZ29" s="1">
        <v>99.839610669628513</v>
      </c>
      <c r="BA29" s="1">
        <v>99.932480736483967</v>
      </c>
      <c r="BB29" s="1">
        <v>99.858903622808171</v>
      </c>
      <c r="BC29" s="1">
        <v>99.858035335406896</v>
      </c>
    </row>
    <row r="30" spans="1:247" ht="22.5" x14ac:dyDescent="0.15">
      <c r="A30" s="3"/>
      <c r="B30" s="3" t="s">
        <v>34</v>
      </c>
      <c r="C30" s="59">
        <f>0.0421307599087145*100</f>
        <v>4.2130759908714506</v>
      </c>
      <c r="D30" s="59">
        <f>0.0305590979382914*100</f>
        <v>3.05590979382914</v>
      </c>
      <c r="E30" s="60">
        <f>0.0333566519653626*100</f>
        <v>3.3356651965362603</v>
      </c>
      <c r="F30" s="60">
        <f>0.0133816617095623*100</f>
        <v>1.33816617095623</v>
      </c>
      <c r="G30" s="60">
        <f>0.0120265161882805*100</f>
        <v>1.2026516188280501</v>
      </c>
      <c r="H30" s="60">
        <f>0.014158286978377*100</f>
        <v>1.4158286978376999</v>
      </c>
      <c r="I30" s="60">
        <f>0.0154708834448091*100</f>
        <v>1.54708834448091</v>
      </c>
      <c r="J30" s="60">
        <f>0.0155755399862732*100</f>
        <v>1.5575539986273199</v>
      </c>
      <c r="K30" s="61">
        <f>0.0181524813721885*100</f>
        <v>1.81524813721885</v>
      </c>
      <c r="L30" s="61">
        <f>0.0180600865619011*100</f>
        <v>1.8060086561901101</v>
      </c>
      <c r="M30" s="61">
        <f>0.0175827219686888*100</f>
        <v>1.7582721968688799</v>
      </c>
      <c r="N30" s="61">
        <f>0.0163213645606366*100</f>
        <v>1.6321364560636602</v>
      </c>
      <c r="O30" s="61">
        <f>0.0158960721248096*100</f>
        <v>1.5896072124809602</v>
      </c>
      <c r="P30" s="61">
        <f>0.014688641865382*100</f>
        <v>1.4688641865381999</v>
      </c>
      <c r="Q30" s="61">
        <f>0.0178282973308104*100</f>
        <v>1.7828297330810399</v>
      </c>
      <c r="R30" s="61">
        <f>0.0227000837949513*100</f>
        <v>2.2700083794951298</v>
      </c>
      <c r="S30" s="61">
        <f>0.0170921654271927*100</f>
        <v>1.70921654271927</v>
      </c>
      <c r="T30" s="53">
        <f>'[2]Assets quality'!$AL$20*100</f>
        <v>2.0818429314047284</v>
      </c>
      <c r="U30" s="53">
        <f>'[2]Assets quality'!$AL$21*100</f>
        <v>2.0314748054500953</v>
      </c>
      <c r="V30" s="29">
        <f>'[2]Assets quality'!$AL$22*100</f>
        <v>1.9192689785830239</v>
      </c>
      <c r="W30" s="32">
        <f>'[2]Assets quality'!$AL$23*100</f>
        <v>2.5731131627196611</v>
      </c>
      <c r="X30" s="29">
        <v>2.7507358240790154</v>
      </c>
      <c r="Y30" s="29">
        <v>2.7916918159730102</v>
      </c>
      <c r="Z30" s="29">
        <v>3.0242346861793883</v>
      </c>
      <c r="AA30" s="29">
        <v>3.371166213947415</v>
      </c>
      <c r="AB30" s="29">
        <v>3.7171408334130263</v>
      </c>
      <c r="AC30" s="29">
        <v>4.3162169847367942</v>
      </c>
      <c r="AD30" s="29">
        <v>4.1513221409904464</v>
      </c>
      <c r="AE30" s="29">
        <v>4.7428935175392608</v>
      </c>
      <c r="AF30" s="29">
        <v>4.7850070969242191</v>
      </c>
      <c r="AG30" s="29">
        <v>4.6606702491822043</v>
      </c>
      <c r="AH30" s="29">
        <v>4.3182926608976615</v>
      </c>
      <c r="AI30" s="29">
        <v>4.8859459499180167</v>
      </c>
      <c r="AJ30" s="49">
        <f>0.0504375835309887*100</f>
        <v>5.0437583530988697</v>
      </c>
      <c r="AK30" s="1">
        <f>0.0512838672790485*100</f>
        <v>5.1283867279048501</v>
      </c>
      <c r="AL30" s="1">
        <v>5.0560797562168398</v>
      </c>
      <c r="AM30" s="1">
        <v>5.4368739940204227</v>
      </c>
      <c r="AN30" s="1">
        <v>5.1971458928234799</v>
      </c>
      <c r="AO30" s="1">
        <f>0.0496760704756638*100</f>
        <v>4.9676070475663803</v>
      </c>
      <c r="AP30" s="1">
        <v>4.8318325764399397</v>
      </c>
      <c r="AQ30" s="1">
        <v>4.7847581859262407</v>
      </c>
      <c r="AR30" s="1">
        <v>4.7066836816501878</v>
      </c>
      <c r="AS30" s="1">
        <v>4.5391907937170215</v>
      </c>
      <c r="AT30" s="1">
        <v>4.3629183302497179</v>
      </c>
      <c r="AU30" s="1">
        <v>4.7810840908275161</v>
      </c>
      <c r="AV30" s="1">
        <v>4.5803068931543383</v>
      </c>
      <c r="AW30" s="1">
        <v>4.9212786928232628</v>
      </c>
      <c r="AX30" s="1">
        <v>4.5379636683201321</v>
      </c>
      <c r="AY30" s="1">
        <v>4.6021936089538302</v>
      </c>
      <c r="AZ30" s="1">
        <v>4.421078210133933</v>
      </c>
      <c r="BA30" s="1">
        <v>4.2314636494054536</v>
      </c>
      <c r="BB30" s="1">
        <v>4.1417181181496421</v>
      </c>
      <c r="BC30" s="1">
        <v>3.8863697118289053</v>
      </c>
    </row>
    <row r="31" spans="1:247" ht="22.5" x14ac:dyDescent="0.15">
      <c r="A31" s="3"/>
      <c r="B31" s="3" t="s">
        <v>35</v>
      </c>
      <c r="C31" s="62">
        <f>0.000455103406870061*100</f>
        <v>4.5510340687006101E-2</v>
      </c>
      <c r="D31" s="59">
        <v>0</v>
      </c>
      <c r="E31" s="60">
        <v>0</v>
      </c>
      <c r="F31" s="60">
        <v>0</v>
      </c>
      <c r="G31" s="63">
        <f>0.0000361065079016526*100</f>
        <v>3.6106507901652605E-3</v>
      </c>
      <c r="H31" s="63">
        <f>0.0000313549794988314*100</f>
        <v>3.1354979498831401E-3</v>
      </c>
      <c r="I31" s="63">
        <f>0.0000517573298285714*100</f>
        <v>5.17573298285714E-3</v>
      </c>
      <c r="J31" s="63">
        <f>0.0000464021501265976*100</f>
        <v>4.64021501265976E-3</v>
      </c>
      <c r="K31" s="64">
        <f>0.0000443946202040242*100</f>
        <v>4.4394620204024201E-3</v>
      </c>
      <c r="L31" s="64">
        <f>0.0000729339002557435*100</f>
        <v>7.2933900255743502E-3</v>
      </c>
      <c r="M31" s="64">
        <f>0.0000354177033965364*100</f>
        <v>3.5417703396536399E-3</v>
      </c>
      <c r="N31" s="64">
        <f>0.0000118342413776223*100</f>
        <v>1.18342413776223E-3</v>
      </c>
      <c r="O31" s="65">
        <f>0.000406926959458305*100</f>
        <v>4.0692695945830498E-2</v>
      </c>
      <c r="P31" s="65">
        <f>0.000354255610408342*100</f>
        <v>3.5425561040834205E-2</v>
      </c>
      <c r="Q31" s="65">
        <f>0.000304864993740852*100</f>
        <v>3.0486499374085201E-2</v>
      </c>
      <c r="R31" s="65">
        <f>0.000355110055025255*100</f>
        <v>3.5511005502525499E-2</v>
      </c>
      <c r="S31" s="65">
        <f>0.000142027618026423*100</f>
        <v>1.4202761802642301E-2</v>
      </c>
      <c r="T31" s="53">
        <f>'[2]Assets quality'!$AM$20*100</f>
        <v>0.19452779723746677</v>
      </c>
      <c r="U31" s="53">
        <f>'[2]Assets quality'!$AM$21*100</f>
        <v>0.14665517600102826</v>
      </c>
      <c r="V31" s="29">
        <f>'[2]Assets quality'!$AM$22*100</f>
        <v>0.11889466301251578</v>
      </c>
      <c r="W31" s="32">
        <f>'[2]Assets quality'!$AM$23*100</f>
        <v>0.11162520102924328</v>
      </c>
      <c r="X31" s="29">
        <v>0.11252476346703766</v>
      </c>
      <c r="Y31" s="29">
        <v>9.2398822043737949E-2</v>
      </c>
      <c r="Z31" s="29">
        <v>8.9197440229238825E-2</v>
      </c>
      <c r="AA31" s="29">
        <v>8.6810821674477914E-2</v>
      </c>
      <c r="AB31" s="29">
        <v>7.6890465513447845E-2</v>
      </c>
      <c r="AC31" s="29">
        <v>7.2721402246728545E-2</v>
      </c>
      <c r="AD31" s="29">
        <v>7.3661386229298825E-2</v>
      </c>
      <c r="AE31" s="29">
        <v>7.5821060346320912E-2</v>
      </c>
      <c r="AF31" s="29">
        <v>0.11407356731839013</v>
      </c>
      <c r="AG31" s="29">
        <v>0.24119779244629308</v>
      </c>
      <c r="AH31" s="29">
        <v>0.2375538828524382</v>
      </c>
      <c r="AI31" s="29">
        <v>0.14563132779594751</v>
      </c>
      <c r="AJ31" s="58">
        <f>0.0014787118026306*100</f>
        <v>0.14787118026306001</v>
      </c>
      <c r="AK31" s="1">
        <f>0.00168000550609589*100</f>
        <v>0.16800055060958902</v>
      </c>
      <c r="AL31" s="1">
        <v>0.176690833819004</v>
      </c>
      <c r="AM31" s="1">
        <v>0.1631096284019152</v>
      </c>
      <c r="AN31" s="1">
        <v>0.11844824874123301</v>
      </c>
      <c r="AO31" s="1">
        <f>0.000983669971107074*100</f>
        <v>9.8366997110707399E-2</v>
      </c>
      <c r="AP31" s="1">
        <v>0.11040792398519084</v>
      </c>
      <c r="AQ31" s="1">
        <v>0.11981076051301544</v>
      </c>
      <c r="AR31" s="1">
        <v>9.9578658943964143E-2</v>
      </c>
      <c r="AS31" s="1">
        <v>0.10199461705332805</v>
      </c>
      <c r="AT31" s="1">
        <v>0.10424722645344707</v>
      </c>
      <c r="AU31" s="1">
        <v>0.10582561563377707</v>
      </c>
      <c r="AV31" s="1">
        <v>0.10349622521596658</v>
      </c>
      <c r="AW31" s="1">
        <v>9.2301800376485305E-2</v>
      </c>
      <c r="AX31" s="1">
        <v>8.5267843413308758E-2</v>
      </c>
      <c r="AY31" s="1">
        <v>0.105761939663644</v>
      </c>
      <c r="AZ31" s="1">
        <v>0.10846848247244402</v>
      </c>
      <c r="BA31" s="1">
        <v>0.10470358085002816</v>
      </c>
      <c r="BB31" s="1">
        <v>8.3198813617236703E-2</v>
      </c>
      <c r="BC31" s="1">
        <v>0.10868146418455209</v>
      </c>
    </row>
    <row r="32" spans="1:247" ht="27.75" customHeight="1" x14ac:dyDescent="0.15">
      <c r="A32" s="3"/>
      <c r="B32" s="3" t="s">
        <v>98</v>
      </c>
      <c r="C32" s="55">
        <f>0.00338055130721038*100</f>
        <v>0.33805513072103799</v>
      </c>
      <c r="D32" s="55">
        <f>0.0298981642633372*100</f>
        <v>2.9898164263337201</v>
      </c>
      <c r="E32" s="52">
        <f>0.000652423240437562*100</f>
        <v>6.5242324043756197E-2</v>
      </c>
      <c r="F32" s="52">
        <f>0.0102682162560035*100</f>
        <v>1.02682162560035</v>
      </c>
      <c r="G32" s="52">
        <f>0.00214547252470601*100</f>
        <v>0.21454725247060097</v>
      </c>
      <c r="H32" s="52">
        <f>0.00404685957007588*100</f>
        <v>0.40468595700758797</v>
      </c>
      <c r="I32" s="52">
        <f>0.00475891738418798*100</f>
        <v>0.47589173841879795</v>
      </c>
      <c r="J32" s="52">
        <f>0.00330642103858726*100</f>
        <v>0.330642103858726</v>
      </c>
      <c r="K32" s="53">
        <f>0.00387525601385147*100</f>
        <v>0.38752560138514702</v>
      </c>
      <c r="L32" s="53">
        <f>0.00351312262114274*100</f>
        <v>0.35131226211427402</v>
      </c>
      <c r="M32" s="53">
        <f>0.00229924489085007*100</f>
        <v>0.22992448908500701</v>
      </c>
      <c r="N32" s="53">
        <f>0.00214324428559439*100</f>
        <v>0.21432442855943901</v>
      </c>
      <c r="O32" s="53">
        <f>0.00251890201858318*100</f>
        <v>0.25189020185831801</v>
      </c>
      <c r="P32" s="53">
        <f>0.00220781795548886*100</f>
        <v>0.220781795548886</v>
      </c>
      <c r="Q32" s="53">
        <f>0.00210860053898108*100</f>
        <v>0.21086005389810797</v>
      </c>
      <c r="R32" s="53">
        <f>0.00224825707092924*100</f>
        <v>0.22482570709292399</v>
      </c>
      <c r="S32" s="53">
        <f>0.00217130109706613*100</f>
        <v>0.21713010970661301</v>
      </c>
      <c r="T32" s="53">
        <f>'[2]Assets quality'!$AN$20*100</f>
        <v>5.7507409409202008E-2</v>
      </c>
      <c r="U32" s="53">
        <f>'[2]Assets quality'!$AN$21*100</f>
        <v>8.3212203688825995E-2</v>
      </c>
      <c r="V32" s="29">
        <f>'[2]Assets quality'!$AN$22*100</f>
        <v>8.0381982949429109E-2</v>
      </c>
      <c r="W32" s="32">
        <f>'[2]Assets quality'!$AN$23*100</f>
        <v>7.4888011746264985E-2</v>
      </c>
      <c r="X32" s="29">
        <v>7.3636617040050811E-2</v>
      </c>
      <c r="Y32" s="29">
        <v>7.0360773651669054E-2</v>
      </c>
      <c r="Z32" s="29">
        <v>6.2174065174697896E-2</v>
      </c>
      <c r="AA32" s="29">
        <v>5.8771502505283311E-2</v>
      </c>
      <c r="AB32" s="29">
        <v>5.1713305629615264E-2</v>
      </c>
      <c r="AC32" s="66">
        <v>4.7739364709535395E-2</v>
      </c>
      <c r="AD32" s="29">
        <v>9.1800625914403466E-2</v>
      </c>
      <c r="AE32" s="29">
        <v>0.14831747083378441</v>
      </c>
      <c r="AF32" s="29">
        <v>0.15150289538657682</v>
      </c>
      <c r="AG32" s="29">
        <v>0.15806212376598677</v>
      </c>
      <c r="AH32" s="29">
        <v>0.19328837327935058</v>
      </c>
      <c r="AI32" s="29">
        <v>0.84507564118274459</v>
      </c>
      <c r="AJ32" s="49">
        <f>0.0081563873921164*100</f>
        <v>0.81563873921163998</v>
      </c>
      <c r="AK32" s="1">
        <f>0.00834481375726265*100</f>
        <v>0.83448137572626502</v>
      </c>
      <c r="AL32" s="1">
        <v>0.85516170163188709</v>
      </c>
      <c r="AM32" s="1">
        <v>0.84544328458498064</v>
      </c>
      <c r="AN32" s="1">
        <v>0.85063581998204607</v>
      </c>
      <c r="AO32" s="1">
        <f>0.00875377605664848*100</f>
        <v>0.87537760566484801</v>
      </c>
      <c r="AP32" s="1">
        <v>0.85126479440967273</v>
      </c>
      <c r="AQ32" s="1">
        <v>0.80568005634400131</v>
      </c>
      <c r="AR32" s="1">
        <v>0.83140192067890306</v>
      </c>
      <c r="AS32" s="1">
        <v>0.81572698927867071</v>
      </c>
      <c r="AT32" s="1">
        <v>0.79162937339788808</v>
      </c>
      <c r="AU32" s="1">
        <v>0.83344940107333065</v>
      </c>
      <c r="AV32" s="1">
        <v>0.80703060803574767</v>
      </c>
      <c r="AW32" s="1">
        <v>0.8272657696176865</v>
      </c>
      <c r="AX32" s="1">
        <v>0.81014612010990927</v>
      </c>
      <c r="AY32" s="1">
        <v>0.81644152144592697</v>
      </c>
      <c r="AZ32" s="1">
        <v>0.82048053308040747</v>
      </c>
      <c r="BA32" s="1">
        <v>0.81452659890783041</v>
      </c>
      <c r="BB32" s="1">
        <v>0.8423976744816335</v>
      </c>
      <c r="BC32" s="1">
        <v>0.80999744950843344</v>
      </c>
    </row>
    <row r="33" spans="1:247" ht="22.5" x14ac:dyDescent="0.15">
      <c r="A33" s="3"/>
      <c r="B33" s="3" t="s">
        <v>36</v>
      </c>
      <c r="C33" s="67">
        <v>70.628353270734706</v>
      </c>
      <c r="D33" s="67">
        <v>68.436682777628775</v>
      </c>
      <c r="E33" s="68">
        <v>67.569299565932255</v>
      </c>
      <c r="F33" s="68">
        <v>63.5316195511597</v>
      </c>
      <c r="G33" s="68">
        <v>61.693607378230162</v>
      </c>
      <c r="H33" s="68">
        <v>61.5</v>
      </c>
      <c r="I33" s="68">
        <v>61</v>
      </c>
      <c r="J33" s="68">
        <v>59.8</v>
      </c>
      <c r="K33" s="69">
        <v>58.993187646613023</v>
      </c>
      <c r="L33" s="69">
        <v>58.9</v>
      </c>
      <c r="M33" s="69">
        <v>58</v>
      </c>
      <c r="N33" s="69">
        <v>56.7</v>
      </c>
      <c r="O33" s="69">
        <v>54.85624855372734</v>
      </c>
      <c r="P33" s="69">
        <v>54.7</v>
      </c>
      <c r="Q33" s="69">
        <v>54.3</v>
      </c>
      <c r="R33" s="69">
        <v>53.8</v>
      </c>
      <c r="S33" s="69">
        <v>54.204213855909465</v>
      </c>
      <c r="T33" s="69">
        <f>'[2]Assets quality'!$AO$20*100</f>
        <v>58.984229045098203</v>
      </c>
      <c r="U33" s="69">
        <f>'[2]Assets quality'!$AO$21*100</f>
        <v>58.33266358996817</v>
      </c>
      <c r="V33" s="6">
        <f>'[2]Assets quality'!$AO$22*100</f>
        <v>58.236917769234019</v>
      </c>
      <c r="W33" s="32">
        <f>'[2]Assets quality'!$AO$23*100</f>
        <v>58.656847043055315</v>
      </c>
      <c r="X33" s="6">
        <v>59.064030763079998</v>
      </c>
      <c r="Y33" s="6">
        <v>58.925436334616187</v>
      </c>
      <c r="Z33" s="29">
        <v>58.926041817820554</v>
      </c>
      <c r="AA33" s="29">
        <v>58.944577497206396</v>
      </c>
      <c r="AB33" s="29">
        <v>59.010173981087789</v>
      </c>
      <c r="AC33" s="29">
        <v>58.606216870906515</v>
      </c>
      <c r="AD33" s="29">
        <v>58.37907200523351</v>
      </c>
      <c r="AE33" s="29">
        <v>58.249524099684656</v>
      </c>
      <c r="AF33" s="29">
        <v>58.440660867301361</v>
      </c>
      <c r="AG33" s="29">
        <v>58.235590292845686</v>
      </c>
      <c r="AH33" s="29">
        <v>57.830278257316216</v>
      </c>
      <c r="AI33" s="29">
        <v>56.854508185465882</v>
      </c>
      <c r="AJ33" s="49">
        <f>0.56688196401745*100</f>
        <v>56.688196401744996</v>
      </c>
      <c r="AK33" s="1">
        <f>0.5620711616452*100</f>
        <v>56.207116164520002</v>
      </c>
      <c r="AL33" s="1">
        <v>55.526043540094307</v>
      </c>
      <c r="AM33" s="1">
        <v>55.384334932999934</v>
      </c>
      <c r="AN33" s="1">
        <v>55.444547036874603</v>
      </c>
      <c r="AO33" s="1">
        <f>0.551329482122804*100</f>
        <v>55.132948212280397</v>
      </c>
      <c r="AP33" s="1">
        <v>54.650036371381148</v>
      </c>
      <c r="AQ33" s="1">
        <v>55.173244989203738</v>
      </c>
      <c r="AR33" s="1">
        <v>54.733154386854665</v>
      </c>
      <c r="AS33" s="1">
        <v>54.19575656766321</v>
      </c>
      <c r="AT33" s="1">
        <v>53.418906687345135</v>
      </c>
      <c r="AU33" s="1">
        <v>53.874123141515419</v>
      </c>
      <c r="AV33" s="1">
        <v>53.02037336057824</v>
      </c>
      <c r="AW33" s="1">
        <v>51.627434585091422</v>
      </c>
      <c r="AX33" s="1">
        <v>51.153540179179416</v>
      </c>
      <c r="AY33" s="1">
        <v>51.274421894763996</v>
      </c>
      <c r="AZ33" s="1">
        <v>50.089899640716084</v>
      </c>
      <c r="BA33" s="1">
        <v>49.914882185370843</v>
      </c>
      <c r="BB33" s="1">
        <v>49.013369164956863</v>
      </c>
      <c r="BC33" s="1">
        <v>50.17428864429494</v>
      </c>
    </row>
    <row r="34" spans="1:247" ht="22.5" x14ac:dyDescent="0.15">
      <c r="A34" s="3"/>
      <c r="B34" s="3" t="s">
        <v>37</v>
      </c>
      <c r="C34" s="67">
        <v>9.935864462799552</v>
      </c>
      <c r="D34" s="67">
        <v>13.443766655444156</v>
      </c>
      <c r="E34" s="70">
        <v>19.791471825507692</v>
      </c>
      <c r="F34" s="70">
        <v>26.108396150925412</v>
      </c>
      <c r="G34" s="68">
        <v>30.626690134856815</v>
      </c>
      <c r="H34" s="68">
        <v>30.8</v>
      </c>
      <c r="I34" s="68">
        <v>31.4</v>
      </c>
      <c r="J34" s="68">
        <v>32.9</v>
      </c>
      <c r="K34" s="69">
        <v>33.424596885906979</v>
      </c>
      <c r="L34" s="69">
        <v>33.9</v>
      </c>
      <c r="M34" s="69">
        <v>35.4</v>
      </c>
      <c r="N34" s="69">
        <v>36.4</v>
      </c>
      <c r="O34" s="69">
        <v>37.659959289492356</v>
      </c>
      <c r="P34" s="69">
        <v>38.1</v>
      </c>
      <c r="Q34" s="69">
        <v>38.5</v>
      </c>
      <c r="R34" s="69">
        <v>38.6</v>
      </c>
      <c r="S34" s="69">
        <v>38.545890370610422</v>
      </c>
      <c r="T34" s="69">
        <f>'[2]Assets quality'!$AP$20*100</f>
        <v>38.520907808588063</v>
      </c>
      <c r="U34" s="69">
        <f>'[2]Assets quality'!$AP$21*100</f>
        <v>38.868982642345351</v>
      </c>
      <c r="V34" s="6">
        <f>'[2]Assets quality'!$AP$22*100</f>
        <v>38.977562881231151</v>
      </c>
      <c r="W34" s="32">
        <f>'[2]Assets quality'!$AP$23*100</f>
        <v>37.894479789978078</v>
      </c>
      <c r="X34" s="6">
        <v>37.372154276056804</v>
      </c>
      <c r="Y34" s="6">
        <v>37.53622301366056</v>
      </c>
      <c r="Z34" s="29">
        <v>37.432651962101431</v>
      </c>
      <c r="AA34" s="29">
        <v>37.084089351552016</v>
      </c>
      <c r="AB34" s="29">
        <v>36.628505288627871</v>
      </c>
      <c r="AC34" s="29">
        <v>36.541025368764657</v>
      </c>
      <c r="AD34" s="29">
        <v>36.873705919657581</v>
      </c>
      <c r="AE34" s="29">
        <v>36.473452616935894</v>
      </c>
      <c r="AF34" s="29">
        <v>35.987816862243847</v>
      </c>
      <c r="AG34" s="29">
        <v>36.064544493669423</v>
      </c>
      <c r="AH34" s="29">
        <v>36.649532472039446</v>
      </c>
      <c r="AI34" s="29">
        <v>36.36248280806614</v>
      </c>
      <c r="AJ34" s="49">
        <f>0.364737881198227*100</f>
        <v>36.4737881198227</v>
      </c>
      <c r="AK34" s="1">
        <f>0.371287931285945*100</f>
        <v>37.128793128594502</v>
      </c>
      <c r="AL34" s="1">
        <v>37.881277184738501</v>
      </c>
      <c r="AM34" s="1">
        <v>37.668141433886341</v>
      </c>
      <c r="AN34" s="1">
        <v>37.9481927956924</v>
      </c>
      <c r="AO34" s="1">
        <f>0.384883065025306*100</f>
        <v>38.488306502530598</v>
      </c>
      <c r="AP34" s="1">
        <v>39.14155011266903</v>
      </c>
      <c r="AQ34" s="1">
        <v>38.710037991912401</v>
      </c>
      <c r="AR34" s="1">
        <v>39.272702885282676</v>
      </c>
      <c r="AS34" s="1">
        <v>39.934393104608965</v>
      </c>
      <c r="AT34" s="1">
        <v>40.903501387172781</v>
      </c>
      <c r="AU34" s="1">
        <v>40.032862873768906</v>
      </c>
      <c r="AV34" s="1">
        <v>41.158930478549664</v>
      </c>
      <c r="AW34" s="1">
        <v>42.258619494150402</v>
      </c>
      <c r="AX34" s="1">
        <v>43.140592341702366</v>
      </c>
      <c r="AY34" s="1">
        <v>42.927593200159599</v>
      </c>
      <c r="AZ34" s="1">
        <v>44.322939948339709</v>
      </c>
      <c r="BA34" s="1">
        <v>44.791938779899134</v>
      </c>
      <c r="BB34" s="1">
        <v>45.677784412530556</v>
      </c>
      <c r="BC34" s="1">
        <v>44.785078963348582</v>
      </c>
    </row>
    <row r="35" spans="1:247" ht="24" x14ac:dyDescent="0.15">
      <c r="A35" s="3"/>
      <c r="B35" s="3" t="s">
        <v>99</v>
      </c>
      <c r="C35" s="59">
        <f>0.103581241756414*100</f>
        <v>10.3581241756414</v>
      </c>
      <c r="D35" s="59">
        <f>0.0778600457650234*100</f>
        <v>7.7860045765023393</v>
      </c>
      <c r="E35" s="60">
        <f>0.072124160289672*100</f>
        <v>7.2124160289672004</v>
      </c>
      <c r="F35" s="60">
        <f>0.06567068128721*100</f>
        <v>6.567068128721</v>
      </c>
      <c r="G35" s="60">
        <f>0.0465054090838982*100</f>
        <v>4.6505409083898197</v>
      </c>
      <c r="H35" s="60">
        <f>0.0445270716839115*100</f>
        <v>4.4527071683911501</v>
      </c>
      <c r="I35" s="60">
        <f>0.0451329552556781*100</f>
        <v>4.51329552556781</v>
      </c>
      <c r="J35" s="60">
        <f>0.0439435980317679*100</f>
        <v>4.3943598031767905</v>
      </c>
      <c r="K35" s="61">
        <f>0.0426222153669475*100</f>
        <v>4.2622215366947502</v>
      </c>
      <c r="L35" s="61">
        <f>0.0400526732487011*100</f>
        <v>4.0052673248701094</v>
      </c>
      <c r="M35" s="61">
        <f>0.0372260765575337*100</f>
        <v>3.7226076557533698</v>
      </c>
      <c r="N35" s="61">
        <f>0.0399889292145928*100</f>
        <v>3.9988929214592801</v>
      </c>
      <c r="O35" s="61">
        <f>0.046981209199057*100</f>
        <v>4.6981209199057004</v>
      </c>
      <c r="P35" s="61">
        <f>0.0475108266356005*100</f>
        <v>4.7510826635600498</v>
      </c>
      <c r="Q35" s="61">
        <f>0.0441978098863405*100</f>
        <v>4.4197809886340496</v>
      </c>
      <c r="R35" s="61">
        <f>0.0436047327810291*100</f>
        <v>4.3604732781029103</v>
      </c>
      <c r="S35" s="61">
        <f>0.0466219319108742*100</f>
        <v>4.6621931910874199</v>
      </c>
      <c r="T35" s="61">
        <f>'[2]Assets quality'!$AQ$20*100</f>
        <v>5.8517199104096793E-2</v>
      </c>
      <c r="U35" s="61">
        <f>'[2]Assets quality'!$AQ$21*100</f>
        <v>5.0749014768233944E-2</v>
      </c>
      <c r="V35" s="71">
        <f>'[2]Assets quality'!$AQ$22*100</f>
        <v>4.8230902332322391E-2</v>
      </c>
      <c r="W35" s="72">
        <f>'[2]Assets quality'!$AQ$23*100</f>
        <v>4.6913453678710665E-2</v>
      </c>
      <c r="X35" s="6">
        <v>5.1186468539507965E-2</v>
      </c>
      <c r="Y35" s="6">
        <v>6.5772177858846731E-2</v>
      </c>
      <c r="Z35" s="6">
        <v>5.5184123050506913E-2</v>
      </c>
      <c r="AA35" s="6">
        <v>5.3222241998907842E-2</v>
      </c>
      <c r="AB35" s="71">
        <v>4.8086496410606853E-2</v>
      </c>
      <c r="AC35" s="6">
        <v>5.3184982319421141E-2</v>
      </c>
      <c r="AD35" s="6">
        <v>5.2364997365226824E-2</v>
      </c>
      <c r="AE35" s="71">
        <v>4.1481667546243252E-2</v>
      </c>
      <c r="AF35" s="6">
        <v>5.7755881253482279E-2</v>
      </c>
      <c r="AG35" s="6">
        <v>6.3791415350690217E-2</v>
      </c>
      <c r="AH35" s="29">
        <v>7.1716515162502145E-2</v>
      </c>
      <c r="AI35" s="29">
        <v>6.5558584652510937E-2</v>
      </c>
      <c r="AJ35" s="49">
        <f>0.000719349246067666*100</f>
        <v>7.1934924606766606E-2</v>
      </c>
      <c r="AK35" s="1">
        <f>0.00063642890957139*100</f>
        <v>6.3642890957139001E-2</v>
      </c>
      <c r="AL35" s="1">
        <v>5.6482304597451995E-2</v>
      </c>
      <c r="AM35" s="1">
        <v>4.4345970494197709E-2</v>
      </c>
      <c r="AN35" s="1">
        <v>4.85284511497589E-2</v>
      </c>
      <c r="AO35" s="1">
        <v>5.4198201645108723E-4</v>
      </c>
      <c r="AP35" s="1">
        <v>5.6317391471968327E-2</v>
      </c>
      <c r="AQ35" s="1">
        <v>4.6058954131364023E-2</v>
      </c>
      <c r="AR35" s="1">
        <v>4.7624414175633088E-2</v>
      </c>
      <c r="AS35" s="1">
        <v>5.0397958902068517E-2</v>
      </c>
      <c r="AT35" s="1">
        <v>5.2081957141360907E-2</v>
      </c>
      <c r="AU35" s="1">
        <v>4.6168190590524565E-2</v>
      </c>
      <c r="AV35" s="1">
        <v>4.3328105751454078E-2</v>
      </c>
      <c r="AW35" s="1">
        <v>4.1696482410661304E-2</v>
      </c>
      <c r="AX35" s="1">
        <v>3.7292634098605108E-2</v>
      </c>
      <c r="AY35" s="1">
        <v>7.5841062585218402E-2</v>
      </c>
      <c r="AZ35" s="1">
        <v>7.6743854885927512E-2</v>
      </c>
      <c r="BA35" s="1">
        <v>7.4965942050683104E-2</v>
      </c>
      <c r="BB35" s="1">
        <v>0.10043543907222922</v>
      </c>
      <c r="BC35" s="1">
        <v>9.3619102241485078E-2</v>
      </c>
    </row>
    <row r="36" spans="1:247" ht="13.5" customHeight="1" x14ac:dyDescent="0.15">
      <c r="A36" s="48"/>
      <c r="B36" s="48" t="s">
        <v>161</v>
      </c>
      <c r="C36" s="49">
        <f>0.0448101662854479*100</f>
        <v>4.4810166285447899</v>
      </c>
      <c r="D36" s="49">
        <f>0.0428781977026187*100</f>
        <v>4.2878197702618701</v>
      </c>
      <c r="E36" s="50">
        <f>0.0202590505901285*100</f>
        <v>2.02590505901285</v>
      </c>
      <c r="F36" s="50">
        <f>0.014279283726373*100</f>
        <v>1.4279283726373</v>
      </c>
      <c r="G36" s="50">
        <f>0.0160835205643439*100</f>
        <v>1.6083520564343898</v>
      </c>
      <c r="H36" s="50">
        <f>0.0149422014764554*100</f>
        <v>1.4942201476455399</v>
      </c>
      <c r="I36" s="50">
        <f>0.0114352820968688*100</f>
        <v>1.14352820968688</v>
      </c>
      <c r="J36" s="50">
        <f>0.0102967299650086*100</f>
        <v>1.02967299650086</v>
      </c>
      <c r="K36" s="50">
        <f>0.0111278073016085*100</f>
        <v>1.1127807301608501</v>
      </c>
      <c r="L36" s="50">
        <f>0.0100039265494299*100</f>
        <v>1.00039265494299</v>
      </c>
      <c r="M36" s="50">
        <f>0.00856036143102524*100</f>
        <v>0.85603614310252407</v>
      </c>
      <c r="N36" s="49">
        <f>0.0105814542663763*100</f>
        <v>1.05814542663763</v>
      </c>
      <c r="O36" s="49">
        <f>0.00903481126589502*100</f>
        <v>0.90348112658950197</v>
      </c>
      <c r="P36" s="49">
        <f>0.00778518163567288*100</f>
        <v>0.77851816356728798</v>
      </c>
      <c r="Q36" s="49">
        <f>0.00743051755784388*100</f>
        <v>0.74305175578438798</v>
      </c>
      <c r="R36" s="49">
        <f>0.00682670434486508*100</f>
        <v>0.68267043448650799</v>
      </c>
      <c r="S36" s="49">
        <f>0.00647153168164172*100</f>
        <v>0.64715316816417201</v>
      </c>
      <c r="T36" s="49">
        <f>'[2]Assets quality'!$AR$20*100</f>
        <v>0.10246780915824122</v>
      </c>
      <c r="U36" s="49">
        <f>'[2]Assets quality'!$AR$21*100</f>
        <v>0.48626256777828064</v>
      </c>
      <c r="V36" s="49">
        <f>'[2]Assets quality'!$AR$22*100</f>
        <v>0.61874282265753466</v>
      </c>
      <c r="W36" s="49">
        <f>'[2]Assets quality'!$AR$23*100</f>
        <v>0.64213333779273352</v>
      </c>
      <c r="X36" s="49">
        <v>0.57573128773757043</v>
      </c>
      <c r="Y36" s="49">
        <v>0.51811706219597509</v>
      </c>
      <c r="Z36" s="49">
        <v>0.41051590544418171</v>
      </c>
      <c r="AA36" s="49">
        <v>0.40136237111549838</v>
      </c>
      <c r="AB36" s="49">
        <v>0.46748962931764065</v>
      </c>
      <c r="AC36" s="49">
        <v>0.36289502631635451</v>
      </c>
      <c r="AD36" s="49">
        <v>0.37807292460952863</v>
      </c>
      <c r="AE36" s="49">
        <v>0.26850956711384322</v>
      </c>
      <c r="AF36" s="49">
        <v>0.46318282957212176</v>
      </c>
      <c r="AG36" s="49">
        <v>0.57614363273971558</v>
      </c>
      <c r="AH36" s="49">
        <v>0.69933783845238051</v>
      </c>
      <c r="AI36" s="49">
        <v>0.84079750291875166</v>
      </c>
      <c r="AJ36" s="49">
        <f>0.00758812281251992*100</f>
        <v>0.75881228125199207</v>
      </c>
      <c r="AK36" s="1">
        <f>0.00469579161687681*100</f>
        <v>0.46957916168768105</v>
      </c>
      <c r="AL36" s="1">
        <v>0.44826467890210203</v>
      </c>
      <c r="AM36" s="1">
        <v>0.45775075561221379</v>
      </c>
      <c r="AN36" s="1">
        <v>0.39250175473646198</v>
      </c>
      <c r="AO36" s="1">
        <v>0.39250175473646198</v>
      </c>
      <c r="AP36" s="1">
        <v>0.35859082964305622</v>
      </c>
      <c r="AQ36" s="1">
        <v>0.36040906196923839</v>
      </c>
      <c r="AR36" s="1">
        <v>0.26437874130008165</v>
      </c>
      <c r="AS36" s="1">
        <v>0.36253996877673172</v>
      </c>
      <c r="AT36" s="1">
        <v>0.36671503823967588</v>
      </c>
      <c r="AU36" s="1">
        <v>0.32648668659052849</v>
      </c>
      <c r="AV36" s="1">
        <v>0.28653432871458856</v>
      </c>
      <c r="AW36" s="1">
        <v>0.2183346793737054</v>
      </c>
      <c r="AX36" s="1">
        <v>0.22046183337773922</v>
      </c>
      <c r="AY36" s="1">
        <v>0.18341114791524801</v>
      </c>
      <c r="AZ36" s="1">
        <v>0.14773567377149938</v>
      </c>
      <c r="BA36" s="1">
        <v>6.7519263516030784E-2</v>
      </c>
      <c r="BB36" s="1">
        <v>0.14109637719183138</v>
      </c>
      <c r="BC36" s="1">
        <v>0.14196466459310042</v>
      </c>
    </row>
    <row r="37" spans="1:247" x14ac:dyDescent="0.15">
      <c r="A37" s="73"/>
      <c r="B37" s="73" t="s">
        <v>38</v>
      </c>
      <c r="C37" s="59"/>
      <c r="D37" s="59"/>
      <c r="E37" s="59"/>
      <c r="F37" s="59"/>
      <c r="G37" s="59">
        <f>0.01229350013084*100</f>
        <v>1.2293500130839998</v>
      </c>
      <c r="H37" s="59">
        <f>0.0109464754629081*100</f>
        <v>1.0946475462908101</v>
      </c>
      <c r="I37" s="59">
        <f>0.00928808809832726*100</f>
        <v>0.92880880983272596</v>
      </c>
      <c r="J37" s="59">
        <f>0.00811390044617489*100</f>
        <v>0.81139004461748909</v>
      </c>
      <c r="K37" s="59">
        <f>0.00892282033193873*100</f>
        <v>0.892282033193873</v>
      </c>
      <c r="L37" s="59">
        <f>0.00796217136112348*100</f>
        <v>0.79621713611234801</v>
      </c>
      <c r="M37" s="59">
        <f>0.00689297208229006*100</f>
        <v>0.68929720822900598</v>
      </c>
      <c r="N37" s="59">
        <f>0.00918380930231007*100</f>
        <v>0.91838093023100709</v>
      </c>
      <c r="O37" s="59">
        <f>0.00793361874389837*100</f>
        <v>0.79336187438983696</v>
      </c>
      <c r="P37" s="59">
        <f>0.00719440595824769*100</f>
        <v>0.71944059582476894</v>
      </c>
      <c r="Q37" s="59">
        <f>0.00672194578490622*100</f>
        <v>0.67219457849062203</v>
      </c>
      <c r="R37" s="59">
        <f>0.00618473452728437*100</f>
        <v>0.61847345272843701</v>
      </c>
      <c r="S37" s="59">
        <f>0.00592700745151776*100</f>
        <v>0.59270074515177595</v>
      </c>
      <c r="T37" s="59">
        <f>0.000799147021550338*100</f>
        <v>7.9914702155033795E-2</v>
      </c>
      <c r="U37" s="59">
        <f>0.00431838701082288*100</f>
        <v>0.431838701082288</v>
      </c>
      <c r="V37" s="59">
        <f>0.00564170871631211*100</f>
        <v>0.56417087163121105</v>
      </c>
      <c r="W37" s="59">
        <f>0.00522913890366393*100</f>
        <v>0.52291389036639302</v>
      </c>
      <c r="X37" s="59">
        <v>0.45793771085479501</v>
      </c>
      <c r="Y37" s="59">
        <v>0.422309674842195</v>
      </c>
      <c r="Z37" s="59">
        <v>0.31703086426850202</v>
      </c>
      <c r="AA37" s="59">
        <v>0.30799711290005699</v>
      </c>
      <c r="AB37" s="59">
        <v>0.37707562168516401</v>
      </c>
      <c r="AC37" s="59">
        <v>0.30611325915591897</v>
      </c>
      <c r="AD37" s="59">
        <v>0.32252874698793299</v>
      </c>
      <c r="AE37" s="59">
        <v>0.24239220977876402</v>
      </c>
      <c r="AF37" s="59">
        <v>0.30740251958672499</v>
      </c>
      <c r="AG37" s="59">
        <v>0.27545687374296601</v>
      </c>
      <c r="AH37" s="59">
        <v>0.36541201991251498</v>
      </c>
      <c r="AI37" s="59">
        <v>0.33520165211502201</v>
      </c>
      <c r="AJ37" s="49">
        <f>0.00385544077352083*100</f>
        <v>0.38554407735208301</v>
      </c>
      <c r="AK37" s="1">
        <f>0.000523922576314697*100</f>
        <v>5.2392257631469707E-2</v>
      </c>
      <c r="AL37" s="1">
        <v>7.2651246400389696E-2</v>
      </c>
      <c r="AM37" s="1">
        <v>0.11852235329387209</v>
      </c>
      <c r="AN37" s="1">
        <v>8.3081432854653303E-2</v>
      </c>
      <c r="AO37" s="1">
        <f>0.000631450624896438*100</f>
        <v>6.31450624896438E-2</v>
      </c>
      <c r="AP37" s="1">
        <v>5.7298330041774051E-2</v>
      </c>
      <c r="AQ37" s="1">
        <v>5.9457751840133174E-2</v>
      </c>
      <c r="AR37" s="1">
        <v>4.4475311113887486E-2</v>
      </c>
      <c r="AS37" s="1">
        <v>0.11020960585640713</v>
      </c>
      <c r="AT37" s="1">
        <v>2.3959072063009512E-2</v>
      </c>
      <c r="AU37" s="1">
        <v>2.5060490330708705E-2</v>
      </c>
      <c r="AV37" s="1">
        <v>2.1684655221072626E-2</v>
      </c>
      <c r="AW37" s="1">
        <v>1.306849615636816E-2</v>
      </c>
      <c r="AX37" s="1">
        <v>1.4735379798523502E-2</v>
      </c>
      <c r="AY37" s="1">
        <v>1.4335624512522101E-2</v>
      </c>
      <c r="AZ37" s="1">
        <v>1.2653656599995856E-2</v>
      </c>
      <c r="BA37" s="1">
        <v>1.2134045699305502E-2</v>
      </c>
      <c r="BB37" s="1">
        <v>1.3247923859853048E-2</v>
      </c>
      <c r="BC37" s="1">
        <v>1.0066091451886042E-2</v>
      </c>
    </row>
    <row r="38" spans="1:247" x14ac:dyDescent="0.15">
      <c r="A38" s="74"/>
      <c r="B38" s="74" t="s">
        <v>39</v>
      </c>
      <c r="C38" s="59"/>
      <c r="D38" s="59"/>
      <c r="E38" s="59"/>
      <c r="F38" s="59"/>
      <c r="G38" s="59">
        <f>0.00379002043350387*100</f>
        <v>0.37900204335038701</v>
      </c>
      <c r="H38" s="59">
        <f>0.00399572601354738*100</f>
        <v>0.39957260135473799</v>
      </c>
      <c r="I38" s="59">
        <f>0.00214719399854156*100</f>
        <v>0.214719399854156</v>
      </c>
      <c r="J38" s="59">
        <f>0.00218282951883375*100</f>
        <v>0.21828295188337501</v>
      </c>
      <c r="K38" s="59">
        <f>0.00220498696966981*100</f>
        <v>0.22049869696698102</v>
      </c>
      <c r="L38" s="59">
        <f>0.00204175518830641*100</f>
        <v>0.204175518830641</v>
      </c>
      <c r="M38" s="59">
        <f>0.00166738934873519*100</f>
        <v>0.16673893487351901</v>
      </c>
      <c r="N38" s="59">
        <f>0.00139764496406619*100</f>
        <v>0.139764496406619</v>
      </c>
      <c r="O38" s="59">
        <f>0.00110119252199664*100</f>
        <v>0.11011925219966399</v>
      </c>
      <c r="P38" s="59">
        <f>0.000590775677425191*100</f>
        <v>5.9077567742519099E-2</v>
      </c>
      <c r="Q38" s="59">
        <f>0.000708571772937661*100</f>
        <v>7.0857177293766102E-2</v>
      </c>
      <c r="R38" s="59">
        <f>0.000641969817580713*100</f>
        <v>6.41969817580713E-2</v>
      </c>
      <c r="S38" s="59">
        <f>0.000544524230123966*100</f>
        <v>5.4452423012396597E-2</v>
      </c>
      <c r="T38" s="62">
        <f>0.000225531070032074*100</f>
        <v>2.2553107003207399E-2</v>
      </c>
      <c r="U38" s="59">
        <f>0.000544238666959925*100</f>
        <v>5.4423866695992494E-2</v>
      </c>
      <c r="V38" s="59">
        <f>0.000545719510263232*100</f>
        <v>5.4571951026323201E-2</v>
      </c>
      <c r="W38" s="59">
        <f>0.00119219447426341*100</f>
        <v>0.119219447426341</v>
      </c>
      <c r="X38" s="59">
        <v>0.11779357688277499</v>
      </c>
      <c r="Y38" s="59">
        <v>9.5807387353780499E-2</v>
      </c>
      <c r="Z38" s="59">
        <v>9.3485041175680003E-2</v>
      </c>
      <c r="AA38" s="59">
        <v>9.3365258215441796E-2</v>
      </c>
      <c r="AB38" s="59">
        <v>9.041400763247659E-2</v>
      </c>
      <c r="AC38" s="59">
        <v>5.67817671604358E-2</v>
      </c>
      <c r="AD38" s="59">
        <v>5.5544177621596004E-2</v>
      </c>
      <c r="AE38" s="62">
        <v>2.6117357335078899E-2</v>
      </c>
      <c r="AF38" s="59">
        <v>0.15578030998539699</v>
      </c>
      <c r="AG38" s="59">
        <v>0.30068675899675001</v>
      </c>
      <c r="AH38" s="49">
        <v>0.33392581853986597</v>
      </c>
      <c r="AI38" s="49">
        <v>0.50559585080372904</v>
      </c>
      <c r="AJ38" s="49">
        <f>0.00373268203899908*100</f>
        <v>0.373268203899908</v>
      </c>
      <c r="AK38" s="1">
        <f>0.00417186904056211*100</f>
        <v>0.41718690405621101</v>
      </c>
      <c r="AL38" s="1">
        <v>0.37561343250171197</v>
      </c>
      <c r="AM38" s="1">
        <v>0.33922840231834167</v>
      </c>
      <c r="AN38" s="1">
        <v>0.30942032188180901</v>
      </c>
      <c r="AO38" s="1">
        <f>0.00320050370712271*100</f>
        <v>0.32005037071227099</v>
      </c>
      <c r="AP38" s="1">
        <v>0.30129249960128213</v>
      </c>
      <c r="AQ38" s="1">
        <v>0.30095131012910525</v>
      </c>
      <c r="AR38" s="1">
        <v>0.30885405241396918</v>
      </c>
      <c r="AS38" s="1">
        <v>0.25233036292032457</v>
      </c>
      <c r="AT38" s="1">
        <v>0.34275596617666637</v>
      </c>
      <c r="AU38" s="1">
        <v>0.30142619625981981</v>
      </c>
      <c r="AV38" s="1">
        <v>0.2648496734935159</v>
      </c>
      <c r="AW38" s="1">
        <v>0.23140317553007353</v>
      </c>
      <c r="AX38" s="1">
        <v>0.23519721317626271</v>
      </c>
      <c r="AY38" s="1">
        <v>0.19774677242777</v>
      </c>
      <c r="AZ38" s="1">
        <v>0.16038933037149522</v>
      </c>
      <c r="BA38" s="1">
        <v>5.5385217816725285E-2</v>
      </c>
      <c r="BB38" s="1">
        <v>0.12784845333197831</v>
      </c>
      <c r="BC38" s="1">
        <v>0.13189857314121439</v>
      </c>
    </row>
    <row r="39" spans="1:247" ht="15" customHeight="1" x14ac:dyDescent="0.15">
      <c r="A39" s="73"/>
      <c r="B39" s="73"/>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1"/>
      <c r="AN39" s="1"/>
      <c r="AO39" s="1"/>
      <c r="AP39" s="1"/>
      <c r="AQ39" s="1"/>
      <c r="AR39" s="1"/>
      <c r="AS39" s="1"/>
      <c r="AT39" s="1"/>
      <c r="AU39" s="1"/>
      <c r="AV39" s="1"/>
      <c r="AW39" s="1"/>
      <c r="AX39" s="1"/>
      <c r="AY39" s="1"/>
      <c r="AZ39" s="1"/>
      <c r="BA39" s="1"/>
      <c r="BB39" s="1"/>
      <c r="BC39" s="1"/>
    </row>
    <row r="40" spans="1:247" ht="14.25" customHeight="1" x14ac:dyDescent="0.15">
      <c r="A40" s="3"/>
      <c r="B40" s="3" t="s">
        <v>100</v>
      </c>
      <c r="C40" s="38">
        <v>93</v>
      </c>
      <c r="D40" s="38">
        <v>220.00000000000003</v>
      </c>
      <c r="E40" s="38">
        <v>193</v>
      </c>
      <c r="F40" s="38">
        <v>219</v>
      </c>
      <c r="G40" s="38">
        <v>189.70067672470091</v>
      </c>
      <c r="H40" s="38">
        <v>187.4</v>
      </c>
      <c r="I40" s="38">
        <v>195</v>
      </c>
      <c r="J40" s="38">
        <v>199.6</v>
      </c>
      <c r="K40" s="38">
        <v>194.7275183321178</v>
      </c>
      <c r="L40" s="38">
        <v>187.9</v>
      </c>
      <c r="M40" s="38">
        <v>182.3</v>
      </c>
      <c r="N40" s="38">
        <v>185</v>
      </c>
      <c r="O40" s="38">
        <v>181.38826069308857</v>
      </c>
      <c r="P40" s="38">
        <v>187.8</v>
      </c>
      <c r="Q40" s="38">
        <v>121</v>
      </c>
      <c r="R40" s="38">
        <v>108.5</v>
      </c>
      <c r="S40" s="38">
        <v>118.01443703413565</v>
      </c>
      <c r="T40" s="38">
        <v>122.51506195250433</v>
      </c>
      <c r="U40" s="38">
        <v>167.34305148328411</v>
      </c>
      <c r="V40" s="38">
        <v>161.61094326335913</v>
      </c>
      <c r="W40" s="38">
        <v>213.3</v>
      </c>
      <c r="X40" s="38">
        <v>175.4</v>
      </c>
      <c r="Y40" s="38">
        <v>180.3</v>
      </c>
      <c r="Z40" s="38">
        <v>190.31430427245951</v>
      </c>
      <c r="AA40" s="38">
        <v>200.4</v>
      </c>
      <c r="AB40" s="38">
        <v>182.1</v>
      </c>
      <c r="AC40" s="38">
        <v>199.61008413348</v>
      </c>
      <c r="AD40" s="38">
        <v>186.1</v>
      </c>
      <c r="AE40" s="29">
        <v>189.6</v>
      </c>
      <c r="AF40" s="29">
        <v>183.78897929891599</v>
      </c>
      <c r="AG40" s="29">
        <v>188.68636424426708</v>
      </c>
      <c r="AH40" s="29">
        <v>181.3344062821954</v>
      </c>
      <c r="AI40" s="29">
        <v>205.1155506173005</v>
      </c>
      <c r="AJ40" s="49">
        <f>2.08034389840556*100</f>
        <v>208.03438984055603</v>
      </c>
      <c r="AK40" s="1">
        <f>1.95397295589758*100</f>
        <v>195.39729558975802</v>
      </c>
      <c r="AL40" s="1">
        <v>194.966529005859</v>
      </c>
      <c r="AM40" s="1">
        <v>188.45802724795044</v>
      </c>
      <c r="AN40" s="1">
        <v>200.00837204474399</v>
      </c>
      <c r="AO40" s="1">
        <f>1.93744948598746*100</f>
        <v>193.74494859874599</v>
      </c>
      <c r="AP40" s="1">
        <v>197.62944038887758</v>
      </c>
      <c r="AQ40" s="1">
        <v>233.07483905780711</v>
      </c>
      <c r="AR40" s="1">
        <v>211.55358292181131</v>
      </c>
      <c r="AS40" s="1">
        <v>202.8871815379743</v>
      </c>
      <c r="AT40" s="1">
        <v>193.45873592277377</v>
      </c>
      <c r="AU40" s="1">
        <v>212.44739253996573</v>
      </c>
      <c r="AV40" s="1">
        <v>201.13617948782201</v>
      </c>
      <c r="AW40" s="1">
        <v>175.45459172428801</v>
      </c>
      <c r="AX40" s="1">
        <v>177.88978167247998</v>
      </c>
      <c r="AY40" s="1">
        <v>185.413945006169</v>
      </c>
      <c r="AZ40" s="1">
        <v>190.359260227362</v>
      </c>
      <c r="BA40" s="1">
        <v>165.02895787476234</v>
      </c>
      <c r="BB40" s="1">
        <v>162.61715187601811</v>
      </c>
      <c r="BC40" s="1">
        <v>176.27843007851121</v>
      </c>
    </row>
    <row r="41" spans="1:247" ht="12.75" customHeight="1" x14ac:dyDescent="0.15">
      <c r="A41" s="3"/>
      <c r="B41" s="3" t="s">
        <v>456</v>
      </c>
      <c r="C41" s="38"/>
      <c r="D41" s="38"/>
      <c r="E41" s="38"/>
      <c r="F41" s="38"/>
      <c r="G41" s="38"/>
      <c r="H41" s="38"/>
      <c r="I41" s="38"/>
      <c r="J41" s="38"/>
      <c r="K41" s="38"/>
      <c r="L41" s="38"/>
      <c r="M41" s="38"/>
      <c r="N41" s="38"/>
      <c r="O41" s="38"/>
      <c r="P41" s="38"/>
      <c r="Q41" s="38"/>
      <c r="R41" s="38"/>
      <c r="S41" s="38"/>
      <c r="T41" s="38"/>
      <c r="U41" s="38"/>
      <c r="V41" s="38"/>
      <c r="W41" s="38"/>
      <c r="X41" s="75">
        <v>27</v>
      </c>
      <c r="Y41" s="75">
        <v>28</v>
      </c>
      <c r="Z41" s="75">
        <v>29</v>
      </c>
      <c r="AA41" s="75">
        <v>30</v>
      </c>
      <c r="AB41" s="75">
        <v>23</v>
      </c>
      <c r="AC41" s="75">
        <v>22</v>
      </c>
      <c r="AD41" s="75">
        <v>20</v>
      </c>
      <c r="AE41" s="76">
        <v>20</v>
      </c>
      <c r="AF41" s="76">
        <v>19</v>
      </c>
      <c r="AG41" s="76">
        <v>25</v>
      </c>
      <c r="AH41" s="76">
        <v>22</v>
      </c>
      <c r="AI41" s="76">
        <v>24</v>
      </c>
      <c r="AJ41" s="2">
        <v>31</v>
      </c>
      <c r="AK41" s="45">
        <v>36</v>
      </c>
      <c r="AL41" s="9">
        <v>20</v>
      </c>
      <c r="AM41" s="45">
        <v>20</v>
      </c>
      <c r="AN41" s="45">
        <v>70</v>
      </c>
      <c r="AO41" s="45">
        <v>68</v>
      </c>
      <c r="AP41" s="45">
        <v>70</v>
      </c>
      <c r="AQ41" s="45">
        <v>72</v>
      </c>
      <c r="AR41" s="45">
        <v>20</v>
      </c>
      <c r="AS41" s="45">
        <v>19</v>
      </c>
      <c r="AT41" s="45">
        <v>21</v>
      </c>
      <c r="AU41" s="45">
        <v>20</v>
      </c>
      <c r="AV41" s="45">
        <v>18</v>
      </c>
      <c r="AW41" s="45">
        <v>19</v>
      </c>
      <c r="AX41" s="45">
        <v>24</v>
      </c>
      <c r="AY41" s="45">
        <v>18</v>
      </c>
      <c r="AZ41" s="45">
        <v>17</v>
      </c>
      <c r="BA41" s="45">
        <v>18</v>
      </c>
      <c r="BB41" s="45">
        <v>19</v>
      </c>
      <c r="BC41" s="45">
        <v>16</v>
      </c>
    </row>
    <row r="42" spans="1:247" ht="13.5" customHeight="1" x14ac:dyDescent="0.15">
      <c r="A42" s="3"/>
      <c r="B42" s="3" t="s">
        <v>507</v>
      </c>
      <c r="C42" s="38"/>
      <c r="D42" s="38"/>
      <c r="E42" s="38"/>
      <c r="F42" s="38"/>
      <c r="G42" s="38"/>
      <c r="H42" s="38"/>
      <c r="I42" s="38"/>
      <c r="J42" s="38"/>
      <c r="K42" s="38"/>
      <c r="L42" s="38"/>
      <c r="M42" s="38"/>
      <c r="N42" s="38"/>
      <c r="O42" s="38"/>
      <c r="P42" s="38"/>
      <c r="Q42" s="38"/>
      <c r="R42" s="38"/>
      <c r="S42" s="38"/>
      <c r="T42" s="38"/>
      <c r="U42" s="38"/>
      <c r="V42" s="38"/>
      <c r="W42" s="38"/>
      <c r="X42" s="38">
        <v>23.115577583426798</v>
      </c>
      <c r="Y42" s="38">
        <v>23.0231610941211</v>
      </c>
      <c r="Z42" s="38">
        <v>23.471405466448399</v>
      </c>
      <c r="AA42" s="38">
        <v>23.211612451523301</v>
      </c>
      <c r="AB42" s="38">
        <v>23.462834564412198</v>
      </c>
      <c r="AC42" s="38">
        <v>23.512421637171499</v>
      </c>
      <c r="AD42" s="38">
        <v>23.413173015495701</v>
      </c>
      <c r="AE42" s="29">
        <v>24.217330919842901</v>
      </c>
      <c r="AF42" s="29">
        <v>23.970524893768999</v>
      </c>
      <c r="AG42" s="29">
        <v>1.46712206963089</v>
      </c>
      <c r="AH42" s="29">
        <v>1.54171260965005</v>
      </c>
      <c r="AI42" s="29">
        <v>1.5</v>
      </c>
      <c r="AJ42" s="49">
        <f>0.0160902487829696*100</f>
        <v>1.6090248782969601</v>
      </c>
      <c r="AK42" s="1">
        <f>0.0169184729161318*100</f>
        <v>1.6918472916131799</v>
      </c>
      <c r="AL42" s="1">
        <v>23.586673832402838</v>
      </c>
      <c r="AM42" s="1">
        <v>1.6701185462816293</v>
      </c>
      <c r="AN42" s="1">
        <v>1.67199440930378</v>
      </c>
      <c r="AO42" s="1">
        <f>0.0179912584524928*100</f>
        <v>1.79912584524928</v>
      </c>
      <c r="AP42" s="1">
        <v>23.290557448433059</v>
      </c>
      <c r="AQ42" s="1">
        <v>23.187590026397594</v>
      </c>
      <c r="AR42" s="1">
        <v>23.34977076037006</v>
      </c>
      <c r="AS42" s="1">
        <v>23.462423693353308</v>
      </c>
      <c r="AT42" s="1">
        <v>2.1883653013659186</v>
      </c>
      <c r="AU42" s="1">
        <v>2.0818688992745558</v>
      </c>
      <c r="AV42" s="1">
        <v>0.62415708864404262</v>
      </c>
      <c r="AW42" s="1">
        <v>0.64023253659411072</v>
      </c>
      <c r="AX42" s="1">
        <v>2.1024731921143984</v>
      </c>
      <c r="AY42" s="1">
        <v>2.1316871971188864</v>
      </c>
      <c r="AZ42" s="1">
        <v>0.74147742963919505</v>
      </c>
      <c r="BA42" s="1">
        <v>0.74813651286471794</v>
      </c>
      <c r="BB42" s="1">
        <v>2.2995127315039796</v>
      </c>
      <c r="BC42" s="1">
        <v>22.705760652367836</v>
      </c>
    </row>
    <row r="43" spans="1:247" ht="12.75" customHeight="1" x14ac:dyDescent="0.15">
      <c r="A43" s="3"/>
      <c r="B43" s="3" t="s">
        <v>508</v>
      </c>
      <c r="C43" s="38"/>
      <c r="D43" s="38"/>
      <c r="E43" s="38"/>
      <c r="F43" s="38"/>
      <c r="G43" s="38"/>
      <c r="H43" s="38"/>
      <c r="I43" s="38"/>
      <c r="J43" s="38"/>
      <c r="K43" s="38"/>
      <c r="L43" s="38"/>
      <c r="M43" s="38"/>
      <c r="N43" s="38"/>
      <c r="O43" s="38"/>
      <c r="P43" s="38"/>
      <c r="Q43" s="38"/>
      <c r="R43" s="38"/>
      <c r="S43" s="38"/>
      <c r="T43" s="38"/>
      <c r="U43" s="38"/>
      <c r="V43" s="38"/>
      <c r="W43" s="38"/>
      <c r="X43" s="38">
        <v>5.5469865906621907</v>
      </c>
      <c r="Y43" s="38">
        <v>5.9206969029553802</v>
      </c>
      <c r="Z43" s="38">
        <v>7.3471561216327697</v>
      </c>
      <c r="AA43" s="38">
        <v>4.8904279400894692</v>
      </c>
      <c r="AB43" s="38">
        <v>5.1837305998274203</v>
      </c>
      <c r="AC43" s="38">
        <v>7.3776465975817205</v>
      </c>
      <c r="AD43" s="38">
        <v>4.8881651056649504</v>
      </c>
      <c r="AE43" s="29">
        <v>7.3570955133387006</v>
      </c>
      <c r="AF43" s="29">
        <v>7.2417865451938495</v>
      </c>
      <c r="AG43" s="29">
        <v>7.51661231379168</v>
      </c>
      <c r="AH43" s="29">
        <v>1.71169390720604</v>
      </c>
      <c r="AI43" s="29">
        <v>1.9346516326895897</v>
      </c>
      <c r="AJ43" s="49">
        <f>0.0380224908618774*100</f>
        <v>3.8022490861877403</v>
      </c>
      <c r="AK43" s="1">
        <f>0.0169184729161318*100</f>
        <v>1.6918472916131799</v>
      </c>
      <c r="AL43" s="1">
        <v>3.8616355156446596</v>
      </c>
      <c r="AM43" s="1">
        <v>3.8445090676020359</v>
      </c>
      <c r="AN43" s="1">
        <v>1.67199440930378</v>
      </c>
      <c r="AO43" s="1">
        <f>0.0179912584524928*100</f>
        <v>1.79912584524928</v>
      </c>
      <c r="AP43" s="1">
        <v>3.7466265028546366</v>
      </c>
      <c r="AQ43" s="1">
        <v>3.7710291599351282</v>
      </c>
      <c r="AR43" s="1">
        <v>7.9902038636746555</v>
      </c>
      <c r="AS43" s="1">
        <v>3.7781099881095201</v>
      </c>
      <c r="AT43" s="1">
        <v>3.8456069447824857</v>
      </c>
      <c r="AU43" s="1">
        <v>4.0108790652809061</v>
      </c>
      <c r="AV43" s="1">
        <v>3.8903934206189268</v>
      </c>
      <c r="AW43" s="1">
        <v>3.8270228057792433</v>
      </c>
      <c r="AX43" s="1">
        <v>3.6355982921771122</v>
      </c>
      <c r="AY43" s="1">
        <v>3.3422026125864477</v>
      </c>
      <c r="AZ43" s="1">
        <v>3.27659103728754</v>
      </c>
      <c r="BA43" s="1">
        <v>3.1185874794804049</v>
      </c>
      <c r="BB43" s="1">
        <v>2.9704126316080131</v>
      </c>
      <c r="BC43" s="1">
        <v>2.7021359152186406</v>
      </c>
    </row>
    <row r="44" spans="1:247" x14ac:dyDescent="0.15">
      <c r="A44" s="3"/>
      <c r="B44" s="3" t="s">
        <v>40</v>
      </c>
      <c r="C44" s="38"/>
      <c r="D44" s="38"/>
      <c r="E44" s="38"/>
      <c r="F44" s="38"/>
      <c r="G44" s="38"/>
      <c r="H44" s="38"/>
      <c r="I44" s="38"/>
      <c r="J44" s="38"/>
      <c r="K44" s="38"/>
      <c r="L44" s="38"/>
      <c r="M44" s="38"/>
      <c r="N44" s="38"/>
      <c r="O44" s="38"/>
      <c r="P44" s="38"/>
      <c r="Q44" s="38"/>
      <c r="R44" s="38"/>
      <c r="S44" s="38"/>
      <c r="T44" s="38"/>
      <c r="U44" s="38"/>
      <c r="V44" s="38"/>
      <c r="W44" s="38"/>
      <c r="X44" s="38">
        <v>8.97217944791797</v>
      </c>
      <c r="Y44" s="38">
        <v>10.093436303691799</v>
      </c>
      <c r="Z44" s="38">
        <v>10.977880980148701</v>
      </c>
      <c r="AA44" s="38">
        <v>13.711649565214302</v>
      </c>
      <c r="AB44" s="38">
        <v>13.678814112432899</v>
      </c>
      <c r="AC44" s="38">
        <v>14.962323147224199</v>
      </c>
      <c r="AD44" s="38">
        <v>14.873734460517598</v>
      </c>
      <c r="AE44" s="29">
        <v>16.220043981548901</v>
      </c>
      <c r="AF44" s="29">
        <v>15.710636668060099</v>
      </c>
      <c r="AG44" s="29">
        <v>17.271628538708999</v>
      </c>
      <c r="AH44" s="29">
        <v>18.003794373955401</v>
      </c>
      <c r="AI44" s="29">
        <v>15.569330989446598</v>
      </c>
      <c r="AJ44" s="49">
        <f>0.156238177785103*100</f>
        <v>15.623817778510299</v>
      </c>
      <c r="AK44" s="1">
        <f>0.151212000542327*100</f>
        <v>15.1212000542327</v>
      </c>
      <c r="AL44" s="1">
        <v>14.421490674950398</v>
      </c>
      <c r="AM44" s="1">
        <v>12.838015765434951</v>
      </c>
      <c r="AN44" s="1">
        <v>11.1179412980264</v>
      </c>
      <c r="AO44" s="1">
        <f>'[3]Assets quality'!$BE$41*100</f>
        <v>9.8203603730889188</v>
      </c>
      <c r="AP44" s="1">
        <v>9.3464072871410639</v>
      </c>
      <c r="AQ44" s="1">
        <v>9.1514935645412585</v>
      </c>
      <c r="AR44" s="1">
        <v>7.1788729109627543</v>
      </c>
      <c r="AS44" s="1">
        <v>6.7854441149444273</v>
      </c>
      <c r="AT44" s="1">
        <v>6.5194359900875565</v>
      </c>
      <c r="AU44" s="1">
        <v>5.6016502296617254</v>
      </c>
      <c r="AV44" s="1">
        <v>4.805142652932088</v>
      </c>
      <c r="AW44" s="1">
        <v>4.2438845812827157</v>
      </c>
      <c r="AX44" s="1">
        <v>3.9816289044805222</v>
      </c>
      <c r="AY44" s="1">
        <v>3.7148502730924</v>
      </c>
      <c r="AZ44" s="1">
        <v>3.5482102013852503</v>
      </c>
      <c r="BA44" s="1">
        <v>3.169324802113247</v>
      </c>
      <c r="BB44" s="1">
        <v>3.6713067567384154</v>
      </c>
      <c r="BC44" s="1">
        <v>3.0671396403638451</v>
      </c>
    </row>
    <row r="45" spans="1:247" ht="12.75" x14ac:dyDescent="0.15">
      <c r="A45" s="3"/>
      <c r="B45" s="3" t="s">
        <v>80</v>
      </c>
      <c r="C45" s="55" t="s">
        <v>41</v>
      </c>
      <c r="D45" s="55">
        <v>11.8</v>
      </c>
      <c r="E45" s="60">
        <v>7</v>
      </c>
      <c r="F45" s="60">
        <v>7.4</v>
      </c>
      <c r="G45" s="5">
        <v>4.3005279878557019</v>
      </c>
      <c r="H45" s="5">
        <v>4.2</v>
      </c>
      <c r="I45" s="5">
        <v>6.5</v>
      </c>
      <c r="J45" s="5">
        <v>5.6</v>
      </c>
      <c r="K45" s="7">
        <v>5.1601832142048414</v>
      </c>
      <c r="L45" s="7">
        <v>5.6</v>
      </c>
      <c r="M45" s="7">
        <v>3.1</v>
      </c>
      <c r="N45" s="7">
        <v>2.8</v>
      </c>
      <c r="O45" s="7">
        <v>5.5756094829965797</v>
      </c>
      <c r="P45" s="7">
        <v>3.3</v>
      </c>
      <c r="Q45" s="7">
        <v>3.2</v>
      </c>
      <c r="R45" s="7">
        <v>3.9</v>
      </c>
      <c r="S45" s="7">
        <v>3.1174880833296008</v>
      </c>
      <c r="T45" s="7">
        <v>3.2</v>
      </c>
      <c r="U45" s="5">
        <v>5.5</v>
      </c>
      <c r="V45" s="29">
        <v>4.9000000000000004</v>
      </c>
      <c r="W45" s="32">
        <v>4.5999999999999996</v>
      </c>
      <c r="X45" s="29">
        <v>2.2999999999999998</v>
      </c>
      <c r="Y45" s="33">
        <v>3.3</v>
      </c>
      <c r="Z45" s="29">
        <v>4.5999999999999996</v>
      </c>
      <c r="AA45" s="29">
        <v>6.3</v>
      </c>
      <c r="AB45" s="29">
        <v>3</v>
      </c>
      <c r="AC45" s="29">
        <v>4.3849375693459001</v>
      </c>
      <c r="AD45" s="29">
        <v>4.2</v>
      </c>
      <c r="AE45" s="29">
        <v>4.5999999999999996</v>
      </c>
      <c r="AF45" s="29">
        <v>3.9751094082837799</v>
      </c>
      <c r="AG45" s="29">
        <v>3.8579354952271632</v>
      </c>
      <c r="AH45" s="29">
        <v>3.9910199053479367</v>
      </c>
      <c r="AI45" s="29">
        <v>3.4969415493367531</v>
      </c>
      <c r="AJ45" s="49">
        <f>0.0148347894573193*100</f>
        <v>1.48347894573193</v>
      </c>
      <c r="AK45" s="1">
        <f>0.0131375589895307*100</f>
        <v>1.31375589895307</v>
      </c>
      <c r="AL45" s="1">
        <v>1.8991566101782198</v>
      </c>
      <c r="AM45" s="1">
        <v>4.1946978974006086</v>
      </c>
      <c r="AN45" s="1">
        <v>3.4060177400378797</v>
      </c>
      <c r="AO45" s="1">
        <f>0.0348003613014095*100</f>
        <v>3.4800361301409501</v>
      </c>
      <c r="AP45" s="1">
        <v>3.8388811892662473</v>
      </c>
      <c r="AQ45" s="1">
        <v>4.2561584304001325</v>
      </c>
      <c r="AR45" s="1">
        <v>5.0438102708941628</v>
      </c>
      <c r="AS45" s="1">
        <v>4.4814171821351936</v>
      </c>
      <c r="AT45" s="1">
        <v>3.4186918897486325</v>
      </c>
      <c r="AU45" s="1">
        <v>3.4324778357310834</v>
      </c>
      <c r="AV45" s="1">
        <v>3.3831998620020007</v>
      </c>
      <c r="AW45" s="1">
        <v>4.0501696333092942</v>
      </c>
      <c r="AX45" s="1">
        <v>3.960846939047201</v>
      </c>
      <c r="AY45" s="1">
        <v>8.44235846173037</v>
      </c>
      <c r="AZ45" s="1">
        <v>4.2634296394226796</v>
      </c>
      <c r="BA45" s="1">
        <v>4.5382369385087014</v>
      </c>
      <c r="BB45" s="1">
        <v>5.0585731436063641</v>
      </c>
      <c r="BC45" s="1">
        <v>3.8099459052399052</v>
      </c>
    </row>
    <row r="46" spans="1:247" s="8" customFormat="1" x14ac:dyDescent="0.15">
      <c r="A46" s="48"/>
      <c r="B46" s="48" t="s">
        <v>42</v>
      </c>
      <c r="C46" s="38">
        <v>6.7503280036831939</v>
      </c>
      <c r="D46" s="38">
        <v>8.0961068818772315</v>
      </c>
      <c r="E46" s="5">
        <v>7.1053383512211106</v>
      </c>
      <c r="F46" s="5">
        <v>6.6789580729001541</v>
      </c>
      <c r="G46" s="5">
        <v>6.9826850661566411</v>
      </c>
      <c r="H46" s="5">
        <v>6.5</v>
      </c>
      <c r="I46" s="5">
        <v>6.5</v>
      </c>
      <c r="J46" s="5">
        <v>6.5</v>
      </c>
      <c r="K46" s="7">
        <v>6.2661833883273914</v>
      </c>
      <c r="L46" s="7">
        <v>5.8</v>
      </c>
      <c r="M46" s="7">
        <v>4.9000000000000004</v>
      </c>
      <c r="N46" s="7">
        <v>5</v>
      </c>
      <c r="O46" s="7">
        <v>4.89622372117043</v>
      </c>
      <c r="P46" s="7">
        <v>4.7</v>
      </c>
      <c r="Q46" s="7">
        <v>4.5999999999999996</v>
      </c>
      <c r="R46" s="7">
        <v>4.4000000000000004</v>
      </c>
      <c r="S46" s="36">
        <v>3.8604884171016431</v>
      </c>
      <c r="T46" s="36">
        <v>2.1</v>
      </c>
      <c r="U46" s="5">
        <v>2.1767509875530164</v>
      </c>
      <c r="V46" s="29">
        <v>2.2223325047309039</v>
      </c>
      <c r="W46" s="32">
        <v>1.5</v>
      </c>
      <c r="X46" s="29">
        <v>1.5</v>
      </c>
      <c r="Y46" s="33">
        <v>1.4</v>
      </c>
      <c r="Z46" s="29">
        <v>1.3348785987706702</v>
      </c>
      <c r="AA46" s="29">
        <v>1.5</v>
      </c>
      <c r="AB46" s="29">
        <v>1.4</v>
      </c>
      <c r="AC46" s="29">
        <v>1.48557927847404</v>
      </c>
      <c r="AD46" s="29">
        <v>1.48557927847404</v>
      </c>
      <c r="AE46" s="29">
        <v>1.6</v>
      </c>
      <c r="AF46" s="29">
        <v>1.7148013978040999</v>
      </c>
      <c r="AG46" s="29">
        <v>1.6778565689558378</v>
      </c>
      <c r="AH46" s="29">
        <v>1.7200284107168298</v>
      </c>
      <c r="AI46" s="29">
        <v>1.8035300147451978</v>
      </c>
      <c r="AJ46" s="39">
        <f>0.0168573661662279*100</f>
        <v>1.6857366166227901</v>
      </c>
      <c r="AK46" s="1">
        <f>0.0159660430822477*100</f>
        <v>1.5966043082247701</v>
      </c>
      <c r="AL46" s="1">
        <v>1.57485616839746</v>
      </c>
      <c r="AM46" s="1">
        <v>1.7087950270826251</v>
      </c>
      <c r="AN46" s="1">
        <v>1.6703172207615999</v>
      </c>
      <c r="AO46" s="1">
        <f>0.0165773587888271*100</f>
        <v>1.6577358788827101</v>
      </c>
      <c r="AP46" s="1">
        <v>1.7552035061515276</v>
      </c>
      <c r="AQ46" s="1">
        <v>2.6060729201429784</v>
      </c>
      <c r="AR46" s="1">
        <v>3.3606765013238347</v>
      </c>
      <c r="AS46" s="1">
        <v>2.5964908056347831</v>
      </c>
      <c r="AT46" s="1">
        <v>2.5866573371650414</v>
      </c>
      <c r="AU46" s="1">
        <v>2.5805163736636931</v>
      </c>
      <c r="AV46" s="1">
        <v>2.5832174418018612</v>
      </c>
      <c r="AW46" s="1">
        <v>2.5954650787924423</v>
      </c>
      <c r="AX46" s="1">
        <v>1.9989908214537704</v>
      </c>
      <c r="AY46" s="1">
        <v>2.0227660796507703</v>
      </c>
      <c r="AZ46" s="1">
        <v>1.9851250980540007</v>
      </c>
      <c r="BA46" s="1">
        <v>2.1243983382789491</v>
      </c>
      <c r="BB46" s="1">
        <v>1.997288821675349</v>
      </c>
      <c r="BC46" s="1">
        <v>1.9377455907357681</v>
      </c>
      <c r="BD46" s="41"/>
      <c r="BE46" s="41"/>
      <c r="BF46" s="42"/>
      <c r="BG46" s="43"/>
      <c r="BH46" s="43"/>
      <c r="BI46" s="43"/>
      <c r="BJ46" s="40"/>
      <c r="BK46" s="40"/>
      <c r="BL46" s="40"/>
      <c r="BM46" s="40"/>
      <c r="BN46" s="40"/>
      <c r="BO46" s="41"/>
      <c r="BP46" s="41"/>
      <c r="BQ46" s="41"/>
      <c r="BR46" s="41"/>
      <c r="BS46" s="42"/>
      <c r="BT46" s="43"/>
      <c r="BU46" s="43"/>
      <c r="BV46" s="43"/>
      <c r="BW46" s="40"/>
      <c r="BX46" s="40"/>
      <c r="BY46" s="40"/>
      <c r="BZ46" s="40"/>
      <c r="CA46" s="40"/>
      <c r="CB46" s="41"/>
      <c r="CC46" s="41"/>
      <c r="CD46" s="41"/>
      <c r="CE46" s="41"/>
      <c r="CF46" s="42"/>
      <c r="CG46" s="43"/>
      <c r="CH46" s="43"/>
      <c r="CI46" s="43"/>
      <c r="CJ46" s="40"/>
      <c r="CK46" s="40"/>
      <c r="CL46" s="40"/>
      <c r="CM46" s="40"/>
      <c r="CN46" s="40"/>
      <c r="CO46" s="41"/>
      <c r="CP46" s="41"/>
      <c r="CQ46" s="41"/>
      <c r="CR46" s="41"/>
      <c r="CS46" s="42"/>
      <c r="CT46" s="43"/>
      <c r="CU46" s="43"/>
      <c r="CV46" s="43"/>
      <c r="CW46" s="40"/>
      <c r="CX46" s="40"/>
      <c r="CY46" s="40"/>
      <c r="CZ46" s="40"/>
      <c r="DA46" s="40"/>
      <c r="DB46" s="41"/>
      <c r="DC46" s="41"/>
      <c r="DD46" s="41"/>
      <c r="DE46" s="41"/>
      <c r="DF46" s="42"/>
      <c r="DG46" s="43"/>
      <c r="DH46" s="43"/>
      <c r="DI46" s="43"/>
      <c r="DJ46" s="40"/>
      <c r="DK46" s="40"/>
      <c r="DL46" s="40"/>
      <c r="DM46" s="40"/>
      <c r="DN46" s="40"/>
      <c r="DO46" s="41"/>
      <c r="DP46" s="41"/>
      <c r="DQ46" s="41"/>
      <c r="DR46" s="41"/>
      <c r="DS46" s="42"/>
      <c r="DT46" s="43"/>
      <c r="DU46" s="43"/>
      <c r="DV46" s="43"/>
      <c r="DW46" s="40"/>
      <c r="DX46" s="40"/>
      <c r="DY46" s="40"/>
      <c r="DZ46" s="40"/>
      <c r="EA46" s="40"/>
      <c r="EB46" s="41"/>
      <c r="EC46" s="41"/>
      <c r="ED46" s="41"/>
      <c r="EE46" s="41"/>
      <c r="EF46" s="42"/>
      <c r="EG46" s="43"/>
      <c r="EH46" s="43"/>
      <c r="EI46" s="43"/>
      <c r="EJ46" s="40"/>
      <c r="EK46" s="40"/>
      <c r="EL46" s="40"/>
      <c r="EM46" s="40"/>
      <c r="EN46" s="40"/>
      <c r="EO46" s="41"/>
      <c r="EP46" s="41"/>
      <c r="EQ46" s="41"/>
      <c r="ER46" s="41"/>
      <c r="ES46" s="42"/>
      <c r="ET46" s="43"/>
      <c r="EU46" s="43"/>
      <c r="EV46" s="43"/>
      <c r="EW46" s="40"/>
      <c r="EX46" s="40"/>
      <c r="EY46" s="40"/>
      <c r="EZ46" s="40"/>
      <c r="FA46" s="40"/>
      <c r="FB46" s="41"/>
      <c r="FC46" s="41"/>
      <c r="FD46" s="41"/>
      <c r="FE46" s="41"/>
      <c r="FF46" s="42"/>
      <c r="FG46" s="43"/>
      <c r="FH46" s="43"/>
      <c r="FI46" s="43"/>
      <c r="FJ46" s="40"/>
      <c r="FK46" s="40"/>
      <c r="FL46" s="40"/>
      <c r="FM46" s="40"/>
      <c r="FN46" s="40"/>
      <c r="FO46" s="41"/>
      <c r="FP46" s="41"/>
      <c r="FQ46" s="41"/>
      <c r="FR46" s="41"/>
      <c r="FS46" s="42"/>
      <c r="FT46" s="43"/>
      <c r="FU46" s="43"/>
      <c r="FV46" s="43"/>
      <c r="FW46" s="40"/>
      <c r="FX46" s="40"/>
      <c r="FY46" s="40"/>
      <c r="FZ46" s="40"/>
      <c r="GA46" s="40"/>
      <c r="GB46" s="41"/>
      <c r="GC46" s="41"/>
      <c r="GD46" s="41"/>
      <c r="GE46" s="41"/>
      <c r="GF46" s="42"/>
      <c r="GG46" s="43"/>
      <c r="GH46" s="43"/>
      <c r="GI46" s="43"/>
      <c r="GJ46" s="40"/>
      <c r="GK46" s="40"/>
      <c r="GL46" s="40"/>
      <c r="GM46" s="40"/>
      <c r="GN46" s="40"/>
      <c r="GO46" s="41"/>
      <c r="GP46" s="41"/>
      <c r="GQ46" s="41"/>
      <c r="GR46" s="41"/>
      <c r="GS46" s="42"/>
      <c r="GT46" s="43"/>
      <c r="GU46" s="43"/>
      <c r="GV46" s="43"/>
      <c r="GW46" s="40"/>
      <c r="GX46" s="40"/>
      <c r="GY46" s="40"/>
      <c r="GZ46" s="40"/>
      <c r="HA46" s="40"/>
      <c r="HB46" s="41"/>
      <c r="HC46" s="41"/>
      <c r="HD46" s="41"/>
      <c r="HE46" s="41"/>
      <c r="HF46" s="42"/>
      <c r="HG46" s="43"/>
      <c r="HH46" s="43"/>
      <c r="HI46" s="43"/>
      <c r="HJ46" s="40"/>
      <c r="HK46" s="40"/>
      <c r="HL46" s="40"/>
      <c r="HM46" s="40"/>
      <c r="HN46" s="40"/>
      <c r="HO46" s="41"/>
      <c r="HP46" s="41"/>
      <c r="HQ46" s="41"/>
      <c r="HR46" s="41"/>
      <c r="HS46" s="42"/>
      <c r="HT46" s="43"/>
      <c r="HU46" s="43"/>
      <c r="HV46" s="43"/>
      <c r="HW46" s="40"/>
      <c r="HX46" s="40"/>
      <c r="HY46" s="40"/>
      <c r="HZ46" s="40"/>
      <c r="IA46" s="40"/>
      <c r="IB46" s="41"/>
      <c r="IC46" s="41"/>
      <c r="ID46" s="41"/>
      <c r="IE46" s="41"/>
      <c r="IF46" s="42"/>
      <c r="IG46" s="43"/>
      <c r="IH46" s="43"/>
      <c r="II46" s="43"/>
      <c r="IJ46" s="40"/>
      <c r="IK46" s="40"/>
      <c r="IL46" s="40"/>
      <c r="IM46" s="40"/>
    </row>
    <row r="47" spans="1:247" s="8" customFormat="1" x14ac:dyDescent="0.15">
      <c r="A47" s="48"/>
      <c r="B47" s="48" t="s">
        <v>43</v>
      </c>
      <c r="C47" s="51">
        <f t="shared" ref="C47:W47" si="1">SUM(C48:C49)</f>
        <v>43.239730677153936</v>
      </c>
      <c r="D47" s="51">
        <f t="shared" si="1"/>
        <v>39.310011323113805</v>
      </c>
      <c r="E47" s="59">
        <f t="shared" si="1"/>
        <v>38.362914414328081</v>
      </c>
      <c r="F47" s="59">
        <f t="shared" si="1"/>
        <v>40.622856932436406</v>
      </c>
      <c r="G47" s="59">
        <f t="shared" si="1"/>
        <v>49.192960674962748</v>
      </c>
      <c r="H47" s="59">
        <f t="shared" si="1"/>
        <v>49.2</v>
      </c>
      <c r="I47" s="59">
        <f t="shared" si="1"/>
        <v>48.8</v>
      </c>
      <c r="J47" s="59">
        <f t="shared" si="1"/>
        <v>51.1</v>
      </c>
      <c r="K47" s="59">
        <f t="shared" si="1"/>
        <v>52.71852437708489</v>
      </c>
      <c r="L47" s="59">
        <f t="shared" si="1"/>
        <v>53.5</v>
      </c>
      <c r="M47" s="59">
        <f t="shared" si="1"/>
        <v>55.4</v>
      </c>
      <c r="N47" s="59">
        <f t="shared" si="1"/>
        <v>54.8</v>
      </c>
      <c r="O47" s="59">
        <f t="shared" si="1"/>
        <v>54.66572285899715</v>
      </c>
      <c r="P47" s="59">
        <f t="shared" si="1"/>
        <v>53.7</v>
      </c>
      <c r="Q47" s="59">
        <f t="shared" si="1"/>
        <v>54.7</v>
      </c>
      <c r="R47" s="59">
        <f t="shared" si="1"/>
        <v>56.400000000000006</v>
      </c>
      <c r="S47" s="59">
        <f t="shared" si="1"/>
        <v>56.995353289200267</v>
      </c>
      <c r="T47" s="59">
        <f t="shared" si="1"/>
        <v>54.676788026328268</v>
      </c>
      <c r="U47" s="59">
        <f t="shared" si="1"/>
        <v>56.883236302460453</v>
      </c>
      <c r="V47" s="59">
        <f t="shared" si="1"/>
        <v>57.517128851217549</v>
      </c>
      <c r="W47" s="59">
        <f t="shared" si="1"/>
        <v>58.5</v>
      </c>
      <c r="X47" s="59">
        <v>58.9</v>
      </c>
      <c r="Y47" s="55">
        <v>58.6</v>
      </c>
      <c r="Z47" s="55">
        <v>57.977113875003532</v>
      </c>
      <c r="AA47" s="55">
        <v>58.8</v>
      </c>
      <c r="AB47" s="55">
        <v>58.3</v>
      </c>
      <c r="AC47" s="55">
        <v>58.156056213722806</v>
      </c>
      <c r="AD47" s="55">
        <v>59.2</v>
      </c>
      <c r="AE47" s="55">
        <v>59.2</v>
      </c>
      <c r="AF47" s="55">
        <v>58.321106880591998</v>
      </c>
      <c r="AG47" s="55">
        <v>56.961702455872263</v>
      </c>
      <c r="AH47" s="55">
        <v>55.701509524676183</v>
      </c>
      <c r="AI47" s="55">
        <v>55.373915560504031</v>
      </c>
      <c r="AJ47" s="39">
        <v>55.015590342225906</v>
      </c>
      <c r="AK47" s="1">
        <v>54.6237158920326</v>
      </c>
      <c r="AL47" s="1">
        <v>53.511476107913701</v>
      </c>
      <c r="AM47" s="1">
        <v>52.703102438853122</v>
      </c>
      <c r="AN47" s="1">
        <v>51.9673251709225</v>
      </c>
      <c r="AO47" s="1">
        <f>50.8</f>
        <v>50.8</v>
      </c>
      <c r="AP47" s="1">
        <v>50.525472226990807</v>
      </c>
      <c r="AQ47" s="1">
        <v>49.400697891719396</v>
      </c>
      <c r="AR47" s="1">
        <v>49.240000992424129</v>
      </c>
      <c r="AS47" s="1">
        <v>47.746074268504728</v>
      </c>
      <c r="AT47" s="1">
        <v>47.50076054394242</v>
      </c>
      <c r="AU47" s="1">
        <v>46.485537438217627</v>
      </c>
      <c r="AV47" s="1">
        <v>46.238032732410808</v>
      </c>
      <c r="AW47" s="1">
        <v>46.003087477225485</v>
      </c>
      <c r="AX47" s="1">
        <v>45.722536476578206</v>
      </c>
      <c r="AY47" s="1">
        <v>44.921385677212299</v>
      </c>
      <c r="AZ47" s="1">
        <v>45.25562164337461</v>
      </c>
      <c r="BA47" s="1">
        <v>44.696188407469265</v>
      </c>
      <c r="BB47" s="1">
        <v>43.495524028458917</v>
      </c>
      <c r="BC47" s="1">
        <v>42.54141225928214</v>
      </c>
      <c r="BD47" s="41"/>
      <c r="BE47" s="41"/>
      <c r="BF47" s="42"/>
      <c r="BG47" s="43"/>
      <c r="BH47" s="43"/>
      <c r="BI47" s="43"/>
      <c r="BJ47" s="40"/>
      <c r="BK47" s="40"/>
      <c r="BL47" s="40"/>
      <c r="BM47" s="40"/>
      <c r="BN47" s="40"/>
      <c r="BO47" s="41"/>
      <c r="BP47" s="41"/>
      <c r="BQ47" s="41"/>
      <c r="BR47" s="41"/>
      <c r="BS47" s="42"/>
      <c r="BT47" s="43"/>
      <c r="BU47" s="43"/>
      <c r="BV47" s="43"/>
      <c r="BW47" s="40"/>
      <c r="BX47" s="40"/>
      <c r="BY47" s="40"/>
      <c r="BZ47" s="40"/>
      <c r="CA47" s="40"/>
      <c r="CB47" s="41"/>
      <c r="CC47" s="41"/>
      <c r="CD47" s="41"/>
      <c r="CE47" s="41"/>
      <c r="CF47" s="42"/>
      <c r="CG47" s="43"/>
      <c r="CH47" s="43"/>
      <c r="CI47" s="43"/>
      <c r="CJ47" s="40"/>
      <c r="CK47" s="40"/>
      <c r="CL47" s="40"/>
      <c r="CM47" s="40"/>
      <c r="CN47" s="40"/>
      <c r="CO47" s="41"/>
      <c r="CP47" s="41"/>
      <c r="CQ47" s="41"/>
      <c r="CR47" s="41"/>
      <c r="CS47" s="42"/>
      <c r="CT47" s="43"/>
      <c r="CU47" s="43"/>
      <c r="CV47" s="43"/>
      <c r="CW47" s="40"/>
      <c r="CX47" s="40"/>
      <c r="CY47" s="40"/>
      <c r="CZ47" s="40"/>
      <c r="DA47" s="40"/>
      <c r="DB47" s="41"/>
      <c r="DC47" s="41"/>
      <c r="DD47" s="41"/>
      <c r="DE47" s="41"/>
      <c r="DF47" s="42"/>
      <c r="DG47" s="43"/>
      <c r="DH47" s="43"/>
      <c r="DI47" s="43"/>
      <c r="DJ47" s="40"/>
      <c r="DK47" s="40"/>
      <c r="DL47" s="40"/>
      <c r="DM47" s="40"/>
      <c r="DN47" s="40"/>
      <c r="DO47" s="41"/>
      <c r="DP47" s="41"/>
      <c r="DQ47" s="41"/>
      <c r="DR47" s="41"/>
      <c r="DS47" s="42"/>
      <c r="DT47" s="43"/>
      <c r="DU47" s="43"/>
      <c r="DV47" s="43"/>
      <c r="DW47" s="40"/>
      <c r="DX47" s="40"/>
      <c r="DY47" s="40"/>
      <c r="DZ47" s="40"/>
      <c r="EA47" s="40"/>
      <c r="EB47" s="41"/>
      <c r="EC47" s="41"/>
      <c r="ED47" s="41"/>
      <c r="EE47" s="41"/>
      <c r="EF47" s="42"/>
      <c r="EG47" s="43"/>
      <c r="EH47" s="43"/>
      <c r="EI47" s="43"/>
      <c r="EJ47" s="40"/>
      <c r="EK47" s="40"/>
      <c r="EL47" s="40"/>
      <c r="EM47" s="40"/>
      <c r="EN47" s="40"/>
      <c r="EO47" s="41"/>
      <c r="EP47" s="41"/>
      <c r="EQ47" s="41"/>
      <c r="ER47" s="41"/>
      <c r="ES47" s="42"/>
      <c r="ET47" s="43"/>
      <c r="EU47" s="43"/>
      <c r="EV47" s="43"/>
      <c r="EW47" s="40"/>
      <c r="EX47" s="40"/>
      <c r="EY47" s="40"/>
      <c r="EZ47" s="40"/>
      <c r="FA47" s="40"/>
      <c r="FB47" s="41"/>
      <c r="FC47" s="41"/>
      <c r="FD47" s="41"/>
      <c r="FE47" s="41"/>
      <c r="FF47" s="42"/>
      <c r="FG47" s="43"/>
      <c r="FH47" s="43"/>
      <c r="FI47" s="43"/>
      <c r="FJ47" s="40"/>
      <c r="FK47" s="40"/>
      <c r="FL47" s="40"/>
      <c r="FM47" s="40"/>
      <c r="FN47" s="40"/>
      <c r="FO47" s="41"/>
      <c r="FP47" s="41"/>
      <c r="FQ47" s="41"/>
      <c r="FR47" s="41"/>
      <c r="FS47" s="42"/>
      <c r="FT47" s="43"/>
      <c r="FU47" s="43"/>
      <c r="FV47" s="43"/>
      <c r="FW47" s="40"/>
      <c r="FX47" s="40"/>
      <c r="FY47" s="40"/>
      <c r="FZ47" s="40"/>
      <c r="GA47" s="40"/>
      <c r="GB47" s="41"/>
      <c r="GC47" s="41"/>
      <c r="GD47" s="41"/>
      <c r="GE47" s="41"/>
      <c r="GF47" s="42"/>
      <c r="GG47" s="43"/>
      <c r="GH47" s="43"/>
      <c r="GI47" s="43"/>
      <c r="GJ47" s="40"/>
      <c r="GK47" s="40"/>
      <c r="GL47" s="40"/>
      <c r="GM47" s="40"/>
      <c r="GN47" s="40"/>
      <c r="GO47" s="41"/>
      <c r="GP47" s="41"/>
      <c r="GQ47" s="41"/>
      <c r="GR47" s="41"/>
      <c r="GS47" s="42"/>
      <c r="GT47" s="43"/>
      <c r="GU47" s="43"/>
      <c r="GV47" s="43"/>
      <c r="GW47" s="40"/>
      <c r="GX47" s="40"/>
      <c r="GY47" s="40"/>
      <c r="GZ47" s="40"/>
      <c r="HA47" s="40"/>
      <c r="HB47" s="41"/>
      <c r="HC47" s="41"/>
      <c r="HD47" s="41"/>
      <c r="HE47" s="41"/>
      <c r="HF47" s="42"/>
      <c r="HG47" s="43"/>
      <c r="HH47" s="43"/>
      <c r="HI47" s="43"/>
      <c r="HJ47" s="40"/>
      <c r="HK47" s="40"/>
      <c r="HL47" s="40"/>
      <c r="HM47" s="40"/>
      <c r="HN47" s="40"/>
      <c r="HO47" s="41"/>
      <c r="HP47" s="41"/>
      <c r="HQ47" s="41"/>
      <c r="HR47" s="41"/>
      <c r="HS47" s="42"/>
      <c r="HT47" s="43"/>
      <c r="HU47" s="43"/>
      <c r="HV47" s="43"/>
      <c r="HW47" s="40"/>
      <c r="HX47" s="40"/>
      <c r="HY47" s="40"/>
      <c r="HZ47" s="40"/>
      <c r="IA47" s="40"/>
      <c r="IB47" s="41"/>
      <c r="IC47" s="41"/>
      <c r="ID47" s="41"/>
      <c r="IE47" s="41"/>
      <c r="IF47" s="42"/>
      <c r="IG47" s="43"/>
      <c r="IH47" s="43"/>
      <c r="II47" s="43"/>
      <c r="IJ47" s="40"/>
      <c r="IK47" s="40"/>
      <c r="IL47" s="40"/>
      <c r="IM47" s="40"/>
    </row>
    <row r="48" spans="1:247" s="8" customFormat="1" x14ac:dyDescent="0.15">
      <c r="A48" s="3"/>
      <c r="B48" s="3" t="s">
        <v>44</v>
      </c>
      <c r="C48" s="77">
        <v>21.302776087671692</v>
      </c>
      <c r="D48" s="77">
        <v>16.776129795863852</v>
      </c>
      <c r="E48" s="68">
        <v>16.15987324214904</v>
      </c>
      <c r="F48" s="68">
        <v>19.972998973686281</v>
      </c>
      <c r="G48" s="5">
        <v>25.367430559384257</v>
      </c>
      <c r="H48" s="5">
        <v>25.8</v>
      </c>
      <c r="I48" s="5">
        <v>26.1</v>
      </c>
      <c r="J48" s="5">
        <v>26.8</v>
      </c>
      <c r="K48" s="7">
        <v>26.306759464220004</v>
      </c>
      <c r="L48" s="7">
        <v>26</v>
      </c>
      <c r="M48" s="7">
        <v>25.9</v>
      </c>
      <c r="N48" s="7">
        <v>25.2</v>
      </c>
      <c r="O48" s="7">
        <v>24.615297483837566</v>
      </c>
      <c r="P48" s="7">
        <v>23.4</v>
      </c>
      <c r="Q48" s="7">
        <v>23.2</v>
      </c>
      <c r="R48" s="7">
        <v>23.8</v>
      </c>
      <c r="S48" s="7">
        <v>22.887541015701814</v>
      </c>
      <c r="T48" s="7">
        <v>23.100348629625305</v>
      </c>
      <c r="U48" s="7">
        <v>22.638265960556041</v>
      </c>
      <c r="V48" s="29">
        <v>22.49477430195746</v>
      </c>
      <c r="W48" s="32">
        <v>22.6</v>
      </c>
      <c r="X48" s="29">
        <v>23</v>
      </c>
      <c r="Y48" s="33">
        <v>23.9</v>
      </c>
      <c r="Z48" s="29">
        <v>23.807414208511815</v>
      </c>
      <c r="AA48" s="29">
        <v>25.8</v>
      </c>
      <c r="AB48" s="29">
        <v>26.2</v>
      </c>
      <c r="AC48" s="29">
        <v>26.458745754551799</v>
      </c>
      <c r="AD48" s="29">
        <v>27.7</v>
      </c>
      <c r="AE48" s="29">
        <v>28.2</v>
      </c>
      <c r="AF48" s="29">
        <v>27.983242971372103</v>
      </c>
      <c r="AG48" s="29">
        <v>27.148373277631009</v>
      </c>
      <c r="AH48" s="29">
        <v>26.012561723880008</v>
      </c>
      <c r="AI48" s="29">
        <v>25.534894386830704</v>
      </c>
      <c r="AJ48" s="49">
        <f>0.255363747897205*100</f>
        <v>25.536374789720501</v>
      </c>
      <c r="AK48" s="1">
        <f>0.25430554096581*100</f>
        <v>25.430554096580998</v>
      </c>
      <c r="AL48" s="1">
        <v>24.453117272090999</v>
      </c>
      <c r="AM48" s="1">
        <v>23.811197448693797</v>
      </c>
      <c r="AN48" s="1">
        <v>23.539457615153999</v>
      </c>
      <c r="AO48" s="1">
        <f>0.230129540740792*100</f>
        <v>23.0129540740792</v>
      </c>
      <c r="AP48" s="1">
        <v>22.765398114194639</v>
      </c>
      <c r="AQ48" s="1">
        <v>22.446078934867014</v>
      </c>
      <c r="AR48" s="1">
        <v>22.598016533501173</v>
      </c>
      <c r="AS48" s="1">
        <v>21.472265750104324</v>
      </c>
      <c r="AT48" s="1">
        <v>20.945511583058583</v>
      </c>
      <c r="AU48" s="1">
        <v>20.537692655622923</v>
      </c>
      <c r="AV48" s="1">
        <v>19.952601067070532</v>
      </c>
      <c r="AW48" s="1">
        <v>19.307287022044591</v>
      </c>
      <c r="AX48" s="1">
        <v>18.959362508338177</v>
      </c>
      <c r="AY48" s="1">
        <v>17.952357008140499</v>
      </c>
      <c r="AZ48" s="1">
        <v>17.895116980320548</v>
      </c>
      <c r="BA48" s="1">
        <v>17.456719655441287</v>
      </c>
      <c r="BB48" s="1">
        <v>17.018100934167418</v>
      </c>
      <c r="BC48" s="1">
        <v>16.476290297765601</v>
      </c>
    </row>
    <row r="49" spans="1:55" s="8" customFormat="1" x14ac:dyDescent="0.15">
      <c r="A49" s="74"/>
      <c r="B49" s="74" t="s">
        <v>45</v>
      </c>
      <c r="C49" s="77">
        <v>21.936954589482244</v>
      </c>
      <c r="D49" s="77">
        <v>22.533881527249953</v>
      </c>
      <c r="E49" s="68">
        <v>22.203041172179041</v>
      </c>
      <c r="F49" s="68">
        <v>20.649857958750122</v>
      </c>
      <c r="G49" s="5">
        <v>23.825530115578491</v>
      </c>
      <c r="H49" s="5">
        <v>23.4</v>
      </c>
      <c r="I49" s="5">
        <v>22.7</v>
      </c>
      <c r="J49" s="5">
        <v>24.3</v>
      </c>
      <c r="K49" s="7">
        <v>26.411764912864889</v>
      </c>
      <c r="L49" s="7">
        <v>27.5</v>
      </c>
      <c r="M49" s="7">
        <v>29.5</v>
      </c>
      <c r="N49" s="7">
        <v>29.6</v>
      </c>
      <c r="O49" s="7">
        <v>30.050425375159584</v>
      </c>
      <c r="P49" s="7">
        <v>30.3</v>
      </c>
      <c r="Q49" s="7">
        <v>31.5</v>
      </c>
      <c r="R49" s="7">
        <v>32.6</v>
      </c>
      <c r="S49" s="7">
        <v>34.107812273498453</v>
      </c>
      <c r="T49" s="7">
        <v>31.576439396702959</v>
      </c>
      <c r="U49" s="7">
        <v>34.244970341904413</v>
      </c>
      <c r="V49" s="29">
        <v>35.022354549260093</v>
      </c>
      <c r="W49" s="32">
        <v>35.9</v>
      </c>
      <c r="X49" s="29">
        <v>35.9</v>
      </c>
      <c r="Y49" s="33">
        <v>34.700000000000003</v>
      </c>
      <c r="Z49" s="29">
        <v>34.169699666491717</v>
      </c>
      <c r="AA49" s="29">
        <v>33</v>
      </c>
      <c r="AB49" s="29">
        <v>32.1</v>
      </c>
      <c r="AC49" s="29">
        <v>31.697310459171003</v>
      </c>
      <c r="AD49" s="29">
        <v>31.5</v>
      </c>
      <c r="AE49" s="29">
        <v>31</v>
      </c>
      <c r="AF49" s="29">
        <v>30.337863909219898</v>
      </c>
      <c r="AG49" s="29">
        <v>29.813329178241254</v>
      </c>
      <c r="AH49" s="29">
        <v>29.688947800796178</v>
      </c>
      <c r="AI49" s="29">
        <v>29.839021173673324</v>
      </c>
      <c r="AJ49" s="49">
        <f>0.294792155525054*100</f>
        <v>29.479215552505401</v>
      </c>
      <c r="AK49" s="1">
        <f>0.291931617954516*100</f>
        <v>29.193161795451601</v>
      </c>
      <c r="AL49" s="1">
        <v>29.058358835822702</v>
      </c>
      <c r="AM49" s="1">
        <v>28.891904990159322</v>
      </c>
      <c r="AN49" s="1">
        <v>28.427867555768501</v>
      </c>
      <c r="AO49" s="1">
        <f>0.277998237855394*100</f>
        <v>27.799823785539402</v>
      </c>
      <c r="AP49" s="1">
        <v>27.760074112796168</v>
      </c>
      <c r="AQ49" s="1">
        <v>26.954618956852382</v>
      </c>
      <c r="AR49" s="1">
        <v>26.641984458922956</v>
      </c>
      <c r="AS49" s="1">
        <v>26.273808518400404</v>
      </c>
      <c r="AT49" s="1">
        <v>26.555248960883844</v>
      </c>
      <c r="AU49" s="1">
        <v>25.947844782594704</v>
      </c>
      <c r="AV49" s="1">
        <v>26.285431665340269</v>
      </c>
      <c r="AW49" s="1">
        <v>26.695800455180894</v>
      </c>
      <c r="AX49" s="1">
        <v>26.763173968240029</v>
      </c>
      <c r="AY49" s="1">
        <v>26.969028669071797</v>
      </c>
      <c r="AZ49" s="1">
        <v>27.360504663054066</v>
      </c>
      <c r="BA49" s="1">
        <v>27.239468752027985</v>
      </c>
      <c r="BB49" s="1">
        <v>26.477423094291503</v>
      </c>
      <c r="BC49" s="1">
        <v>26.065121961516542</v>
      </c>
    </row>
    <row r="50" spans="1:55" x14ac:dyDescent="0.15">
      <c r="A50" s="78"/>
      <c r="B50" s="78"/>
      <c r="AH50" s="29"/>
      <c r="AI50" s="29"/>
      <c r="AK50" s="45"/>
      <c r="AL50" s="9"/>
      <c r="AM50" s="1"/>
      <c r="AN50" s="1"/>
      <c r="AO50" s="1"/>
      <c r="AP50" s="1"/>
      <c r="AQ50" s="1"/>
      <c r="AR50" s="1"/>
      <c r="AS50" s="1"/>
      <c r="AT50" s="1"/>
      <c r="AU50" s="1"/>
      <c r="AV50" s="1"/>
      <c r="AW50" s="1"/>
      <c r="AX50" s="1"/>
      <c r="AY50" s="1"/>
      <c r="AZ50" s="1"/>
      <c r="BA50" s="1"/>
      <c r="BB50" s="1"/>
      <c r="BC50" s="1"/>
    </row>
    <row r="51" spans="1:55" s="80" customFormat="1" x14ac:dyDescent="0.15">
      <c r="A51" s="79"/>
      <c r="B51" s="79" t="s">
        <v>46</v>
      </c>
      <c r="C51" s="2"/>
      <c r="D51" s="2"/>
      <c r="E51" s="37"/>
      <c r="F51" s="37"/>
      <c r="G51" s="37"/>
      <c r="H51" s="37"/>
      <c r="I51" s="37"/>
      <c r="J51" s="37"/>
      <c r="K51" s="37"/>
      <c r="L51" s="37"/>
      <c r="M51" s="37"/>
      <c r="N51" s="2"/>
      <c r="O51" s="2"/>
      <c r="P51" s="2"/>
      <c r="Q51" s="2"/>
      <c r="R51" s="2"/>
      <c r="S51" s="2"/>
      <c r="T51" s="2"/>
      <c r="U51" s="2"/>
      <c r="V51" s="2"/>
      <c r="W51" s="2"/>
      <c r="X51" s="2"/>
      <c r="Y51" s="2"/>
      <c r="Z51" s="2"/>
      <c r="AA51" s="2"/>
      <c r="AB51" s="2"/>
      <c r="AC51" s="2"/>
      <c r="AD51" s="2"/>
      <c r="AE51" s="2"/>
      <c r="AF51" s="2"/>
      <c r="AG51" s="2"/>
      <c r="AH51" s="2"/>
      <c r="AI51" s="2"/>
      <c r="AK51" s="45"/>
      <c r="AL51" s="9"/>
      <c r="AM51" s="1"/>
      <c r="AN51" s="1"/>
      <c r="AO51" s="1"/>
      <c r="AP51" s="1"/>
      <c r="AQ51" s="1"/>
      <c r="AR51" s="1"/>
      <c r="AS51" s="1"/>
      <c r="AT51" s="1"/>
      <c r="AU51" s="1"/>
      <c r="AV51" s="1"/>
      <c r="AW51" s="1"/>
      <c r="AX51" s="1"/>
      <c r="AY51" s="1"/>
      <c r="AZ51" s="1"/>
      <c r="BA51" s="1"/>
      <c r="BB51" s="1"/>
      <c r="BC51" s="1"/>
    </row>
    <row r="52" spans="1:55" s="8" customFormat="1" ht="12.75" x14ac:dyDescent="0.15">
      <c r="A52" s="3"/>
      <c r="B52" s="3" t="s">
        <v>101</v>
      </c>
      <c r="C52" s="36">
        <v>-0.66122227817447166</v>
      </c>
      <c r="D52" s="36">
        <v>0.37739049409013581</v>
      </c>
      <c r="E52" s="5">
        <v>0.45194447513919955</v>
      </c>
      <c r="F52" s="5">
        <v>0.5</v>
      </c>
      <c r="G52" s="5">
        <v>1.231296265170696</v>
      </c>
      <c r="H52" s="5">
        <v>1.9</v>
      </c>
      <c r="I52" s="5">
        <v>1.2</v>
      </c>
      <c r="J52" s="5">
        <v>1.7</v>
      </c>
      <c r="K52" s="7">
        <v>1.7803894803703288</v>
      </c>
      <c r="L52" s="7">
        <v>1.7</v>
      </c>
      <c r="M52" s="7">
        <v>2.4</v>
      </c>
      <c r="N52" s="7">
        <v>2</v>
      </c>
      <c r="O52" s="7">
        <v>1.8350966787597345</v>
      </c>
      <c r="P52" s="7">
        <v>1.7</v>
      </c>
      <c r="Q52" s="7">
        <v>2.2000000000000002</v>
      </c>
      <c r="R52" s="7">
        <v>1.9</v>
      </c>
      <c r="S52" s="36">
        <v>1.4378978112744529</v>
      </c>
      <c r="T52" s="36">
        <v>0.21834282244369779</v>
      </c>
      <c r="U52" s="36">
        <v>0.51762103020020067</v>
      </c>
      <c r="V52" s="29">
        <v>0.70804368656733474</v>
      </c>
      <c r="W52" s="32">
        <v>0.6454203650769238</v>
      </c>
      <c r="X52" s="29">
        <v>0.13102151225598749</v>
      </c>
      <c r="Y52" s="35">
        <v>0.36067654110506409</v>
      </c>
      <c r="Z52" s="29">
        <v>0.45435020291948486</v>
      </c>
      <c r="AA52" s="29">
        <v>0.8</v>
      </c>
      <c r="AB52" s="29">
        <v>-0.1</v>
      </c>
      <c r="AC52" s="29">
        <v>0.22914232767979797</v>
      </c>
      <c r="AD52" s="29">
        <v>0.1</v>
      </c>
      <c r="AE52" s="29">
        <v>0.37</v>
      </c>
      <c r="AF52" s="29">
        <v>-0.27569972505933399</v>
      </c>
      <c r="AG52" s="29">
        <v>0.36344245366165928</v>
      </c>
      <c r="AH52" s="29">
        <v>0.25633135990673372</v>
      </c>
      <c r="AI52" s="29">
        <v>0.42727843096770107</v>
      </c>
      <c r="AJ52" s="81">
        <f>-0.000474927603828158*100</f>
        <v>-4.7492760382815795E-2</v>
      </c>
      <c r="AK52" s="1">
        <f>0.00197975836002932*100</f>
        <v>0.197975836002932</v>
      </c>
      <c r="AL52" s="1">
        <v>0.44233004958740646</v>
      </c>
      <c r="AM52" s="1">
        <v>0.63971350513054714</v>
      </c>
      <c r="AN52" s="1">
        <v>0.445570584032012</v>
      </c>
      <c r="AO52" s="1">
        <f>0.00614311248421554*100</f>
        <v>0.61431124842155405</v>
      </c>
      <c r="AP52" s="1">
        <v>0.8502401951292019</v>
      </c>
      <c r="AQ52" s="1">
        <v>0.81815317197422144</v>
      </c>
      <c r="AR52" s="1">
        <v>0.59227074081476461</v>
      </c>
      <c r="AS52" s="1">
        <v>1.0206212990291161</v>
      </c>
      <c r="AT52" s="1">
        <v>1.2260145169924417</v>
      </c>
      <c r="AU52" s="1">
        <v>1.1261594836273658</v>
      </c>
      <c r="AV52" s="1">
        <v>1.4292752286511985</v>
      </c>
      <c r="AW52" s="1">
        <v>1.3601709776663271</v>
      </c>
      <c r="AX52" s="1">
        <v>1.5652119969426812</v>
      </c>
      <c r="AY52" s="1">
        <v>1.4567216665117699</v>
      </c>
      <c r="AZ52" s="1">
        <v>1.4962203625839781</v>
      </c>
      <c r="BA52" s="1">
        <v>1.3944340592388371</v>
      </c>
      <c r="BB52" s="1">
        <v>1.3857983032505163</v>
      </c>
      <c r="BC52" s="1">
        <v>1.4459240689667778</v>
      </c>
    </row>
    <row r="53" spans="1:55" s="8" customFormat="1" ht="13.5" customHeight="1" x14ac:dyDescent="0.15">
      <c r="A53" s="3"/>
      <c r="B53" s="3" t="s">
        <v>102</v>
      </c>
      <c r="C53" s="36">
        <v>-3.2426225310132137</v>
      </c>
      <c r="D53" s="36">
        <v>1.9523162751012826</v>
      </c>
      <c r="E53" s="5">
        <v>2.2748650949731086</v>
      </c>
      <c r="F53" s="5">
        <v>3.0612875755002724</v>
      </c>
      <c r="G53" s="5">
        <v>7.5251143643171607</v>
      </c>
      <c r="H53" s="5">
        <v>12.3</v>
      </c>
      <c r="I53" s="5">
        <v>8</v>
      </c>
      <c r="J53" s="5">
        <v>11.1</v>
      </c>
      <c r="K53" s="7">
        <v>12.322126388957219</v>
      </c>
      <c r="L53" s="7">
        <v>12.7</v>
      </c>
      <c r="M53" s="7">
        <v>18.3</v>
      </c>
      <c r="N53" s="7">
        <v>15.8</v>
      </c>
      <c r="O53" s="7">
        <v>15.00361988493035</v>
      </c>
      <c r="P53" s="7">
        <v>14.7</v>
      </c>
      <c r="Q53" s="7">
        <v>19.100000000000001</v>
      </c>
      <c r="R53" s="7">
        <v>16.5</v>
      </c>
      <c r="S53" s="36">
        <v>12.538971418060257</v>
      </c>
      <c r="T53" s="36">
        <v>1.8440769770543561</v>
      </c>
      <c r="U53" s="36">
        <v>4.3293338557547179</v>
      </c>
      <c r="V53" s="29">
        <v>6.0347900285094216</v>
      </c>
      <c r="W53" s="32">
        <v>5.6285279711878582</v>
      </c>
      <c r="X53" s="29">
        <v>1.1393912072663575</v>
      </c>
      <c r="Y53" s="35">
        <v>3.1826828974637151</v>
      </c>
      <c r="Z53" s="29">
        <v>3.9945787046754071</v>
      </c>
      <c r="AA53" s="29">
        <v>7.34</v>
      </c>
      <c r="AB53" s="29">
        <v>-1</v>
      </c>
      <c r="AC53" s="29">
        <v>2.1252547234307699</v>
      </c>
      <c r="AD53" s="29">
        <v>1</v>
      </c>
      <c r="AE53" s="29">
        <v>3.44</v>
      </c>
      <c r="AF53" s="29">
        <v>-2.4552922920219999</v>
      </c>
      <c r="AG53" s="29">
        <v>3.2133845827961873</v>
      </c>
      <c r="AH53" s="29">
        <v>2.2730947544958724</v>
      </c>
      <c r="AI53" s="29">
        <v>3.8466786042217747</v>
      </c>
      <c r="AJ53" s="49">
        <f>-0.00425995962289893*100</f>
        <v>-0.425995962289893</v>
      </c>
      <c r="AK53" s="1">
        <f>0.0176969010380366*100</f>
        <v>1.7696901038036599</v>
      </c>
      <c r="AL53" s="1">
        <v>3.9312880945913182</v>
      </c>
      <c r="AM53" s="1">
        <v>5.7016378684046609</v>
      </c>
      <c r="AN53" s="1">
        <v>3.96323858719771</v>
      </c>
      <c r="AO53" s="1">
        <f>0.0538465636303454*100</f>
        <v>5.3846563630345399</v>
      </c>
      <c r="AP53" s="1">
        <v>7.5790558006379332</v>
      </c>
      <c r="AQ53" s="1">
        <v>7.4124169090618235</v>
      </c>
      <c r="AR53" s="1">
        <v>5.4571587513611064</v>
      </c>
      <c r="AS53" s="1">
        <v>9.3753757991743392</v>
      </c>
      <c r="AT53" s="1">
        <v>11.102625219663018</v>
      </c>
      <c r="AU53" s="1">
        <v>10.399890169619331</v>
      </c>
      <c r="AV53" s="1">
        <v>13.031150696416569</v>
      </c>
      <c r="AW53" s="1">
        <v>12.200215244018022</v>
      </c>
      <c r="AX53" s="1">
        <v>13.883661331359923</v>
      </c>
      <c r="AY53" s="1">
        <v>13.586370633378699</v>
      </c>
      <c r="AZ53" s="1">
        <v>13.768039448240147</v>
      </c>
      <c r="BA53" s="1">
        <v>12.721980139968622</v>
      </c>
      <c r="BB53" s="1">
        <v>12.609696760010658</v>
      </c>
      <c r="BC53" s="1">
        <v>13.477475903822111</v>
      </c>
    </row>
    <row r="54" spans="1:55" s="8" customFormat="1" ht="12.75" x14ac:dyDescent="0.15">
      <c r="A54" s="3"/>
      <c r="B54" s="3" t="s">
        <v>103</v>
      </c>
      <c r="C54" s="36">
        <v>34.311320690267664</v>
      </c>
      <c r="D54" s="36">
        <v>44.021989673796043</v>
      </c>
      <c r="E54" s="36">
        <v>46.232715901856054</v>
      </c>
      <c r="F54" s="5">
        <v>49.624343346999837</v>
      </c>
      <c r="G54" s="5">
        <v>53.791735636422885</v>
      </c>
      <c r="H54" s="5">
        <v>58.8</v>
      </c>
      <c r="I54" s="5">
        <v>58.3</v>
      </c>
      <c r="J54" s="5">
        <v>55.6</v>
      </c>
      <c r="K54" s="7">
        <v>57.064505999744952</v>
      </c>
      <c r="L54" s="7">
        <v>59.1</v>
      </c>
      <c r="M54" s="7">
        <v>56.8</v>
      </c>
      <c r="N54" s="7">
        <v>57</v>
      </c>
      <c r="O54" s="7">
        <v>57.02025472984684</v>
      </c>
      <c r="P54" s="7">
        <v>57.7</v>
      </c>
      <c r="Q54" s="7">
        <v>59.4</v>
      </c>
      <c r="R54" s="7">
        <v>59.6</v>
      </c>
      <c r="S54" s="7">
        <v>58.921415486023534</v>
      </c>
      <c r="T54" s="7">
        <v>63.13521916846139</v>
      </c>
      <c r="U54" s="7">
        <v>63.200118220058776</v>
      </c>
      <c r="V54" s="29">
        <v>62.304507522485494</v>
      </c>
      <c r="W54" s="32">
        <v>62.6</v>
      </c>
      <c r="X54" s="29">
        <v>64.5</v>
      </c>
      <c r="Y54" s="33">
        <v>63.9</v>
      </c>
      <c r="Z54" s="29">
        <v>63.522034076741427</v>
      </c>
      <c r="AA54" s="29">
        <v>61.8</v>
      </c>
      <c r="AB54" s="29">
        <v>63.5</v>
      </c>
      <c r="AC54" s="29">
        <v>62.708391434117097</v>
      </c>
      <c r="AD54" s="29">
        <v>62.5</v>
      </c>
      <c r="AE54" s="29">
        <v>60</v>
      </c>
      <c r="AF54" s="29">
        <v>64.233517449147001</v>
      </c>
      <c r="AG54" s="29">
        <v>63.997753983366799</v>
      </c>
      <c r="AH54" s="29">
        <v>64.319875816433395</v>
      </c>
      <c r="AI54" s="29">
        <v>60.673307615040585</v>
      </c>
      <c r="AJ54" s="49">
        <f>0.625325216274026*100</f>
        <v>62.532521627402602</v>
      </c>
      <c r="AK54" s="1">
        <f>0.62854365455182*100</f>
        <v>62.854365455182005</v>
      </c>
      <c r="AL54" s="1">
        <v>63.346870141212399</v>
      </c>
      <c r="AM54" s="1">
        <v>62.16821001068665</v>
      </c>
      <c r="AN54" s="1">
        <v>64.950219599389499</v>
      </c>
      <c r="AO54" s="1">
        <f>0.64020883624896*100</f>
        <v>64.020883624896001</v>
      </c>
      <c r="AP54" s="1">
        <v>64.52035894527468</v>
      </c>
      <c r="AQ54" s="1">
        <v>63.452427592044145</v>
      </c>
      <c r="AR54" s="1">
        <v>61.177310546599372</v>
      </c>
      <c r="AS54" s="1">
        <v>62.507823754588962</v>
      </c>
      <c r="AT54" s="1">
        <v>62.836650205861986</v>
      </c>
      <c r="AU54" s="1">
        <v>62.763100745262271</v>
      </c>
      <c r="AV54" s="1">
        <v>64.910362036564578</v>
      </c>
      <c r="AW54" s="1">
        <v>62.623851007782875</v>
      </c>
      <c r="AX54" s="1">
        <v>63.288467073221746</v>
      </c>
      <c r="AY54" s="1">
        <v>62.674125416401502</v>
      </c>
      <c r="AZ54" s="1">
        <v>63.639969176062891</v>
      </c>
      <c r="BA54" s="1">
        <v>62.583703766531876</v>
      </c>
      <c r="BB54" s="1">
        <v>62.383518608806952</v>
      </c>
      <c r="BC54" s="1">
        <v>60.626084596203903</v>
      </c>
    </row>
    <row r="55" spans="1:55" s="8" customFormat="1" ht="12.75" x14ac:dyDescent="0.15">
      <c r="A55" s="3"/>
      <c r="B55" s="3" t="s">
        <v>104</v>
      </c>
      <c r="C55" s="36">
        <v>108.42602713522524</v>
      </c>
      <c r="D55" s="36">
        <v>101.16298469713365</v>
      </c>
      <c r="E55" s="36">
        <v>102.79418022418727</v>
      </c>
      <c r="F55" s="5">
        <v>80.456336369568632</v>
      </c>
      <c r="G55" s="5">
        <v>68.060005832053989</v>
      </c>
      <c r="H55" s="5">
        <v>64.5</v>
      </c>
      <c r="I55" s="5">
        <v>62</v>
      </c>
      <c r="J55" s="5">
        <v>59.3</v>
      </c>
      <c r="K55" s="82">
        <v>63.598932830189369</v>
      </c>
      <c r="L55" s="82">
        <v>59.2</v>
      </c>
      <c r="M55" s="82">
        <v>57</v>
      </c>
      <c r="N55" s="82">
        <v>57.4</v>
      </c>
      <c r="O55" s="7">
        <v>60.326938762801277</v>
      </c>
      <c r="P55" s="7">
        <v>60.9</v>
      </c>
      <c r="Q55" s="7">
        <v>59.1</v>
      </c>
      <c r="R55" s="7">
        <v>60.2</v>
      </c>
      <c r="S55" s="82">
        <v>63.996114826142282</v>
      </c>
      <c r="T55" s="82">
        <v>64.259973211433135</v>
      </c>
      <c r="U55" s="82">
        <v>66.634583707436562</v>
      </c>
      <c r="V55" s="29">
        <v>64.056832132547939</v>
      </c>
      <c r="W55" s="32">
        <v>64.5</v>
      </c>
      <c r="X55" s="29">
        <v>64.3</v>
      </c>
      <c r="Y55" s="33">
        <v>66.900000000000006</v>
      </c>
      <c r="Z55" s="29">
        <v>67.31413974797006</v>
      </c>
      <c r="AA55" s="29">
        <v>68.2</v>
      </c>
      <c r="AB55" s="29">
        <v>73.7</v>
      </c>
      <c r="AC55" s="29">
        <v>70.809160602264299</v>
      </c>
      <c r="AD55" s="29">
        <v>70.7</v>
      </c>
      <c r="AE55" s="29">
        <v>69.7</v>
      </c>
      <c r="AF55" s="29">
        <v>67.673334503379607</v>
      </c>
      <c r="AG55" s="29">
        <v>70.56411428869599</v>
      </c>
      <c r="AH55" s="29">
        <v>68.621089214851366</v>
      </c>
      <c r="AI55" s="29">
        <v>65.345974647464772</v>
      </c>
      <c r="AJ55" s="49">
        <f>0.629233070238827*100</f>
        <v>62.9233070238827</v>
      </c>
      <c r="AK55" s="1">
        <f>0.622280774430116*100</f>
        <v>62.2280774430116</v>
      </c>
      <c r="AL55" s="1">
        <v>62.055920671647101</v>
      </c>
      <c r="AM55" s="1">
        <v>62.823445193817086</v>
      </c>
      <c r="AN55" s="1">
        <v>60.935882006048004</v>
      </c>
      <c r="AO55" s="1">
        <f>0.610404729375751*100</f>
        <v>61.040472937575096</v>
      </c>
      <c r="AP55" s="1">
        <v>58.704698489808635</v>
      </c>
      <c r="AQ55" s="1">
        <v>58.129152647689217</v>
      </c>
      <c r="AR55" s="1">
        <v>53.575660608212019</v>
      </c>
      <c r="AS55" s="1">
        <v>54.787674918095639</v>
      </c>
      <c r="AT55" s="1">
        <v>54.566508442862371</v>
      </c>
      <c r="AU55" s="1">
        <v>54.686875456604589</v>
      </c>
      <c r="AV55" s="1">
        <v>53.234299096049419</v>
      </c>
      <c r="AW55" s="1">
        <v>54.819104264134985</v>
      </c>
      <c r="AX55" s="1">
        <v>53.868049778271065</v>
      </c>
      <c r="AY55" s="1">
        <v>53.242665640592399</v>
      </c>
      <c r="AZ55" s="1">
        <v>53.558266306015213</v>
      </c>
      <c r="BA55" s="1">
        <v>54.338511174570584</v>
      </c>
      <c r="BB55" s="1">
        <v>53.67214078845948</v>
      </c>
      <c r="BC55" s="1">
        <v>52.453234775275689</v>
      </c>
    </row>
    <row r="56" spans="1:55" s="8" customFormat="1" ht="14.25" customHeight="1" x14ac:dyDescent="0.15">
      <c r="A56" s="74"/>
      <c r="B56" s="74" t="s">
        <v>124</v>
      </c>
      <c r="C56" s="38"/>
      <c r="D56" s="38"/>
      <c r="E56" s="5"/>
      <c r="F56" s="5"/>
      <c r="G56" s="5"/>
      <c r="H56" s="5"/>
      <c r="I56" s="5"/>
      <c r="J56" s="5"/>
      <c r="K56" s="7"/>
      <c r="L56" s="7"/>
      <c r="M56" s="7"/>
      <c r="N56" s="7"/>
      <c r="O56" s="7"/>
      <c r="P56" s="7"/>
      <c r="Q56" s="7"/>
      <c r="R56" s="7"/>
      <c r="S56" s="36"/>
      <c r="T56" s="36"/>
      <c r="U56" s="5"/>
      <c r="V56" s="29"/>
      <c r="W56" s="32"/>
      <c r="X56" s="29">
        <v>0.62696376879328108</v>
      </c>
      <c r="Y56" s="6">
        <v>0.336575100837949</v>
      </c>
      <c r="Z56" s="29">
        <v>0.28930328847229403</v>
      </c>
      <c r="AA56" s="29">
        <v>0.52666321998453891</v>
      </c>
      <c r="AB56" s="29">
        <v>0.53760469644872799</v>
      </c>
      <c r="AC56" s="29">
        <v>0.51045577236402795</v>
      </c>
      <c r="AD56" s="29">
        <v>0.47296335826469704</v>
      </c>
      <c r="AE56" s="29">
        <v>0.47045239685997398</v>
      </c>
      <c r="AF56" s="29">
        <v>1.0721246404633999</v>
      </c>
      <c r="AG56" s="29">
        <v>0.69183903425404192</v>
      </c>
      <c r="AH56" s="29">
        <v>0.48257630851153405</v>
      </c>
      <c r="AI56" s="29">
        <v>0.39058783274048492</v>
      </c>
      <c r="AJ56" s="49">
        <f>0.00168409114513377*100</f>
        <v>0.16840911451337701</v>
      </c>
      <c r="AK56" s="1">
        <f>0.00367074481043007*100</f>
        <v>0.36707448104300699</v>
      </c>
      <c r="AL56" s="1">
        <v>0.29862959920361704</v>
      </c>
      <c r="AM56" s="1">
        <v>0.47850652704133029</v>
      </c>
      <c r="AN56" s="1">
        <v>-0.70089547110956085</v>
      </c>
      <c r="AO56" s="1">
        <v>-0.42724629939701486</v>
      </c>
      <c r="AP56" s="1">
        <v>-0.20432956885243608</v>
      </c>
      <c r="AQ56" s="1">
        <v>0.13042777769748534</v>
      </c>
      <c r="AR56" s="1">
        <v>-5.4593014712835654E-2</v>
      </c>
      <c r="AS56" s="1">
        <v>-7.3009607788466005E-2</v>
      </c>
      <c r="AT56" s="1">
        <v>7.454050607949933E-2</v>
      </c>
      <c r="AU56" s="1">
        <v>1.0408188443815476E-2</v>
      </c>
      <c r="AV56" s="1">
        <v>-0.19610141061647601</v>
      </c>
      <c r="AW56" s="1">
        <v>0.10718094947145902</v>
      </c>
      <c r="AX56" s="88">
        <v>5.370491832625638E-2</v>
      </c>
      <c r="AY56" s="88">
        <v>0.34983099585948402</v>
      </c>
      <c r="AZ56" s="88">
        <v>-8.4532921677273914E-2</v>
      </c>
      <c r="BA56" s="88">
        <v>-7.9337473377131512E-2</v>
      </c>
      <c r="BB56" s="88">
        <v>0.14301327864616836</v>
      </c>
      <c r="BC56" s="88">
        <v>8.1934532501278162E-2</v>
      </c>
    </row>
    <row r="57" spans="1:55" s="8" customFormat="1" ht="15.75" customHeight="1" x14ac:dyDescent="0.15">
      <c r="A57" s="3"/>
      <c r="B57" s="74" t="s">
        <v>127</v>
      </c>
      <c r="C57" s="36">
        <v>30.974136461770186</v>
      </c>
      <c r="D57" s="36">
        <v>35.20956374713041</v>
      </c>
      <c r="E57" s="36">
        <v>36.260997524759489</v>
      </c>
      <c r="F57" s="5">
        <v>39.171807272109795</v>
      </c>
      <c r="G57" s="5">
        <v>42.134156964335048</v>
      </c>
      <c r="H57" s="5">
        <v>42.3</v>
      </c>
      <c r="I57" s="5">
        <v>42.3</v>
      </c>
      <c r="J57" s="5">
        <v>42.2</v>
      </c>
      <c r="K57" s="82">
        <v>41.127768776741988</v>
      </c>
      <c r="L57" s="82">
        <v>38.9</v>
      </c>
      <c r="M57" s="82">
        <v>38.700000000000003</v>
      </c>
      <c r="N57" s="82">
        <v>38.4</v>
      </c>
      <c r="O57" s="7">
        <v>38.422659578071013</v>
      </c>
      <c r="P57" s="83">
        <v>37.700000000000003</v>
      </c>
      <c r="Q57" s="83">
        <v>38.200000000000003</v>
      </c>
      <c r="R57" s="83">
        <v>38</v>
      </c>
      <c r="S57" s="83">
        <v>36.529324855480596</v>
      </c>
      <c r="T57" s="83">
        <v>36.597917511080951</v>
      </c>
      <c r="U57" s="83">
        <v>36.773472364875907</v>
      </c>
      <c r="V57" s="84">
        <v>36.883858693512927</v>
      </c>
      <c r="W57" s="85">
        <v>36.9</v>
      </c>
      <c r="X57" s="84">
        <v>37.1</v>
      </c>
      <c r="Y57" s="86">
        <v>36.200000000000003</v>
      </c>
      <c r="Z57" s="84">
        <v>36.261645756638814</v>
      </c>
      <c r="AA57" s="84">
        <v>36.1</v>
      </c>
      <c r="AB57" s="84">
        <v>34.5</v>
      </c>
      <c r="AC57" s="84">
        <v>34.908321418278</v>
      </c>
      <c r="AD57" s="84">
        <v>34.700000000000003</v>
      </c>
      <c r="AE57" s="84">
        <v>34.1</v>
      </c>
      <c r="AF57" s="84">
        <v>34.581454141391099</v>
      </c>
      <c r="AG57" s="84">
        <v>32.861713318664023</v>
      </c>
      <c r="AH57" s="84">
        <v>33.508343173262503</v>
      </c>
      <c r="AI57" s="84">
        <v>33.086226421273061</v>
      </c>
      <c r="AJ57" s="87">
        <f>0.352511432061588*100</f>
        <v>35.251143206158801</v>
      </c>
      <c r="AK57" s="88">
        <f>0.35470747931352*100</f>
        <v>35.470747931352001</v>
      </c>
      <c r="AL57" s="88">
        <v>35.620539975585402</v>
      </c>
      <c r="AM57" s="88">
        <v>34.975376113707107</v>
      </c>
      <c r="AN57" s="88">
        <v>35.639224093623604</v>
      </c>
      <c r="AO57" s="88">
        <f>0.355477548913043*100</f>
        <v>35.547754891304301</v>
      </c>
      <c r="AP57" s="88">
        <v>35.82894987809577</v>
      </c>
      <c r="AQ57" s="88">
        <v>35.534666205783843</v>
      </c>
      <c r="AR57" s="88">
        <v>37.305625790675464</v>
      </c>
      <c r="AS57" s="88">
        <v>36.971935225169752</v>
      </c>
      <c r="AT57" s="88">
        <v>36.306288820936963</v>
      </c>
      <c r="AU57" s="88">
        <v>35.766728389243482</v>
      </c>
      <c r="AV57" s="88">
        <v>37.530103914312498</v>
      </c>
      <c r="AW57" s="88">
        <v>34.714425682999021</v>
      </c>
      <c r="AX57" s="1">
        <v>35.239337301048003</v>
      </c>
      <c r="AY57" s="1">
        <v>35.1877991945803</v>
      </c>
      <c r="AZ57" s="1">
        <v>36.158183959792325</v>
      </c>
      <c r="BA57" s="1">
        <v>35.041584236877888</v>
      </c>
      <c r="BB57" s="1">
        <v>35.144835365147465</v>
      </c>
      <c r="BC57" s="1">
        <v>34.809097046501833</v>
      </c>
    </row>
    <row r="58" spans="1:55" s="8" customFormat="1" ht="14.25" customHeight="1" x14ac:dyDescent="0.15">
      <c r="A58" s="3"/>
      <c r="B58" s="3"/>
      <c r="C58" s="36"/>
      <c r="D58" s="36"/>
      <c r="E58" s="36"/>
      <c r="F58" s="5"/>
      <c r="G58" s="5"/>
      <c r="H58" s="5"/>
      <c r="I58" s="5"/>
      <c r="J58" s="5"/>
      <c r="K58" s="82"/>
      <c r="L58" s="82"/>
      <c r="M58" s="82"/>
      <c r="N58" s="82"/>
      <c r="O58" s="7"/>
      <c r="P58" s="7"/>
      <c r="Q58" s="7"/>
      <c r="R58" s="7"/>
      <c r="S58" s="82"/>
      <c r="T58" s="82"/>
      <c r="U58" s="82"/>
      <c r="V58" s="29"/>
      <c r="W58" s="32"/>
      <c r="X58" s="29"/>
      <c r="Y58" s="33"/>
      <c r="Z58" s="29"/>
      <c r="AA58" s="29"/>
      <c r="AB58" s="29"/>
      <c r="AC58" s="29"/>
      <c r="AD58" s="29"/>
      <c r="AE58" s="29"/>
      <c r="AF58" s="29"/>
      <c r="AG58" s="29"/>
      <c r="AH58" s="29"/>
      <c r="AI58" s="29"/>
      <c r="AK58" s="45"/>
      <c r="AL58" s="9"/>
      <c r="AM58" s="1"/>
      <c r="AN58" s="1"/>
      <c r="AO58" s="1"/>
      <c r="AP58" s="1"/>
      <c r="AQ58" s="1"/>
      <c r="AR58" s="1"/>
      <c r="AS58" s="1"/>
      <c r="AT58" s="1"/>
      <c r="AU58" s="1"/>
      <c r="AV58" s="1"/>
      <c r="AW58" s="1"/>
      <c r="AX58" s="1"/>
      <c r="AY58" s="1"/>
      <c r="AZ58" s="1"/>
      <c r="BA58" s="1"/>
      <c r="BB58" s="1"/>
      <c r="BC58" s="1"/>
    </row>
    <row r="59" spans="1:55" s="8" customFormat="1" ht="14.25" customHeight="1" x14ac:dyDescent="0.15">
      <c r="A59" s="46"/>
      <c r="B59" s="46" t="s">
        <v>47</v>
      </c>
      <c r="C59" s="36"/>
      <c r="D59" s="36"/>
      <c r="E59" s="36"/>
      <c r="F59" s="5"/>
      <c r="G59" s="5"/>
      <c r="H59" s="5"/>
      <c r="I59" s="5"/>
      <c r="J59" s="5"/>
      <c r="K59" s="82"/>
      <c r="L59" s="82"/>
      <c r="M59" s="82"/>
      <c r="N59" s="82"/>
      <c r="O59" s="7"/>
      <c r="P59" s="7"/>
      <c r="Q59" s="7"/>
      <c r="R59" s="7"/>
      <c r="S59" s="82"/>
      <c r="T59" s="82"/>
      <c r="U59" s="82"/>
      <c r="V59" s="29"/>
      <c r="W59" s="32"/>
      <c r="X59" s="29"/>
      <c r="Y59" s="33"/>
      <c r="Z59" s="29"/>
      <c r="AA59" s="29"/>
      <c r="AB59" s="29"/>
      <c r="AC59" s="29"/>
      <c r="AD59" s="29"/>
      <c r="AE59" s="29"/>
      <c r="AF59" s="29"/>
      <c r="AG59" s="29"/>
      <c r="AH59" s="29"/>
      <c r="AI59" s="29"/>
      <c r="AK59" s="45"/>
      <c r="AL59" s="9"/>
      <c r="AM59" s="1"/>
      <c r="AN59" s="1"/>
      <c r="AO59" s="1"/>
      <c r="AP59" s="1"/>
      <c r="AQ59" s="1"/>
      <c r="AR59" s="1"/>
      <c r="AS59" s="1"/>
      <c r="AT59" s="1"/>
      <c r="AU59" s="1"/>
      <c r="AV59" s="1"/>
      <c r="AW59" s="1"/>
      <c r="AX59" s="1"/>
      <c r="AY59" s="1"/>
      <c r="AZ59" s="1"/>
      <c r="BA59" s="1"/>
      <c r="BB59" s="1"/>
      <c r="BC59" s="1"/>
    </row>
    <row r="60" spans="1:55" s="8" customFormat="1" ht="14.25" customHeight="1" x14ac:dyDescent="0.15">
      <c r="A60" s="48"/>
      <c r="B60" s="251" t="s">
        <v>454</v>
      </c>
      <c r="C60" s="55">
        <v>9.5</v>
      </c>
      <c r="D60" s="55">
        <v>8.8000000000000007</v>
      </c>
      <c r="E60" s="60">
        <v>7.8</v>
      </c>
      <c r="F60" s="60">
        <v>5.5</v>
      </c>
      <c r="G60" s="60">
        <v>6.5164301280471593</v>
      </c>
      <c r="H60" s="60">
        <v>6.5538663960995844</v>
      </c>
      <c r="I60" s="60">
        <v>6.9826886383699147</v>
      </c>
      <c r="J60" s="60">
        <v>6.414540856514555</v>
      </c>
      <c r="K60" s="61">
        <v>6.3317831150265462</v>
      </c>
      <c r="L60" s="61">
        <v>5.7680430879389641</v>
      </c>
      <c r="M60" s="61">
        <v>5.393637613912257</v>
      </c>
      <c r="N60" s="61">
        <v>4.9587582756241853</v>
      </c>
      <c r="O60" s="61">
        <v>4.5443171368731843</v>
      </c>
      <c r="P60" s="61">
        <v>4.0858001598014182</v>
      </c>
      <c r="Q60" s="61">
        <v>3.8428763008242912</v>
      </c>
      <c r="R60" s="61">
        <v>3.5104891107096998</v>
      </c>
      <c r="S60" s="61">
        <v>3.2146418911517145</v>
      </c>
      <c r="T60" s="61">
        <v>3.3000000000000007</v>
      </c>
      <c r="U60" s="61">
        <v>3.3</v>
      </c>
      <c r="V60" s="50">
        <v>2.9000000000000004</v>
      </c>
      <c r="W60" s="32">
        <v>2.8</v>
      </c>
      <c r="X60" s="29">
        <v>2.2999999999999998</v>
      </c>
      <c r="Y60" s="89">
        <v>2.6</v>
      </c>
      <c r="Z60" s="29">
        <v>2.3565564313192748</v>
      </c>
      <c r="AA60" s="29">
        <v>2.2999999999999998</v>
      </c>
      <c r="AB60" s="29">
        <v>3</v>
      </c>
      <c r="AC60" s="29">
        <v>2.9595783764249601</v>
      </c>
      <c r="AD60" s="29">
        <v>2.9595783764249601</v>
      </c>
      <c r="AE60" s="29">
        <v>3.2</v>
      </c>
      <c r="AF60" s="29">
        <v>3.3983709062183109</v>
      </c>
      <c r="AG60" s="29">
        <v>3.4194047681052924</v>
      </c>
      <c r="AH60" s="29">
        <v>3.4488918580458581</v>
      </c>
      <c r="AI60" s="29">
        <v>3.4987467467947866</v>
      </c>
      <c r="AJ60" s="49">
        <f>3.62271364887533</f>
        <v>3.62271364887533</v>
      </c>
      <c r="AK60" s="1">
        <f>3.59650049063242</f>
        <v>3.5965004906324198</v>
      </c>
      <c r="AL60" s="1">
        <v>3.71816400475659</v>
      </c>
      <c r="AM60" s="1">
        <v>3.6040436501401976</v>
      </c>
      <c r="AN60" s="1">
        <v>3.7324240135629378</v>
      </c>
      <c r="AO60" s="1">
        <v>3.7</v>
      </c>
      <c r="AP60" s="1">
        <v>3.8000000000000003</v>
      </c>
      <c r="AQ60" s="1">
        <v>3.9573752266888031</v>
      </c>
      <c r="AR60" s="1">
        <v>4.0999999999999996</v>
      </c>
      <c r="AS60" s="1">
        <v>4.1487984517566208</v>
      </c>
      <c r="AT60" s="1">
        <v>4.283027729641752</v>
      </c>
      <c r="AU60" s="1">
        <v>4.2193554636009063</v>
      </c>
      <c r="AV60" s="1">
        <v>4.2119333405881907</v>
      </c>
      <c r="AW60" s="1">
        <v>4.1161916944423069</v>
      </c>
      <c r="AX60" s="1">
        <v>4.0581775215598013</v>
      </c>
      <c r="AY60" s="1">
        <v>3.9259304376401181</v>
      </c>
      <c r="AZ60" s="1">
        <v>4.040081946951009</v>
      </c>
      <c r="BA60" s="1">
        <v>4.0293000147810325</v>
      </c>
      <c r="BB60" s="1">
        <v>4.0293000147810325</v>
      </c>
      <c r="BC60" s="1">
        <v>4.0293000147810325</v>
      </c>
    </row>
    <row r="61" spans="1:55" s="8" customFormat="1" ht="14.25" customHeight="1" x14ac:dyDescent="0.15">
      <c r="A61" s="48"/>
      <c r="B61" s="251" t="s">
        <v>455</v>
      </c>
      <c r="C61" s="55">
        <v>3.3</v>
      </c>
      <c r="D61" s="55">
        <v>5.4</v>
      </c>
      <c r="E61" s="59" t="s">
        <v>48</v>
      </c>
      <c r="F61" s="59">
        <v>5.6</v>
      </c>
      <c r="G61" s="59">
        <v>6.4520263715386612</v>
      </c>
      <c r="H61" s="59">
        <v>6.5466102398929351</v>
      </c>
      <c r="I61" s="59">
        <v>6.5384903824618021</v>
      </c>
      <c r="J61" s="59">
        <v>6.5863952556281093</v>
      </c>
      <c r="K61" s="61">
        <v>6.7158612359230698</v>
      </c>
      <c r="L61" s="61">
        <v>6.6988141468097826</v>
      </c>
      <c r="M61" s="61">
        <v>6.5059198528619868</v>
      </c>
      <c r="N61" s="61">
        <v>6.6436759881277814</v>
      </c>
      <c r="O61" s="61">
        <v>6.5045509992335315</v>
      </c>
      <c r="P61" s="61">
        <v>5.9380505285376941</v>
      </c>
      <c r="Q61" s="61">
        <v>5.8694787769647538</v>
      </c>
      <c r="R61" s="61">
        <v>5.605124863854634</v>
      </c>
      <c r="S61" s="61">
        <v>4.1946293100491614</v>
      </c>
      <c r="T61" s="61">
        <v>4.2</v>
      </c>
      <c r="U61" s="61">
        <v>4.2</v>
      </c>
      <c r="V61" s="50">
        <v>4.3</v>
      </c>
      <c r="W61" s="32">
        <v>4.2</v>
      </c>
      <c r="X61" s="29">
        <v>4.0999999999999996</v>
      </c>
      <c r="Y61" s="89">
        <v>4.2</v>
      </c>
      <c r="Z61" s="29">
        <v>4.3886468454813539</v>
      </c>
      <c r="AA61" s="29">
        <v>4.3886468454813539</v>
      </c>
      <c r="AB61" s="29">
        <v>4.5999999999999996</v>
      </c>
      <c r="AC61" s="29">
        <v>4.6098444771438905</v>
      </c>
      <c r="AD61" s="29">
        <v>4.7</v>
      </c>
      <c r="AE61" s="29">
        <v>4.8</v>
      </c>
      <c r="AF61" s="29">
        <v>4.8084092450874767</v>
      </c>
      <c r="AG61" s="29">
        <v>4.7575079716733839</v>
      </c>
      <c r="AH61" s="29">
        <v>4.6943617808996301</v>
      </c>
      <c r="AI61" s="29">
        <v>4.6264468078612122</v>
      </c>
      <c r="AJ61" s="49">
        <v>4.7626038052790998</v>
      </c>
      <c r="AK61" s="1">
        <v>4.6492887018052791</v>
      </c>
      <c r="AL61" s="1">
        <v>4.7621019282463397</v>
      </c>
      <c r="AM61" s="1">
        <v>4.7683108643619594</v>
      </c>
      <c r="AN61" s="1">
        <v>4.8952635250251779</v>
      </c>
      <c r="AO61" s="1">
        <v>4.9000000000000004</v>
      </c>
      <c r="AP61" s="1">
        <v>4.9000000000000004</v>
      </c>
      <c r="AQ61" s="1">
        <v>4.9188614177762799</v>
      </c>
      <c r="AR61" s="1">
        <v>4.5</v>
      </c>
      <c r="AS61" s="1">
        <v>4.5058617329478423</v>
      </c>
      <c r="AT61" s="1">
        <v>4.6112630681525886</v>
      </c>
      <c r="AU61" s="1">
        <v>4.5713549245705716</v>
      </c>
      <c r="AV61" s="1">
        <v>4.4649215304881702</v>
      </c>
      <c r="AW61" s="1">
        <v>4.4231027398826921</v>
      </c>
      <c r="AX61" s="1">
        <v>4.4191135476834056</v>
      </c>
      <c r="AY61" s="1">
        <v>4.1801434040325667</v>
      </c>
      <c r="AZ61" s="1">
        <v>4.1409245158318377</v>
      </c>
      <c r="BA61" s="1">
        <v>4.1012139965294914</v>
      </c>
      <c r="BB61" s="1">
        <v>4.1012139965294914</v>
      </c>
      <c r="BC61" s="1">
        <v>4.1012139965294914</v>
      </c>
    </row>
    <row r="62" spans="1:55" s="8" customFormat="1" ht="14.25" customHeight="1" x14ac:dyDescent="0.15">
      <c r="A62" s="48"/>
      <c r="B62" s="251" t="s">
        <v>49</v>
      </c>
      <c r="C62" s="55">
        <v>13.1</v>
      </c>
      <c r="D62" s="55">
        <v>5.9</v>
      </c>
      <c r="E62" s="59">
        <v>9.8000000000000007</v>
      </c>
      <c r="F62" s="59">
        <v>6.9</v>
      </c>
      <c r="G62" s="59">
        <v>8.6999999999999993</v>
      </c>
      <c r="H62" s="59">
        <v>6.53</v>
      </c>
      <c r="I62" s="59">
        <v>5.4</v>
      </c>
      <c r="J62" s="59">
        <v>4.7</v>
      </c>
      <c r="K62" s="61">
        <v>4.9000000000000004</v>
      </c>
      <c r="L62" s="61">
        <v>4</v>
      </c>
      <c r="M62" s="61">
        <v>3.5</v>
      </c>
      <c r="N62" s="61">
        <v>3.2</v>
      </c>
      <c r="O62" s="61">
        <v>3.14</v>
      </c>
      <c r="P62" s="61">
        <v>3.09</v>
      </c>
      <c r="Q62" s="61">
        <v>4.55</v>
      </c>
      <c r="R62" s="61">
        <v>5.03</v>
      </c>
      <c r="S62" s="61">
        <v>5.31</v>
      </c>
      <c r="T62" s="61">
        <v>5.35</v>
      </c>
      <c r="U62" s="61">
        <v>6.37</v>
      </c>
      <c r="V62" s="50">
        <v>6.9</v>
      </c>
      <c r="W62" s="32">
        <v>6.2</v>
      </c>
      <c r="X62" s="29">
        <v>4.4000000000000004</v>
      </c>
      <c r="Y62" s="89">
        <v>3.3</v>
      </c>
      <c r="Z62" s="29">
        <v>2.61</v>
      </c>
      <c r="AA62" s="29">
        <v>2.7</v>
      </c>
      <c r="AB62" s="29">
        <v>2.2000000000000002</v>
      </c>
      <c r="AC62" s="29">
        <v>2.2000000000000002</v>
      </c>
      <c r="AD62" s="29">
        <v>2.2000000000000002</v>
      </c>
      <c r="AE62" s="29">
        <v>2.2000000000000002</v>
      </c>
      <c r="AF62" s="29">
        <v>2.11</v>
      </c>
      <c r="AG62" s="29">
        <v>2.3716159947124913</v>
      </c>
      <c r="AH62" s="29">
        <v>2.1669427917620139</v>
      </c>
      <c r="AI62" s="29">
        <v>2.1176900000000001</v>
      </c>
      <c r="AJ62" s="49">
        <v>1.9129444444444399</v>
      </c>
      <c r="AK62" s="90">
        <v>2.0457989949748745</v>
      </c>
      <c r="AL62" s="1">
        <v>2.0206762917933125</v>
      </c>
      <c r="AM62" s="1">
        <v>2.17</v>
      </c>
      <c r="AN62" s="1">
        <v>1.8898264379414733</v>
      </c>
      <c r="AO62" s="1">
        <v>1.9</v>
      </c>
      <c r="AP62" s="1">
        <v>1.9</v>
      </c>
      <c r="AQ62" s="1">
        <v>1.460792079207921</v>
      </c>
      <c r="AR62" s="1">
        <v>1.0542372881355933</v>
      </c>
      <c r="AS62" s="1">
        <v>0.9819444444444444</v>
      </c>
      <c r="AT62" s="1">
        <v>1.0784122137404581</v>
      </c>
      <c r="AU62" s="1">
        <v>1.1950819672131148</v>
      </c>
      <c r="AV62" s="1">
        <v>1.21651376146789</v>
      </c>
      <c r="AW62" s="1">
        <v>1.2100212164073552</v>
      </c>
      <c r="AX62" s="1">
        <v>1.0939502659903504</v>
      </c>
      <c r="AY62" s="1">
        <v>1.0401617250673856</v>
      </c>
      <c r="AZ62" s="1">
        <v>1.1075177304964539</v>
      </c>
      <c r="BA62" s="1">
        <v>1.0705962059620595</v>
      </c>
      <c r="BB62" s="1">
        <v>1.0705962059620595</v>
      </c>
      <c r="BC62" s="1">
        <v>1.0705962059620595</v>
      </c>
    </row>
    <row r="63" spans="1:55" s="8" customFormat="1" x14ac:dyDescent="0.15">
      <c r="A63" s="3"/>
      <c r="B63" s="3"/>
      <c r="C63" s="4"/>
      <c r="D63" s="4"/>
      <c r="E63" s="5"/>
      <c r="F63" s="5"/>
      <c r="G63" s="5"/>
      <c r="H63" s="5"/>
      <c r="I63" s="5"/>
      <c r="J63" s="5"/>
      <c r="K63" s="7"/>
      <c r="L63" s="7"/>
      <c r="M63" s="7"/>
      <c r="N63" s="7"/>
      <c r="O63" s="7"/>
      <c r="P63" s="7"/>
      <c r="Q63" s="7"/>
      <c r="R63" s="7"/>
      <c r="S63" s="7"/>
      <c r="T63" s="7"/>
      <c r="U63" s="7"/>
      <c r="V63" s="29"/>
      <c r="W63" s="34"/>
      <c r="X63" s="29"/>
      <c r="Y63" s="35"/>
      <c r="Z63" s="29"/>
      <c r="AA63" s="29"/>
      <c r="AB63" s="29"/>
      <c r="AC63" s="29"/>
      <c r="AD63" s="29"/>
      <c r="AE63" s="29"/>
      <c r="AF63" s="29"/>
      <c r="AG63" s="29"/>
      <c r="AH63" s="29"/>
      <c r="AI63" s="29"/>
      <c r="AK63" s="45"/>
      <c r="AL63" s="9"/>
      <c r="AM63" s="1"/>
      <c r="AN63" s="1"/>
      <c r="AO63" s="1"/>
      <c r="AP63" s="1"/>
      <c r="AQ63" s="1"/>
      <c r="AR63" s="1"/>
      <c r="AS63" s="1"/>
      <c r="AT63" s="1"/>
      <c r="AU63" s="1"/>
      <c r="AV63" s="1"/>
      <c r="AW63" s="1"/>
      <c r="AX63" s="1"/>
      <c r="AY63" s="1"/>
      <c r="AZ63" s="1"/>
      <c r="BA63" s="1"/>
      <c r="BB63" s="1"/>
      <c r="BC63" s="1"/>
    </row>
    <row r="64" spans="1:55" s="8" customFormat="1" x14ac:dyDescent="0.15">
      <c r="A64" s="79"/>
      <c r="B64" s="79" t="s">
        <v>50</v>
      </c>
      <c r="C64" s="4"/>
      <c r="D64" s="4"/>
      <c r="E64" s="5"/>
      <c r="F64" s="5"/>
      <c r="G64" s="5"/>
      <c r="H64" s="5"/>
      <c r="I64" s="5"/>
      <c r="J64" s="5"/>
      <c r="K64" s="7"/>
      <c r="L64" s="7"/>
      <c r="M64" s="7"/>
      <c r="N64" s="7"/>
      <c r="O64" s="7"/>
      <c r="P64" s="7"/>
      <c r="Q64" s="7"/>
      <c r="R64" s="7"/>
      <c r="S64" s="7"/>
      <c r="T64" s="7"/>
      <c r="U64" s="7"/>
      <c r="V64" s="29"/>
      <c r="W64" s="34"/>
      <c r="X64" s="29"/>
      <c r="Y64" s="35"/>
      <c r="Z64" s="29"/>
      <c r="AA64" s="29"/>
      <c r="AB64" s="29"/>
      <c r="AC64" s="29"/>
      <c r="AD64" s="29"/>
      <c r="AE64" s="29"/>
      <c r="AF64" s="29"/>
      <c r="AG64" s="29"/>
      <c r="AH64" s="29"/>
      <c r="AI64" s="29"/>
      <c r="AK64" s="45"/>
      <c r="AL64" s="9"/>
      <c r="AM64" s="1"/>
      <c r="AN64" s="1"/>
      <c r="AO64" s="1"/>
      <c r="AP64" s="1"/>
      <c r="AQ64" s="1"/>
      <c r="AR64" s="1"/>
      <c r="AS64" s="1"/>
      <c r="AT64" s="1"/>
      <c r="AU64" s="1"/>
      <c r="AV64" s="1"/>
      <c r="AW64" s="1"/>
      <c r="AX64" s="1"/>
      <c r="AY64" s="1"/>
      <c r="AZ64" s="1"/>
      <c r="BA64" s="1"/>
      <c r="BB64" s="1"/>
      <c r="BC64" s="1"/>
    </row>
    <row r="65" spans="1:55" s="8" customFormat="1" ht="12.75" x14ac:dyDescent="0.15">
      <c r="A65" s="3"/>
      <c r="B65" s="3" t="s">
        <v>105</v>
      </c>
      <c r="C65" s="4">
        <v>31.938668570720136</v>
      </c>
      <c r="D65" s="4">
        <v>14.11698423885268</v>
      </c>
      <c r="E65" s="5">
        <v>13.5</v>
      </c>
      <c r="F65" s="5">
        <v>12.4</v>
      </c>
      <c r="G65" s="5">
        <v>15</v>
      </c>
      <c r="H65" s="5">
        <v>15.5</v>
      </c>
      <c r="I65" s="5">
        <v>15.9</v>
      </c>
      <c r="J65" s="5">
        <v>16.2</v>
      </c>
      <c r="K65" s="7">
        <v>18</v>
      </c>
      <c r="L65" s="7">
        <v>17.899999999999999</v>
      </c>
      <c r="M65" s="7">
        <v>20.6</v>
      </c>
      <c r="N65" s="7">
        <v>18.8</v>
      </c>
      <c r="O65" s="7">
        <v>20.9</v>
      </c>
      <c r="P65" s="7">
        <v>18.100000000000001</v>
      </c>
      <c r="Q65" s="7">
        <v>18.2</v>
      </c>
      <c r="R65" s="7">
        <v>17.600000000000001</v>
      </c>
      <c r="S65" s="7">
        <v>16.899999999999999</v>
      </c>
      <c r="T65" s="7">
        <v>15.9</v>
      </c>
      <c r="U65" s="7">
        <v>15.8</v>
      </c>
      <c r="V65" s="29">
        <v>17.8</v>
      </c>
      <c r="W65" s="34">
        <v>20.6</v>
      </c>
      <c r="X65" s="29">
        <v>22</v>
      </c>
      <c r="Y65" s="35">
        <v>23.7</v>
      </c>
      <c r="Z65" s="29">
        <v>24</v>
      </c>
      <c r="AA65" s="29">
        <v>25.3</v>
      </c>
      <c r="AB65" s="29">
        <v>24.2</v>
      </c>
      <c r="AC65" s="29">
        <v>24.7</v>
      </c>
      <c r="AD65" s="2">
        <v>23.3</v>
      </c>
      <c r="AE65" s="29">
        <v>25.3</v>
      </c>
      <c r="AF65" s="29">
        <v>26.526286326542799</v>
      </c>
      <c r="AG65" s="29">
        <v>26.501548332950847</v>
      </c>
      <c r="AH65" s="29">
        <v>27.466343670038345</v>
      </c>
      <c r="AI65" s="29">
        <v>29.445747045975413</v>
      </c>
      <c r="AJ65" s="49">
        <f>0.296151331361178*100</f>
        <v>29.615133136117798</v>
      </c>
      <c r="AK65" s="1">
        <f>0.286729023225103*100</f>
        <v>28.672902322510303</v>
      </c>
      <c r="AL65" s="1">
        <v>28.762109109038803</v>
      </c>
      <c r="AM65" s="1">
        <v>27.286942686135063</v>
      </c>
      <c r="AN65" s="1">
        <v>27.368791846870501</v>
      </c>
      <c r="AO65" s="1">
        <f>0.259551090385774*100</f>
        <v>25.955109038577401</v>
      </c>
      <c r="AP65" s="1">
        <v>27.684270344138902</v>
      </c>
      <c r="AQ65" s="1">
        <v>25.482712317402783</v>
      </c>
      <c r="AR65" s="1">
        <v>24.485773416680644</v>
      </c>
      <c r="AS65" s="1">
        <v>23.625500784966746</v>
      </c>
      <c r="AT65" s="1">
        <v>24.477810205130414</v>
      </c>
      <c r="AU65" s="1">
        <v>24.280029423829372</v>
      </c>
      <c r="AV65" s="1">
        <v>24.797365699030401</v>
      </c>
      <c r="AW65" s="1">
        <v>22.765507551679136</v>
      </c>
      <c r="AX65" s="1">
        <v>24.361111912727289</v>
      </c>
      <c r="AY65" s="1">
        <v>25.692665639439401</v>
      </c>
      <c r="AZ65" s="1">
        <v>24.213524733542453</v>
      </c>
      <c r="BA65" s="1">
        <v>23.595918495814022</v>
      </c>
      <c r="BB65" s="1">
        <v>22.868321678658905</v>
      </c>
      <c r="BC65" s="1">
        <v>23.16133427402438</v>
      </c>
    </row>
    <row r="66" spans="1:55" s="8" customFormat="1" ht="15" customHeight="1" x14ac:dyDescent="0.15">
      <c r="A66" s="3"/>
      <c r="B66" s="3" t="s">
        <v>106</v>
      </c>
      <c r="C66" s="4"/>
      <c r="D66" s="4"/>
      <c r="E66" s="5">
        <v>40.538125234767506</v>
      </c>
      <c r="F66" s="5">
        <v>39.3265962131767</v>
      </c>
      <c r="G66" s="5">
        <v>37.990656430439998</v>
      </c>
      <c r="H66" s="5">
        <v>37.446519943704146</v>
      </c>
      <c r="I66" s="5">
        <v>35.957551338686358</v>
      </c>
      <c r="J66" s="5">
        <v>36.625798367704235</v>
      </c>
      <c r="K66" s="7">
        <v>37.730270475870796</v>
      </c>
      <c r="L66" s="7">
        <v>36.308493538118505</v>
      </c>
      <c r="M66" s="7">
        <v>37.118262983702515</v>
      </c>
      <c r="N66" s="7">
        <v>34.25045470794047</v>
      </c>
      <c r="O66" s="7">
        <v>34.672964225405586</v>
      </c>
      <c r="P66" s="7">
        <v>30.114776245611218</v>
      </c>
      <c r="Q66" s="7">
        <v>28.638580465127561</v>
      </c>
      <c r="R66" s="7">
        <v>28.561726488537126</v>
      </c>
      <c r="S66" s="7">
        <v>22.906664656183526</v>
      </c>
      <c r="T66" s="7">
        <v>20.119437778460213</v>
      </c>
      <c r="U66" s="7">
        <v>20.49735622500231</v>
      </c>
      <c r="V66" s="29">
        <v>23.293788493520591</v>
      </c>
      <c r="W66" s="34">
        <v>25.610127651374892</v>
      </c>
      <c r="X66" s="29">
        <v>25.567116822399445</v>
      </c>
      <c r="Y66" s="35">
        <v>27.582519535895212</v>
      </c>
      <c r="Z66" s="29">
        <v>27.80675061443479</v>
      </c>
      <c r="AA66" s="29">
        <v>30.906490216366045</v>
      </c>
      <c r="AB66" s="29">
        <v>30.159435395733848</v>
      </c>
      <c r="AC66" s="29">
        <v>29.672961497252398</v>
      </c>
      <c r="AD66" s="49">
        <v>29.86739959610739</v>
      </c>
      <c r="AE66" s="29">
        <v>31.211922273569659</v>
      </c>
      <c r="AF66" s="29">
        <v>31.540066210333951</v>
      </c>
      <c r="AG66" s="29">
        <v>30.216416508504878</v>
      </c>
      <c r="AH66" s="29">
        <v>30.221989067758898</v>
      </c>
      <c r="AI66" s="29">
        <v>32.408397402535591</v>
      </c>
      <c r="AJ66" s="49">
        <v>33.081819960950455</v>
      </c>
      <c r="AK66" s="1">
        <v>31.966108083401402</v>
      </c>
      <c r="AL66" s="1">
        <v>32.202355948354921</v>
      </c>
      <c r="AM66" s="1">
        <v>31.218977672323344</v>
      </c>
      <c r="AN66" s="1">
        <v>31.500469051734498</v>
      </c>
      <c r="AO66" s="1">
        <f>0.305403739704476*100</f>
        <v>30.540373970447597</v>
      </c>
      <c r="AP66" s="1">
        <v>31.610469742885982</v>
      </c>
      <c r="AQ66" s="1">
        <v>29.82889681508366</v>
      </c>
      <c r="AR66" s="1">
        <v>29.180110448135515</v>
      </c>
      <c r="AS66" s="1">
        <v>27.93023796166511</v>
      </c>
      <c r="AT66" s="1">
        <v>28.332817145413504</v>
      </c>
      <c r="AU66" s="1">
        <v>28.1714963019195</v>
      </c>
      <c r="AV66" s="1">
        <v>28.656172459586514</v>
      </c>
      <c r="AW66" s="1">
        <v>26.038604817098765</v>
      </c>
      <c r="AX66" s="1">
        <v>27.081190329240464</v>
      </c>
      <c r="AY66" s="1">
        <v>28.911145587780503</v>
      </c>
      <c r="AZ66" s="1">
        <v>27.837222676847556</v>
      </c>
      <c r="BA66" s="1">
        <v>27.150498049693113</v>
      </c>
      <c r="BB66" s="1">
        <v>26.982489793310254</v>
      </c>
      <c r="BC66" s="1">
        <v>27.084718867420349</v>
      </c>
    </row>
    <row r="67" spans="1:55" s="8" customFormat="1" ht="15" customHeight="1" x14ac:dyDescent="0.15">
      <c r="A67" s="3"/>
      <c r="B67" s="3" t="s">
        <v>107</v>
      </c>
      <c r="C67" s="4"/>
      <c r="D67" s="4"/>
      <c r="E67" s="5"/>
      <c r="F67" s="5"/>
      <c r="G67" s="5"/>
      <c r="H67" s="5"/>
      <c r="I67" s="5"/>
      <c r="J67" s="5"/>
      <c r="K67" s="7"/>
      <c r="L67" s="7"/>
      <c r="M67" s="7"/>
      <c r="N67" s="7"/>
      <c r="O67" s="7"/>
      <c r="P67" s="7"/>
      <c r="Q67" s="7"/>
      <c r="R67" s="7"/>
      <c r="S67" s="7"/>
      <c r="T67" s="7"/>
      <c r="U67" s="7"/>
      <c r="V67" s="29"/>
      <c r="W67" s="34"/>
      <c r="X67" s="29"/>
      <c r="Y67" s="35"/>
      <c r="Z67" s="29"/>
      <c r="AA67" s="29"/>
      <c r="AB67" s="29">
        <v>31.279826025756336</v>
      </c>
      <c r="AC67" s="29">
        <v>30.649040819141838</v>
      </c>
      <c r="AD67" s="49">
        <v>30.737485989793704</v>
      </c>
      <c r="AE67" s="29">
        <v>32.01216179943652</v>
      </c>
      <c r="AF67" s="29">
        <v>32.280500261506191</v>
      </c>
      <c r="AG67" s="29">
        <v>30.951323658063778</v>
      </c>
      <c r="AH67" s="29">
        <v>30.876302808260832</v>
      </c>
      <c r="AI67" s="29">
        <v>32.942459468729574</v>
      </c>
      <c r="AJ67" s="49">
        <v>33.63887090413693</v>
      </c>
      <c r="AK67" s="1">
        <v>32.844048521174145</v>
      </c>
      <c r="AL67" s="1">
        <v>33.739127947428656</v>
      </c>
      <c r="AM67" s="1">
        <v>32.838324949629552</v>
      </c>
      <c r="AN67" s="1">
        <v>33.297334752305332</v>
      </c>
      <c r="AO67" s="1">
        <v>32.302036320048984</v>
      </c>
      <c r="AP67" s="1">
        <v>33.338051450710978</v>
      </c>
      <c r="AQ67" s="1">
        <v>33.162485697252713</v>
      </c>
      <c r="AR67" s="1">
        <v>33.082780678720255</v>
      </c>
      <c r="AS67" s="1">
        <v>31.974603532859412</v>
      </c>
      <c r="AT67" s="1">
        <v>31.684072421736577</v>
      </c>
      <c r="AU67" s="1">
        <v>31.3615266059623</v>
      </c>
      <c r="AV67" s="1">
        <v>31.594376774667932</v>
      </c>
      <c r="AW67" s="1">
        <v>28.725367547732862</v>
      </c>
      <c r="AX67" s="1">
        <v>29.671136387049273</v>
      </c>
      <c r="AY67" s="1">
        <v>30.865325626006701</v>
      </c>
      <c r="AZ67" s="1">
        <v>30.379537348551516</v>
      </c>
      <c r="BA67" s="1">
        <v>29.684328207098194</v>
      </c>
      <c r="BB67" s="1">
        <v>29.496966538847484</v>
      </c>
      <c r="BC67" s="1">
        <v>29.844339485900882</v>
      </c>
    </row>
    <row r="68" spans="1:55" s="8" customFormat="1" ht="13.9" customHeight="1" x14ac:dyDescent="0.15">
      <c r="A68" s="3"/>
      <c r="B68" s="3" t="s">
        <v>73</v>
      </c>
      <c r="C68" s="4">
        <v>48.170776996469186</v>
      </c>
      <c r="D68" s="4">
        <v>23.228301672967909</v>
      </c>
      <c r="E68" s="5">
        <v>20.5</v>
      </c>
      <c r="F68" s="5">
        <v>18.5</v>
      </c>
      <c r="G68" s="5">
        <v>21.7</v>
      </c>
      <c r="H68" s="5">
        <v>22.4</v>
      </c>
      <c r="I68" s="5">
        <v>22.6</v>
      </c>
      <c r="J68" s="5">
        <v>22.8</v>
      </c>
      <c r="K68" s="7">
        <v>25.2</v>
      </c>
      <c r="L68" s="7">
        <v>25</v>
      </c>
      <c r="M68" s="7">
        <v>28.3</v>
      </c>
      <c r="N68" s="7">
        <v>26</v>
      </c>
      <c r="O68" s="7">
        <v>28.2</v>
      </c>
      <c r="P68" s="7">
        <v>24.6</v>
      </c>
      <c r="Q68" s="7">
        <v>24.7</v>
      </c>
      <c r="R68" s="7">
        <v>22.1</v>
      </c>
      <c r="S68" s="7">
        <v>24</v>
      </c>
      <c r="T68" s="7">
        <v>22.9</v>
      </c>
      <c r="U68" s="7">
        <v>22.8</v>
      </c>
      <c r="V68" s="29">
        <v>25.8</v>
      </c>
      <c r="W68" s="34">
        <v>30.1</v>
      </c>
      <c r="X68" s="29">
        <v>32.799999999999997</v>
      </c>
      <c r="Y68" s="35">
        <v>35.6</v>
      </c>
      <c r="Z68" s="29">
        <v>36</v>
      </c>
      <c r="AA68" s="29">
        <v>38.5</v>
      </c>
      <c r="AB68" s="29">
        <v>37.4</v>
      </c>
      <c r="AC68" s="29">
        <v>38.4008347420787</v>
      </c>
      <c r="AD68" s="29">
        <v>36.299999999999997</v>
      </c>
      <c r="AE68" s="29">
        <v>39.6</v>
      </c>
      <c r="AF68" s="29">
        <v>42.0797618546028</v>
      </c>
      <c r="AG68" s="29">
        <v>42.598824314745855</v>
      </c>
      <c r="AH68" s="29">
        <v>44.838976609348492</v>
      </c>
      <c r="AI68" s="29">
        <v>48.155581679592849</v>
      </c>
      <c r="AJ68" s="49">
        <f>0.491484267506579*100</f>
        <v>49.148426750657897</v>
      </c>
      <c r="AK68" s="1">
        <f>0.489572894979855*100</f>
        <v>48.957289497985499</v>
      </c>
      <c r="AL68" s="1">
        <v>49.890883268318895</v>
      </c>
      <c r="AM68" s="1">
        <v>47.641622960159211</v>
      </c>
      <c r="AN68" s="1">
        <v>48.187300521797198</v>
      </c>
      <c r="AO68" s="1">
        <f>0.458340548044949*100</f>
        <v>45.834054804494897</v>
      </c>
      <c r="AP68" s="1">
        <v>49.023361747373187</v>
      </c>
      <c r="AQ68" s="1">
        <v>45.485547790169399</v>
      </c>
      <c r="AR68" s="1">
        <v>44.00235059504007</v>
      </c>
      <c r="AS68" s="1">
        <v>42.197772129929398</v>
      </c>
      <c r="AT68" s="1">
        <v>43.884808755797003</v>
      </c>
      <c r="AU68" s="1">
        <v>42.414390166946689</v>
      </c>
      <c r="AV68" s="1">
        <v>43.687285400123102</v>
      </c>
      <c r="AW68" s="1">
        <v>40.496911098886869</v>
      </c>
      <c r="AX68" s="1">
        <v>43.424615647030606</v>
      </c>
      <c r="AY68" s="1">
        <v>44.547225574879903</v>
      </c>
      <c r="AZ68" s="1">
        <v>42.5717685969366</v>
      </c>
      <c r="BA68" s="1">
        <v>40.912397154363369</v>
      </c>
      <c r="BB68" s="1">
        <v>40.035594440690417</v>
      </c>
      <c r="BC68" s="1">
        <v>40.135453832327748</v>
      </c>
    </row>
    <row r="69" spans="1:55" s="8" customFormat="1" ht="25.15" customHeight="1" x14ac:dyDescent="0.15">
      <c r="A69" s="91"/>
      <c r="B69" s="91" t="s">
        <v>72</v>
      </c>
      <c r="C69" s="4"/>
      <c r="D69" s="4"/>
      <c r="E69" s="5">
        <v>61.528404851524101</v>
      </c>
      <c r="F69" s="5">
        <v>58.410096259628396</v>
      </c>
      <c r="G69" s="5">
        <v>54.996443784443507</v>
      </c>
      <c r="H69" s="5">
        <v>53.953404210724557</v>
      </c>
      <c r="I69" s="5">
        <v>51.202648518132698</v>
      </c>
      <c r="J69" s="5">
        <v>51.531954544157145</v>
      </c>
      <c r="K69" s="7">
        <v>52.780145552764246</v>
      </c>
      <c r="L69" s="7">
        <v>50.72400617208622</v>
      </c>
      <c r="M69" s="7">
        <v>50.99611815804834</v>
      </c>
      <c r="N69" s="7">
        <v>47.396664551553734</v>
      </c>
      <c r="O69" s="7">
        <v>46.842837563527937</v>
      </c>
      <c r="P69" s="7">
        <v>40.936925571022279</v>
      </c>
      <c r="Q69" s="7">
        <v>38.881060988638545</v>
      </c>
      <c r="R69" s="7">
        <v>35.981094335960755</v>
      </c>
      <c r="S69" s="7">
        <v>32.439482060731571</v>
      </c>
      <c r="T69" s="7">
        <v>29.095805958538634</v>
      </c>
      <c r="U69" s="7">
        <v>29.595448853629623</v>
      </c>
      <c r="V69" s="29">
        <v>33.729361510122018</v>
      </c>
      <c r="W69" s="34">
        <v>37.388045754677712</v>
      </c>
      <c r="X69" s="29">
        <v>38.12909428570137</v>
      </c>
      <c r="Y69" s="35">
        <v>41.299019010306246</v>
      </c>
      <c r="Z69" s="29">
        <v>41.683614148925145</v>
      </c>
      <c r="AA69" s="29">
        <v>46.92034753610281</v>
      </c>
      <c r="AB69" s="29">
        <v>46.668199152317534</v>
      </c>
      <c r="AC69" s="29">
        <v>46.108530697921566</v>
      </c>
      <c r="AD69" s="29">
        <v>46.637361109107658</v>
      </c>
      <c r="AE69" s="29">
        <v>48.85375507713637</v>
      </c>
      <c r="AF69" s="29">
        <v>50.172681442568567</v>
      </c>
      <c r="AG69" s="29">
        <v>48.570136434879863</v>
      </c>
      <c r="AH69" s="29">
        <v>49.33758483388754</v>
      </c>
      <c r="AI69" s="29">
        <v>53.00070077304467</v>
      </c>
      <c r="AJ69" s="49">
        <v>54.901640916356243</v>
      </c>
      <c r="AK69" s="1">
        <v>54.58024314188453</v>
      </c>
      <c r="AL69" s="1">
        <v>55.858350842544304</v>
      </c>
      <c r="AM69" s="1">
        <v>54.506757337171031</v>
      </c>
      <c r="AN69" s="1">
        <v>55.461803987049898</v>
      </c>
      <c r="AO69" s="1">
        <f>0.539311613844788*100</f>
        <v>53.931161384478798</v>
      </c>
      <c r="AP69" s="1">
        <v>55.975883559379213</v>
      </c>
      <c r="AQ69" s="1">
        <v>53.243300583978183</v>
      </c>
      <c r="AR69" s="1">
        <v>52.438345666718675</v>
      </c>
      <c r="AS69" s="1">
        <v>49.886511518562379</v>
      </c>
      <c r="AT69" s="1">
        <v>50.796221210949355</v>
      </c>
      <c r="AU69" s="1">
        <v>49.21233063101689</v>
      </c>
      <c r="AV69" s="1">
        <v>50.485620122384809</v>
      </c>
      <c r="AW69" s="1">
        <v>46.319330330033416</v>
      </c>
      <c r="AX69" s="1">
        <v>48.273259674036531</v>
      </c>
      <c r="AY69" s="1">
        <v>50.127586689566805</v>
      </c>
      <c r="AZ69" s="1">
        <v>48.942886887446235</v>
      </c>
      <c r="BA69" s="1">
        <v>47.075597389644741</v>
      </c>
      <c r="BB69" s="1">
        <v>47.238272818820562</v>
      </c>
      <c r="BC69" s="1">
        <v>46.934147696493859</v>
      </c>
    </row>
    <row r="70" spans="1:55" s="8" customFormat="1" ht="25.15" customHeight="1" x14ac:dyDescent="0.15">
      <c r="A70" s="91"/>
      <c r="B70" s="91" t="s">
        <v>71</v>
      </c>
      <c r="C70" s="4"/>
      <c r="D70" s="4"/>
      <c r="E70" s="5"/>
      <c r="F70" s="5"/>
      <c r="G70" s="5"/>
      <c r="H70" s="5"/>
      <c r="I70" s="5"/>
      <c r="J70" s="5"/>
      <c r="K70" s="7"/>
      <c r="L70" s="7"/>
      <c r="M70" s="7"/>
      <c r="N70" s="7"/>
      <c r="O70" s="7"/>
      <c r="P70" s="7"/>
      <c r="Q70" s="7"/>
      <c r="R70" s="7"/>
      <c r="S70" s="7"/>
      <c r="T70" s="7"/>
      <c r="U70" s="7"/>
      <c r="V70" s="29"/>
      <c r="W70" s="34"/>
      <c r="X70" s="29"/>
      <c r="Y70" s="35"/>
      <c r="Z70" s="29"/>
      <c r="AA70" s="29"/>
      <c r="AB70" s="29">
        <v>48.401872623462033</v>
      </c>
      <c r="AC70" s="29">
        <v>47.625251008468034</v>
      </c>
      <c r="AD70" s="29">
        <v>47.995984018607899</v>
      </c>
      <c r="AE70" s="29">
        <v>50.106311887225843</v>
      </c>
      <c r="AF70" s="29">
        <v>51.350534448042715</v>
      </c>
      <c r="AG70" s="29">
        <v>49.751432718342116</v>
      </c>
      <c r="AH70" s="29">
        <v>50.405756078593313</v>
      </c>
      <c r="AI70" s="29">
        <v>53.874106002343879</v>
      </c>
      <c r="AJ70" s="49">
        <v>55.82610670726622</v>
      </c>
      <c r="AK70" s="1">
        <v>56.079274629631101</v>
      </c>
      <c r="AL70" s="1">
        <v>58.524042434393309</v>
      </c>
      <c r="AM70" s="1">
        <v>57.334055848197806</v>
      </c>
      <c r="AN70" s="1">
        <v>58.625484283760528</v>
      </c>
      <c r="AO70" s="1">
        <v>57.042076024006349</v>
      </c>
      <c r="AP70" s="1">
        <v>59.035088731054607</v>
      </c>
      <c r="AQ70" s="1">
        <v>59.193613663843145</v>
      </c>
      <c r="AR70" s="1">
        <v>59.451669723128866</v>
      </c>
      <c r="AS70" s="1">
        <v>57.110198260135469</v>
      </c>
      <c r="AT70" s="1">
        <v>56.804487296061367</v>
      </c>
      <c r="AU70" s="1">
        <v>54.784942904182508</v>
      </c>
      <c r="AV70" s="1">
        <v>55.662063944474106</v>
      </c>
      <c r="AW70" s="1">
        <v>51.098735805588746</v>
      </c>
      <c r="AX70" s="1">
        <v>52.889937784206545</v>
      </c>
      <c r="AY70" s="1">
        <v>53.5158415401323</v>
      </c>
      <c r="AZ70" s="1">
        <v>53.41273723329234</v>
      </c>
      <c r="BA70" s="1">
        <v>51.468944728077446</v>
      </c>
      <c r="BB70" s="1">
        <v>51.640369860722046</v>
      </c>
      <c r="BC70" s="1">
        <v>51.716196287363772</v>
      </c>
    </row>
    <row r="71" spans="1:55" s="8" customFormat="1" ht="12.75" x14ac:dyDescent="0.15">
      <c r="A71" s="3"/>
      <c r="B71" s="3" t="s">
        <v>65</v>
      </c>
      <c r="C71" s="4"/>
      <c r="D71" s="4"/>
      <c r="E71" s="5"/>
      <c r="F71" s="5"/>
      <c r="G71" s="5"/>
      <c r="H71" s="5"/>
      <c r="I71" s="5"/>
      <c r="J71" s="5"/>
      <c r="K71" s="7"/>
      <c r="L71" s="7"/>
      <c r="M71" s="7"/>
      <c r="N71" s="7"/>
      <c r="O71" s="7"/>
      <c r="P71" s="7"/>
      <c r="Q71" s="7"/>
      <c r="R71" s="7"/>
      <c r="S71" s="7"/>
      <c r="T71" s="7"/>
      <c r="U71" s="7"/>
      <c r="V71" s="29"/>
      <c r="W71" s="34"/>
      <c r="X71" s="29">
        <v>29.019534943274998</v>
      </c>
      <c r="Y71" s="35">
        <v>31.558252442940898</v>
      </c>
      <c r="Z71" s="29">
        <v>31.825616947723702</v>
      </c>
      <c r="AA71" s="29">
        <v>33.7531348161681</v>
      </c>
      <c r="AB71" s="29">
        <v>32.031641218635301</v>
      </c>
      <c r="AC71" s="29">
        <v>32.899211827999395</v>
      </c>
      <c r="AD71" s="29">
        <v>30.960717339696298</v>
      </c>
      <c r="AE71" s="29">
        <v>34.328146837568205</v>
      </c>
      <c r="AF71" s="29">
        <v>36.867746531018</v>
      </c>
      <c r="AG71" s="29">
        <v>36.800968369343401</v>
      </c>
      <c r="AH71" s="29">
        <v>38.276687802235578</v>
      </c>
      <c r="AI71" s="29">
        <v>40.6069396818325</v>
      </c>
      <c r="AJ71" s="49">
        <f>0.409030243762985*100</f>
        <v>40.903024376298504</v>
      </c>
      <c r="AK71" s="1">
        <f>0.400101295788378*100</f>
        <v>40.010129578837798</v>
      </c>
      <c r="AL71" s="1">
        <v>40.696080885291899</v>
      </c>
      <c r="AM71" s="1">
        <v>38.330227711469348</v>
      </c>
      <c r="AN71" s="1">
        <v>38.922184984814301</v>
      </c>
      <c r="AO71" s="1">
        <f>0.370127102226506*100</f>
        <v>37.012710222650604</v>
      </c>
      <c r="AP71" s="1">
        <v>39.602254742441382</v>
      </c>
      <c r="AQ71" s="1">
        <v>36.775992184411507</v>
      </c>
      <c r="AR71" s="1">
        <v>35.192929295290661</v>
      </c>
      <c r="AS71" s="1">
        <v>33.472004821254778</v>
      </c>
      <c r="AT71" s="1">
        <v>34.54754749562688</v>
      </c>
      <c r="AU71" s="1">
        <v>33.852090234118634</v>
      </c>
      <c r="AV71" s="1">
        <v>34.709630791535375</v>
      </c>
      <c r="AW71" s="1">
        <v>32.131971863326427</v>
      </c>
      <c r="AX71" s="1">
        <v>34.709591448251537</v>
      </c>
      <c r="AY71" s="1">
        <v>35.676974598045305</v>
      </c>
      <c r="AZ71" s="1">
        <v>34.156603382293518</v>
      </c>
      <c r="BA71" s="1">
        <v>32.954230281722843</v>
      </c>
      <c r="BB71" s="1">
        <v>32.102352002809425</v>
      </c>
      <c r="BC71" s="1">
        <v>32.275426960408041</v>
      </c>
    </row>
    <row r="72" spans="1:55" s="8" customFormat="1" x14ac:dyDescent="0.15">
      <c r="A72" s="3"/>
      <c r="B72" s="3" t="s">
        <v>66</v>
      </c>
      <c r="C72" s="4"/>
      <c r="D72" s="4"/>
      <c r="E72" s="5"/>
      <c r="F72" s="5"/>
      <c r="G72" s="5"/>
      <c r="H72" s="5"/>
      <c r="I72" s="5"/>
      <c r="J72" s="5"/>
      <c r="K72" s="7"/>
      <c r="L72" s="7"/>
      <c r="M72" s="7"/>
      <c r="N72" s="7"/>
      <c r="O72" s="7"/>
      <c r="P72" s="7"/>
      <c r="Q72" s="7"/>
      <c r="R72" s="7"/>
      <c r="S72" s="7"/>
      <c r="T72" s="7"/>
      <c r="U72" s="7"/>
      <c r="V72" s="29"/>
      <c r="W72" s="34"/>
      <c r="X72" s="29">
        <v>33.711219265885248</v>
      </c>
      <c r="Y72" s="35">
        <v>36.658238290227644</v>
      </c>
      <c r="Z72" s="29">
        <v>36.829021500596767</v>
      </c>
      <c r="AA72" s="29">
        <v>41.152563625376089</v>
      </c>
      <c r="AB72" s="29">
        <v>39.899264905058132</v>
      </c>
      <c r="AC72" s="29">
        <v>39.502639166500089</v>
      </c>
      <c r="AD72" s="29">
        <v>39.753957746399536</v>
      </c>
      <c r="AE72" s="29">
        <v>42.35194088020716</v>
      </c>
      <c r="AF72" s="29">
        <v>43.958274017746092</v>
      </c>
      <c r="AG72" s="29">
        <v>41.959563048691429</v>
      </c>
      <c r="AH72" s="29">
        <v>42.116914220769637</v>
      </c>
      <c r="AI72" s="29">
        <v>44.69256074416657</v>
      </c>
      <c r="AJ72" s="49">
        <v>45.691048628946184</v>
      </c>
      <c r="AK72" s="1">
        <v>44.605463720395129</v>
      </c>
      <c r="AL72" s="1">
        <v>45.56375463993254</v>
      </c>
      <c r="AM72" s="1">
        <v>43.853594624488963</v>
      </c>
      <c r="AN72" s="1">
        <v>44.797998040977497</v>
      </c>
      <c r="AO72" s="1">
        <f>0.435514260479298*100</f>
        <v>43.551426047929795</v>
      </c>
      <c r="AP72" s="1">
        <v>45.218669653362831</v>
      </c>
      <c r="AQ72" s="1">
        <v>43.048293387198576</v>
      </c>
      <c r="AR72" s="1">
        <v>41.940009259843066</v>
      </c>
      <c r="AS72" s="1">
        <v>39.570846274146554</v>
      </c>
      <c r="AT72" s="1">
        <v>39.98843596764744</v>
      </c>
      <c r="AU72" s="1">
        <v>39.277713308977923</v>
      </c>
      <c r="AV72" s="1">
        <v>40.110920572893903</v>
      </c>
      <c r="AW72" s="1">
        <v>36.751726946741506</v>
      </c>
      <c r="AX72" s="1">
        <v>38.585145687426227</v>
      </c>
      <c r="AY72" s="1">
        <v>40.146173278038297</v>
      </c>
      <c r="AZ72" s="1">
        <v>39.268342164183665</v>
      </c>
      <c r="BA72" s="1">
        <v>37.918581773020627</v>
      </c>
      <c r="BB72" s="1">
        <v>37.877785586049882</v>
      </c>
      <c r="BC72" s="1">
        <v>37.742681626464012</v>
      </c>
    </row>
    <row r="73" spans="1:55" s="8" customFormat="1" x14ac:dyDescent="0.15">
      <c r="A73" s="3"/>
      <c r="B73" s="3" t="s">
        <v>67</v>
      </c>
      <c r="C73" s="4"/>
      <c r="D73" s="4"/>
      <c r="E73" s="5"/>
      <c r="F73" s="5"/>
      <c r="G73" s="5"/>
      <c r="H73" s="5"/>
      <c r="I73" s="5"/>
      <c r="J73" s="5"/>
      <c r="K73" s="7"/>
      <c r="L73" s="7"/>
      <c r="M73" s="7"/>
      <c r="N73" s="7"/>
      <c r="O73" s="7"/>
      <c r="P73" s="7"/>
      <c r="Q73" s="7"/>
      <c r="R73" s="7"/>
      <c r="S73" s="7"/>
      <c r="T73" s="7"/>
      <c r="U73" s="7"/>
      <c r="V73" s="29"/>
      <c r="W73" s="34"/>
      <c r="X73" s="29"/>
      <c r="Y73" s="35"/>
      <c r="Z73" s="29"/>
      <c r="AA73" s="29"/>
      <c r="AB73" s="29">
        <v>41.381479739581714</v>
      </c>
      <c r="AC73" s="29">
        <v>40.802061512801821</v>
      </c>
      <c r="AD73" s="29">
        <v>40.912055813123459</v>
      </c>
      <c r="AE73" s="29">
        <v>43.43779829047687</v>
      </c>
      <c r="AF73" s="29">
        <v>44.990237701539336</v>
      </c>
      <c r="AG73" s="29">
        <v>42.98008058319693</v>
      </c>
      <c r="AH73" s="29">
        <v>43.028756112460002</v>
      </c>
      <c r="AI73" s="29">
        <v>45.429055086607036</v>
      </c>
      <c r="AJ73" s="49">
        <v>46.460421104945901</v>
      </c>
      <c r="AK73" s="1">
        <v>45.830540612570012</v>
      </c>
      <c r="AL73" s="1">
        <v>47.738163941401403</v>
      </c>
      <c r="AM73" s="1">
        <v>46.128307134316373</v>
      </c>
      <c r="AN73" s="1">
        <v>47.353388121102128</v>
      </c>
      <c r="AO73" s="1">
        <v>46.063605748621313</v>
      </c>
      <c r="AP73" s="1">
        <v>47.689969421469293</v>
      </c>
      <c r="AQ73" s="1">
        <v>47.859242753564352</v>
      </c>
      <c r="AR73" s="1">
        <v>47.54924181911516</v>
      </c>
      <c r="AS73" s="1">
        <v>45.300799900529469</v>
      </c>
      <c r="AT73" s="1">
        <v>44.718338269303295</v>
      </c>
      <c r="AU73" s="1">
        <v>43.725368285707248</v>
      </c>
      <c r="AV73" s="1">
        <v>44.22361496972492</v>
      </c>
      <c r="AW73" s="1">
        <v>40.54391055030019</v>
      </c>
      <c r="AX73" s="1">
        <v>42.275287987235949</v>
      </c>
      <c r="AY73" s="1">
        <v>42.8597582583674</v>
      </c>
      <c r="AZ73" s="1">
        <v>42.85463680199345</v>
      </c>
      <c r="BA73" s="1">
        <v>41.457347280992444</v>
      </c>
      <c r="BB73" s="1">
        <v>41.407586273760373</v>
      </c>
      <c r="BC73" s="1">
        <v>41.588225784517761</v>
      </c>
    </row>
    <row r="74" spans="1:55" s="8" customFormat="1" x14ac:dyDescent="0.15">
      <c r="A74" s="48"/>
      <c r="B74" s="48" t="s">
        <v>51</v>
      </c>
      <c r="C74" s="36">
        <v>183.2486789629919</v>
      </c>
      <c r="D74" s="36">
        <v>149.35712266262973</v>
      </c>
      <c r="E74" s="5">
        <v>155.33233325951991</v>
      </c>
      <c r="F74" s="5">
        <v>143.43364823490757</v>
      </c>
      <c r="G74" s="5">
        <v>142.33460771773113</v>
      </c>
      <c r="H74" s="5">
        <v>139.4</v>
      </c>
      <c r="I74" s="5">
        <v>133.9</v>
      </c>
      <c r="J74" s="5">
        <v>138</v>
      </c>
      <c r="K74" s="82">
        <v>137.1</v>
      </c>
      <c r="L74" s="82">
        <v>135.5</v>
      </c>
      <c r="M74" s="82">
        <v>138</v>
      </c>
      <c r="N74" s="82">
        <v>129.69999999999999</v>
      </c>
      <c r="O74" s="7">
        <v>128.4</v>
      </c>
      <c r="P74" s="7">
        <v>120.8</v>
      </c>
      <c r="Q74" s="7">
        <v>118.5</v>
      </c>
      <c r="R74" s="7">
        <v>114.6</v>
      </c>
      <c r="S74" s="7">
        <v>107.7</v>
      </c>
      <c r="T74" s="7">
        <v>102.3</v>
      </c>
      <c r="U74" s="7">
        <v>103.4</v>
      </c>
      <c r="V74" s="29">
        <v>108</v>
      </c>
      <c r="W74" s="34">
        <v>108.2</v>
      </c>
      <c r="X74" s="29">
        <v>109.1</v>
      </c>
      <c r="Y74" s="35">
        <v>111.2</v>
      </c>
      <c r="Z74" s="29">
        <v>109.8</v>
      </c>
      <c r="AA74" s="29">
        <v>114.3</v>
      </c>
      <c r="AB74" s="29">
        <v>113.4</v>
      </c>
      <c r="AC74" s="29">
        <v>112.01536870877401</v>
      </c>
      <c r="AD74" s="29">
        <v>113.3</v>
      </c>
      <c r="AE74" s="29">
        <v>115.7</v>
      </c>
      <c r="AF74" s="29">
        <v>114.92114341605</v>
      </c>
      <c r="AG74" s="29">
        <v>111.82206274586683</v>
      </c>
      <c r="AH74" s="29">
        <v>111.85501906463023</v>
      </c>
      <c r="AI74" s="29">
        <v>113.48040669556023</v>
      </c>
      <c r="AJ74" s="49">
        <f>1.14222495933089*100</f>
        <v>114.22249593308899</v>
      </c>
      <c r="AK74" s="1">
        <f>1.10796073283881*100</f>
        <v>110.79607328388099</v>
      </c>
      <c r="AL74" s="1">
        <v>113.290135905797</v>
      </c>
      <c r="AM74" s="1">
        <v>112.67440624063987</v>
      </c>
      <c r="AN74" s="1">
        <v>113.55170001340001</v>
      </c>
      <c r="AO74" s="1">
        <f>1.11097789970188*100</f>
        <v>111.097789970188</v>
      </c>
      <c r="AP74" s="1">
        <v>113.10988677366882</v>
      </c>
      <c r="AQ74" s="1">
        <v>113.4449254538698</v>
      </c>
      <c r="AR74" s="1">
        <v>112.78771702852161</v>
      </c>
      <c r="AS74" s="1">
        <v>110.68922945841553</v>
      </c>
      <c r="AT74" s="1">
        <v>109.95608202998682</v>
      </c>
      <c r="AU74" s="1">
        <v>110.32544567608915</v>
      </c>
      <c r="AV74" s="1">
        <v>110.17413785813027</v>
      </c>
      <c r="AW74" s="1">
        <v>108.37618618731372</v>
      </c>
      <c r="AX74" s="1">
        <v>110.60358416716562</v>
      </c>
      <c r="AY74" s="1">
        <v>114.88972498686401</v>
      </c>
      <c r="AZ74" s="1">
        <v>114.13518991335422</v>
      </c>
      <c r="BA74" s="1">
        <v>111.85406103932681</v>
      </c>
      <c r="BB74" s="1">
        <v>111.94986437969494</v>
      </c>
      <c r="BC74" s="1">
        <v>114.01506489217461</v>
      </c>
    </row>
    <row r="75" spans="1:55" s="8" customFormat="1" ht="12" customHeight="1" x14ac:dyDescent="0.15">
      <c r="A75" s="92"/>
      <c r="B75" s="92" t="s">
        <v>108</v>
      </c>
      <c r="C75" s="49"/>
      <c r="D75" s="49"/>
      <c r="E75" s="49"/>
      <c r="F75" s="49"/>
      <c r="G75" s="49"/>
      <c r="H75" s="49">
        <f>0.589198123400211*100</f>
        <v>58.919812340021103</v>
      </c>
      <c r="I75" s="49">
        <f>0.58472224731906*100</f>
        <v>58.472224731905996</v>
      </c>
      <c r="J75" s="49">
        <f>0.606248309854744*100</f>
        <v>60.624830985474397</v>
      </c>
      <c r="K75" s="49">
        <f>0.589668420743997*100</f>
        <v>58.966842074399693</v>
      </c>
      <c r="L75" s="49">
        <f>0.56903147200991*100</f>
        <v>56.903147200991</v>
      </c>
      <c r="M75" s="49">
        <f>0.533274274506939*100</f>
        <v>53.327427450693897</v>
      </c>
      <c r="N75" s="49">
        <f>0.559814281031734*100</f>
        <v>55.9814281031734</v>
      </c>
      <c r="O75" s="49">
        <f>0.5498532997505*100</f>
        <v>54.98532997505</v>
      </c>
      <c r="P75" s="49">
        <f>0.548411081625641*100</f>
        <v>54.841108162564097</v>
      </c>
      <c r="Q75" s="49">
        <f>0.553597559643668*100</f>
        <v>55.359755964366798</v>
      </c>
      <c r="R75" s="49">
        <f>0.574556968175091*100</f>
        <v>57.455696817509107</v>
      </c>
      <c r="S75" s="49">
        <f>0.563580637686841*100</f>
        <v>56.358063768684097</v>
      </c>
      <c r="T75" s="49">
        <f>0.615479730476568*100</f>
        <v>61.547973047656804</v>
      </c>
      <c r="U75" s="49">
        <f>0.632472745054352*100</f>
        <v>63.2472745054352</v>
      </c>
      <c r="V75" s="49">
        <f>0.635986300692896*100</f>
        <v>63.598630069289598</v>
      </c>
      <c r="W75" s="49">
        <f>0.629709182896764*100</f>
        <v>62.970918289676405</v>
      </c>
      <c r="X75" s="49">
        <v>60.828420782740103</v>
      </c>
      <c r="Y75" s="49">
        <v>60.818133416884699</v>
      </c>
      <c r="Z75" s="49">
        <v>59.338328803584695</v>
      </c>
      <c r="AA75" s="49">
        <v>59.372089896112598</v>
      </c>
      <c r="AB75" s="49">
        <v>59.213750652414902</v>
      </c>
      <c r="AC75" s="49">
        <v>58.661170722421993</v>
      </c>
      <c r="AD75" s="49">
        <v>58.743478554881698</v>
      </c>
      <c r="AE75" s="49">
        <v>56.590233642003199</v>
      </c>
      <c r="AF75" s="49">
        <v>54.967955275126101</v>
      </c>
      <c r="AG75" s="49">
        <v>53.443593942407297</v>
      </c>
      <c r="AH75" s="29">
        <v>52.816174653303008</v>
      </c>
      <c r="AI75" s="29">
        <v>52.78516255550992</v>
      </c>
      <c r="AJ75" s="49">
        <f>0.524841718788215*100</f>
        <v>52.484171878821492</v>
      </c>
      <c r="AK75" s="1">
        <f>0.515058189163908*100</f>
        <v>51.505818916390801</v>
      </c>
      <c r="AL75" s="1">
        <v>50.887653759802298</v>
      </c>
      <c r="AM75" s="1">
        <v>50.153268097373861</v>
      </c>
      <c r="AN75" s="1">
        <v>49.329573467891805</v>
      </c>
      <c r="AO75" s="1">
        <f>0.492261491652186*100</f>
        <v>49.226149165218601</v>
      </c>
      <c r="AP75" s="1">
        <v>48.718229530134053</v>
      </c>
      <c r="AQ75" s="1">
        <v>47.172291971441986</v>
      </c>
      <c r="AR75" s="1">
        <v>47.613722108016113</v>
      </c>
      <c r="AS75" s="1">
        <v>47.278864339501389</v>
      </c>
      <c r="AT75" s="1">
        <v>47.382358084248757</v>
      </c>
      <c r="AU75" s="1">
        <v>46.428836130692083</v>
      </c>
      <c r="AV75" s="1">
        <v>46.325521145509278</v>
      </c>
      <c r="AW75" s="1">
        <v>47.573740686651064</v>
      </c>
      <c r="AX75" s="1">
        <v>47.767077788625542</v>
      </c>
      <c r="AY75" s="1">
        <v>46.328630466138101</v>
      </c>
      <c r="AZ75" s="1">
        <v>46.4840621919857</v>
      </c>
      <c r="BA75" s="1">
        <v>46.443145161929827</v>
      </c>
      <c r="BB75" s="1">
        <v>46.352035815407341</v>
      </c>
      <c r="BC75" s="1">
        <v>45.704469897670641</v>
      </c>
    </row>
    <row r="76" spans="1:55" s="8" customFormat="1" x14ac:dyDescent="0.15">
      <c r="A76" s="92"/>
      <c r="B76" s="92" t="s">
        <v>52</v>
      </c>
      <c r="C76" s="4">
        <v>63.4</v>
      </c>
      <c r="D76" s="4">
        <v>53.800000000000004</v>
      </c>
      <c r="E76" s="5">
        <v>57.102823163321773</v>
      </c>
      <c r="F76" s="5">
        <v>59.599999999999994</v>
      </c>
      <c r="G76" s="5">
        <v>58.510444044797381</v>
      </c>
      <c r="H76" s="5">
        <v>57.4</v>
      </c>
      <c r="I76" s="5">
        <v>56.6</v>
      </c>
      <c r="J76" s="5">
        <v>58.9</v>
      </c>
      <c r="K76" s="7">
        <v>56.1</v>
      </c>
      <c r="L76" s="7">
        <v>55.1</v>
      </c>
      <c r="M76" s="7">
        <v>52.9</v>
      </c>
      <c r="N76" s="7">
        <v>53.5</v>
      </c>
      <c r="O76" s="7">
        <v>51.5</v>
      </c>
      <c r="P76" s="7">
        <v>53.3</v>
      </c>
      <c r="Q76" s="7">
        <v>53.3</v>
      </c>
      <c r="R76" s="7">
        <v>55.4</v>
      </c>
      <c r="S76" s="7">
        <v>54.8</v>
      </c>
      <c r="T76" s="7">
        <v>59.6</v>
      </c>
      <c r="U76" s="7">
        <v>61.1</v>
      </c>
      <c r="V76" s="29">
        <v>62.2</v>
      </c>
      <c r="W76" s="34">
        <v>60.9</v>
      </c>
      <c r="X76" s="29">
        <v>59.3</v>
      </c>
      <c r="Y76" s="35">
        <v>58.5</v>
      </c>
      <c r="Z76" s="29">
        <v>56.2</v>
      </c>
      <c r="AA76" s="29">
        <v>55.5</v>
      </c>
      <c r="AB76" s="29">
        <v>55.9</v>
      </c>
      <c r="AC76" s="29">
        <v>54.173219359716896</v>
      </c>
      <c r="AD76" s="29">
        <v>54.7</v>
      </c>
      <c r="AE76" s="29">
        <v>52.7</v>
      </c>
      <c r="AF76" s="29">
        <v>51.147693604676704</v>
      </c>
      <c r="AG76" s="29">
        <v>49.258426926115703</v>
      </c>
      <c r="AH76" s="29">
        <v>48.778162282893419</v>
      </c>
      <c r="AI76" s="29">
        <v>48.29559342271245</v>
      </c>
      <c r="AJ76" s="49">
        <f>0.482061963469115*100</f>
        <v>48.206196346911497</v>
      </c>
      <c r="AK76" s="1">
        <f>0.462192616415343*100</f>
        <v>46.219261641534295</v>
      </c>
      <c r="AL76" s="1">
        <v>46.1986026686955</v>
      </c>
      <c r="AM76" s="1">
        <v>45.497605306238057</v>
      </c>
      <c r="AN76" s="1">
        <v>45.240942306651903</v>
      </c>
      <c r="AO76" s="1">
        <f>0.447972235880381*100</f>
        <v>44.797223588038101</v>
      </c>
      <c r="AP76" s="1">
        <v>44.717050379467643</v>
      </c>
      <c r="AQ76" s="1">
        <v>42.830191468882077</v>
      </c>
      <c r="AR76" s="1">
        <v>43.959934865289</v>
      </c>
      <c r="AS76" s="1">
        <v>43.09570187546705</v>
      </c>
      <c r="AT76" s="1">
        <v>43.376704049224898</v>
      </c>
      <c r="AU76" s="1">
        <v>42.435423071967129</v>
      </c>
      <c r="AV76" s="1">
        <v>42.900690076484075</v>
      </c>
      <c r="AW76" s="1">
        <v>44.135220121905455</v>
      </c>
      <c r="AX76" s="1">
        <v>44.235101111947664</v>
      </c>
      <c r="AY76" s="1">
        <v>43.1327376851319</v>
      </c>
      <c r="AZ76" s="1">
        <v>43.843207327121412</v>
      </c>
      <c r="BA76" s="1">
        <v>43.446679150018561</v>
      </c>
      <c r="BB76" s="1">
        <v>43.334537513016542</v>
      </c>
      <c r="BC76" s="1">
        <v>43.066960338555802</v>
      </c>
    </row>
    <row r="77" spans="1:55" s="8" customFormat="1" x14ac:dyDescent="0.15">
      <c r="A77" s="48"/>
      <c r="B77" s="48" t="s">
        <v>53</v>
      </c>
      <c r="C77" s="4">
        <v>62.381689716289337</v>
      </c>
      <c r="D77" s="4">
        <v>52.297638726671046</v>
      </c>
      <c r="E77" s="5">
        <v>52.694819583246336</v>
      </c>
      <c r="F77" s="5">
        <v>54.366494914426191</v>
      </c>
      <c r="G77" s="5">
        <v>55.721095305012113</v>
      </c>
      <c r="H77" s="5">
        <v>54.7</v>
      </c>
      <c r="I77" s="5">
        <v>54.5</v>
      </c>
      <c r="J77" s="5">
        <v>54.2</v>
      </c>
      <c r="K77" s="7">
        <v>51.8</v>
      </c>
      <c r="L77" s="7">
        <v>51</v>
      </c>
      <c r="M77" s="7">
        <v>48.9</v>
      </c>
      <c r="N77" s="7">
        <v>47.4</v>
      </c>
      <c r="O77" s="7">
        <v>44.5</v>
      </c>
      <c r="P77" s="7">
        <v>45.6</v>
      </c>
      <c r="Q77" s="7">
        <v>45.3</v>
      </c>
      <c r="R77" s="7">
        <v>46.8</v>
      </c>
      <c r="S77" s="7">
        <v>48.1</v>
      </c>
      <c r="T77" s="7">
        <v>54</v>
      </c>
      <c r="U77" s="7">
        <v>54.8</v>
      </c>
      <c r="V77" s="29">
        <v>57.7</v>
      </c>
      <c r="W77" s="34">
        <v>56.2</v>
      </c>
      <c r="X77" s="29">
        <v>55.9</v>
      </c>
      <c r="Y77" s="35">
        <v>54.8</v>
      </c>
      <c r="Z77" s="29">
        <v>54.5</v>
      </c>
      <c r="AA77" s="29">
        <v>53.5</v>
      </c>
      <c r="AB77" s="29">
        <v>53.8</v>
      </c>
      <c r="AC77" s="29">
        <v>53.344471877965006</v>
      </c>
      <c r="AD77" s="29">
        <v>53</v>
      </c>
      <c r="AE77" s="29">
        <v>50.8</v>
      </c>
      <c r="AF77" s="29">
        <v>49.098746269680795</v>
      </c>
      <c r="AG77" s="29">
        <v>48.612338390634591</v>
      </c>
      <c r="AH77" s="29">
        <v>47.990687819437099</v>
      </c>
      <c r="AI77" s="29">
        <v>47.283958967892374</v>
      </c>
      <c r="AJ77" s="49">
        <f>0.473365927195503*100</f>
        <v>47.336592719550303</v>
      </c>
      <c r="AK77" s="1">
        <f>0.457658749028782*100</f>
        <v>45.765874902878203</v>
      </c>
      <c r="AL77" s="1">
        <v>45.728991935438401</v>
      </c>
      <c r="AM77" s="1">
        <v>44.943451551852228</v>
      </c>
      <c r="AN77" s="1">
        <v>44.511389020222197</v>
      </c>
      <c r="AO77" s="1">
        <f>0.444817190676199*100</f>
        <v>44.481719067619899</v>
      </c>
      <c r="AP77" s="1">
        <v>44.223623072664893</v>
      </c>
      <c r="AQ77" s="1">
        <v>42.323575280220119</v>
      </c>
      <c r="AR77" s="1">
        <v>43.346544213298991</v>
      </c>
      <c r="AS77" s="1">
        <v>42.874160292789135</v>
      </c>
      <c r="AT77" s="1">
        <v>43.017389627623245</v>
      </c>
      <c r="AU77" s="1">
        <v>42.132603357289128</v>
      </c>
      <c r="AV77" s="1">
        <v>42.515276349715393</v>
      </c>
      <c r="AW77" s="1">
        <v>43.705421813414375</v>
      </c>
      <c r="AX77" s="1">
        <v>44.050525531796922</v>
      </c>
      <c r="AY77" s="1">
        <v>43.003191791244497</v>
      </c>
      <c r="AZ77" s="1">
        <v>43.628673271436227</v>
      </c>
      <c r="BA77" s="1">
        <v>43.254225572435004</v>
      </c>
      <c r="BB77" s="1">
        <v>43.232484833819704</v>
      </c>
      <c r="BC77" s="1">
        <v>42.657957055909449</v>
      </c>
    </row>
    <row r="78" spans="1:55" s="8" customFormat="1" x14ac:dyDescent="0.15">
      <c r="A78" s="74"/>
      <c r="B78" s="74" t="s">
        <v>54</v>
      </c>
      <c r="C78" s="4">
        <f>C76-C77</f>
        <v>1.0183102837106617</v>
      </c>
      <c r="D78" s="4">
        <f t="shared" ref="D78:W78" si="2">D76-D77</f>
        <v>1.5023612733289582</v>
      </c>
      <c r="E78" s="4">
        <f t="shared" si="2"/>
        <v>4.4080035800754374</v>
      </c>
      <c r="F78" s="4">
        <f t="shared" si="2"/>
        <v>5.2335050855738032</v>
      </c>
      <c r="G78" s="4">
        <f t="shared" si="2"/>
        <v>2.7893487397852681</v>
      </c>
      <c r="H78" s="4">
        <f t="shared" si="2"/>
        <v>2.6999999999999957</v>
      </c>
      <c r="I78" s="4">
        <f t="shared" si="2"/>
        <v>2.1000000000000014</v>
      </c>
      <c r="J78" s="4">
        <f t="shared" si="2"/>
        <v>4.6999999999999957</v>
      </c>
      <c r="K78" s="4">
        <f t="shared" si="2"/>
        <v>4.3000000000000043</v>
      </c>
      <c r="L78" s="4">
        <f t="shared" si="2"/>
        <v>4.1000000000000014</v>
      </c>
      <c r="M78" s="4">
        <f t="shared" si="2"/>
        <v>4</v>
      </c>
      <c r="N78" s="4">
        <f t="shared" si="2"/>
        <v>6.1000000000000014</v>
      </c>
      <c r="O78" s="4">
        <f t="shared" si="2"/>
        <v>7</v>
      </c>
      <c r="P78" s="4">
        <f t="shared" si="2"/>
        <v>7.6999999999999957</v>
      </c>
      <c r="Q78" s="4">
        <f t="shared" si="2"/>
        <v>8</v>
      </c>
      <c r="R78" s="4">
        <f t="shared" si="2"/>
        <v>8.6000000000000014</v>
      </c>
      <c r="S78" s="4">
        <f t="shared" si="2"/>
        <v>6.6999999999999957</v>
      </c>
      <c r="T78" s="4">
        <f t="shared" si="2"/>
        <v>5.6000000000000014</v>
      </c>
      <c r="U78" s="4">
        <f t="shared" si="2"/>
        <v>6.3000000000000043</v>
      </c>
      <c r="V78" s="4">
        <f t="shared" si="2"/>
        <v>4.5</v>
      </c>
      <c r="W78" s="4">
        <f t="shared" si="2"/>
        <v>4.6999999999999957</v>
      </c>
      <c r="X78" s="4">
        <v>3.3999999999999986</v>
      </c>
      <c r="Y78" s="4">
        <v>3.7000000000000028</v>
      </c>
      <c r="Z78" s="4">
        <v>1.7000000000000028</v>
      </c>
      <c r="AA78" s="4">
        <v>2</v>
      </c>
      <c r="AB78" s="4">
        <v>2.1000000000000014</v>
      </c>
      <c r="AC78" s="4">
        <v>0.82874748175188984</v>
      </c>
      <c r="AD78" s="4">
        <v>1.7000000000000028</v>
      </c>
      <c r="AE78" s="4">
        <v>1.9000000000000057</v>
      </c>
      <c r="AF78" s="4">
        <v>2.0489473349959084</v>
      </c>
      <c r="AG78" s="4">
        <v>0.64608853548111256</v>
      </c>
      <c r="AH78" s="4">
        <v>0.78747446345632</v>
      </c>
      <c r="AI78" s="4">
        <v>1.0116344548200757</v>
      </c>
      <c r="AJ78" s="49">
        <f>0.00869603627361222*100</f>
        <v>0.86960362736122199</v>
      </c>
      <c r="AK78" s="1">
        <f>0.00453386738656064*100</f>
        <v>0.45338673865606399</v>
      </c>
      <c r="AL78" s="1">
        <v>0.46961073325708602</v>
      </c>
      <c r="AM78" s="1">
        <v>0.5541537543858337</v>
      </c>
      <c r="AN78" s="1">
        <v>0.72955328642970196</v>
      </c>
      <c r="AO78" s="1">
        <v>0.3155045204181956</v>
      </c>
      <c r="AP78" s="1">
        <v>0.49342730680275171</v>
      </c>
      <c r="AQ78" s="1">
        <v>0.5066161886619569</v>
      </c>
      <c r="AR78" s="1">
        <v>0.61339065199000942</v>
      </c>
      <c r="AS78" s="1">
        <v>0.22154158267791357</v>
      </c>
      <c r="AT78" s="1">
        <v>0.35931442160165861</v>
      </c>
      <c r="AU78" s="1">
        <v>0.30281971467799573</v>
      </c>
      <c r="AV78" s="1">
        <v>0.38541372676868396</v>
      </c>
      <c r="AW78" s="1">
        <v>0.42979830849108058</v>
      </c>
      <c r="AX78" s="1">
        <v>0.184575580150732</v>
      </c>
      <c r="AY78" s="1">
        <v>0.12954589388742402</v>
      </c>
      <c r="AZ78" s="1">
        <v>0.21453405568518491</v>
      </c>
      <c r="BA78" s="1">
        <v>0.19245357758356163</v>
      </c>
      <c r="BB78" s="1">
        <v>0.10205267919684438</v>
      </c>
      <c r="BC78" s="1">
        <v>0.40900328264636227</v>
      </c>
    </row>
    <row r="79" spans="1:55" s="8" customFormat="1" x14ac:dyDescent="0.15">
      <c r="A79" s="74"/>
      <c r="B79" s="7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2"/>
      <c r="AK79" s="45"/>
      <c r="AL79" s="9"/>
      <c r="AM79" s="1"/>
      <c r="AN79" s="1"/>
      <c r="AO79" s="1"/>
      <c r="AP79" s="1"/>
      <c r="AQ79" s="1"/>
      <c r="AR79" s="1"/>
      <c r="AS79" s="1"/>
      <c r="AT79" s="1"/>
      <c r="AU79" s="1"/>
      <c r="AV79" s="1"/>
      <c r="AW79" s="1"/>
      <c r="AX79" s="1"/>
      <c r="AY79" s="1"/>
      <c r="AZ79" s="1"/>
      <c r="BA79" s="1"/>
      <c r="BB79" s="1"/>
      <c r="BC79" s="1"/>
    </row>
    <row r="80" spans="1:55" s="8" customFormat="1" x14ac:dyDescent="0.15">
      <c r="A80" s="79"/>
      <c r="B80" s="79" t="s">
        <v>55</v>
      </c>
      <c r="C80" s="93"/>
      <c r="D80" s="93"/>
      <c r="E80" s="52"/>
      <c r="F80" s="52"/>
      <c r="G80" s="52"/>
      <c r="H80" s="52"/>
      <c r="I80" s="52"/>
      <c r="J80" s="52"/>
      <c r="K80" s="53"/>
      <c r="L80" s="53"/>
      <c r="M80" s="53"/>
      <c r="N80" s="53"/>
      <c r="O80" s="53"/>
      <c r="P80" s="53"/>
      <c r="Q80" s="53"/>
      <c r="R80" s="53"/>
      <c r="S80" s="53"/>
      <c r="T80" s="53"/>
      <c r="U80" s="53"/>
      <c r="V80" s="29"/>
      <c r="W80" s="32"/>
      <c r="X80" s="29"/>
      <c r="Y80" s="94"/>
      <c r="Z80" s="29"/>
      <c r="AA80" s="29"/>
      <c r="AB80" s="29"/>
      <c r="AC80" s="29"/>
      <c r="AD80" s="2"/>
      <c r="AE80" s="29"/>
      <c r="AF80" s="29"/>
      <c r="AG80" s="29"/>
      <c r="AH80" s="29"/>
      <c r="AI80" s="29"/>
      <c r="AJ80" s="2"/>
      <c r="AK80" s="45"/>
      <c r="AL80" s="9"/>
      <c r="AM80" s="1"/>
      <c r="AN80" s="1"/>
      <c r="AO80" s="1"/>
      <c r="AP80" s="1"/>
      <c r="AQ80" s="1"/>
      <c r="AR80" s="1"/>
      <c r="AS80" s="1"/>
      <c r="AT80" s="1"/>
      <c r="AU80" s="1"/>
      <c r="AV80" s="1"/>
      <c r="AW80" s="1"/>
      <c r="AX80" s="1"/>
      <c r="AY80" s="1"/>
      <c r="AZ80" s="1"/>
      <c r="BA80" s="1"/>
      <c r="BB80" s="1"/>
      <c r="BC80" s="1"/>
    </row>
    <row r="81" spans="1:55" s="8" customFormat="1" x14ac:dyDescent="0.15">
      <c r="A81" s="3"/>
      <c r="B81" s="3" t="s">
        <v>56</v>
      </c>
      <c r="C81" s="4">
        <f>(0.613400583506668)*100</f>
        <v>61.340058350666801</v>
      </c>
      <c r="D81" s="4">
        <f>(0.569575208042289)*100</f>
        <v>56.957520804228899</v>
      </c>
      <c r="E81" s="5">
        <v>57.113200407060596</v>
      </c>
      <c r="F81" s="5">
        <v>52.247229907246442</v>
      </c>
      <c r="G81" s="5">
        <v>51.62419087239126</v>
      </c>
      <c r="H81" s="5">
        <v>53</v>
      </c>
      <c r="I81" s="5">
        <v>51.6</v>
      </c>
      <c r="J81" s="5">
        <v>42.1</v>
      </c>
      <c r="K81" s="7">
        <v>47.045794264921767</v>
      </c>
      <c r="L81" s="7">
        <v>48.9</v>
      </c>
      <c r="M81" s="7">
        <v>44.6</v>
      </c>
      <c r="N81" s="7">
        <v>41.8</v>
      </c>
      <c r="O81" s="7">
        <v>38.159935461371553</v>
      </c>
      <c r="P81" s="7">
        <v>31.3</v>
      </c>
      <c r="Q81" s="7">
        <v>29.9</v>
      </c>
      <c r="R81" s="7">
        <v>28.7</v>
      </c>
      <c r="S81" s="7">
        <v>25.1</v>
      </c>
      <c r="T81" s="7">
        <v>9.6</v>
      </c>
      <c r="U81" s="5">
        <v>13.57908459565032</v>
      </c>
      <c r="V81" s="29">
        <v>11.07810996512494</v>
      </c>
      <c r="W81" s="32">
        <v>13</v>
      </c>
      <c r="X81" s="29">
        <v>13.4</v>
      </c>
      <c r="Y81" s="89">
        <v>12.8</v>
      </c>
      <c r="Z81" s="29">
        <v>14.3</v>
      </c>
      <c r="AA81" s="29">
        <v>18.899999999999999</v>
      </c>
      <c r="AB81" s="29">
        <v>11.9</v>
      </c>
      <c r="AC81" s="29">
        <v>9.9652520244984686</v>
      </c>
      <c r="AD81" s="29">
        <v>17.899999999999999</v>
      </c>
      <c r="AE81" s="29">
        <v>21.3</v>
      </c>
      <c r="AF81" s="29">
        <v>12.5381576038888</v>
      </c>
      <c r="AG81" s="29">
        <v>8.7220860070736848</v>
      </c>
      <c r="AH81" s="29">
        <v>12.327257556771162</v>
      </c>
      <c r="AI81" s="29">
        <v>11.424076690945146</v>
      </c>
      <c r="AJ81" s="49">
        <f>0.0734349634197263*100</f>
        <v>7.3434963419726298</v>
      </c>
      <c r="AK81" s="1">
        <f>0.120690112386001*100</f>
        <v>12.069011238600099</v>
      </c>
      <c r="AL81" s="1">
        <v>16.093059060096198</v>
      </c>
      <c r="AM81" s="1">
        <v>15.607652028525495</v>
      </c>
      <c r="AN81" s="1">
        <v>11.0489052967413</v>
      </c>
      <c r="AO81" s="1">
        <f>0.0967667410304306*100</f>
        <v>9.6766741030430605</v>
      </c>
      <c r="AP81" s="1">
        <v>13.957888576769269</v>
      </c>
      <c r="AQ81" s="1">
        <v>17.508673471372049</v>
      </c>
      <c r="AR81" s="1">
        <v>10.264740033843683</v>
      </c>
      <c r="AS81" s="1">
        <v>8.4641354343817401</v>
      </c>
      <c r="AT81" s="1">
        <v>7.67658720360747</v>
      </c>
      <c r="AU81" s="1">
        <v>11.074629178469623</v>
      </c>
      <c r="AV81" s="1">
        <v>10.274225368156689</v>
      </c>
      <c r="AW81" s="1">
        <v>10.142361235931425</v>
      </c>
      <c r="AX81" s="1">
        <v>12.888405633958449</v>
      </c>
      <c r="AY81" s="1">
        <v>14.4853937299669</v>
      </c>
      <c r="AZ81" s="1">
        <v>9.5879385054278234</v>
      </c>
      <c r="BA81" s="1">
        <v>7.7977773927575367</v>
      </c>
      <c r="BB81" s="1">
        <v>7.3228868117883774</v>
      </c>
      <c r="BC81" s="1">
        <v>6.2207705386660566</v>
      </c>
    </row>
    <row r="82" spans="1:55" s="8" customFormat="1" x14ac:dyDescent="0.15">
      <c r="A82" s="3"/>
      <c r="B82" s="3"/>
      <c r="C82" s="4"/>
      <c r="D82" s="4"/>
      <c r="E82" s="5"/>
      <c r="F82" s="5"/>
      <c r="G82" s="5"/>
      <c r="H82" s="5"/>
      <c r="I82" s="5"/>
      <c r="J82" s="5"/>
      <c r="K82" s="7"/>
      <c r="L82" s="7"/>
      <c r="M82" s="7"/>
      <c r="N82" s="7"/>
      <c r="O82" s="7"/>
      <c r="P82" s="7"/>
      <c r="Q82" s="7"/>
      <c r="R82" s="7"/>
      <c r="S82" s="7"/>
      <c r="T82" s="7"/>
      <c r="U82" s="5"/>
      <c r="V82" s="29"/>
      <c r="W82" s="32"/>
      <c r="X82" s="29"/>
      <c r="Y82" s="89"/>
      <c r="Z82" s="29"/>
      <c r="AA82" s="29"/>
      <c r="AB82" s="29"/>
      <c r="AC82" s="29"/>
      <c r="AD82" s="29"/>
      <c r="AE82" s="29"/>
      <c r="AF82" s="29"/>
      <c r="AG82" s="29"/>
      <c r="AH82" s="29"/>
      <c r="AI82" s="29"/>
      <c r="AJ82" s="49"/>
      <c r="AK82" s="1"/>
      <c r="AL82" s="1"/>
      <c r="AM82" s="1"/>
      <c r="AN82" s="1"/>
      <c r="AO82" s="1"/>
      <c r="AP82" s="1"/>
      <c r="AQ82" s="1"/>
      <c r="AR82" s="1"/>
      <c r="AS82" s="1"/>
      <c r="AT82" s="1"/>
      <c r="AU82" s="1"/>
      <c r="AV82" s="1"/>
      <c r="AW82" s="1"/>
    </row>
    <row r="83" spans="1:55" s="8" customFormat="1" ht="17.25" customHeight="1" x14ac:dyDescent="0.15">
      <c r="A83" s="95" t="s">
        <v>75</v>
      </c>
      <c r="B83" s="96"/>
      <c r="C83" s="97"/>
      <c r="D83" s="97"/>
      <c r="E83" s="98"/>
      <c r="F83" s="98"/>
      <c r="G83" s="98"/>
      <c r="H83" s="98"/>
      <c r="I83" s="98"/>
      <c r="J83" s="98"/>
      <c r="K83" s="98"/>
      <c r="L83" s="98"/>
      <c r="M83" s="98"/>
      <c r="N83" s="98"/>
      <c r="O83" s="98"/>
      <c r="P83" s="98"/>
      <c r="Q83" s="98"/>
      <c r="R83" s="98"/>
      <c r="S83" s="98"/>
      <c r="T83" s="98"/>
      <c r="U83" s="98"/>
      <c r="V83" s="99"/>
      <c r="W83" s="100"/>
      <c r="X83" s="99"/>
      <c r="Y83" s="101"/>
      <c r="Z83" s="99"/>
      <c r="AA83" s="99"/>
      <c r="AB83" s="99"/>
      <c r="AC83" s="99"/>
      <c r="AD83" s="99"/>
      <c r="AE83" s="99"/>
      <c r="AF83" s="99"/>
      <c r="AG83" s="99"/>
      <c r="AH83" s="99"/>
      <c r="AI83" s="99"/>
      <c r="AJ83" s="102"/>
      <c r="AK83" s="102"/>
      <c r="AL83" s="102"/>
      <c r="AM83" s="102"/>
      <c r="AN83" s="102"/>
      <c r="AO83" s="102"/>
      <c r="AP83" s="102"/>
      <c r="AQ83" s="102"/>
      <c r="AR83" s="102"/>
      <c r="AS83" s="102"/>
      <c r="AT83" s="102"/>
      <c r="AU83" s="102"/>
      <c r="AV83" s="102"/>
      <c r="AW83" s="102"/>
      <c r="AX83" s="102"/>
      <c r="AY83" s="241"/>
      <c r="AZ83" s="241"/>
      <c r="BA83" s="241"/>
      <c r="BB83" s="241"/>
      <c r="BC83" s="241"/>
    </row>
    <row r="84" spans="1:55" s="8" customFormat="1" x14ac:dyDescent="0.15">
      <c r="A84" s="3"/>
      <c r="B84" s="3" t="s">
        <v>69</v>
      </c>
      <c r="C84" s="4"/>
      <c r="D84" s="4"/>
      <c r="E84" s="5"/>
      <c r="F84" s="5"/>
      <c r="G84" s="5">
        <v>11.57425480738959</v>
      </c>
      <c r="H84" s="6"/>
      <c r="I84" s="6"/>
      <c r="J84" s="6"/>
      <c r="K84" s="7">
        <v>11.092218137254903</v>
      </c>
      <c r="L84" s="6"/>
      <c r="M84" s="6"/>
      <c r="N84" s="6"/>
      <c r="O84" s="7">
        <v>9.4833271964360151</v>
      </c>
      <c r="P84" s="6"/>
      <c r="Q84" s="6"/>
      <c r="R84" s="6"/>
      <c r="S84" s="7">
        <v>10.751957053402016</v>
      </c>
      <c r="T84" s="6"/>
      <c r="U84" s="6"/>
      <c r="V84" s="6"/>
      <c r="W84" s="32">
        <v>11.268610852282864</v>
      </c>
      <c r="X84" s="6"/>
      <c r="Y84" s="6"/>
      <c r="Z84" s="6"/>
      <c r="AA84" s="29">
        <v>10.800979383853022</v>
      </c>
      <c r="AB84" s="6"/>
      <c r="AC84" s="6"/>
      <c r="AD84" s="6"/>
      <c r="AE84" s="29">
        <v>11.544163014126717</v>
      </c>
      <c r="AF84" s="6"/>
      <c r="AG84" s="6"/>
      <c r="AH84" s="6"/>
      <c r="AI84" s="29">
        <v>11.520833228862132</v>
      </c>
      <c r="AJ84" s="6"/>
      <c r="AK84" s="6"/>
      <c r="AL84" s="6"/>
      <c r="AM84" s="1">
        <v>12.403528955627849</v>
      </c>
      <c r="AN84" s="6"/>
      <c r="AO84" s="6"/>
      <c r="AP84" s="6"/>
      <c r="AQ84" s="6">
        <v>13.161353442396999</v>
      </c>
      <c r="AR84" s="6"/>
      <c r="AS84" s="6"/>
      <c r="AT84" s="6"/>
      <c r="AU84" s="6">
        <v>14.166278378264799</v>
      </c>
      <c r="AV84" s="6"/>
      <c r="AW84" s="6"/>
      <c r="AX84" s="6"/>
      <c r="AY84" s="6">
        <v>15.253836513467542</v>
      </c>
      <c r="AZ84" s="6"/>
      <c r="BA84" s="6"/>
      <c r="BB84" s="6"/>
      <c r="BC84" s="6" t="s">
        <v>41</v>
      </c>
    </row>
    <row r="85" spans="1:55" s="8" customFormat="1" ht="12.75" x14ac:dyDescent="0.15">
      <c r="A85" s="3"/>
      <c r="B85" s="3" t="s">
        <v>109</v>
      </c>
      <c r="C85" s="4"/>
      <c r="D85" s="4"/>
      <c r="E85" s="5"/>
      <c r="F85" s="5"/>
      <c r="G85" s="5">
        <v>5.9595327560326403</v>
      </c>
      <c r="H85" s="6"/>
      <c r="I85" s="6"/>
      <c r="J85" s="6"/>
      <c r="K85" s="7">
        <v>6.4875955309865336</v>
      </c>
      <c r="L85" s="6"/>
      <c r="M85" s="6"/>
      <c r="N85" s="6"/>
      <c r="O85" s="7">
        <v>6.2852484251345571</v>
      </c>
      <c r="P85" s="6"/>
      <c r="Q85" s="6"/>
      <c r="R85" s="6"/>
      <c r="S85" s="7">
        <v>7.2797609004796424</v>
      </c>
      <c r="T85" s="6"/>
      <c r="U85" s="6"/>
      <c r="V85" s="6"/>
      <c r="W85" s="32">
        <v>8.2253233065298037</v>
      </c>
      <c r="X85" s="6"/>
      <c r="Y85" s="6"/>
      <c r="Z85" s="6"/>
      <c r="AA85" s="29">
        <v>8.4535224344095656</v>
      </c>
      <c r="AB85" s="6"/>
      <c r="AC85" s="6"/>
      <c r="AD85" s="6"/>
      <c r="AE85" s="29">
        <v>9.3111382075288773</v>
      </c>
      <c r="AF85" s="6"/>
      <c r="AG85" s="6"/>
      <c r="AH85" s="6"/>
      <c r="AI85" s="29">
        <v>9.845447747282531</v>
      </c>
      <c r="AJ85" s="6"/>
      <c r="AK85" s="6"/>
      <c r="AL85" s="6"/>
      <c r="AM85" s="1">
        <v>10.424846231552271</v>
      </c>
      <c r="AN85" s="6"/>
      <c r="AO85" s="6"/>
      <c r="AP85" s="6"/>
      <c r="AQ85" s="6">
        <v>11.498002581349464</v>
      </c>
      <c r="AR85" s="6"/>
      <c r="AS85" s="6"/>
      <c r="AT85" s="6"/>
      <c r="AU85" s="6">
        <v>12.5097048108696</v>
      </c>
      <c r="AV85" s="6"/>
      <c r="AW85" s="6"/>
      <c r="AX85" s="6"/>
      <c r="AY85" s="6">
        <v>13.3649133516693</v>
      </c>
      <c r="AZ85" s="6"/>
      <c r="BA85" s="6"/>
      <c r="BB85" s="6"/>
      <c r="BC85" s="6" t="s">
        <v>41</v>
      </c>
    </row>
    <row r="86" spans="1:55" s="8" customFormat="1" ht="18" customHeight="1" x14ac:dyDescent="0.15">
      <c r="A86" s="103" t="s">
        <v>128</v>
      </c>
      <c r="B86" s="97"/>
      <c r="C86" s="97"/>
      <c r="D86" s="97"/>
      <c r="E86" s="98"/>
      <c r="F86" s="98"/>
      <c r="G86" s="98"/>
      <c r="H86" s="98"/>
      <c r="I86" s="98"/>
      <c r="J86" s="98"/>
      <c r="K86" s="98"/>
      <c r="L86" s="98"/>
      <c r="M86" s="98"/>
      <c r="N86" s="98"/>
      <c r="O86" s="98"/>
      <c r="P86" s="98"/>
      <c r="Q86" s="98"/>
      <c r="R86" s="98"/>
      <c r="S86" s="98"/>
      <c r="T86" s="98"/>
      <c r="U86" s="98"/>
      <c r="V86" s="99"/>
      <c r="W86" s="100"/>
      <c r="X86" s="99"/>
      <c r="Y86" s="101"/>
      <c r="Z86" s="99"/>
      <c r="AA86" s="99"/>
      <c r="AB86" s="99"/>
      <c r="AC86" s="99"/>
      <c r="AD86" s="99"/>
      <c r="AE86" s="99"/>
      <c r="AF86" s="99"/>
      <c r="AG86" s="99"/>
      <c r="AH86" s="99"/>
      <c r="AI86" s="99"/>
      <c r="AJ86" s="102"/>
      <c r="AK86" s="102"/>
      <c r="AL86" s="102"/>
      <c r="AM86" s="102"/>
      <c r="AN86" s="102"/>
      <c r="AO86" s="102"/>
      <c r="AP86" s="102"/>
      <c r="AQ86" s="102"/>
      <c r="AR86" s="102"/>
      <c r="AS86" s="102"/>
      <c r="AT86" s="102"/>
      <c r="AU86" s="102"/>
      <c r="AV86" s="102"/>
      <c r="AW86" s="102"/>
      <c r="AX86" s="102"/>
      <c r="AY86" s="102"/>
      <c r="AZ86" s="102"/>
      <c r="BA86" s="102"/>
      <c r="BB86" s="102"/>
      <c r="BC86" s="102"/>
    </row>
    <row r="87" spans="1:55" s="8" customFormat="1" x14ac:dyDescent="0.15">
      <c r="A87" s="104"/>
      <c r="B87" s="79" t="s">
        <v>129</v>
      </c>
      <c r="C87" s="4"/>
      <c r="D87" s="4"/>
      <c r="E87" s="5"/>
      <c r="F87" s="5"/>
      <c r="G87" s="5"/>
      <c r="H87" s="6"/>
      <c r="I87" s="6"/>
      <c r="J87" s="6"/>
      <c r="K87" s="7"/>
      <c r="L87" s="6"/>
      <c r="M87" s="6"/>
      <c r="N87" s="6"/>
      <c r="O87" s="7"/>
      <c r="P87" s="6"/>
      <c r="Q87" s="6"/>
      <c r="R87" s="6"/>
      <c r="S87" s="7"/>
      <c r="T87" s="6"/>
      <c r="U87" s="6"/>
      <c r="V87" s="6"/>
      <c r="W87" s="32"/>
      <c r="X87" s="6"/>
      <c r="Y87" s="6"/>
      <c r="Z87" s="6"/>
      <c r="AA87" s="29"/>
      <c r="AB87" s="6"/>
      <c r="AC87" s="6"/>
      <c r="AD87" s="6"/>
      <c r="AE87" s="29"/>
      <c r="AF87" s="6"/>
      <c r="AG87" s="6"/>
      <c r="AH87" s="6"/>
      <c r="AI87" s="29"/>
      <c r="AJ87" s="6"/>
      <c r="AK87" s="6"/>
      <c r="AL87" s="6"/>
      <c r="AM87" s="1"/>
      <c r="AN87" s="6"/>
      <c r="AO87" s="6"/>
      <c r="AP87" s="6"/>
      <c r="AQ87" s="6"/>
      <c r="AR87" s="6"/>
      <c r="AS87" s="6"/>
      <c r="AT87" s="6"/>
      <c r="AU87" s="6"/>
      <c r="AV87" s="6"/>
      <c r="AW87" s="6"/>
      <c r="AX87" s="6"/>
      <c r="AY87" s="6"/>
      <c r="AZ87" s="6"/>
      <c r="BA87" s="6"/>
      <c r="BB87" s="6"/>
      <c r="BC87" s="6"/>
    </row>
    <row r="88" spans="1:55" s="8" customFormat="1" ht="22.5" x14ac:dyDescent="0.15">
      <c r="A88" s="105"/>
      <c r="B88" s="91" t="s">
        <v>141</v>
      </c>
      <c r="C88" s="4"/>
      <c r="D88" s="4"/>
      <c r="E88" s="5"/>
      <c r="F88" s="5"/>
      <c r="G88" s="5"/>
      <c r="H88" s="6"/>
      <c r="I88" s="6"/>
      <c r="J88" s="6"/>
      <c r="K88" s="7"/>
      <c r="L88" s="6"/>
      <c r="M88" s="6"/>
      <c r="N88" s="6"/>
      <c r="O88" s="7"/>
      <c r="P88" s="6"/>
      <c r="Q88" s="6"/>
      <c r="R88" s="6"/>
      <c r="S88" s="7"/>
      <c r="T88" s="6"/>
      <c r="U88" s="6"/>
      <c r="V88" s="6"/>
      <c r="W88" s="32"/>
      <c r="X88" s="6"/>
      <c r="Y88" s="6"/>
      <c r="Z88" s="6"/>
      <c r="AA88" s="29"/>
      <c r="AB88" s="6"/>
      <c r="AC88" s="6"/>
      <c r="AD88" s="6"/>
      <c r="AE88" s="29"/>
      <c r="AF88" s="6"/>
      <c r="AG88" s="6"/>
      <c r="AH88" s="6"/>
      <c r="AI88" s="29"/>
      <c r="AJ88" s="6"/>
      <c r="AK88" s="6"/>
      <c r="AL88" s="6"/>
      <c r="AM88" s="1"/>
      <c r="AN88" s="6"/>
      <c r="AO88" s="6"/>
      <c r="AP88" s="6"/>
      <c r="AQ88" s="6"/>
      <c r="AR88" s="6"/>
      <c r="AS88" s="71">
        <v>0.38416666666666688</v>
      </c>
      <c r="AT88" s="71">
        <v>0.20322580645161276</v>
      </c>
      <c r="AU88" s="71">
        <v>0.25873015873015898</v>
      </c>
      <c r="AV88" s="71">
        <v>0.88622950819672086</v>
      </c>
      <c r="AW88" s="71">
        <v>2.1693442622950814</v>
      </c>
      <c r="AX88" s="71">
        <v>0.47131147540983587</v>
      </c>
      <c r="AY88" s="71">
        <v>0.3756140350877194</v>
      </c>
      <c r="AZ88" s="71">
        <v>0.29622950819672161</v>
      </c>
      <c r="BA88" s="71">
        <v>0.15625000000000006</v>
      </c>
      <c r="BB88" s="71">
        <v>0.1700000000000001</v>
      </c>
      <c r="BC88" s="71">
        <v>0.15790322580645172</v>
      </c>
    </row>
    <row r="89" spans="1:55" s="8" customFormat="1" ht="28.5" customHeight="1" x14ac:dyDescent="0.15">
      <c r="A89" s="105"/>
      <c r="B89" s="91" t="s">
        <v>175</v>
      </c>
      <c r="C89" s="4"/>
      <c r="D89" s="4"/>
      <c r="E89" s="5"/>
      <c r="F89" s="5"/>
      <c r="G89" s="5"/>
      <c r="H89" s="6"/>
      <c r="I89" s="6"/>
      <c r="J89" s="6"/>
      <c r="K89" s="7"/>
      <c r="L89" s="6"/>
      <c r="M89" s="6"/>
      <c r="N89" s="6"/>
      <c r="O89" s="7"/>
      <c r="P89" s="6"/>
      <c r="Q89" s="6"/>
      <c r="R89" s="6"/>
      <c r="S89" s="7"/>
      <c r="T89" s="6"/>
      <c r="U89" s="6"/>
      <c r="V89" s="6"/>
      <c r="W89" s="32"/>
      <c r="X89" s="6"/>
      <c r="Y89" s="6"/>
      <c r="Z89" s="6"/>
      <c r="AA89" s="29"/>
      <c r="AB89" s="6"/>
      <c r="AC89" s="6"/>
      <c r="AD89" s="6"/>
      <c r="AE89" s="29"/>
      <c r="AF89" s="6"/>
      <c r="AG89" s="6"/>
      <c r="AH89" s="6"/>
      <c r="AI89" s="29"/>
      <c r="AJ89" s="6"/>
      <c r="AK89" s="6"/>
      <c r="AL89" s="6"/>
      <c r="AM89" s="1"/>
      <c r="AN89" s="6"/>
      <c r="AO89" s="6"/>
      <c r="AP89" s="6"/>
      <c r="AQ89" s="6"/>
      <c r="AR89" s="6"/>
      <c r="AS89" s="6">
        <v>16.564237570308489</v>
      </c>
      <c r="AT89" s="6">
        <v>41.623688888578407</v>
      </c>
      <c r="AU89" s="6">
        <v>27.15126808812925</v>
      </c>
      <c r="AV89" s="6">
        <v>14.640018140093764</v>
      </c>
      <c r="AW89" s="6">
        <v>56.63412296398814</v>
      </c>
      <c r="AX89" s="6">
        <v>54.279289948694021</v>
      </c>
      <c r="AY89" s="6">
        <v>37.421391665684375</v>
      </c>
      <c r="AZ89" s="6">
        <v>18.238769886707896</v>
      </c>
      <c r="BA89" s="6">
        <v>41.814733253687777</v>
      </c>
      <c r="BB89" s="6">
        <v>43.572752620811542</v>
      </c>
      <c r="BC89" s="6">
        <v>28.903651493158517</v>
      </c>
    </row>
    <row r="90" spans="1:55" s="8" customFormat="1" x14ac:dyDescent="0.15">
      <c r="A90" s="104"/>
      <c r="B90" s="79" t="s">
        <v>130</v>
      </c>
      <c r="C90" s="4"/>
      <c r="D90" s="4"/>
      <c r="E90" s="5"/>
      <c r="F90" s="5"/>
      <c r="G90" s="5"/>
      <c r="H90" s="6"/>
      <c r="I90" s="6"/>
      <c r="J90" s="6"/>
      <c r="K90" s="7"/>
      <c r="L90" s="6"/>
      <c r="M90" s="6"/>
      <c r="N90" s="6"/>
      <c r="O90" s="7"/>
      <c r="P90" s="6"/>
      <c r="Q90" s="6"/>
      <c r="R90" s="6"/>
      <c r="S90" s="7"/>
      <c r="T90" s="6"/>
      <c r="U90" s="6"/>
      <c r="V90" s="6"/>
      <c r="W90" s="32"/>
      <c r="X90" s="6"/>
      <c r="Y90" s="6"/>
      <c r="Z90" s="6"/>
      <c r="AA90" s="29"/>
      <c r="AB90" s="6"/>
      <c r="AC90" s="6"/>
      <c r="AD90" s="6"/>
      <c r="AE90" s="29"/>
      <c r="AF90" s="6"/>
      <c r="AG90" s="6"/>
      <c r="AH90" s="6"/>
      <c r="AI90" s="29"/>
      <c r="AJ90" s="6"/>
      <c r="AK90" s="6"/>
      <c r="AL90" s="6"/>
      <c r="AM90" s="1"/>
      <c r="AN90" s="6"/>
      <c r="AO90" s="6"/>
      <c r="AP90" s="6"/>
      <c r="AQ90" s="6"/>
      <c r="AR90" s="6"/>
      <c r="AS90" s="6"/>
      <c r="AT90" s="6"/>
      <c r="AU90" s="6"/>
      <c r="AV90" s="6"/>
      <c r="AW90" s="6"/>
      <c r="AX90" s="6"/>
      <c r="AY90" s="6"/>
      <c r="AZ90" s="6"/>
      <c r="BA90" s="6"/>
      <c r="BB90" s="6"/>
      <c r="BC90" s="6"/>
    </row>
    <row r="91" spans="1:55" s="8" customFormat="1" ht="24" x14ac:dyDescent="0.15">
      <c r="A91" s="106"/>
      <c r="B91" s="91" t="s">
        <v>158</v>
      </c>
      <c r="C91" s="4"/>
      <c r="D91" s="4"/>
      <c r="E91" s="5"/>
      <c r="F91" s="5"/>
      <c r="G91" s="5"/>
      <c r="H91" s="6"/>
      <c r="I91" s="6"/>
      <c r="J91" s="6"/>
      <c r="K91" s="7"/>
      <c r="L91" s="6"/>
      <c r="M91" s="6"/>
      <c r="N91" s="6"/>
      <c r="O91" s="7"/>
      <c r="P91" s="6"/>
      <c r="Q91" s="6"/>
      <c r="R91" s="6"/>
      <c r="S91" s="7"/>
      <c r="T91" s="6"/>
      <c r="U91" s="6"/>
      <c r="V91" s="6"/>
      <c r="W91" s="32"/>
      <c r="X91" s="6"/>
      <c r="Y91" s="6"/>
      <c r="Z91" s="6"/>
      <c r="AA91" s="29"/>
      <c r="AB91" s="6"/>
      <c r="AC91" s="6"/>
      <c r="AD91" s="6"/>
      <c r="AE91" s="29"/>
      <c r="AF91" s="6"/>
      <c r="AG91" s="6"/>
      <c r="AH91" s="6"/>
      <c r="AI91" s="29"/>
      <c r="AJ91" s="6"/>
      <c r="AK91" s="6"/>
      <c r="AL91" s="6"/>
      <c r="AM91" s="1"/>
      <c r="AN91" s="6"/>
      <c r="AO91" s="6"/>
      <c r="AP91" s="6"/>
      <c r="AQ91" s="6"/>
      <c r="AR91" s="6"/>
      <c r="AS91" s="6"/>
      <c r="AT91" s="6"/>
      <c r="AU91" s="6"/>
      <c r="AV91" s="6"/>
      <c r="AW91" s="6"/>
      <c r="AX91" s="6"/>
      <c r="AY91" s="6"/>
      <c r="AZ91" s="6"/>
      <c r="BA91" s="6"/>
      <c r="BB91" s="6"/>
      <c r="BC91" s="6"/>
    </row>
    <row r="92" spans="1:55" s="8" customFormat="1" x14ac:dyDescent="0.15">
      <c r="A92" s="106"/>
      <c r="B92" s="107" t="s">
        <v>135</v>
      </c>
      <c r="C92" s="4"/>
      <c r="D92" s="4"/>
      <c r="E92" s="5"/>
      <c r="F92" s="5"/>
      <c r="G92" s="5"/>
      <c r="H92" s="6"/>
      <c r="I92" s="6"/>
      <c r="J92" s="6"/>
      <c r="K92" s="7"/>
      <c r="L92" s="6"/>
      <c r="M92" s="6"/>
      <c r="N92" s="6"/>
      <c r="O92" s="7"/>
      <c r="P92" s="6"/>
      <c r="Q92" s="6"/>
      <c r="R92" s="6"/>
      <c r="S92" s="7"/>
      <c r="T92" s="6"/>
      <c r="U92" s="6"/>
      <c r="V92" s="6"/>
      <c r="W92" s="32"/>
      <c r="X92" s="6"/>
      <c r="Y92" s="6"/>
      <c r="Z92" s="6"/>
      <c r="AA92" s="29"/>
      <c r="AB92" s="6"/>
      <c r="AC92" s="6"/>
      <c r="AD92" s="6"/>
      <c r="AE92" s="29"/>
      <c r="AF92" s="6"/>
      <c r="AG92" s="6"/>
      <c r="AH92" s="6"/>
      <c r="AI92" s="29"/>
      <c r="AJ92" s="6"/>
      <c r="AK92" s="6"/>
      <c r="AL92" s="6"/>
      <c r="AM92" s="1"/>
      <c r="AN92" s="6"/>
      <c r="AO92" s="6"/>
      <c r="AP92" s="6"/>
      <c r="AQ92" s="6"/>
      <c r="AR92" s="6"/>
      <c r="AS92" s="6"/>
      <c r="AT92" s="6"/>
      <c r="AU92" s="6"/>
      <c r="AV92" s="6"/>
      <c r="AW92" s="6"/>
      <c r="AX92" s="6"/>
      <c r="AY92" s="6"/>
      <c r="AZ92" s="6"/>
      <c r="BA92" s="6"/>
      <c r="BB92" s="6"/>
      <c r="BC92" s="6"/>
    </row>
    <row r="93" spans="1:55" s="8" customFormat="1" ht="12.75" x14ac:dyDescent="0.15">
      <c r="A93" s="106"/>
      <c r="B93" s="108" t="s">
        <v>131</v>
      </c>
      <c r="C93" s="4"/>
      <c r="D93" s="4"/>
      <c r="E93" s="5"/>
      <c r="F93" s="5"/>
      <c r="G93" s="5"/>
      <c r="H93" s="6"/>
      <c r="I93" s="6"/>
      <c r="J93" s="6"/>
      <c r="K93" s="7"/>
      <c r="L93" s="6"/>
      <c r="M93" s="6"/>
      <c r="N93" s="6"/>
      <c r="O93" s="7"/>
      <c r="P93" s="6"/>
      <c r="Q93" s="6"/>
      <c r="R93" s="6"/>
      <c r="S93" s="7"/>
      <c r="T93" s="6"/>
      <c r="U93" s="6"/>
      <c r="V93" s="6"/>
      <c r="W93" s="32"/>
      <c r="X93" s="6"/>
      <c r="Y93" s="6"/>
      <c r="Z93" s="6"/>
      <c r="AA93" s="29"/>
      <c r="AB93" s="6"/>
      <c r="AC93" s="6"/>
      <c r="AD93" s="6"/>
      <c r="AE93" s="29"/>
      <c r="AF93" s="6"/>
      <c r="AG93" s="6"/>
      <c r="AH93" s="6"/>
      <c r="AI93" s="29"/>
      <c r="AJ93" s="6"/>
      <c r="AK93" s="6"/>
      <c r="AL93" s="6"/>
      <c r="AM93" s="1"/>
      <c r="AN93" s="6"/>
      <c r="AO93" s="6"/>
      <c r="AP93" s="6"/>
      <c r="AQ93" s="6"/>
      <c r="AR93" s="6"/>
      <c r="AS93" s="71">
        <v>0.80675009051701452</v>
      </c>
      <c r="AT93" s="71">
        <v>0.81710046711366413</v>
      </c>
      <c r="AU93" s="71">
        <v>0.81909407050832617</v>
      </c>
      <c r="AV93" s="71">
        <v>0.83001895909322132</v>
      </c>
      <c r="AW93" s="71">
        <v>0.81401852888646697</v>
      </c>
      <c r="AX93" s="71">
        <v>0.83289385790136927</v>
      </c>
      <c r="AY93" s="71">
        <v>0.84306352030370302</v>
      </c>
      <c r="AZ93" s="71">
        <v>0.82877441536339147</v>
      </c>
      <c r="BA93" s="71">
        <v>0.81185142505389218</v>
      </c>
      <c r="BB93" s="71">
        <v>0.81198178553529055</v>
      </c>
      <c r="BC93" s="71">
        <v>0.81204772284736826</v>
      </c>
    </row>
    <row r="94" spans="1:55" s="8" customFormat="1" x14ac:dyDescent="0.15">
      <c r="A94" s="106"/>
      <c r="B94" s="108" t="s">
        <v>132</v>
      </c>
      <c r="C94" s="4"/>
      <c r="D94" s="4"/>
      <c r="E94" s="5"/>
      <c r="F94" s="5"/>
      <c r="G94" s="5"/>
      <c r="H94" s="6"/>
      <c r="I94" s="6"/>
      <c r="J94" s="6"/>
      <c r="K94" s="7"/>
      <c r="L94" s="6"/>
      <c r="M94" s="6"/>
      <c r="N94" s="6"/>
      <c r="O94" s="7"/>
      <c r="P94" s="6"/>
      <c r="Q94" s="6"/>
      <c r="R94" s="6"/>
      <c r="S94" s="7"/>
      <c r="T94" s="6"/>
      <c r="U94" s="6"/>
      <c r="V94" s="6"/>
      <c r="W94" s="32"/>
      <c r="X94" s="6"/>
      <c r="Y94" s="6"/>
      <c r="Z94" s="6"/>
      <c r="AA94" s="29"/>
      <c r="AB94" s="6"/>
      <c r="AC94" s="6"/>
      <c r="AD94" s="6"/>
      <c r="AE94" s="29"/>
      <c r="AF94" s="6"/>
      <c r="AG94" s="6"/>
      <c r="AH94" s="6"/>
      <c r="AI94" s="29"/>
      <c r="AJ94" s="6"/>
      <c r="AK94" s="6"/>
      <c r="AL94" s="6"/>
      <c r="AM94" s="1"/>
      <c r="AN94" s="6"/>
      <c r="AO94" s="6"/>
      <c r="AP94" s="6"/>
      <c r="AQ94" s="6"/>
      <c r="AR94" s="6"/>
      <c r="AS94" s="71">
        <v>2.3235598805786171</v>
      </c>
      <c r="AT94" s="71">
        <v>2.3031383504167109</v>
      </c>
      <c r="AU94" s="71">
        <v>2.4319205118496341</v>
      </c>
      <c r="AV94" s="71">
        <v>2.5367334893593023</v>
      </c>
      <c r="AW94" s="71">
        <v>2.6303284897347665</v>
      </c>
      <c r="AX94" s="71">
        <v>2.8060628757274699</v>
      </c>
      <c r="AY94" s="71">
        <v>2.8947711182654787</v>
      </c>
      <c r="AZ94" s="71">
        <v>2.8634102941761861</v>
      </c>
      <c r="BA94" s="71">
        <v>2.8584524779704807</v>
      </c>
      <c r="BB94" s="71">
        <v>2.8748032367466236</v>
      </c>
      <c r="BC94" s="71">
        <v>2.8741690192952905</v>
      </c>
    </row>
    <row r="95" spans="1:55" s="8" customFormat="1" x14ac:dyDescent="0.15">
      <c r="A95" s="109"/>
      <c r="B95" s="110" t="s">
        <v>133</v>
      </c>
      <c r="C95" s="4"/>
      <c r="D95" s="4"/>
      <c r="E95" s="5"/>
      <c r="F95" s="5"/>
      <c r="G95" s="5"/>
      <c r="H95" s="6"/>
      <c r="I95" s="6"/>
      <c r="J95" s="6"/>
      <c r="K95" s="7"/>
      <c r="L95" s="6"/>
      <c r="M95" s="6"/>
      <c r="N95" s="6"/>
      <c r="O95" s="7"/>
      <c r="P95" s="6"/>
      <c r="Q95" s="6"/>
      <c r="R95" s="6"/>
      <c r="S95" s="7"/>
      <c r="T95" s="6"/>
      <c r="U95" s="6"/>
      <c r="V95" s="6"/>
      <c r="W95" s="32"/>
      <c r="X95" s="6"/>
      <c r="Y95" s="6"/>
      <c r="Z95" s="6"/>
      <c r="AA95" s="29"/>
      <c r="AB95" s="6"/>
      <c r="AC95" s="6"/>
      <c r="AD95" s="6"/>
      <c r="AE95" s="29"/>
      <c r="AF95" s="6"/>
      <c r="AG95" s="6"/>
      <c r="AH95" s="6"/>
      <c r="AI95" s="29"/>
      <c r="AJ95" s="6"/>
      <c r="AK95" s="6"/>
      <c r="AL95" s="6"/>
      <c r="AM95" s="1"/>
      <c r="AN95" s="6"/>
      <c r="AO95" s="6"/>
      <c r="AP95" s="6"/>
      <c r="AQ95" s="6"/>
      <c r="AR95" s="6"/>
      <c r="AS95" s="71">
        <v>2.1350234217288793</v>
      </c>
      <c r="AT95" s="71">
        <v>2.1130169153648342</v>
      </c>
      <c r="AU95" s="71">
        <v>2.2264842770421787</v>
      </c>
      <c r="AV95" s="71">
        <v>2.2893959231064032</v>
      </c>
      <c r="AW95" s="71">
        <v>2.3504070736207927</v>
      </c>
      <c r="AX95" s="71">
        <v>2.6558586946898437</v>
      </c>
      <c r="AY95" s="71">
        <v>2.7106200641391243</v>
      </c>
      <c r="AZ95" s="71">
        <v>2.6732137059954102</v>
      </c>
      <c r="BA95" s="71">
        <v>2.6925962359552504</v>
      </c>
      <c r="BB95" s="71">
        <v>2.7193045483830529</v>
      </c>
      <c r="BC95" s="71">
        <v>2.7468418890338095</v>
      </c>
    </row>
    <row r="96" spans="1:55" s="8" customFormat="1" x14ac:dyDescent="0.15">
      <c r="A96" s="109"/>
      <c r="B96" s="110" t="s">
        <v>134</v>
      </c>
      <c r="C96" s="4"/>
      <c r="D96" s="4"/>
      <c r="E96" s="5"/>
      <c r="F96" s="5"/>
      <c r="G96" s="5"/>
      <c r="H96" s="6"/>
      <c r="I96" s="6"/>
      <c r="J96" s="6"/>
      <c r="K96" s="7"/>
      <c r="L96" s="6"/>
      <c r="M96" s="6"/>
      <c r="N96" s="6"/>
      <c r="O96" s="7"/>
      <c r="P96" s="6"/>
      <c r="Q96" s="6"/>
      <c r="R96" s="6"/>
      <c r="S96" s="7"/>
      <c r="T96" s="6"/>
      <c r="U96" s="6"/>
      <c r="V96" s="6"/>
      <c r="W96" s="32"/>
      <c r="X96" s="6"/>
      <c r="Y96" s="6"/>
      <c r="Z96" s="6"/>
      <c r="AA96" s="29"/>
      <c r="AB96" s="6"/>
      <c r="AC96" s="6"/>
      <c r="AD96" s="6"/>
      <c r="AE96" s="29"/>
      <c r="AF96" s="6"/>
      <c r="AG96" s="6"/>
      <c r="AH96" s="6"/>
      <c r="AI96" s="29"/>
      <c r="AJ96" s="6"/>
      <c r="AK96" s="6"/>
      <c r="AL96" s="6"/>
      <c r="AM96" s="1"/>
      <c r="AN96" s="6"/>
      <c r="AO96" s="6"/>
      <c r="AP96" s="6"/>
      <c r="AQ96" s="6"/>
      <c r="AR96" s="6"/>
      <c r="AS96" s="71">
        <v>2.1869605443305842</v>
      </c>
      <c r="AT96" s="71">
        <v>2.1975720731042698</v>
      </c>
      <c r="AU96" s="71">
        <v>2.2850569967163517</v>
      </c>
      <c r="AV96" s="71">
        <v>2.3748314898826961</v>
      </c>
      <c r="AW96" s="71">
        <v>2.4939289252041958</v>
      </c>
      <c r="AX96" s="71">
        <v>2.6420986254643264</v>
      </c>
      <c r="AY96" s="71">
        <v>2.7112660122630423</v>
      </c>
      <c r="AZ96" s="71">
        <v>2.6886453990539088</v>
      </c>
      <c r="BA96" s="71">
        <v>2.6889158196796199</v>
      </c>
      <c r="BB96" s="71">
        <v>2.6831632836487995</v>
      </c>
      <c r="BC96" s="71">
        <v>2.6888012217118713</v>
      </c>
    </row>
    <row r="97" spans="1:55" s="8" customFormat="1" x14ac:dyDescent="0.15">
      <c r="A97" s="109"/>
      <c r="B97" s="107" t="s">
        <v>136</v>
      </c>
      <c r="C97" s="4"/>
      <c r="D97" s="4"/>
      <c r="E97" s="5"/>
      <c r="F97" s="5"/>
      <c r="G97" s="5"/>
      <c r="H97" s="6"/>
      <c r="I97" s="6"/>
      <c r="J97" s="6"/>
      <c r="K97" s="7"/>
      <c r="L97" s="6"/>
      <c r="M97" s="6"/>
      <c r="N97" s="6"/>
      <c r="O97" s="7"/>
      <c r="P97" s="6"/>
      <c r="Q97" s="6"/>
      <c r="R97" s="6"/>
      <c r="S97" s="7"/>
      <c r="T97" s="6"/>
      <c r="U97" s="6"/>
      <c r="V97" s="6"/>
      <c r="W97" s="32"/>
      <c r="X97" s="6"/>
      <c r="Y97" s="6"/>
      <c r="Z97" s="6"/>
      <c r="AA97" s="29"/>
      <c r="AB97" s="6"/>
      <c r="AC97" s="6"/>
      <c r="AD97" s="6"/>
      <c r="AE97" s="29"/>
      <c r="AF97" s="6"/>
      <c r="AG97" s="6"/>
      <c r="AH97" s="6"/>
      <c r="AI97" s="29"/>
      <c r="AJ97" s="6"/>
      <c r="AK97" s="6"/>
      <c r="AL97" s="6"/>
      <c r="AM97" s="1"/>
      <c r="AN97" s="6"/>
      <c r="AO97" s="6"/>
      <c r="AP97" s="6"/>
      <c r="AQ97" s="6"/>
      <c r="AR97" s="6"/>
      <c r="AS97" s="6"/>
      <c r="AT97" s="6"/>
      <c r="AU97" s="6"/>
      <c r="AV97" s="6"/>
      <c r="AW97" s="6"/>
      <c r="AX97" s="6"/>
      <c r="AY97" s="6"/>
      <c r="AZ97" s="6"/>
      <c r="BA97" s="6"/>
      <c r="BB97" s="6"/>
      <c r="BC97" s="6"/>
    </row>
    <row r="98" spans="1:55" s="8" customFormat="1" ht="12.75" x14ac:dyDescent="0.15">
      <c r="A98" s="109"/>
      <c r="B98" s="108" t="s">
        <v>131</v>
      </c>
      <c r="C98" s="4"/>
      <c r="D98" s="4"/>
      <c r="E98" s="5"/>
      <c r="F98" s="5"/>
      <c r="G98" s="5"/>
      <c r="H98" s="6"/>
      <c r="I98" s="6"/>
      <c r="J98" s="6"/>
      <c r="K98" s="7"/>
      <c r="L98" s="6"/>
      <c r="M98" s="6"/>
      <c r="N98" s="6"/>
      <c r="O98" s="7"/>
      <c r="P98" s="6"/>
      <c r="Q98" s="6"/>
      <c r="R98" s="6"/>
      <c r="S98" s="7"/>
      <c r="T98" s="6"/>
      <c r="U98" s="6"/>
      <c r="V98" s="6"/>
      <c r="W98" s="32"/>
      <c r="X98" s="6"/>
      <c r="Y98" s="6"/>
      <c r="Z98" s="6"/>
      <c r="AA98" s="29"/>
      <c r="AB98" s="6"/>
      <c r="AC98" s="6"/>
      <c r="AD98" s="6"/>
      <c r="AE98" s="29"/>
      <c r="AF98" s="6"/>
      <c r="AG98" s="6"/>
      <c r="AH98" s="6"/>
      <c r="AI98" s="29"/>
      <c r="AJ98" s="6"/>
      <c r="AK98" s="6"/>
      <c r="AL98" s="6"/>
      <c r="AM98" s="1"/>
      <c r="AN98" s="6"/>
      <c r="AO98" s="6"/>
      <c r="AP98" s="6"/>
      <c r="AQ98" s="6"/>
      <c r="AR98" s="6"/>
      <c r="AS98" s="71">
        <v>0.74035737955490022</v>
      </c>
      <c r="AT98" s="71">
        <v>0.73672585521822787</v>
      </c>
      <c r="AU98" s="71">
        <v>0.73245239324836453</v>
      </c>
      <c r="AV98" s="71">
        <v>0.74154679455103523</v>
      </c>
      <c r="AW98" s="71">
        <v>0.75219757785410546</v>
      </c>
      <c r="AX98" s="71">
        <v>0.78037646645197134</v>
      </c>
      <c r="AY98" s="71">
        <v>0.79280627739542109</v>
      </c>
      <c r="AZ98" s="71">
        <v>0.80487081076337463</v>
      </c>
      <c r="BA98" s="71">
        <v>0.79834553387052831</v>
      </c>
      <c r="BB98" s="71">
        <v>0.79845416760502519</v>
      </c>
      <c r="BC98" s="71">
        <v>0.79850911536509084</v>
      </c>
    </row>
    <row r="99" spans="1:55" s="8" customFormat="1" x14ac:dyDescent="0.15">
      <c r="A99" s="109"/>
      <c r="B99" s="108" t="s">
        <v>132</v>
      </c>
      <c r="C99" s="4"/>
      <c r="D99" s="4"/>
      <c r="E99" s="5"/>
      <c r="F99" s="5"/>
      <c r="G99" s="5"/>
      <c r="H99" s="6"/>
      <c r="I99" s="6"/>
      <c r="J99" s="6"/>
      <c r="K99" s="7"/>
      <c r="L99" s="6"/>
      <c r="M99" s="6"/>
      <c r="N99" s="6"/>
      <c r="O99" s="7"/>
      <c r="P99" s="6"/>
      <c r="Q99" s="6"/>
      <c r="R99" s="6"/>
      <c r="S99" s="7"/>
      <c r="T99" s="6"/>
      <c r="U99" s="6"/>
      <c r="V99" s="6"/>
      <c r="W99" s="32"/>
      <c r="X99" s="6"/>
      <c r="Y99" s="6"/>
      <c r="Z99" s="6"/>
      <c r="AA99" s="29"/>
      <c r="AB99" s="6"/>
      <c r="AC99" s="6"/>
      <c r="AD99" s="6"/>
      <c r="AE99" s="29"/>
      <c r="AF99" s="6"/>
      <c r="AG99" s="6"/>
      <c r="AH99" s="6"/>
      <c r="AI99" s="29"/>
      <c r="AJ99" s="6"/>
      <c r="AK99" s="6"/>
      <c r="AL99" s="6"/>
      <c r="AM99" s="1"/>
      <c r="AN99" s="6"/>
      <c r="AO99" s="6"/>
      <c r="AP99" s="6"/>
      <c r="AQ99" s="6"/>
      <c r="AR99" s="6"/>
      <c r="AS99" s="71">
        <v>3.5186141358003908</v>
      </c>
      <c r="AT99" s="71">
        <v>3.4836913168555328</v>
      </c>
      <c r="AU99" s="71">
        <v>3.6134889419185234</v>
      </c>
      <c r="AV99" s="71">
        <v>3.6634451631334617</v>
      </c>
      <c r="AW99" s="71">
        <v>3.7323149508089308</v>
      </c>
      <c r="AX99" s="71">
        <v>3.8030151614726546</v>
      </c>
      <c r="AY99" s="71">
        <v>3.8324354347634659</v>
      </c>
      <c r="AZ99" s="71">
        <v>3.6164787037271666</v>
      </c>
      <c r="BA99" s="71">
        <v>3.6316128144927813</v>
      </c>
      <c r="BB99" s="71">
        <v>3.7036579086977128</v>
      </c>
      <c r="BC99" s="71">
        <v>3.7065079850633125</v>
      </c>
    </row>
    <row r="100" spans="1:55" s="8" customFormat="1" x14ac:dyDescent="0.15">
      <c r="A100" s="109"/>
      <c r="B100" s="110" t="s">
        <v>133</v>
      </c>
      <c r="C100" s="4"/>
      <c r="D100" s="4"/>
      <c r="E100" s="5"/>
      <c r="F100" s="5"/>
      <c r="G100" s="5"/>
      <c r="H100" s="6"/>
      <c r="I100" s="6"/>
      <c r="J100" s="6"/>
      <c r="K100" s="7"/>
      <c r="L100" s="6"/>
      <c r="M100" s="6"/>
      <c r="N100" s="6"/>
      <c r="O100" s="7"/>
      <c r="P100" s="6"/>
      <c r="Q100" s="6"/>
      <c r="R100" s="6"/>
      <c r="S100" s="7"/>
      <c r="T100" s="6"/>
      <c r="U100" s="6"/>
      <c r="V100" s="6"/>
      <c r="W100" s="32"/>
      <c r="X100" s="6"/>
      <c r="Y100" s="6"/>
      <c r="Z100" s="6"/>
      <c r="AA100" s="29"/>
      <c r="AB100" s="6"/>
      <c r="AC100" s="6"/>
      <c r="AD100" s="6"/>
      <c r="AE100" s="29"/>
      <c r="AF100" s="6"/>
      <c r="AG100" s="6"/>
      <c r="AH100" s="6"/>
      <c r="AI100" s="29"/>
      <c r="AJ100" s="6"/>
      <c r="AK100" s="6"/>
      <c r="AL100" s="6"/>
      <c r="AM100" s="1"/>
      <c r="AN100" s="6"/>
      <c r="AO100" s="6"/>
      <c r="AP100" s="6"/>
      <c r="AQ100" s="6"/>
      <c r="AR100" s="6"/>
      <c r="AS100" s="71">
        <v>3.3504479934011235</v>
      </c>
      <c r="AT100" s="71">
        <v>3.4389814316747498</v>
      </c>
      <c r="AU100" s="71">
        <v>3.574442162342629</v>
      </c>
      <c r="AV100" s="71">
        <v>3.5919048866679306</v>
      </c>
      <c r="AW100" s="71">
        <v>3.5843070126024044</v>
      </c>
      <c r="AX100" s="71">
        <v>3.601970419417845</v>
      </c>
      <c r="AY100" s="71">
        <v>3.6315898361582848</v>
      </c>
      <c r="AZ100" s="71">
        <v>3.407082805746791</v>
      </c>
      <c r="BA100" s="71">
        <v>3.4155199079972753</v>
      </c>
      <c r="BB100" s="71">
        <v>3.5204037155659047</v>
      </c>
      <c r="BC100" s="71">
        <v>3.5489154875767359</v>
      </c>
    </row>
    <row r="101" spans="1:55" s="8" customFormat="1" x14ac:dyDescent="0.15">
      <c r="A101" s="109"/>
      <c r="B101" s="110" t="s">
        <v>134</v>
      </c>
      <c r="C101" s="4"/>
      <c r="D101" s="4"/>
      <c r="E101" s="5"/>
      <c r="F101" s="5"/>
      <c r="G101" s="5"/>
      <c r="H101" s="6"/>
      <c r="I101" s="6"/>
      <c r="J101" s="6"/>
      <c r="K101" s="7"/>
      <c r="L101" s="6"/>
      <c r="M101" s="6"/>
      <c r="N101" s="6"/>
      <c r="O101" s="7"/>
      <c r="P101" s="6"/>
      <c r="Q101" s="6"/>
      <c r="R101" s="6"/>
      <c r="S101" s="7"/>
      <c r="T101" s="6"/>
      <c r="U101" s="6"/>
      <c r="V101" s="6"/>
      <c r="W101" s="32"/>
      <c r="X101" s="6"/>
      <c r="Y101" s="6"/>
      <c r="Z101" s="6"/>
      <c r="AA101" s="29"/>
      <c r="AB101" s="6"/>
      <c r="AC101" s="6"/>
      <c r="AD101" s="6"/>
      <c r="AE101" s="29"/>
      <c r="AF101" s="6"/>
      <c r="AG101" s="6"/>
      <c r="AH101" s="6"/>
      <c r="AI101" s="29"/>
      <c r="AJ101" s="6"/>
      <c r="AK101" s="6"/>
      <c r="AL101" s="6"/>
      <c r="AM101" s="1"/>
      <c r="AN101" s="6"/>
      <c r="AO101" s="6"/>
      <c r="AP101" s="6"/>
      <c r="AQ101" s="6"/>
      <c r="AR101" s="6"/>
      <c r="AS101" s="71">
        <v>3.0302140873415166</v>
      </c>
      <c r="AT101" s="71">
        <v>3.0504045714505317</v>
      </c>
      <c r="AU101" s="71">
        <v>3.1567455649978426</v>
      </c>
      <c r="AV101" s="71">
        <v>3.2280838123639826</v>
      </c>
      <c r="AW101" s="71">
        <v>3.3773339813404735</v>
      </c>
      <c r="AX101" s="71">
        <v>3.3468949063262312</v>
      </c>
      <c r="AY101" s="71">
        <v>3.3929279425884165</v>
      </c>
      <c r="AZ101" s="71">
        <v>3.3198548492926938</v>
      </c>
      <c r="BA101" s="71">
        <v>3.3114101067362194</v>
      </c>
      <c r="BB101" s="71">
        <v>3.3490855954811183</v>
      </c>
      <c r="BC101" s="71">
        <v>3.3477618394259969</v>
      </c>
    </row>
    <row r="102" spans="1:55" s="8" customFormat="1" ht="12.75" x14ac:dyDescent="0.15">
      <c r="A102" s="109"/>
      <c r="B102" s="91" t="s">
        <v>137</v>
      </c>
      <c r="C102" s="4"/>
      <c r="D102" s="4"/>
      <c r="E102" s="5"/>
      <c r="F102" s="5"/>
      <c r="G102" s="5"/>
      <c r="H102" s="6"/>
      <c r="I102" s="6"/>
      <c r="J102" s="6"/>
      <c r="K102" s="7"/>
      <c r="L102" s="6"/>
      <c r="M102" s="6"/>
      <c r="N102" s="6"/>
      <c r="O102" s="7"/>
      <c r="P102" s="6"/>
      <c r="Q102" s="6"/>
      <c r="R102" s="6"/>
      <c r="S102" s="7"/>
      <c r="T102" s="6"/>
      <c r="U102" s="6"/>
      <c r="V102" s="6"/>
      <c r="W102" s="32"/>
      <c r="X102" s="6"/>
      <c r="Y102" s="6"/>
      <c r="Z102" s="6"/>
      <c r="AA102" s="29"/>
      <c r="AB102" s="6"/>
      <c r="AC102" s="6"/>
      <c r="AD102" s="6"/>
      <c r="AE102" s="29"/>
      <c r="AF102" s="6"/>
      <c r="AG102" s="6"/>
      <c r="AH102" s="6"/>
      <c r="AI102" s="29"/>
      <c r="AJ102" s="6"/>
      <c r="AK102" s="6"/>
      <c r="AL102" s="6"/>
      <c r="AM102" s="1"/>
      <c r="AN102" s="6"/>
      <c r="AO102" s="6"/>
      <c r="AP102" s="6"/>
      <c r="AQ102" s="6"/>
      <c r="AR102" s="6"/>
      <c r="AS102" s="6">
        <v>26.788608440499996</v>
      </c>
      <c r="AT102" s="6">
        <v>28.639144931290325</v>
      </c>
      <c r="AU102" s="6">
        <v>29.845831860158739</v>
      </c>
      <c r="AV102" s="6">
        <v>25.237169405737699</v>
      </c>
      <c r="AW102" s="6">
        <v>28.447524019344264</v>
      </c>
      <c r="AX102" s="6">
        <v>29.62288799603175</v>
      </c>
      <c r="AY102" s="6">
        <v>30.5296299990164</v>
      </c>
      <c r="AZ102" s="6">
        <v>26.990207172741943</v>
      </c>
      <c r="BA102" s="6">
        <v>30.808394453220334</v>
      </c>
      <c r="BB102" s="6">
        <v>32.508454448387084</v>
      </c>
      <c r="BC102" s="6">
        <v>31.980262225322591</v>
      </c>
    </row>
    <row r="103" spans="1:55" s="8" customFormat="1" ht="12.75" x14ac:dyDescent="0.15">
      <c r="A103" s="109"/>
      <c r="B103" s="91" t="s">
        <v>138</v>
      </c>
      <c r="C103" s="4"/>
      <c r="D103" s="4"/>
      <c r="E103" s="5"/>
      <c r="F103" s="5"/>
      <c r="G103" s="5"/>
      <c r="H103" s="6"/>
      <c r="I103" s="6"/>
      <c r="J103" s="6"/>
      <c r="K103" s="7"/>
      <c r="L103" s="6"/>
      <c r="M103" s="6"/>
      <c r="N103" s="6"/>
      <c r="O103" s="7"/>
      <c r="P103" s="6"/>
      <c r="Q103" s="6"/>
      <c r="R103" s="6"/>
      <c r="S103" s="7"/>
      <c r="T103" s="6"/>
      <c r="U103" s="6"/>
      <c r="V103" s="6"/>
      <c r="W103" s="32"/>
      <c r="X103" s="6"/>
      <c r="Y103" s="6"/>
      <c r="Z103" s="6"/>
      <c r="AA103" s="29"/>
      <c r="AB103" s="6"/>
      <c r="AC103" s="6"/>
      <c r="AD103" s="6"/>
      <c r="AE103" s="29"/>
      <c r="AF103" s="6"/>
      <c r="AG103" s="6"/>
      <c r="AH103" s="6"/>
      <c r="AI103" s="29"/>
      <c r="AJ103" s="6"/>
      <c r="AK103" s="6"/>
      <c r="AL103" s="6"/>
      <c r="AM103" s="1"/>
      <c r="AN103" s="6"/>
      <c r="AO103" s="6"/>
      <c r="AP103" s="6"/>
      <c r="AQ103" s="6"/>
      <c r="AR103" s="6"/>
      <c r="AS103" s="6">
        <v>112.902746178282</v>
      </c>
      <c r="AT103" s="6">
        <v>120.729015853752</v>
      </c>
      <c r="AU103" s="6">
        <v>119.707437057682</v>
      </c>
      <c r="AV103" s="6">
        <v>98.424808544980607</v>
      </c>
      <c r="AW103" s="6">
        <v>113.512954718758</v>
      </c>
      <c r="AX103" s="6">
        <v>115.83061300930193</v>
      </c>
      <c r="AY103" s="6">
        <v>109.81890538424925</v>
      </c>
      <c r="AZ103" s="6">
        <v>97.559451396987868</v>
      </c>
      <c r="BA103" s="6">
        <v>110.22619652099341</v>
      </c>
      <c r="BB103" s="6">
        <v>111.49803671020074</v>
      </c>
      <c r="BC103" s="6">
        <v>105.2095428824952</v>
      </c>
    </row>
    <row r="104" spans="1:55" s="8" customFormat="1" ht="12.75" x14ac:dyDescent="0.15">
      <c r="A104" s="109"/>
      <c r="B104" s="91" t="s">
        <v>139</v>
      </c>
      <c r="C104" s="4"/>
      <c r="D104" s="4"/>
      <c r="E104" s="5"/>
      <c r="F104" s="5"/>
      <c r="G104" s="5"/>
      <c r="H104" s="6"/>
      <c r="I104" s="6"/>
      <c r="J104" s="6"/>
      <c r="K104" s="7"/>
      <c r="L104" s="6"/>
      <c r="M104" s="6"/>
      <c r="N104" s="6"/>
      <c r="O104" s="7"/>
      <c r="P104" s="6"/>
      <c r="Q104" s="6"/>
      <c r="R104" s="6"/>
      <c r="S104" s="7"/>
      <c r="T104" s="6"/>
      <c r="U104" s="6"/>
      <c r="V104" s="6"/>
      <c r="W104" s="32"/>
      <c r="X104" s="6"/>
      <c r="Y104" s="6"/>
      <c r="Z104" s="6"/>
      <c r="AA104" s="29"/>
      <c r="AB104" s="6"/>
      <c r="AC104" s="6"/>
      <c r="AD104" s="6"/>
      <c r="AE104" s="29"/>
      <c r="AF104" s="6"/>
      <c r="AG104" s="6"/>
      <c r="AH104" s="6"/>
      <c r="AI104" s="29"/>
      <c r="AJ104" s="6"/>
      <c r="AK104" s="6"/>
      <c r="AL104" s="6"/>
      <c r="AM104" s="1"/>
      <c r="AN104" s="6"/>
      <c r="AO104" s="6"/>
      <c r="AP104" s="6"/>
      <c r="AQ104" s="6"/>
      <c r="AR104" s="6"/>
      <c r="AS104" s="6">
        <v>42.019426607777</v>
      </c>
      <c r="AT104" s="6">
        <v>46.092741604190998</v>
      </c>
      <c r="AU104" s="6">
        <v>46.815112775256203</v>
      </c>
      <c r="AV104" s="6">
        <v>38.867050777764476</v>
      </c>
      <c r="AW104" s="6">
        <v>44.758983676615998</v>
      </c>
      <c r="AX104" s="6">
        <v>46.522418354254519</v>
      </c>
      <c r="AY104" s="6">
        <v>44.717091550700658</v>
      </c>
      <c r="AZ104" s="6">
        <v>39.552930374047875</v>
      </c>
      <c r="BA104" s="6">
        <v>45.633587153909524</v>
      </c>
      <c r="BB104" s="6">
        <v>47.203455220493055</v>
      </c>
      <c r="BC104" s="6">
        <v>45.463801423457774</v>
      </c>
    </row>
    <row r="105" spans="1:55" s="8" customFormat="1" x14ac:dyDescent="0.15">
      <c r="A105" s="104"/>
      <c r="B105" s="79" t="s">
        <v>140</v>
      </c>
      <c r="C105" s="4"/>
      <c r="D105" s="4"/>
      <c r="E105" s="5"/>
      <c r="F105" s="5"/>
      <c r="G105" s="5"/>
      <c r="H105" s="6"/>
      <c r="I105" s="6"/>
      <c r="J105" s="6"/>
      <c r="K105" s="7"/>
      <c r="L105" s="6"/>
      <c r="M105" s="6"/>
      <c r="N105" s="6"/>
      <c r="O105" s="7"/>
      <c r="P105" s="6"/>
      <c r="Q105" s="6"/>
      <c r="R105" s="6"/>
      <c r="S105" s="7"/>
      <c r="T105" s="6"/>
      <c r="U105" s="6"/>
      <c r="V105" s="6"/>
      <c r="W105" s="32"/>
      <c r="X105" s="6"/>
      <c r="Y105" s="6"/>
      <c r="Z105" s="6"/>
      <c r="AA105" s="29"/>
      <c r="AB105" s="6"/>
      <c r="AC105" s="6"/>
      <c r="AD105" s="6"/>
      <c r="AE105" s="29"/>
      <c r="AF105" s="6"/>
      <c r="AG105" s="6"/>
      <c r="AH105" s="6"/>
      <c r="AI105" s="29"/>
      <c r="AJ105" s="6"/>
      <c r="AK105" s="6"/>
      <c r="AL105" s="6"/>
      <c r="AM105" s="1"/>
      <c r="AN105" s="6"/>
      <c r="AO105" s="6"/>
      <c r="AP105" s="6"/>
      <c r="AQ105" s="6"/>
      <c r="AR105" s="6"/>
      <c r="AS105" s="6"/>
      <c r="AT105" s="6"/>
      <c r="AU105" s="6"/>
      <c r="AV105" s="6"/>
      <c r="AW105" s="6"/>
      <c r="AX105" s="6"/>
      <c r="AY105" s="6"/>
      <c r="AZ105" s="6"/>
      <c r="BA105" s="6"/>
      <c r="BB105" s="6"/>
      <c r="BC105" s="6"/>
    </row>
    <row r="106" spans="1:55" s="8" customFormat="1" ht="34.5" customHeight="1" x14ac:dyDescent="0.15">
      <c r="A106" s="109"/>
      <c r="B106" s="91" t="s">
        <v>159</v>
      </c>
      <c r="C106" s="4"/>
      <c r="D106" s="4"/>
      <c r="E106" s="5"/>
      <c r="F106" s="5"/>
      <c r="G106" s="5"/>
      <c r="H106" s="6"/>
      <c r="I106" s="6"/>
      <c r="J106" s="6"/>
      <c r="K106" s="7"/>
      <c r="L106" s="6"/>
      <c r="M106" s="6"/>
      <c r="N106" s="6"/>
      <c r="O106" s="7"/>
      <c r="P106" s="6"/>
      <c r="Q106" s="6"/>
      <c r="R106" s="6"/>
      <c r="S106" s="7"/>
      <c r="T106" s="6"/>
      <c r="U106" s="6"/>
      <c r="V106" s="6"/>
      <c r="W106" s="32"/>
      <c r="X106" s="6"/>
      <c r="Y106" s="6"/>
      <c r="Z106" s="6"/>
      <c r="AA106" s="29"/>
      <c r="AB106" s="6"/>
      <c r="AC106" s="6"/>
      <c r="AD106" s="6"/>
      <c r="AE106" s="29"/>
      <c r="AF106" s="6"/>
      <c r="AG106" s="6"/>
      <c r="AH106" s="6"/>
      <c r="AI106" s="29"/>
      <c r="AJ106" s="6"/>
      <c r="AK106" s="6"/>
      <c r="AL106" s="6"/>
      <c r="AM106" s="1"/>
      <c r="AN106" s="6"/>
      <c r="AO106" s="6"/>
      <c r="AP106" s="6"/>
      <c r="AQ106" s="6"/>
      <c r="AR106" s="6"/>
      <c r="AS106" s="71"/>
      <c r="AT106" s="71"/>
      <c r="AU106" s="71"/>
      <c r="AV106" s="71"/>
      <c r="AW106" s="71"/>
      <c r="AX106" s="71"/>
      <c r="AY106" s="71"/>
      <c r="AZ106" s="71"/>
      <c r="BA106" s="71"/>
      <c r="BB106" s="71"/>
      <c r="BC106" s="71"/>
    </row>
    <row r="107" spans="1:55" s="8" customFormat="1" x14ac:dyDescent="0.15">
      <c r="A107" s="109"/>
      <c r="B107" s="107" t="s">
        <v>142</v>
      </c>
      <c r="C107" s="4"/>
      <c r="D107" s="4"/>
      <c r="E107" s="5"/>
      <c r="F107" s="5"/>
      <c r="G107" s="5"/>
      <c r="H107" s="6"/>
      <c r="I107" s="6"/>
      <c r="J107" s="6"/>
      <c r="K107" s="7"/>
      <c r="L107" s="6"/>
      <c r="M107" s="6"/>
      <c r="N107" s="6"/>
      <c r="O107" s="7"/>
      <c r="P107" s="6"/>
      <c r="Q107" s="6"/>
      <c r="R107" s="6"/>
      <c r="S107" s="7"/>
      <c r="T107" s="6"/>
      <c r="U107" s="6"/>
      <c r="V107" s="6"/>
      <c r="W107" s="32"/>
      <c r="X107" s="6"/>
      <c r="Y107" s="6"/>
      <c r="Z107" s="6"/>
      <c r="AA107" s="29"/>
      <c r="AB107" s="6"/>
      <c r="AC107" s="6"/>
      <c r="AD107" s="6"/>
      <c r="AE107" s="29"/>
      <c r="AF107" s="6"/>
      <c r="AG107" s="6"/>
      <c r="AH107" s="6"/>
      <c r="AI107" s="29"/>
      <c r="AJ107" s="6"/>
      <c r="AK107" s="6"/>
      <c r="AL107" s="6"/>
      <c r="AM107" s="1"/>
      <c r="AN107" s="6"/>
      <c r="AO107" s="6"/>
      <c r="AP107" s="6"/>
      <c r="AQ107" s="6"/>
      <c r="AR107" s="6"/>
      <c r="AS107" s="111">
        <v>2.3973962876693395</v>
      </c>
      <c r="AT107" s="111">
        <v>2.153891800858549</v>
      </c>
      <c r="AU107" s="111">
        <v>1.9406599245581204</v>
      </c>
      <c r="AV107" s="111">
        <v>2.1887004731405981</v>
      </c>
      <c r="AW107" s="111">
        <v>1.8239229619272823</v>
      </c>
      <c r="AX107" s="111">
        <v>2.1305586042107203</v>
      </c>
      <c r="AY107" s="111">
        <v>2.2604240017076402</v>
      </c>
      <c r="AZ107" s="111">
        <v>1.9891034324422161</v>
      </c>
      <c r="BA107" s="111">
        <v>2.0494922870071397</v>
      </c>
      <c r="BB107" s="111">
        <v>2.1008298182813747</v>
      </c>
      <c r="BC107" s="111">
        <v>1.8022506031790635</v>
      </c>
    </row>
    <row r="108" spans="1:55" s="8" customFormat="1" x14ac:dyDescent="0.15">
      <c r="A108" s="109"/>
      <c r="B108" s="112" t="s">
        <v>143</v>
      </c>
      <c r="C108" s="4"/>
      <c r="D108" s="4"/>
      <c r="E108" s="5"/>
      <c r="F108" s="5"/>
      <c r="G108" s="5"/>
      <c r="H108" s="6"/>
      <c r="I108" s="6"/>
      <c r="J108" s="6"/>
      <c r="K108" s="7"/>
      <c r="L108" s="6"/>
      <c r="M108" s="6"/>
      <c r="N108" s="6"/>
      <c r="O108" s="7"/>
      <c r="P108" s="6"/>
      <c r="Q108" s="6"/>
      <c r="R108" s="6"/>
      <c r="S108" s="7"/>
      <c r="T108" s="6"/>
      <c r="U108" s="6"/>
      <c r="V108" s="6"/>
      <c r="W108" s="32"/>
      <c r="X108" s="6"/>
      <c r="Y108" s="6"/>
      <c r="Z108" s="6"/>
      <c r="AA108" s="29"/>
      <c r="AB108" s="6"/>
      <c r="AC108" s="6"/>
      <c r="AD108" s="6"/>
      <c r="AE108" s="29"/>
      <c r="AF108" s="6"/>
      <c r="AG108" s="6"/>
      <c r="AH108" s="6"/>
      <c r="AI108" s="29"/>
      <c r="AJ108" s="6"/>
      <c r="AK108" s="6"/>
      <c r="AL108" s="6"/>
      <c r="AM108" s="1"/>
      <c r="AN108" s="6"/>
      <c r="AO108" s="6"/>
      <c r="AP108" s="6"/>
      <c r="AQ108" s="6"/>
      <c r="AR108" s="6"/>
      <c r="AS108" s="111">
        <v>0.61958259972657193</v>
      </c>
      <c r="AT108" s="111">
        <v>0.72593279691422641</v>
      </c>
      <c r="AU108" s="111">
        <v>1.2850497418190892</v>
      </c>
      <c r="AV108" s="111">
        <v>2.6853353328135157</v>
      </c>
      <c r="AW108" s="111">
        <v>2.968647564921802</v>
      </c>
      <c r="AX108" s="111">
        <v>1.9406410088293871</v>
      </c>
      <c r="AY108" s="111">
        <v>2.6261946863791272</v>
      </c>
      <c r="AZ108" s="111">
        <v>2.3534855435191067</v>
      </c>
      <c r="BA108" s="111">
        <v>2.3784205124117945</v>
      </c>
      <c r="BB108" s="111">
        <v>2.9255904005609903</v>
      </c>
      <c r="BC108" s="111">
        <v>3.5519972023949369</v>
      </c>
    </row>
    <row r="109" spans="1:55" s="8" customFormat="1" x14ac:dyDescent="0.15">
      <c r="A109" s="109"/>
      <c r="B109" s="107" t="s">
        <v>144</v>
      </c>
      <c r="C109" s="4"/>
      <c r="D109" s="4"/>
      <c r="E109" s="5"/>
      <c r="F109" s="5"/>
      <c r="G109" s="5"/>
      <c r="H109" s="6"/>
      <c r="I109" s="6"/>
      <c r="J109" s="6"/>
      <c r="K109" s="7"/>
      <c r="L109" s="6"/>
      <c r="M109" s="6"/>
      <c r="N109" s="6"/>
      <c r="O109" s="7"/>
      <c r="P109" s="6"/>
      <c r="Q109" s="6"/>
      <c r="R109" s="6"/>
      <c r="S109" s="7"/>
      <c r="T109" s="6"/>
      <c r="U109" s="6"/>
      <c r="V109" s="6"/>
      <c r="W109" s="32"/>
      <c r="X109" s="6"/>
      <c r="Y109" s="6"/>
      <c r="Z109" s="6"/>
      <c r="AA109" s="29"/>
      <c r="AB109" s="6"/>
      <c r="AC109" s="6"/>
      <c r="AD109" s="6"/>
      <c r="AE109" s="29"/>
      <c r="AF109" s="6"/>
      <c r="AG109" s="6"/>
      <c r="AH109" s="6"/>
      <c r="AI109" s="29"/>
      <c r="AJ109" s="6"/>
      <c r="AK109" s="6"/>
      <c r="AL109" s="6"/>
      <c r="AM109" s="1"/>
      <c r="AN109" s="6"/>
      <c r="AO109" s="6"/>
      <c r="AP109" s="6"/>
      <c r="AQ109" s="6"/>
      <c r="AR109" s="6"/>
      <c r="AS109" s="111">
        <v>2.9834107176753779</v>
      </c>
      <c r="AT109" s="111">
        <v>2.6580350265655408</v>
      </c>
      <c r="AU109" s="111">
        <v>3.2349494534815615</v>
      </c>
      <c r="AV109" s="111">
        <v>2.6179106710451241</v>
      </c>
      <c r="AW109" s="111">
        <v>2.1396186338469922</v>
      </c>
      <c r="AX109" s="111">
        <v>2.8389652270354184</v>
      </c>
      <c r="AY109" s="111">
        <v>2.5920871255392677</v>
      </c>
      <c r="AZ109" s="111">
        <v>2.4021371042117345</v>
      </c>
      <c r="BA109" s="111">
        <v>2.1310785559071506</v>
      </c>
      <c r="BB109" s="111">
        <v>2.0297052871857022</v>
      </c>
      <c r="BC109" s="111">
        <v>2.3595166471201239</v>
      </c>
    </row>
    <row r="110" spans="1:55" s="8" customFormat="1" ht="32.25" customHeight="1" x14ac:dyDescent="0.15">
      <c r="A110" s="109"/>
      <c r="B110" s="91" t="s">
        <v>145</v>
      </c>
      <c r="C110" s="4"/>
      <c r="D110" s="4"/>
      <c r="E110" s="5"/>
      <c r="F110" s="5"/>
      <c r="G110" s="5"/>
      <c r="H110" s="6"/>
      <c r="I110" s="6"/>
      <c r="J110" s="6"/>
      <c r="K110" s="7"/>
      <c r="L110" s="6"/>
      <c r="M110" s="6"/>
      <c r="N110" s="6"/>
      <c r="O110" s="7"/>
      <c r="P110" s="6"/>
      <c r="Q110" s="6"/>
      <c r="R110" s="6"/>
      <c r="S110" s="7"/>
      <c r="T110" s="6"/>
      <c r="U110" s="6"/>
      <c r="V110" s="6"/>
      <c r="W110" s="32"/>
      <c r="X110" s="6"/>
      <c r="Y110" s="6"/>
      <c r="Z110" s="6"/>
      <c r="AA110" s="29"/>
      <c r="AB110" s="6"/>
      <c r="AC110" s="6"/>
      <c r="AD110" s="6"/>
      <c r="AE110" s="29"/>
      <c r="AF110" s="6"/>
      <c r="AG110" s="6"/>
      <c r="AH110" s="6"/>
      <c r="AI110" s="29"/>
      <c r="AJ110" s="6"/>
      <c r="AK110" s="6"/>
      <c r="AL110" s="6"/>
      <c r="AM110" s="1"/>
      <c r="AN110" s="6"/>
      <c r="AO110" s="6"/>
      <c r="AP110" s="6"/>
      <c r="AQ110" s="6"/>
      <c r="AR110" s="6"/>
      <c r="AS110" s="6"/>
      <c r="AT110" s="6"/>
      <c r="AU110" s="6"/>
      <c r="AV110" s="6"/>
      <c r="AW110" s="6"/>
      <c r="AX110" s="6"/>
      <c r="AY110" s="6"/>
      <c r="AZ110" s="6"/>
      <c r="BA110" s="6"/>
      <c r="BB110" s="6"/>
      <c r="BC110" s="6"/>
    </row>
    <row r="111" spans="1:55" s="8" customFormat="1" x14ac:dyDescent="0.15">
      <c r="A111" s="109"/>
      <c r="B111" s="107" t="s">
        <v>142</v>
      </c>
      <c r="C111" s="4"/>
      <c r="D111" s="4"/>
      <c r="E111" s="5"/>
      <c r="F111" s="5"/>
      <c r="G111" s="5"/>
      <c r="H111" s="6"/>
      <c r="I111" s="6"/>
      <c r="J111" s="6"/>
      <c r="K111" s="7"/>
      <c r="L111" s="6"/>
      <c r="M111" s="6"/>
      <c r="N111" s="6"/>
      <c r="O111" s="7"/>
      <c r="P111" s="6"/>
      <c r="Q111" s="6"/>
      <c r="R111" s="6"/>
      <c r="S111" s="7"/>
      <c r="T111" s="6"/>
      <c r="U111" s="6"/>
      <c r="V111" s="6"/>
      <c r="W111" s="32"/>
      <c r="X111" s="6"/>
      <c r="Y111" s="6"/>
      <c r="Z111" s="6"/>
      <c r="AA111" s="29"/>
      <c r="AB111" s="6"/>
      <c r="AC111" s="6"/>
      <c r="AD111" s="6"/>
      <c r="AE111" s="29"/>
      <c r="AF111" s="6"/>
      <c r="AG111" s="6"/>
      <c r="AH111" s="6"/>
      <c r="AI111" s="29"/>
      <c r="AJ111" s="6"/>
      <c r="AK111" s="6"/>
      <c r="AL111" s="6"/>
      <c r="AM111" s="1"/>
      <c r="AN111" s="6"/>
      <c r="AO111" s="6"/>
      <c r="AP111" s="6"/>
      <c r="AQ111" s="6"/>
      <c r="AR111" s="6"/>
      <c r="AS111" s="113">
        <v>3.2602549648822646E-3</v>
      </c>
      <c r="AT111" s="113">
        <v>2.2835874324453743E-3</v>
      </c>
      <c r="AU111" s="113">
        <v>2.8720730576758144E-3</v>
      </c>
      <c r="AV111" s="113">
        <v>2.2387767736954155E-3</v>
      </c>
      <c r="AW111" s="113">
        <v>3.2917044173961805E-3</v>
      </c>
      <c r="AX111" s="113">
        <v>1.7449904595470574E-3</v>
      </c>
      <c r="AY111" s="113">
        <v>4.6542843618517082E-3</v>
      </c>
      <c r="AZ111" s="113">
        <v>2.9428871960953651E-3</v>
      </c>
      <c r="BA111" s="113">
        <v>3.82702297846921E-3</v>
      </c>
      <c r="BB111" s="113">
        <v>4.1127057744230209E-3</v>
      </c>
      <c r="BC111" s="113">
        <v>2.0612110049721176E-3</v>
      </c>
    </row>
    <row r="112" spans="1:55" s="8" customFormat="1" x14ac:dyDescent="0.15">
      <c r="A112" s="109"/>
      <c r="B112" s="112" t="s">
        <v>143</v>
      </c>
      <c r="C112" s="4"/>
      <c r="D112" s="4"/>
      <c r="E112" s="5"/>
      <c r="F112" s="5"/>
      <c r="G112" s="5"/>
      <c r="H112" s="6"/>
      <c r="I112" s="6"/>
      <c r="J112" s="6"/>
      <c r="K112" s="7"/>
      <c r="L112" s="6"/>
      <c r="M112" s="6"/>
      <c r="N112" s="6"/>
      <c r="O112" s="7"/>
      <c r="P112" s="6"/>
      <c r="Q112" s="6"/>
      <c r="R112" s="6"/>
      <c r="S112" s="7"/>
      <c r="T112" s="6"/>
      <c r="U112" s="6"/>
      <c r="V112" s="6"/>
      <c r="W112" s="32"/>
      <c r="X112" s="6"/>
      <c r="Y112" s="6"/>
      <c r="Z112" s="6"/>
      <c r="AA112" s="29"/>
      <c r="AB112" s="6"/>
      <c r="AC112" s="6"/>
      <c r="AD112" s="6"/>
      <c r="AE112" s="29"/>
      <c r="AF112" s="6"/>
      <c r="AG112" s="6"/>
      <c r="AH112" s="6"/>
      <c r="AI112" s="29"/>
      <c r="AJ112" s="6"/>
      <c r="AK112" s="6"/>
      <c r="AL112" s="6"/>
      <c r="AM112" s="1"/>
      <c r="AN112" s="6"/>
      <c r="AO112" s="6"/>
      <c r="AP112" s="6"/>
      <c r="AQ112" s="6"/>
      <c r="AR112" s="6"/>
      <c r="AS112" s="111">
        <v>0.14576854694234204</v>
      </c>
      <c r="AT112" s="111">
        <v>4.3599440558389289E-2</v>
      </c>
      <c r="AU112" s="111">
        <v>2.8290857830685523E-2</v>
      </c>
      <c r="AV112" s="111">
        <v>4.4577861465288207E-2</v>
      </c>
      <c r="AW112" s="111">
        <v>0.11038164028879832</v>
      </c>
      <c r="AX112" s="111">
        <v>8.0192153533740318E-2</v>
      </c>
      <c r="AY112" s="111">
        <v>1.7725669236729368E-2</v>
      </c>
      <c r="AZ112" s="111">
        <v>4.731266819175748E-2</v>
      </c>
      <c r="BA112" s="111">
        <v>2.0526938344385803E-2</v>
      </c>
      <c r="BB112" s="111">
        <v>2.6229832005321474E-2</v>
      </c>
      <c r="BC112" s="113">
        <v>2.9245777417721722E-3</v>
      </c>
    </row>
    <row r="113" spans="1:55" s="8" customFormat="1" x14ac:dyDescent="0.15">
      <c r="A113" s="109"/>
      <c r="B113" s="107" t="s">
        <v>144</v>
      </c>
      <c r="C113" s="4"/>
      <c r="D113" s="4"/>
      <c r="E113" s="5"/>
      <c r="F113" s="5"/>
      <c r="G113" s="5"/>
      <c r="H113" s="6"/>
      <c r="I113" s="6"/>
      <c r="J113" s="6"/>
      <c r="K113" s="7"/>
      <c r="L113" s="6"/>
      <c r="M113" s="6"/>
      <c r="N113" s="6"/>
      <c r="O113" s="7"/>
      <c r="P113" s="6"/>
      <c r="Q113" s="6"/>
      <c r="R113" s="6"/>
      <c r="S113" s="7"/>
      <c r="T113" s="6"/>
      <c r="U113" s="6"/>
      <c r="V113" s="6"/>
      <c r="W113" s="32"/>
      <c r="X113" s="6"/>
      <c r="Y113" s="6"/>
      <c r="Z113" s="6"/>
      <c r="AA113" s="29"/>
      <c r="AB113" s="6"/>
      <c r="AC113" s="6"/>
      <c r="AD113" s="6"/>
      <c r="AE113" s="29"/>
      <c r="AF113" s="6"/>
      <c r="AG113" s="6"/>
      <c r="AH113" s="6"/>
      <c r="AI113" s="29"/>
      <c r="AJ113" s="6"/>
      <c r="AK113" s="6"/>
      <c r="AL113" s="6"/>
      <c r="AM113" s="1"/>
      <c r="AN113" s="6"/>
      <c r="AO113" s="6"/>
      <c r="AP113" s="6"/>
      <c r="AQ113" s="6"/>
      <c r="AR113" s="6"/>
      <c r="AS113" s="111">
        <v>4.5486482200960944E-2</v>
      </c>
      <c r="AT113" s="111">
        <v>2.4669001488501954E-2</v>
      </c>
      <c r="AU113" s="111">
        <v>0.11077277857666382</v>
      </c>
      <c r="AV113" s="111">
        <v>5.1723393737922035E-2</v>
      </c>
      <c r="AW113" s="111">
        <v>2.9946375740789597E-2</v>
      </c>
      <c r="AX113" s="111">
        <v>3.4414515176832271E-2</v>
      </c>
      <c r="AY113" s="111">
        <v>9.5894324857234009E-2</v>
      </c>
      <c r="AZ113" s="111">
        <v>5.155573572959133E-2</v>
      </c>
      <c r="BA113" s="111">
        <v>7.166805390506617E-2</v>
      </c>
      <c r="BB113" s="111">
        <v>6.3570638395461926E-2</v>
      </c>
      <c r="BC113" s="111">
        <v>6.9202976774440386E-2</v>
      </c>
    </row>
    <row r="114" spans="1:55" s="8" customFormat="1" x14ac:dyDescent="0.15">
      <c r="A114" s="104"/>
      <c r="B114" s="79" t="s">
        <v>172</v>
      </c>
      <c r="C114" s="4"/>
      <c r="D114" s="4"/>
      <c r="E114" s="5"/>
      <c r="F114" s="5"/>
      <c r="G114" s="5"/>
      <c r="H114" s="6"/>
      <c r="I114" s="6"/>
      <c r="J114" s="6"/>
      <c r="K114" s="7"/>
      <c r="L114" s="6"/>
      <c r="M114" s="6"/>
      <c r="N114" s="6"/>
      <c r="O114" s="7"/>
      <c r="P114" s="6"/>
      <c r="Q114" s="6"/>
      <c r="R114" s="6"/>
      <c r="S114" s="7"/>
      <c r="T114" s="6"/>
      <c r="U114" s="6"/>
      <c r="V114" s="6"/>
      <c r="W114" s="32"/>
      <c r="X114" s="6"/>
      <c r="Y114" s="6"/>
      <c r="Z114" s="6"/>
      <c r="AA114" s="29"/>
      <c r="AB114" s="6"/>
      <c r="AC114" s="6"/>
      <c r="AD114" s="6"/>
      <c r="AE114" s="29"/>
      <c r="AF114" s="6"/>
      <c r="AG114" s="6"/>
      <c r="AH114" s="6"/>
      <c r="AI114" s="29"/>
      <c r="AJ114" s="6"/>
      <c r="AK114" s="6"/>
      <c r="AL114" s="6"/>
      <c r="AM114" s="1"/>
      <c r="AN114" s="6"/>
      <c r="AO114" s="6"/>
      <c r="AP114" s="6"/>
      <c r="AQ114" s="6"/>
      <c r="AR114" s="6"/>
      <c r="AS114" s="6"/>
      <c r="AT114" s="6"/>
      <c r="AU114" s="6"/>
      <c r="AV114" s="6"/>
      <c r="AW114" s="6"/>
      <c r="AX114" s="6"/>
      <c r="AY114" s="6"/>
      <c r="AZ114" s="6"/>
      <c r="BA114" s="6"/>
      <c r="BB114" s="6"/>
      <c r="BC114" s="6"/>
    </row>
    <row r="115" spans="1:55" s="8" customFormat="1" ht="24" x14ac:dyDescent="0.15">
      <c r="A115" s="106"/>
      <c r="B115" s="91" t="s">
        <v>505</v>
      </c>
      <c r="C115" s="4"/>
      <c r="D115" s="4"/>
      <c r="E115" s="5"/>
      <c r="F115" s="5"/>
      <c r="G115" s="5"/>
      <c r="H115" s="6"/>
      <c r="I115" s="6"/>
      <c r="J115" s="6"/>
      <c r="K115" s="7"/>
      <c r="L115" s="6"/>
      <c r="M115" s="6"/>
      <c r="N115" s="6"/>
      <c r="O115" s="7"/>
      <c r="P115" s="6"/>
      <c r="Q115" s="6"/>
      <c r="R115" s="6"/>
      <c r="S115" s="7"/>
      <c r="T115" s="6"/>
      <c r="U115" s="6"/>
      <c r="V115" s="6"/>
      <c r="W115" s="32"/>
      <c r="X115" s="6"/>
      <c r="Y115" s="6"/>
      <c r="Z115" s="6"/>
      <c r="AA115" s="29"/>
      <c r="AB115" s="6"/>
      <c r="AC115" s="6"/>
      <c r="AD115" s="6"/>
      <c r="AE115" s="29"/>
      <c r="AF115" s="6"/>
      <c r="AG115" s="6"/>
      <c r="AH115" s="6"/>
      <c r="AI115" s="29"/>
      <c r="AJ115" s="6"/>
      <c r="AK115" s="6"/>
      <c r="AL115" s="6"/>
      <c r="AM115" s="1"/>
      <c r="AN115" s="6"/>
      <c r="AO115" s="6"/>
      <c r="AP115" s="6"/>
      <c r="AQ115" s="6"/>
      <c r="AR115" s="6"/>
      <c r="AS115" s="6"/>
      <c r="AT115" s="6"/>
      <c r="AU115" s="6"/>
      <c r="AV115" s="6"/>
      <c r="AW115" s="6"/>
      <c r="AX115" s="6"/>
      <c r="AY115" s="6"/>
      <c r="AZ115" s="6"/>
      <c r="BA115" s="6"/>
      <c r="BB115" s="6"/>
      <c r="BC115" s="6"/>
    </row>
    <row r="116" spans="1:55" s="8" customFormat="1" x14ac:dyDescent="0.15">
      <c r="A116" s="106"/>
      <c r="B116" s="112" t="s">
        <v>155</v>
      </c>
      <c r="C116" s="4"/>
      <c r="D116" s="4"/>
      <c r="E116" s="5"/>
      <c r="F116" s="5"/>
      <c r="G116" s="5"/>
      <c r="H116" s="6"/>
      <c r="I116" s="6"/>
      <c r="J116" s="6"/>
      <c r="K116" s="7"/>
      <c r="L116" s="6"/>
      <c r="M116" s="6"/>
      <c r="N116" s="6"/>
      <c r="O116" s="7"/>
      <c r="P116" s="6"/>
      <c r="Q116" s="6"/>
      <c r="R116" s="6"/>
      <c r="S116" s="7"/>
      <c r="T116" s="6"/>
      <c r="U116" s="6"/>
      <c r="V116" s="6"/>
      <c r="W116" s="32"/>
      <c r="X116" s="6"/>
      <c r="Y116" s="6"/>
      <c r="Z116" s="6"/>
      <c r="AA116" s="29"/>
      <c r="AB116" s="6"/>
      <c r="AC116" s="6"/>
      <c r="AD116" s="6"/>
      <c r="AE116" s="29"/>
      <c r="AF116" s="6"/>
      <c r="AG116" s="6"/>
      <c r="AH116" s="6"/>
      <c r="AI116" s="29"/>
      <c r="AJ116" s="6"/>
      <c r="AK116" s="6"/>
      <c r="AL116" s="6"/>
      <c r="AM116" s="1"/>
      <c r="AN116" s="6"/>
      <c r="AO116" s="6"/>
      <c r="AP116" s="6"/>
      <c r="AQ116" s="6"/>
      <c r="AR116" s="6"/>
      <c r="AS116" s="6"/>
      <c r="AT116" s="6"/>
      <c r="AU116" s="6"/>
      <c r="AV116" s="6"/>
      <c r="AW116" s="6"/>
      <c r="AX116" s="6"/>
      <c r="AY116" s="6"/>
      <c r="AZ116" s="6"/>
      <c r="BA116" s="6"/>
      <c r="BB116" s="6"/>
      <c r="BC116" s="6"/>
    </row>
    <row r="117" spans="1:55" s="8" customFormat="1" x14ac:dyDescent="0.15">
      <c r="A117" s="106"/>
      <c r="B117" s="114" t="s">
        <v>185</v>
      </c>
      <c r="C117" s="4"/>
      <c r="D117" s="4"/>
      <c r="E117" s="5"/>
      <c r="F117" s="5"/>
      <c r="G117" s="5"/>
      <c r="H117" s="6"/>
      <c r="I117" s="6"/>
      <c r="J117" s="6"/>
      <c r="K117" s="7"/>
      <c r="L117" s="6"/>
      <c r="M117" s="6"/>
      <c r="N117" s="6"/>
      <c r="O117" s="7"/>
      <c r="P117" s="6"/>
      <c r="Q117" s="6"/>
      <c r="R117" s="6"/>
      <c r="S117" s="7"/>
      <c r="T117" s="6"/>
      <c r="U117" s="6"/>
      <c r="V117" s="6"/>
      <c r="W117" s="32"/>
      <c r="X117" s="6"/>
      <c r="Y117" s="6"/>
      <c r="Z117" s="6"/>
      <c r="AA117" s="29"/>
      <c r="AB117" s="6"/>
      <c r="AC117" s="6"/>
      <c r="AD117" s="6"/>
      <c r="AE117" s="29"/>
      <c r="AF117" s="6"/>
      <c r="AG117" s="6"/>
      <c r="AH117" s="6"/>
      <c r="AI117" s="29"/>
      <c r="AJ117" s="6"/>
      <c r="AK117" s="6"/>
      <c r="AL117" s="6"/>
      <c r="AM117" s="1"/>
      <c r="AN117" s="6"/>
      <c r="AO117" s="6"/>
      <c r="AP117" s="6"/>
      <c r="AQ117" s="6"/>
      <c r="AR117" s="6"/>
      <c r="AS117" s="88" t="s">
        <v>32</v>
      </c>
      <c r="AT117" s="88" t="s">
        <v>32</v>
      </c>
      <c r="AU117" s="88" t="s">
        <v>32</v>
      </c>
      <c r="AV117" s="71">
        <v>2.6281537495280855E-2</v>
      </c>
      <c r="AW117" s="71">
        <v>1.6662826873290321E-2</v>
      </c>
      <c r="AX117" s="71">
        <v>1.8644078532915491E-2</v>
      </c>
      <c r="AY117" s="88" t="s">
        <v>32</v>
      </c>
      <c r="AZ117" s="71">
        <v>1.0282375405501214E-2</v>
      </c>
      <c r="BA117" s="88" t="s">
        <v>32</v>
      </c>
      <c r="BB117" s="88" t="s">
        <v>32</v>
      </c>
      <c r="BC117" s="71">
        <v>2.0614343408821872E-2</v>
      </c>
    </row>
    <row r="118" spans="1:55" s="8" customFormat="1" x14ac:dyDescent="0.15">
      <c r="A118" s="106"/>
      <c r="B118" s="115" t="s">
        <v>146</v>
      </c>
      <c r="C118" s="4"/>
      <c r="D118" s="4"/>
      <c r="E118" s="5"/>
      <c r="F118" s="5"/>
      <c r="G118" s="5"/>
      <c r="H118" s="6"/>
      <c r="I118" s="6"/>
      <c r="J118" s="6"/>
      <c r="K118" s="7"/>
      <c r="L118" s="6"/>
      <c r="M118" s="6"/>
      <c r="N118" s="6"/>
      <c r="O118" s="7"/>
      <c r="P118" s="6"/>
      <c r="Q118" s="6"/>
      <c r="R118" s="6"/>
      <c r="S118" s="7"/>
      <c r="T118" s="6"/>
      <c r="U118" s="6"/>
      <c r="V118" s="6"/>
      <c r="W118" s="32"/>
      <c r="X118" s="6"/>
      <c r="Y118" s="6"/>
      <c r="Z118" s="6"/>
      <c r="AA118" s="29"/>
      <c r="AB118" s="6"/>
      <c r="AC118" s="6"/>
      <c r="AD118" s="6"/>
      <c r="AE118" s="29"/>
      <c r="AF118" s="6"/>
      <c r="AG118" s="6"/>
      <c r="AH118" s="6"/>
      <c r="AI118" s="29"/>
      <c r="AJ118" s="6"/>
      <c r="AK118" s="6"/>
      <c r="AL118" s="6"/>
      <c r="AM118" s="1"/>
      <c r="AN118" s="6"/>
      <c r="AO118" s="6"/>
      <c r="AP118" s="6"/>
      <c r="AQ118" s="6"/>
      <c r="AR118" s="6"/>
      <c r="AS118" s="71">
        <v>8.5524487638735686E-2</v>
      </c>
      <c r="AT118" s="71">
        <v>0.11923485969892697</v>
      </c>
      <c r="AU118" s="71">
        <v>3.0121035415272144E-2</v>
      </c>
      <c r="AV118" s="71">
        <v>2.55750297935252E-2</v>
      </c>
      <c r="AW118" s="71">
        <v>1.473854542722155E-2</v>
      </c>
      <c r="AX118" s="71">
        <v>1.7866276283828399E-2</v>
      </c>
      <c r="AY118" s="88" t="s">
        <v>32</v>
      </c>
      <c r="AZ118" s="71">
        <v>1.0282375405501214E-2</v>
      </c>
      <c r="BA118" s="88" t="s">
        <v>32</v>
      </c>
      <c r="BB118" s="88" t="s">
        <v>32</v>
      </c>
      <c r="BC118" s="71">
        <v>2.0614343408821872E-2</v>
      </c>
    </row>
    <row r="119" spans="1:55" s="8" customFormat="1" x14ac:dyDescent="0.15">
      <c r="A119" s="106"/>
      <c r="B119" s="115" t="s">
        <v>178</v>
      </c>
      <c r="C119" s="4"/>
      <c r="D119" s="4"/>
      <c r="E119" s="5"/>
      <c r="F119" s="5"/>
      <c r="G119" s="5"/>
      <c r="H119" s="6"/>
      <c r="I119" s="6"/>
      <c r="J119" s="6"/>
      <c r="K119" s="7"/>
      <c r="L119" s="6"/>
      <c r="M119" s="6"/>
      <c r="N119" s="6"/>
      <c r="O119" s="7"/>
      <c r="P119" s="6"/>
      <c r="Q119" s="6"/>
      <c r="R119" s="6"/>
      <c r="S119" s="7"/>
      <c r="T119" s="6"/>
      <c r="U119" s="6"/>
      <c r="V119" s="6"/>
      <c r="W119" s="32"/>
      <c r="X119" s="6"/>
      <c r="Y119" s="6"/>
      <c r="Z119" s="6"/>
      <c r="AA119" s="29"/>
      <c r="AB119" s="6"/>
      <c r="AC119" s="6"/>
      <c r="AD119" s="6"/>
      <c r="AE119" s="29"/>
      <c r="AF119" s="6"/>
      <c r="AG119" s="6"/>
      <c r="AH119" s="6"/>
      <c r="AI119" s="29"/>
      <c r="AJ119" s="6"/>
      <c r="AK119" s="6"/>
      <c r="AL119" s="6"/>
      <c r="AM119" s="1"/>
      <c r="AN119" s="6"/>
      <c r="AO119" s="6"/>
      <c r="AP119" s="6"/>
      <c r="AQ119" s="6"/>
      <c r="AR119" s="6"/>
      <c r="AS119" s="88" t="s">
        <v>32</v>
      </c>
      <c r="AT119" s="71">
        <v>0.14490692529508292</v>
      </c>
      <c r="AU119" s="71">
        <v>0.10464263028175465</v>
      </c>
      <c r="AV119" s="71">
        <v>4.814800267698998E-2</v>
      </c>
      <c r="AW119" s="71">
        <v>9.3346091154869734E-2</v>
      </c>
      <c r="AX119" s="71">
        <v>4.4524994948417447E-2</v>
      </c>
      <c r="AY119" s="71">
        <v>8.0170236711584214E-2</v>
      </c>
      <c r="AZ119" s="71">
        <v>4.9464736690841012E-2</v>
      </c>
      <c r="BA119" s="71">
        <v>7.7173373111577126E-2</v>
      </c>
      <c r="BB119" s="71">
        <v>7.0604931672815022E-2</v>
      </c>
      <c r="BC119" s="71">
        <v>2.3465660846369203E-2</v>
      </c>
    </row>
    <row r="120" spans="1:55" s="8" customFormat="1" x14ac:dyDescent="0.15">
      <c r="A120" s="106"/>
      <c r="B120" s="115" t="s">
        <v>179</v>
      </c>
      <c r="C120" s="4"/>
      <c r="D120" s="4"/>
      <c r="E120" s="5"/>
      <c r="F120" s="5"/>
      <c r="G120" s="5"/>
      <c r="H120" s="6"/>
      <c r="I120" s="6"/>
      <c r="J120" s="6"/>
      <c r="K120" s="7"/>
      <c r="L120" s="6"/>
      <c r="M120" s="6"/>
      <c r="N120" s="6"/>
      <c r="O120" s="7"/>
      <c r="P120" s="6"/>
      <c r="Q120" s="6"/>
      <c r="R120" s="6"/>
      <c r="S120" s="7"/>
      <c r="T120" s="6"/>
      <c r="U120" s="6"/>
      <c r="V120" s="6"/>
      <c r="W120" s="32"/>
      <c r="X120" s="6"/>
      <c r="Y120" s="6"/>
      <c r="Z120" s="6"/>
      <c r="AA120" s="29"/>
      <c r="AB120" s="6"/>
      <c r="AC120" s="6"/>
      <c r="AD120" s="6"/>
      <c r="AE120" s="29"/>
      <c r="AF120" s="6"/>
      <c r="AG120" s="6"/>
      <c r="AH120" s="6"/>
      <c r="AI120" s="29"/>
      <c r="AJ120" s="6"/>
      <c r="AK120" s="6"/>
      <c r="AL120" s="6"/>
      <c r="AM120" s="1"/>
      <c r="AN120" s="6"/>
      <c r="AO120" s="6"/>
      <c r="AP120" s="6"/>
      <c r="AQ120" s="6"/>
      <c r="AR120" s="6"/>
      <c r="AS120" s="88" t="s">
        <v>32</v>
      </c>
      <c r="AT120" s="71">
        <v>0.1646556176970283</v>
      </c>
      <c r="AU120" s="71">
        <v>0.10528301871519695</v>
      </c>
      <c r="AV120" s="71">
        <v>0.15496476814182172</v>
      </c>
      <c r="AW120" s="71">
        <v>8.7280108311936833E-2</v>
      </c>
      <c r="AX120" s="71">
        <v>0.17819686700568746</v>
      </c>
      <c r="AY120" s="71">
        <v>0.10912420351930772</v>
      </c>
      <c r="AZ120" s="71">
        <v>0.12495892687547408</v>
      </c>
      <c r="BA120" s="71">
        <v>6.4195778935964787E-2</v>
      </c>
      <c r="BB120" s="71">
        <v>5.9951498406857234E-2</v>
      </c>
      <c r="BC120" s="88" t="s">
        <v>32</v>
      </c>
    </row>
    <row r="121" spans="1:55" s="8" customFormat="1" x14ac:dyDescent="0.15">
      <c r="A121" s="106"/>
      <c r="B121" s="115" t="s">
        <v>180</v>
      </c>
      <c r="C121" s="4"/>
      <c r="D121" s="4"/>
      <c r="E121" s="5"/>
      <c r="F121" s="5"/>
      <c r="G121" s="5"/>
      <c r="H121" s="6"/>
      <c r="I121" s="6"/>
      <c r="J121" s="6"/>
      <c r="K121" s="7"/>
      <c r="L121" s="6"/>
      <c r="M121" s="6"/>
      <c r="N121" s="6"/>
      <c r="O121" s="7"/>
      <c r="P121" s="6"/>
      <c r="Q121" s="6"/>
      <c r="R121" s="6"/>
      <c r="S121" s="7"/>
      <c r="T121" s="6"/>
      <c r="U121" s="6"/>
      <c r="V121" s="6"/>
      <c r="W121" s="32"/>
      <c r="X121" s="6"/>
      <c r="Y121" s="6"/>
      <c r="Z121" s="6"/>
      <c r="AA121" s="29"/>
      <c r="AB121" s="6"/>
      <c r="AC121" s="6"/>
      <c r="AD121" s="6"/>
      <c r="AE121" s="29"/>
      <c r="AF121" s="6"/>
      <c r="AG121" s="6"/>
      <c r="AH121" s="6"/>
      <c r="AI121" s="29"/>
      <c r="AJ121" s="6"/>
      <c r="AK121" s="6"/>
      <c r="AL121" s="6"/>
      <c r="AM121" s="1"/>
      <c r="AN121" s="6"/>
      <c r="AO121" s="6"/>
      <c r="AP121" s="6"/>
      <c r="AQ121" s="6"/>
      <c r="AR121" s="6"/>
      <c r="AS121" s="88" t="s">
        <v>32</v>
      </c>
      <c r="AT121" s="71">
        <v>9.0447121154877311E-2</v>
      </c>
      <c r="AU121" s="71">
        <v>0.11437578577770312</v>
      </c>
      <c r="AV121" s="88" t="s">
        <v>32</v>
      </c>
      <c r="AW121" s="71">
        <v>0.23188343170420525</v>
      </c>
      <c r="AX121" s="71">
        <v>0.12445218284119183</v>
      </c>
      <c r="AY121" s="71">
        <v>0.12417575583336049</v>
      </c>
      <c r="AZ121" s="71">
        <v>0.28666551455793737</v>
      </c>
      <c r="BA121" s="71">
        <v>0.22631345515628792</v>
      </c>
      <c r="BB121" s="71">
        <v>7.8166924824620732E-2</v>
      </c>
      <c r="BC121" s="71">
        <v>0.26612675877480368</v>
      </c>
    </row>
    <row r="122" spans="1:55" s="8" customFormat="1" x14ac:dyDescent="0.15">
      <c r="A122" s="106"/>
      <c r="B122" s="115" t="s">
        <v>192</v>
      </c>
      <c r="C122" s="4"/>
      <c r="D122" s="4"/>
      <c r="E122" s="5"/>
      <c r="F122" s="5"/>
      <c r="G122" s="5"/>
      <c r="H122" s="6"/>
      <c r="I122" s="6"/>
      <c r="J122" s="6"/>
      <c r="K122" s="7"/>
      <c r="L122" s="6"/>
      <c r="M122" s="6"/>
      <c r="N122" s="6"/>
      <c r="O122" s="7"/>
      <c r="P122" s="6"/>
      <c r="Q122" s="6"/>
      <c r="R122" s="6"/>
      <c r="S122" s="7"/>
      <c r="T122" s="6"/>
      <c r="U122" s="6"/>
      <c r="V122" s="6"/>
      <c r="W122" s="32"/>
      <c r="X122" s="6"/>
      <c r="Y122" s="6"/>
      <c r="Z122" s="6"/>
      <c r="AA122" s="29"/>
      <c r="AB122" s="6"/>
      <c r="AC122" s="6"/>
      <c r="AD122" s="6"/>
      <c r="AE122" s="29"/>
      <c r="AF122" s="6"/>
      <c r="AG122" s="6"/>
      <c r="AH122" s="6"/>
      <c r="AI122" s="29"/>
      <c r="AJ122" s="6"/>
      <c r="AK122" s="6"/>
      <c r="AL122" s="6"/>
      <c r="AM122" s="1"/>
      <c r="AN122" s="6"/>
      <c r="AO122" s="6"/>
      <c r="AP122" s="6"/>
      <c r="AQ122" s="6"/>
      <c r="AR122" s="6"/>
      <c r="AS122" s="88" t="s">
        <v>32</v>
      </c>
      <c r="AT122" s="88" t="s">
        <v>32</v>
      </c>
      <c r="AU122" s="88" t="s">
        <v>32</v>
      </c>
      <c r="AV122" s="88" t="s">
        <v>32</v>
      </c>
      <c r="AW122" s="71">
        <v>0.13215315005905023</v>
      </c>
      <c r="AX122" s="88" t="s">
        <v>32</v>
      </c>
      <c r="AY122" s="88" t="s">
        <v>32</v>
      </c>
      <c r="AZ122" s="71">
        <v>0.32609412171523333</v>
      </c>
      <c r="BA122" s="88" t="s">
        <v>32</v>
      </c>
      <c r="BB122" s="71">
        <v>0.23738469481377056</v>
      </c>
      <c r="BC122" s="71">
        <v>0.2820389462911595</v>
      </c>
    </row>
    <row r="123" spans="1:55" s="8" customFormat="1" x14ac:dyDescent="0.15">
      <c r="A123" s="106"/>
      <c r="B123" s="112" t="s">
        <v>156</v>
      </c>
      <c r="C123" s="4"/>
      <c r="D123" s="4"/>
      <c r="E123" s="5"/>
      <c r="F123" s="5"/>
      <c r="G123" s="5"/>
      <c r="H123" s="6"/>
      <c r="I123" s="6"/>
      <c r="J123" s="6"/>
      <c r="K123" s="7"/>
      <c r="L123" s="6"/>
      <c r="M123" s="6"/>
      <c r="N123" s="6"/>
      <c r="O123" s="7"/>
      <c r="P123" s="6"/>
      <c r="Q123" s="6"/>
      <c r="R123" s="6"/>
      <c r="S123" s="7"/>
      <c r="T123" s="6"/>
      <c r="U123" s="6"/>
      <c r="V123" s="6"/>
      <c r="W123" s="32"/>
      <c r="X123" s="6"/>
      <c r="Y123" s="6"/>
      <c r="Z123" s="6"/>
      <c r="AA123" s="29"/>
      <c r="AB123" s="6"/>
      <c r="AC123" s="6"/>
      <c r="AD123" s="6"/>
      <c r="AE123" s="29"/>
      <c r="AF123" s="6"/>
      <c r="AG123" s="6"/>
      <c r="AH123" s="6"/>
      <c r="AI123" s="29"/>
      <c r="AJ123" s="6"/>
      <c r="AK123" s="6"/>
      <c r="AL123" s="6"/>
      <c r="AM123" s="1"/>
      <c r="AN123" s="6"/>
      <c r="AO123" s="6"/>
      <c r="AP123" s="6"/>
      <c r="AQ123" s="6"/>
      <c r="AR123" s="6"/>
      <c r="AS123" s="253"/>
      <c r="AT123" s="253"/>
      <c r="AU123" s="88"/>
      <c r="AV123" s="253"/>
      <c r="AW123" s="88"/>
      <c r="AX123" s="88"/>
      <c r="AY123" s="88"/>
      <c r="AZ123" s="88"/>
      <c r="BA123" s="88"/>
      <c r="BB123" s="88"/>
      <c r="BC123" s="88"/>
    </row>
    <row r="124" spans="1:55" s="8" customFormat="1" x14ac:dyDescent="0.15">
      <c r="A124" s="106"/>
      <c r="B124" s="115" t="s">
        <v>178</v>
      </c>
      <c r="C124" s="4"/>
      <c r="D124" s="4"/>
      <c r="E124" s="5"/>
      <c r="F124" s="5"/>
      <c r="G124" s="5"/>
      <c r="H124" s="6"/>
      <c r="I124" s="6"/>
      <c r="J124" s="6"/>
      <c r="K124" s="7"/>
      <c r="L124" s="6"/>
      <c r="M124" s="6"/>
      <c r="N124" s="6"/>
      <c r="O124" s="7"/>
      <c r="P124" s="6"/>
      <c r="Q124" s="6"/>
      <c r="R124" s="6"/>
      <c r="S124" s="7"/>
      <c r="T124" s="6"/>
      <c r="U124" s="6"/>
      <c r="V124" s="6"/>
      <c r="W124" s="32"/>
      <c r="X124" s="6"/>
      <c r="Y124" s="6"/>
      <c r="Z124" s="6"/>
      <c r="AA124" s="29"/>
      <c r="AB124" s="6"/>
      <c r="AC124" s="6"/>
      <c r="AD124" s="6"/>
      <c r="AE124" s="29"/>
      <c r="AF124" s="6"/>
      <c r="AG124" s="6"/>
      <c r="AH124" s="6"/>
      <c r="AI124" s="29"/>
      <c r="AJ124" s="6"/>
      <c r="AK124" s="6"/>
      <c r="AL124" s="6"/>
      <c r="AM124" s="1"/>
      <c r="AN124" s="6"/>
      <c r="AO124" s="6"/>
      <c r="AP124" s="6"/>
      <c r="AQ124" s="6"/>
      <c r="AR124" s="6"/>
      <c r="AS124" s="88" t="s">
        <v>32</v>
      </c>
      <c r="AT124" s="88" t="s">
        <v>32</v>
      </c>
      <c r="AU124" s="88" t="s">
        <v>32</v>
      </c>
      <c r="AV124" s="88" t="s">
        <v>32</v>
      </c>
      <c r="AW124" s="71">
        <v>5.6678185230749592E-2</v>
      </c>
      <c r="AX124" s="88" t="s">
        <v>32</v>
      </c>
      <c r="AY124" s="88" t="s">
        <v>32</v>
      </c>
      <c r="AZ124" s="88" t="s">
        <v>32</v>
      </c>
      <c r="BA124" s="88" t="s">
        <v>32</v>
      </c>
      <c r="BB124" s="88" t="s">
        <v>32</v>
      </c>
      <c r="BC124" s="88" t="s">
        <v>32</v>
      </c>
    </row>
    <row r="125" spans="1:55" s="8" customFormat="1" x14ac:dyDescent="0.15">
      <c r="A125" s="106"/>
      <c r="B125" s="115" t="s">
        <v>179</v>
      </c>
      <c r="C125" s="4"/>
      <c r="D125" s="4"/>
      <c r="E125" s="5"/>
      <c r="F125" s="5"/>
      <c r="G125" s="5"/>
      <c r="H125" s="6"/>
      <c r="I125" s="6"/>
      <c r="J125" s="6"/>
      <c r="K125" s="7"/>
      <c r="L125" s="6"/>
      <c r="M125" s="6"/>
      <c r="N125" s="6"/>
      <c r="O125" s="7"/>
      <c r="P125" s="6"/>
      <c r="Q125" s="6"/>
      <c r="R125" s="6"/>
      <c r="S125" s="7"/>
      <c r="T125" s="6"/>
      <c r="U125" s="6"/>
      <c r="V125" s="6"/>
      <c r="W125" s="32"/>
      <c r="X125" s="6"/>
      <c r="Y125" s="6"/>
      <c r="Z125" s="6"/>
      <c r="AA125" s="29"/>
      <c r="AB125" s="6"/>
      <c r="AC125" s="6"/>
      <c r="AD125" s="6"/>
      <c r="AE125" s="29"/>
      <c r="AF125" s="6"/>
      <c r="AG125" s="6"/>
      <c r="AH125" s="6"/>
      <c r="AI125" s="29"/>
      <c r="AJ125" s="6"/>
      <c r="AK125" s="6"/>
      <c r="AL125" s="6"/>
      <c r="AM125" s="1"/>
      <c r="AN125" s="6"/>
      <c r="AO125" s="6"/>
      <c r="AP125" s="6"/>
      <c r="AQ125" s="6"/>
      <c r="AR125" s="6"/>
      <c r="AS125" s="88" t="s">
        <v>32</v>
      </c>
      <c r="AT125" s="88" t="s">
        <v>32</v>
      </c>
      <c r="AU125" s="71">
        <v>0.16907197531388199</v>
      </c>
      <c r="AV125" s="71">
        <v>0.12826524414135471</v>
      </c>
      <c r="AW125" s="71">
        <v>2.8570741287516677E-2</v>
      </c>
      <c r="AX125" s="88" t="s">
        <v>32</v>
      </c>
      <c r="AY125" s="88" t="s">
        <v>32</v>
      </c>
      <c r="AZ125" s="88" t="s">
        <v>32</v>
      </c>
      <c r="BA125" s="88" t="s">
        <v>32</v>
      </c>
      <c r="BB125" s="88" t="s">
        <v>32</v>
      </c>
      <c r="BC125" s="88" t="s">
        <v>32</v>
      </c>
    </row>
    <row r="126" spans="1:55" s="8" customFormat="1" x14ac:dyDescent="0.15">
      <c r="A126" s="106"/>
      <c r="B126" s="115" t="s">
        <v>180</v>
      </c>
      <c r="C126" s="4"/>
      <c r="D126" s="4"/>
      <c r="E126" s="5"/>
      <c r="F126" s="5"/>
      <c r="G126" s="5"/>
      <c r="H126" s="6"/>
      <c r="I126" s="6"/>
      <c r="J126" s="6"/>
      <c r="K126" s="7"/>
      <c r="L126" s="6"/>
      <c r="M126" s="6"/>
      <c r="N126" s="6"/>
      <c r="O126" s="7"/>
      <c r="P126" s="6"/>
      <c r="Q126" s="6"/>
      <c r="R126" s="6"/>
      <c r="S126" s="7"/>
      <c r="T126" s="6"/>
      <c r="U126" s="6"/>
      <c r="V126" s="6"/>
      <c r="W126" s="32"/>
      <c r="X126" s="6"/>
      <c r="Y126" s="6"/>
      <c r="Z126" s="6"/>
      <c r="AA126" s="29"/>
      <c r="AB126" s="6"/>
      <c r="AC126" s="6"/>
      <c r="AD126" s="6"/>
      <c r="AE126" s="29"/>
      <c r="AF126" s="6"/>
      <c r="AG126" s="6"/>
      <c r="AH126" s="6"/>
      <c r="AI126" s="29"/>
      <c r="AJ126" s="6"/>
      <c r="AK126" s="6"/>
      <c r="AL126" s="6"/>
      <c r="AM126" s="1"/>
      <c r="AN126" s="6"/>
      <c r="AO126" s="6"/>
      <c r="AP126" s="6"/>
      <c r="AQ126" s="6"/>
      <c r="AR126" s="6"/>
      <c r="AS126" s="88" t="s">
        <v>32</v>
      </c>
      <c r="AT126" s="88" t="s">
        <v>32</v>
      </c>
      <c r="AU126" s="71">
        <v>0.18550441068709189</v>
      </c>
      <c r="AV126" s="88" t="s">
        <v>32</v>
      </c>
      <c r="AW126" s="88" t="s">
        <v>32</v>
      </c>
      <c r="AX126" s="88" t="s">
        <v>32</v>
      </c>
      <c r="AY126" s="88" t="s">
        <v>32</v>
      </c>
      <c r="AZ126" s="88" t="s">
        <v>32</v>
      </c>
      <c r="BA126" s="88" t="s">
        <v>32</v>
      </c>
      <c r="BB126" s="88" t="s">
        <v>32</v>
      </c>
      <c r="BC126" s="88" t="s">
        <v>32</v>
      </c>
    </row>
    <row r="127" spans="1:55" s="8" customFormat="1" x14ac:dyDescent="0.15">
      <c r="A127" s="106"/>
      <c r="B127" s="115" t="s">
        <v>504</v>
      </c>
      <c r="C127" s="4"/>
      <c r="D127" s="4"/>
      <c r="E127" s="5"/>
      <c r="F127" s="5"/>
      <c r="G127" s="5"/>
      <c r="H127" s="6"/>
      <c r="I127" s="6"/>
      <c r="J127" s="6"/>
      <c r="K127" s="7"/>
      <c r="L127" s="6"/>
      <c r="M127" s="6"/>
      <c r="N127" s="6"/>
      <c r="O127" s="7"/>
      <c r="P127" s="6"/>
      <c r="Q127" s="6"/>
      <c r="R127" s="6"/>
      <c r="S127" s="7"/>
      <c r="T127" s="6"/>
      <c r="U127" s="6"/>
      <c r="V127" s="6"/>
      <c r="W127" s="32"/>
      <c r="X127" s="6"/>
      <c r="Y127" s="6"/>
      <c r="Z127" s="6"/>
      <c r="AA127" s="29"/>
      <c r="AB127" s="6"/>
      <c r="AC127" s="6"/>
      <c r="AD127" s="6"/>
      <c r="AE127" s="29"/>
      <c r="AF127" s="6"/>
      <c r="AG127" s="6"/>
      <c r="AH127" s="6"/>
      <c r="AI127" s="29"/>
      <c r="AJ127" s="6"/>
      <c r="AK127" s="6"/>
      <c r="AL127" s="6"/>
      <c r="AM127" s="1"/>
      <c r="AN127" s="6"/>
      <c r="AO127" s="6"/>
      <c r="AP127" s="6"/>
      <c r="AQ127" s="6"/>
      <c r="AR127" s="6"/>
      <c r="AS127" s="88" t="s">
        <v>32</v>
      </c>
      <c r="AT127" s="88" t="s">
        <v>32</v>
      </c>
      <c r="AU127" s="88" t="s">
        <v>32</v>
      </c>
      <c r="AV127" s="88" t="s">
        <v>32</v>
      </c>
      <c r="AW127" s="88" t="s">
        <v>32</v>
      </c>
      <c r="AX127" s="88" t="s">
        <v>32</v>
      </c>
      <c r="AY127" s="88" t="s">
        <v>32</v>
      </c>
      <c r="AZ127" s="88" t="s">
        <v>32</v>
      </c>
      <c r="BA127" s="88" t="s">
        <v>32</v>
      </c>
      <c r="BB127" s="88" t="s">
        <v>32</v>
      </c>
      <c r="BC127" s="71">
        <v>0.38306949382339206</v>
      </c>
    </row>
    <row r="128" spans="1:55" s="8" customFormat="1" x14ac:dyDescent="0.15">
      <c r="A128" s="106"/>
      <c r="B128" s="115" t="s">
        <v>186</v>
      </c>
      <c r="C128" s="4"/>
      <c r="D128" s="4"/>
      <c r="E128" s="5"/>
      <c r="F128" s="5"/>
      <c r="G128" s="5"/>
      <c r="H128" s="6"/>
      <c r="I128" s="6"/>
      <c r="J128" s="6"/>
      <c r="K128" s="7"/>
      <c r="L128" s="6"/>
      <c r="M128" s="6"/>
      <c r="N128" s="6"/>
      <c r="O128" s="7"/>
      <c r="P128" s="6"/>
      <c r="Q128" s="6"/>
      <c r="R128" s="6"/>
      <c r="S128" s="7"/>
      <c r="T128" s="6"/>
      <c r="U128" s="6"/>
      <c r="V128" s="6"/>
      <c r="W128" s="32"/>
      <c r="X128" s="6"/>
      <c r="Y128" s="6"/>
      <c r="Z128" s="6"/>
      <c r="AA128" s="29"/>
      <c r="AB128" s="6"/>
      <c r="AC128" s="6"/>
      <c r="AD128" s="6"/>
      <c r="AE128" s="29"/>
      <c r="AF128" s="6"/>
      <c r="AG128" s="6"/>
      <c r="AH128" s="6"/>
      <c r="AI128" s="29"/>
      <c r="AJ128" s="6"/>
      <c r="AK128" s="6"/>
      <c r="AL128" s="6"/>
      <c r="AM128" s="1"/>
      <c r="AN128" s="6"/>
      <c r="AO128" s="6"/>
      <c r="AP128" s="6"/>
      <c r="AQ128" s="6"/>
      <c r="AR128" s="6"/>
      <c r="AS128" s="88" t="s">
        <v>32</v>
      </c>
      <c r="AT128" s="88" t="s">
        <v>32</v>
      </c>
      <c r="AU128" s="88" t="s">
        <v>32</v>
      </c>
      <c r="AV128" s="71">
        <v>1.0150504331814982</v>
      </c>
      <c r="AW128" s="71">
        <v>0.78058502825742715</v>
      </c>
      <c r="AX128" s="88" t="s">
        <v>32</v>
      </c>
      <c r="AY128" s="71">
        <v>0.75094230108773796</v>
      </c>
      <c r="AZ128" s="71">
        <v>1.0765331301869918</v>
      </c>
      <c r="BA128" s="71">
        <v>0.83711148414445358</v>
      </c>
      <c r="BB128" s="71">
        <v>0.66386124404807212</v>
      </c>
      <c r="BC128" s="71">
        <v>0.55029223872070931</v>
      </c>
    </row>
    <row r="129" spans="1:55" s="8" customFormat="1" x14ac:dyDescent="0.15">
      <c r="A129" s="106"/>
      <c r="B129" s="115" t="s">
        <v>429</v>
      </c>
      <c r="C129" s="4"/>
      <c r="D129" s="4"/>
      <c r="E129" s="5"/>
      <c r="F129" s="5"/>
      <c r="G129" s="5"/>
      <c r="H129" s="6"/>
      <c r="I129" s="6"/>
      <c r="J129" s="6"/>
      <c r="K129" s="7"/>
      <c r="L129" s="6"/>
      <c r="M129" s="6"/>
      <c r="N129" s="6"/>
      <c r="O129" s="7"/>
      <c r="P129" s="6"/>
      <c r="Q129" s="6"/>
      <c r="R129" s="6"/>
      <c r="S129" s="7"/>
      <c r="T129" s="6"/>
      <c r="U129" s="6"/>
      <c r="V129" s="6"/>
      <c r="W129" s="32"/>
      <c r="X129" s="6"/>
      <c r="Y129" s="6"/>
      <c r="Z129" s="6"/>
      <c r="AA129" s="29"/>
      <c r="AB129" s="6"/>
      <c r="AC129" s="6"/>
      <c r="AD129" s="6"/>
      <c r="AE129" s="29"/>
      <c r="AF129" s="6"/>
      <c r="AG129" s="6"/>
      <c r="AH129" s="6"/>
      <c r="AI129" s="29"/>
      <c r="AJ129" s="6"/>
      <c r="AK129" s="6"/>
      <c r="AL129" s="6"/>
      <c r="AM129" s="1"/>
      <c r="AN129" s="6"/>
      <c r="AO129" s="6"/>
      <c r="AP129" s="6"/>
      <c r="AQ129" s="6"/>
      <c r="AR129" s="6"/>
      <c r="AS129" s="88" t="s">
        <v>32</v>
      </c>
      <c r="AT129" s="88" t="s">
        <v>32</v>
      </c>
      <c r="AU129" s="88" t="s">
        <v>32</v>
      </c>
      <c r="AV129" s="88" t="s">
        <v>32</v>
      </c>
      <c r="AW129" s="88" t="s">
        <v>32</v>
      </c>
      <c r="AX129" s="88" t="s">
        <v>32</v>
      </c>
      <c r="AY129" s="88" t="s">
        <v>32</v>
      </c>
      <c r="AZ129" s="88" t="s">
        <v>32</v>
      </c>
      <c r="BA129" s="88" t="s">
        <v>32</v>
      </c>
      <c r="BB129" s="71">
        <v>0.88774537669958686</v>
      </c>
      <c r="BC129" s="71">
        <v>0.615983515333417</v>
      </c>
    </row>
    <row r="130" spans="1:55" s="8" customFormat="1" x14ac:dyDescent="0.15">
      <c r="A130" s="106"/>
      <c r="B130" s="115" t="s">
        <v>430</v>
      </c>
      <c r="C130" s="4"/>
      <c r="D130" s="4"/>
      <c r="E130" s="5"/>
      <c r="F130" s="5"/>
      <c r="G130" s="5"/>
      <c r="H130" s="6"/>
      <c r="I130" s="6"/>
      <c r="J130" s="6"/>
      <c r="K130" s="7"/>
      <c r="L130" s="6"/>
      <c r="M130" s="6"/>
      <c r="N130" s="6"/>
      <c r="O130" s="7"/>
      <c r="P130" s="6"/>
      <c r="Q130" s="6"/>
      <c r="R130" s="6"/>
      <c r="S130" s="7"/>
      <c r="T130" s="6"/>
      <c r="U130" s="6"/>
      <c r="V130" s="6"/>
      <c r="W130" s="32"/>
      <c r="X130" s="6"/>
      <c r="Y130" s="6"/>
      <c r="Z130" s="6"/>
      <c r="AA130" s="29"/>
      <c r="AB130" s="6"/>
      <c r="AC130" s="6"/>
      <c r="AD130" s="6"/>
      <c r="AE130" s="29"/>
      <c r="AF130" s="6"/>
      <c r="AG130" s="6"/>
      <c r="AH130" s="6"/>
      <c r="AI130" s="29"/>
      <c r="AJ130" s="6"/>
      <c r="AK130" s="6"/>
      <c r="AL130" s="6"/>
      <c r="AM130" s="1"/>
      <c r="AN130" s="6"/>
      <c r="AO130" s="6"/>
      <c r="AP130" s="6"/>
      <c r="AQ130" s="6"/>
      <c r="AR130" s="6"/>
      <c r="AS130" s="88" t="s">
        <v>32</v>
      </c>
      <c r="AT130" s="88" t="s">
        <v>32</v>
      </c>
      <c r="AU130" s="88" t="s">
        <v>32</v>
      </c>
      <c r="AV130" s="88" t="s">
        <v>32</v>
      </c>
      <c r="AW130" s="88" t="s">
        <v>32</v>
      </c>
      <c r="AX130" s="88" t="s">
        <v>32</v>
      </c>
      <c r="AY130" s="88" t="s">
        <v>32</v>
      </c>
      <c r="AZ130" s="88" t="s">
        <v>32</v>
      </c>
      <c r="BA130" s="88" t="s">
        <v>32</v>
      </c>
      <c r="BB130" s="71">
        <v>1.7434374511212238</v>
      </c>
      <c r="BC130" s="71">
        <v>1.5039308504443489</v>
      </c>
    </row>
    <row r="131" spans="1:55" s="8" customFormat="1" x14ac:dyDescent="0.15">
      <c r="A131" s="106"/>
      <c r="B131" s="115" t="s">
        <v>431</v>
      </c>
      <c r="C131" s="4"/>
      <c r="D131" s="4"/>
      <c r="E131" s="5"/>
      <c r="F131" s="5"/>
      <c r="G131" s="5"/>
      <c r="H131" s="6"/>
      <c r="I131" s="6"/>
      <c r="J131" s="6"/>
      <c r="K131" s="7"/>
      <c r="L131" s="6"/>
      <c r="M131" s="6"/>
      <c r="N131" s="6"/>
      <c r="O131" s="7"/>
      <c r="P131" s="6"/>
      <c r="Q131" s="6"/>
      <c r="R131" s="6"/>
      <c r="S131" s="7"/>
      <c r="T131" s="6"/>
      <c r="U131" s="6"/>
      <c r="V131" s="6"/>
      <c r="W131" s="32"/>
      <c r="X131" s="6"/>
      <c r="Y131" s="6"/>
      <c r="Z131" s="6"/>
      <c r="AA131" s="29"/>
      <c r="AB131" s="6"/>
      <c r="AC131" s="6"/>
      <c r="AD131" s="6"/>
      <c r="AE131" s="29"/>
      <c r="AF131" s="6"/>
      <c r="AG131" s="6"/>
      <c r="AH131" s="6"/>
      <c r="AI131" s="29"/>
      <c r="AJ131" s="6"/>
      <c r="AK131" s="6"/>
      <c r="AL131" s="6"/>
      <c r="AM131" s="1"/>
      <c r="AN131" s="6"/>
      <c r="AO131" s="6"/>
      <c r="AP131" s="6"/>
      <c r="AQ131" s="6"/>
      <c r="AR131" s="6"/>
      <c r="AS131" s="88" t="s">
        <v>32</v>
      </c>
      <c r="AT131" s="88" t="s">
        <v>32</v>
      </c>
      <c r="AU131" s="88" t="s">
        <v>32</v>
      </c>
      <c r="AV131" s="88" t="s">
        <v>32</v>
      </c>
      <c r="AW131" s="88" t="s">
        <v>32</v>
      </c>
      <c r="AX131" s="88" t="s">
        <v>32</v>
      </c>
      <c r="AY131" s="88" t="s">
        <v>32</v>
      </c>
      <c r="AZ131" s="88" t="s">
        <v>32</v>
      </c>
      <c r="BA131" s="88" t="s">
        <v>32</v>
      </c>
      <c r="BB131" s="71">
        <v>1.0332432668411415</v>
      </c>
      <c r="BC131" s="71">
        <v>1.2610060190522088</v>
      </c>
    </row>
    <row r="132" spans="1:55" s="8" customFormat="1" x14ac:dyDescent="0.15">
      <c r="A132" s="106"/>
      <c r="B132" s="112" t="s">
        <v>157</v>
      </c>
      <c r="C132" s="4"/>
      <c r="D132" s="4"/>
      <c r="E132" s="5"/>
      <c r="F132" s="5"/>
      <c r="G132" s="5"/>
      <c r="H132" s="6"/>
      <c r="I132" s="6"/>
      <c r="J132" s="6"/>
      <c r="K132" s="7"/>
      <c r="L132" s="6"/>
      <c r="M132" s="6"/>
      <c r="N132" s="6"/>
      <c r="O132" s="7"/>
      <c r="P132" s="6"/>
      <c r="Q132" s="6"/>
      <c r="R132" s="6"/>
      <c r="S132" s="7"/>
      <c r="T132" s="6"/>
      <c r="U132" s="6"/>
      <c r="V132" s="6"/>
      <c r="W132" s="32"/>
      <c r="X132" s="6"/>
      <c r="Y132" s="6"/>
      <c r="Z132" s="6"/>
      <c r="AA132" s="29"/>
      <c r="AB132" s="6"/>
      <c r="AC132" s="6"/>
      <c r="AD132" s="6"/>
      <c r="AE132" s="29"/>
      <c r="AF132" s="6"/>
      <c r="AG132" s="6"/>
      <c r="AH132" s="6"/>
      <c r="AI132" s="29"/>
      <c r="AJ132" s="6"/>
      <c r="AK132" s="6"/>
      <c r="AL132" s="6"/>
      <c r="AM132" s="1"/>
      <c r="AN132" s="6"/>
      <c r="AO132" s="6"/>
      <c r="AP132" s="6"/>
      <c r="AQ132" s="6"/>
      <c r="AR132" s="6"/>
      <c r="AS132" s="254" t="s">
        <v>32</v>
      </c>
      <c r="AT132" s="254" t="s">
        <v>32</v>
      </c>
      <c r="AU132" s="254" t="s">
        <v>32</v>
      </c>
      <c r="AV132" s="254" t="s">
        <v>32</v>
      </c>
      <c r="AW132" s="255" t="s">
        <v>32</v>
      </c>
      <c r="AX132" s="255" t="s">
        <v>32</v>
      </c>
      <c r="AY132" s="255" t="s">
        <v>32</v>
      </c>
      <c r="AZ132" s="255" t="s">
        <v>32</v>
      </c>
      <c r="BA132" s="255" t="s">
        <v>32</v>
      </c>
      <c r="BB132" s="255" t="s">
        <v>32</v>
      </c>
      <c r="BC132" s="255" t="s">
        <v>32</v>
      </c>
    </row>
    <row r="133" spans="1:55" s="8" customFormat="1" ht="12.75" x14ac:dyDescent="0.15">
      <c r="A133" s="106"/>
      <c r="B133" s="91" t="s">
        <v>147</v>
      </c>
      <c r="C133" s="4"/>
      <c r="D133" s="4"/>
      <c r="E133" s="5"/>
      <c r="F133" s="5"/>
      <c r="G133" s="5"/>
      <c r="H133" s="6"/>
      <c r="I133" s="6"/>
      <c r="J133" s="6"/>
      <c r="K133" s="7"/>
      <c r="L133" s="6"/>
      <c r="M133" s="6"/>
      <c r="N133" s="6"/>
      <c r="O133" s="7"/>
      <c r="P133" s="6"/>
      <c r="Q133" s="6"/>
      <c r="R133" s="6"/>
      <c r="S133" s="7"/>
      <c r="T133" s="6"/>
      <c r="U133" s="6"/>
      <c r="V133" s="6"/>
      <c r="W133" s="32"/>
      <c r="X133" s="6"/>
      <c r="Y133" s="6"/>
      <c r="Z133" s="6"/>
      <c r="AA133" s="29"/>
      <c r="AB133" s="6"/>
      <c r="AC133" s="6"/>
      <c r="AD133" s="6"/>
      <c r="AE133" s="29"/>
      <c r="AF133" s="6"/>
      <c r="AG133" s="6"/>
      <c r="AH133" s="6"/>
      <c r="AI133" s="29"/>
      <c r="AJ133" s="6"/>
      <c r="AK133" s="6"/>
      <c r="AL133" s="6"/>
      <c r="AM133" s="1"/>
      <c r="AN133" s="6"/>
      <c r="AO133" s="6"/>
      <c r="AP133" s="6"/>
      <c r="AQ133" s="6"/>
      <c r="AR133" s="6"/>
      <c r="AS133" s="71">
        <v>7.1186957794834894E-3</v>
      </c>
      <c r="AT133" s="71">
        <v>4.7789029434667438E-2</v>
      </c>
      <c r="AU133" s="71">
        <v>4.7594873979616877E-2</v>
      </c>
      <c r="AV133" s="71">
        <v>4.833461555898512E-2</v>
      </c>
      <c r="AW133" s="151">
        <v>5.2240541440087634E-2</v>
      </c>
      <c r="AX133" s="151">
        <v>3.495914270499114E-2</v>
      </c>
      <c r="AY133" s="151">
        <v>2.124867959034148E-2</v>
      </c>
      <c r="AZ133" s="151">
        <v>3.3675605543951694E-2</v>
      </c>
      <c r="BA133" s="151">
        <v>2.5137222820151125E-2</v>
      </c>
      <c r="BB133" s="151">
        <v>4.8167415859230144E-2</v>
      </c>
      <c r="BC133" s="151">
        <v>7.5352784717855087E-2</v>
      </c>
    </row>
    <row r="134" spans="1:55" s="8" customFormat="1" x14ac:dyDescent="0.15">
      <c r="A134" s="106"/>
      <c r="B134" s="107" t="s">
        <v>148</v>
      </c>
      <c r="C134" s="4"/>
      <c r="D134" s="4"/>
      <c r="E134" s="5"/>
      <c r="F134" s="5"/>
      <c r="G134" s="5"/>
      <c r="H134" s="6"/>
      <c r="I134" s="6"/>
      <c r="J134" s="6"/>
      <c r="K134" s="7"/>
      <c r="L134" s="6"/>
      <c r="M134" s="6"/>
      <c r="N134" s="6"/>
      <c r="O134" s="7"/>
      <c r="P134" s="6"/>
      <c r="Q134" s="6"/>
      <c r="R134" s="6"/>
      <c r="S134" s="7"/>
      <c r="T134" s="6"/>
      <c r="U134" s="6"/>
      <c r="V134" s="6"/>
      <c r="W134" s="32"/>
      <c r="X134" s="6"/>
      <c r="Y134" s="6"/>
      <c r="Z134" s="6"/>
      <c r="AA134" s="29"/>
      <c r="AB134" s="6"/>
      <c r="AC134" s="6"/>
      <c r="AD134" s="6"/>
      <c r="AE134" s="29"/>
      <c r="AF134" s="6"/>
      <c r="AG134" s="6"/>
      <c r="AH134" s="6"/>
      <c r="AI134" s="29"/>
      <c r="AJ134" s="6"/>
      <c r="AK134" s="6"/>
      <c r="AL134" s="6"/>
      <c r="AM134" s="1"/>
      <c r="AN134" s="6"/>
      <c r="AO134" s="6"/>
      <c r="AP134" s="6"/>
      <c r="AQ134" s="6"/>
      <c r="AR134" s="6"/>
      <c r="AS134" s="111">
        <v>1.569822239608876E-2</v>
      </c>
      <c r="AT134" s="111">
        <v>6.6466208483401566E-3</v>
      </c>
      <c r="AU134" s="111">
        <v>4.613142308075889E-2</v>
      </c>
      <c r="AV134" s="111">
        <v>7.2082463621874523E-2</v>
      </c>
      <c r="AW134" s="111">
        <v>2.7840230913963607E-2</v>
      </c>
      <c r="AX134" s="111">
        <v>1.2632709136015672E-3</v>
      </c>
      <c r="AY134" s="111">
        <v>4.1847527845993663E-3</v>
      </c>
      <c r="AZ134" s="111">
        <v>2.8789890372415941E-3</v>
      </c>
      <c r="BA134" s="111">
        <v>1.4494632497216325E-3</v>
      </c>
      <c r="BB134" s="111">
        <v>3.0549435016401654E-2</v>
      </c>
      <c r="BC134" s="111">
        <v>2.5704517777205933E-3</v>
      </c>
    </row>
    <row r="135" spans="1:55" s="8" customFormat="1" x14ac:dyDescent="0.15">
      <c r="A135" s="106"/>
      <c r="B135" s="107" t="s">
        <v>149</v>
      </c>
      <c r="C135" s="4"/>
      <c r="D135" s="4"/>
      <c r="E135" s="5"/>
      <c r="F135" s="5"/>
      <c r="G135" s="5"/>
      <c r="H135" s="6"/>
      <c r="I135" s="6"/>
      <c r="J135" s="6"/>
      <c r="K135" s="7"/>
      <c r="L135" s="6"/>
      <c r="M135" s="6"/>
      <c r="N135" s="6"/>
      <c r="O135" s="7"/>
      <c r="P135" s="6"/>
      <c r="Q135" s="6"/>
      <c r="R135" s="6"/>
      <c r="S135" s="7"/>
      <c r="T135" s="6"/>
      <c r="U135" s="6"/>
      <c r="V135" s="6"/>
      <c r="W135" s="32"/>
      <c r="X135" s="6"/>
      <c r="Y135" s="6"/>
      <c r="Z135" s="6"/>
      <c r="AA135" s="29"/>
      <c r="AB135" s="6"/>
      <c r="AC135" s="6"/>
      <c r="AD135" s="6"/>
      <c r="AE135" s="29"/>
      <c r="AF135" s="6"/>
      <c r="AG135" s="6"/>
      <c r="AH135" s="6"/>
      <c r="AI135" s="29"/>
      <c r="AJ135" s="6"/>
      <c r="AK135" s="6"/>
      <c r="AL135" s="6"/>
      <c r="AM135" s="1"/>
      <c r="AN135" s="6"/>
      <c r="AO135" s="6"/>
      <c r="AP135" s="6"/>
      <c r="AQ135" s="6"/>
      <c r="AR135" s="6"/>
      <c r="AS135" s="111">
        <v>5.0376123531331489E-3</v>
      </c>
      <c r="AT135" s="111">
        <v>5.709514820452794E-3</v>
      </c>
      <c r="AU135" s="111">
        <v>1.9836750593880775E-2</v>
      </c>
      <c r="AV135" s="111">
        <v>8.2153235213894716E-3</v>
      </c>
      <c r="AW135" s="111">
        <v>4.0955912559360727E-3</v>
      </c>
      <c r="AX135" s="111">
        <v>9.3778589556337989E-3</v>
      </c>
      <c r="AY135" s="111">
        <v>1.662980545049322E-2</v>
      </c>
      <c r="AZ135" s="111">
        <v>6.7372168750742265E-3</v>
      </c>
      <c r="BA135" s="111">
        <v>5.6351290979721321E-3</v>
      </c>
      <c r="BB135" s="111">
        <v>2.1303831496122558E-2</v>
      </c>
      <c r="BC135" s="111">
        <v>1.8662842064451048E-2</v>
      </c>
    </row>
    <row r="136" spans="1:55" s="8" customFormat="1" x14ac:dyDescent="0.15">
      <c r="A136" s="106"/>
      <c r="B136" s="107" t="s">
        <v>150</v>
      </c>
      <c r="C136" s="4"/>
      <c r="D136" s="4"/>
      <c r="E136" s="5"/>
      <c r="F136" s="5"/>
      <c r="G136" s="5"/>
      <c r="H136" s="6"/>
      <c r="I136" s="6"/>
      <c r="J136" s="6"/>
      <c r="K136" s="7"/>
      <c r="L136" s="6"/>
      <c r="M136" s="6"/>
      <c r="N136" s="6"/>
      <c r="O136" s="7"/>
      <c r="P136" s="6"/>
      <c r="Q136" s="6"/>
      <c r="R136" s="6"/>
      <c r="S136" s="7"/>
      <c r="T136" s="6"/>
      <c r="U136" s="6"/>
      <c r="V136" s="6"/>
      <c r="W136" s="32"/>
      <c r="X136" s="6"/>
      <c r="Y136" s="6"/>
      <c r="Z136" s="6"/>
      <c r="AA136" s="29"/>
      <c r="AB136" s="6"/>
      <c r="AC136" s="6"/>
      <c r="AD136" s="6"/>
      <c r="AE136" s="29"/>
      <c r="AF136" s="6"/>
      <c r="AG136" s="6"/>
      <c r="AH136" s="6"/>
      <c r="AI136" s="29"/>
      <c r="AJ136" s="6"/>
      <c r="AK136" s="6"/>
      <c r="AL136" s="6"/>
      <c r="AM136" s="1"/>
      <c r="AN136" s="6"/>
      <c r="AO136" s="6"/>
      <c r="AP136" s="6"/>
      <c r="AQ136" s="6"/>
      <c r="AR136" s="6"/>
      <c r="AS136" s="111">
        <v>0</v>
      </c>
      <c r="AT136" s="111">
        <v>0.1317333902836679</v>
      </c>
      <c r="AU136" s="111">
        <v>5.6179334478889599E-2</v>
      </c>
      <c r="AV136" s="111">
        <v>6.6094726615048324E-2</v>
      </c>
      <c r="AW136" s="111">
        <v>0.18579069252250974</v>
      </c>
      <c r="AX136" s="111">
        <v>0.1430974178363304</v>
      </c>
      <c r="AY136" s="111">
        <v>5.9904101600466532E-2</v>
      </c>
      <c r="AZ136" s="111">
        <v>8.2258064516129034E-2</v>
      </c>
      <c r="BA136" s="111">
        <v>7.3039046131443977E-2</v>
      </c>
      <c r="BB136" s="111">
        <v>4.5292392869058978E-2</v>
      </c>
      <c r="BC136" s="111">
        <v>0.12387096774193548</v>
      </c>
    </row>
    <row r="137" spans="1:55" s="8" customFormat="1" x14ac:dyDescent="0.15">
      <c r="A137" s="106"/>
      <c r="B137" s="107" t="s">
        <v>151</v>
      </c>
      <c r="C137" s="4"/>
      <c r="D137" s="4"/>
      <c r="E137" s="5"/>
      <c r="F137" s="5"/>
      <c r="G137" s="5"/>
      <c r="H137" s="6"/>
      <c r="I137" s="6"/>
      <c r="J137" s="6"/>
      <c r="K137" s="7"/>
      <c r="L137" s="6"/>
      <c r="M137" s="6"/>
      <c r="N137" s="6"/>
      <c r="O137" s="7"/>
      <c r="P137" s="6"/>
      <c r="Q137" s="6"/>
      <c r="R137" s="6"/>
      <c r="S137" s="7"/>
      <c r="T137" s="6"/>
      <c r="U137" s="6"/>
      <c r="V137" s="6"/>
      <c r="W137" s="32"/>
      <c r="X137" s="6"/>
      <c r="Y137" s="6"/>
      <c r="Z137" s="6"/>
      <c r="AA137" s="29"/>
      <c r="AB137" s="6"/>
      <c r="AC137" s="6"/>
      <c r="AD137" s="6"/>
      <c r="AE137" s="29"/>
      <c r="AF137" s="6"/>
      <c r="AG137" s="6"/>
      <c r="AH137" s="6"/>
      <c r="AI137" s="29"/>
      <c r="AJ137" s="6"/>
      <c r="AK137" s="6"/>
      <c r="AL137" s="6"/>
      <c r="AM137" s="1"/>
      <c r="AN137" s="6"/>
      <c r="AO137" s="6"/>
      <c r="AP137" s="6"/>
      <c r="AQ137" s="6"/>
      <c r="AR137" s="6"/>
      <c r="AS137" s="111">
        <v>0</v>
      </c>
      <c r="AT137" s="111">
        <v>0</v>
      </c>
      <c r="AU137" s="111">
        <v>9.8278969153175119E-3</v>
      </c>
      <c r="AV137" s="111">
        <v>8.8268479128731248E-3</v>
      </c>
      <c r="AW137" s="111">
        <v>2.3819647085174612E-3</v>
      </c>
      <c r="AX137" s="111">
        <v>0</v>
      </c>
      <c r="AY137" s="111">
        <v>0</v>
      </c>
      <c r="AZ137" s="111">
        <v>0</v>
      </c>
      <c r="BA137" s="111">
        <v>0</v>
      </c>
      <c r="BB137" s="111">
        <v>1.7469673302107545E-2</v>
      </c>
      <c r="BC137" s="111">
        <v>3.5268891063965586E-2</v>
      </c>
    </row>
    <row r="138" spans="1:55" s="8" customFormat="1" x14ac:dyDescent="0.15">
      <c r="A138" s="106"/>
      <c r="B138" s="107" t="s">
        <v>152</v>
      </c>
      <c r="C138" s="4"/>
      <c r="D138" s="4"/>
      <c r="E138" s="5"/>
      <c r="F138" s="5"/>
      <c r="G138" s="5"/>
      <c r="H138" s="6"/>
      <c r="I138" s="6"/>
      <c r="J138" s="6"/>
      <c r="K138" s="7"/>
      <c r="L138" s="6"/>
      <c r="M138" s="6"/>
      <c r="N138" s="6"/>
      <c r="O138" s="7"/>
      <c r="P138" s="6"/>
      <c r="Q138" s="6"/>
      <c r="R138" s="6"/>
      <c r="S138" s="7"/>
      <c r="T138" s="6"/>
      <c r="U138" s="6"/>
      <c r="V138" s="6"/>
      <c r="W138" s="32"/>
      <c r="X138" s="6"/>
      <c r="Y138" s="6"/>
      <c r="Z138" s="6"/>
      <c r="AA138" s="29"/>
      <c r="AB138" s="6"/>
      <c r="AC138" s="6"/>
      <c r="AD138" s="6"/>
      <c r="AE138" s="29"/>
      <c r="AF138" s="6"/>
      <c r="AG138" s="6"/>
      <c r="AH138" s="6"/>
      <c r="AI138" s="29"/>
      <c r="AJ138" s="6"/>
      <c r="AK138" s="6"/>
      <c r="AL138" s="6"/>
      <c r="AM138" s="1"/>
      <c r="AN138" s="6"/>
      <c r="AO138" s="6"/>
      <c r="AP138" s="6"/>
      <c r="AQ138" s="6"/>
      <c r="AR138" s="6"/>
      <c r="AS138" s="111">
        <v>0</v>
      </c>
      <c r="AT138" s="111">
        <v>0</v>
      </c>
      <c r="AU138" s="111">
        <v>0</v>
      </c>
      <c r="AV138" s="111">
        <v>0</v>
      </c>
      <c r="AW138" s="111">
        <v>0</v>
      </c>
      <c r="AX138" s="111">
        <v>0</v>
      </c>
      <c r="AY138" s="111">
        <v>0</v>
      </c>
      <c r="AZ138" s="111">
        <v>0</v>
      </c>
      <c r="BA138" s="111">
        <v>0</v>
      </c>
      <c r="BB138" s="111">
        <v>7.4688734081526063E-3</v>
      </c>
      <c r="BC138" s="111">
        <v>0</v>
      </c>
    </row>
    <row r="139" spans="1:55" s="8" customFormat="1" x14ac:dyDescent="0.15">
      <c r="A139" s="106"/>
      <c r="B139" s="107" t="s">
        <v>153</v>
      </c>
      <c r="C139" s="4"/>
      <c r="D139" s="4"/>
      <c r="E139" s="5"/>
      <c r="F139" s="5"/>
      <c r="G139" s="5"/>
      <c r="H139" s="6"/>
      <c r="I139" s="6"/>
      <c r="J139" s="6"/>
      <c r="K139" s="7"/>
      <c r="L139" s="6"/>
      <c r="M139" s="6"/>
      <c r="N139" s="6"/>
      <c r="O139" s="7"/>
      <c r="P139" s="6"/>
      <c r="Q139" s="6"/>
      <c r="R139" s="6"/>
      <c r="S139" s="7"/>
      <c r="T139" s="6"/>
      <c r="U139" s="6"/>
      <c r="V139" s="6"/>
      <c r="W139" s="32"/>
      <c r="X139" s="6"/>
      <c r="Y139" s="6"/>
      <c r="Z139" s="6"/>
      <c r="AA139" s="29"/>
      <c r="AB139" s="6"/>
      <c r="AC139" s="6"/>
      <c r="AD139" s="6"/>
      <c r="AE139" s="29"/>
      <c r="AF139" s="6"/>
      <c r="AG139" s="6"/>
      <c r="AH139" s="6"/>
      <c r="AI139" s="29"/>
      <c r="AJ139" s="6"/>
      <c r="AK139" s="6"/>
      <c r="AL139" s="6"/>
      <c r="AM139" s="1"/>
      <c r="AN139" s="6"/>
      <c r="AO139" s="6"/>
      <c r="AP139" s="6"/>
      <c r="AQ139" s="6"/>
      <c r="AR139" s="6"/>
      <c r="AS139" s="111">
        <v>0</v>
      </c>
      <c r="AT139" s="111">
        <v>3.979191815367699E-2</v>
      </c>
      <c r="AU139" s="111">
        <v>2.496978194833489E-2</v>
      </c>
      <c r="AV139" s="111">
        <v>0</v>
      </c>
      <c r="AW139" s="111">
        <v>0</v>
      </c>
      <c r="AX139" s="111">
        <v>0</v>
      </c>
      <c r="AY139" s="111">
        <v>0</v>
      </c>
      <c r="AZ139" s="111">
        <v>3.9379972204301082E-2</v>
      </c>
      <c r="BA139" s="111">
        <v>1.1863315119324301E-2</v>
      </c>
      <c r="BB139" s="111">
        <v>6.9130602336775565E-2</v>
      </c>
      <c r="BC139" s="111">
        <v>0.12704587025806452</v>
      </c>
    </row>
    <row r="140" spans="1:55" s="8" customFormat="1" ht="14.25" x14ac:dyDescent="0.15">
      <c r="A140" s="95" t="s">
        <v>86</v>
      </c>
      <c r="B140" s="116"/>
      <c r="C140" s="97"/>
      <c r="D140" s="97"/>
      <c r="E140" s="98"/>
      <c r="F140" s="98"/>
      <c r="G140" s="98"/>
      <c r="H140" s="117"/>
      <c r="I140" s="117"/>
      <c r="J140" s="117"/>
      <c r="K140" s="98"/>
      <c r="L140" s="117"/>
      <c r="M140" s="117"/>
      <c r="N140" s="117"/>
      <c r="O140" s="98"/>
      <c r="P140" s="117"/>
      <c r="Q140" s="117"/>
      <c r="R140" s="117"/>
      <c r="S140" s="98"/>
      <c r="T140" s="117"/>
      <c r="U140" s="117"/>
      <c r="V140" s="117"/>
      <c r="W140" s="100"/>
      <c r="X140" s="117"/>
      <c r="Y140" s="117"/>
      <c r="Z140" s="117"/>
      <c r="AA140" s="99"/>
      <c r="AB140" s="117"/>
      <c r="AC140" s="117"/>
      <c r="AD140" s="117"/>
      <c r="AE140" s="99"/>
      <c r="AF140" s="117"/>
      <c r="AG140" s="117"/>
      <c r="AH140" s="117"/>
      <c r="AI140" s="99"/>
      <c r="AJ140" s="117"/>
      <c r="AK140" s="117"/>
      <c r="AL140" s="117"/>
      <c r="AM140" s="102"/>
      <c r="AN140" s="117"/>
      <c r="AO140" s="117"/>
      <c r="AP140" s="117"/>
      <c r="AQ140" s="117"/>
      <c r="AR140" s="117"/>
      <c r="AS140" s="117"/>
      <c r="AT140" s="117"/>
      <c r="AU140" s="117"/>
      <c r="AV140" s="117"/>
      <c r="AW140" s="117"/>
      <c r="AX140" s="117"/>
      <c r="AY140" s="117"/>
      <c r="AZ140" s="117"/>
      <c r="BA140" s="117"/>
      <c r="BB140" s="117"/>
      <c r="BC140" s="117"/>
    </row>
    <row r="141" spans="1:55" s="8" customFormat="1" x14ac:dyDescent="0.15">
      <c r="A141" s="3"/>
      <c r="B141" s="118" t="s">
        <v>81</v>
      </c>
      <c r="C141" s="4"/>
      <c r="D141" s="4"/>
      <c r="E141" s="5"/>
      <c r="F141" s="5"/>
      <c r="G141" s="5"/>
      <c r="H141" s="6"/>
      <c r="I141" s="6"/>
      <c r="J141" s="6"/>
      <c r="K141" s="7"/>
      <c r="L141" s="6"/>
      <c r="M141" s="6"/>
      <c r="N141" s="6"/>
      <c r="O141" s="7"/>
      <c r="P141" s="6"/>
      <c r="Q141" s="6"/>
      <c r="R141" s="6"/>
      <c r="S141" s="7"/>
      <c r="T141" s="6"/>
      <c r="U141" s="6"/>
      <c r="V141" s="6"/>
      <c r="W141" s="32"/>
      <c r="X141" s="6"/>
      <c r="Y141" s="6"/>
      <c r="Z141" s="6"/>
      <c r="AA141" s="29"/>
      <c r="AB141" s="6"/>
      <c r="AC141" s="6"/>
      <c r="AD141" s="6"/>
      <c r="AE141" s="29"/>
      <c r="AF141" s="6"/>
      <c r="AG141" s="6"/>
      <c r="AH141" s="6"/>
      <c r="AI141" s="29"/>
      <c r="AJ141" s="6"/>
      <c r="AK141" s="6"/>
      <c r="AL141" s="6"/>
      <c r="AM141" s="1"/>
      <c r="AN141" s="6"/>
      <c r="AO141" s="6"/>
      <c r="AP141" s="6"/>
      <c r="AQ141" s="6"/>
      <c r="AR141" s="6"/>
      <c r="AS141" s="6"/>
      <c r="AT141" s="6"/>
      <c r="AU141" s="6"/>
      <c r="AV141" s="6"/>
      <c r="AW141" s="6"/>
      <c r="AX141" s="6"/>
      <c r="AY141" s="6"/>
      <c r="AZ141" s="6"/>
      <c r="BA141" s="6"/>
      <c r="BB141" s="6"/>
      <c r="BC141" s="6"/>
    </row>
    <row r="142" spans="1:55" s="8" customFormat="1" x14ac:dyDescent="0.15">
      <c r="A142" s="3"/>
      <c r="B142" s="3" t="s">
        <v>461</v>
      </c>
      <c r="C142" s="4"/>
      <c r="D142" s="4"/>
      <c r="E142" s="5"/>
      <c r="F142" s="5"/>
      <c r="G142" s="5"/>
      <c r="H142" s="6"/>
      <c r="I142" s="6"/>
      <c r="J142" s="6"/>
      <c r="K142" s="7"/>
      <c r="L142" s="6"/>
      <c r="M142" s="6"/>
      <c r="N142" s="6"/>
      <c r="O142" s="7">
        <v>1.0593376770004357</v>
      </c>
      <c r="P142" s="6"/>
      <c r="Q142" s="6"/>
      <c r="R142" s="6"/>
      <c r="S142" s="7">
        <v>1.1885925837855207</v>
      </c>
      <c r="T142" s="6"/>
      <c r="U142" s="6"/>
      <c r="V142" s="6"/>
      <c r="W142" s="32">
        <v>1.0145182585761396</v>
      </c>
      <c r="X142" s="6"/>
      <c r="Y142" s="6"/>
      <c r="Z142" s="6"/>
      <c r="AA142" s="29">
        <v>1.0171177155054794</v>
      </c>
      <c r="AB142" s="6"/>
      <c r="AC142" s="6"/>
      <c r="AD142" s="6"/>
      <c r="AE142" s="29">
        <v>1.0045418419309031</v>
      </c>
      <c r="AF142" s="6"/>
      <c r="AG142" s="6"/>
      <c r="AH142" s="6"/>
      <c r="AI142" s="29">
        <v>1.0072209005854085</v>
      </c>
      <c r="AJ142" s="6"/>
      <c r="AK142" s="6"/>
      <c r="AL142" s="6"/>
      <c r="AM142" s="1">
        <v>0.93026077179147026</v>
      </c>
      <c r="AN142" s="6"/>
      <c r="AO142" s="6"/>
      <c r="AP142" s="6"/>
      <c r="AQ142" s="6">
        <v>0.96436141018940846</v>
      </c>
      <c r="AR142" s="6"/>
      <c r="AS142" s="6"/>
      <c r="AT142" s="6"/>
      <c r="AU142" s="6">
        <v>0.97148949275921304</v>
      </c>
      <c r="AV142" s="6"/>
      <c r="AW142" s="6"/>
      <c r="AX142" s="6"/>
      <c r="AY142" s="6">
        <v>0.98534371196673742</v>
      </c>
      <c r="AZ142" s="6"/>
      <c r="BA142" s="6"/>
      <c r="BB142" s="6"/>
      <c r="BC142" s="6" t="s">
        <v>41</v>
      </c>
    </row>
    <row r="143" spans="1:55" s="8" customFormat="1" ht="15" customHeight="1" x14ac:dyDescent="0.15">
      <c r="A143" s="3"/>
      <c r="B143" s="3" t="s">
        <v>459</v>
      </c>
      <c r="C143" s="4"/>
      <c r="D143" s="4"/>
      <c r="E143" s="5"/>
      <c r="F143" s="5"/>
      <c r="G143" s="5"/>
      <c r="H143" s="6"/>
      <c r="I143" s="6"/>
      <c r="J143" s="6"/>
      <c r="K143" s="7"/>
      <c r="L143" s="6"/>
      <c r="M143" s="6"/>
      <c r="N143" s="6"/>
      <c r="O143" s="7"/>
      <c r="P143" s="6"/>
      <c r="Q143" s="6"/>
      <c r="R143" s="6"/>
      <c r="S143" s="7"/>
      <c r="T143" s="6"/>
      <c r="U143" s="6"/>
      <c r="V143" s="6"/>
      <c r="W143" s="32"/>
      <c r="X143" s="6"/>
      <c r="Y143" s="6"/>
      <c r="Z143" s="6"/>
      <c r="AA143" s="29">
        <v>4.2422196093072797</v>
      </c>
      <c r="AB143" s="6"/>
      <c r="AC143" s="6"/>
      <c r="AD143" s="6"/>
      <c r="AE143" s="29">
        <v>2.835994843553006</v>
      </c>
      <c r="AF143" s="6"/>
      <c r="AG143" s="6"/>
      <c r="AH143" s="6"/>
      <c r="AI143" s="29">
        <v>2.4920183993090408</v>
      </c>
      <c r="AJ143" s="6"/>
      <c r="AK143" s="6"/>
      <c r="AL143" s="6"/>
      <c r="AM143" s="1">
        <v>3.0456379317339146</v>
      </c>
      <c r="AN143" s="6"/>
      <c r="AO143" s="6"/>
      <c r="AP143" s="6"/>
      <c r="AQ143" s="6">
        <v>1.9772205899760911</v>
      </c>
      <c r="AR143" s="6"/>
      <c r="AS143" s="6"/>
      <c r="AT143" s="6"/>
      <c r="AU143" s="6">
        <v>2.7807899122306314</v>
      </c>
      <c r="AV143" s="6"/>
      <c r="AW143" s="6"/>
      <c r="AX143" s="6"/>
      <c r="AY143" s="6">
        <v>3.4686350327273781</v>
      </c>
      <c r="AZ143" s="6"/>
      <c r="BA143" s="6"/>
      <c r="BB143" s="6"/>
      <c r="BC143" s="6" t="s">
        <v>41</v>
      </c>
    </row>
    <row r="144" spans="1:55" s="8" customFormat="1" ht="15" customHeight="1" x14ac:dyDescent="0.15">
      <c r="A144" s="3"/>
      <c r="B144" s="3" t="s">
        <v>460</v>
      </c>
      <c r="C144" s="4"/>
      <c r="D144" s="4"/>
      <c r="E144" s="5"/>
      <c r="F144" s="5"/>
      <c r="G144" s="5"/>
      <c r="H144" s="6"/>
      <c r="I144" s="6"/>
      <c r="J144" s="6"/>
      <c r="K144" s="7"/>
      <c r="L144" s="6"/>
      <c r="M144" s="6"/>
      <c r="N144" s="6"/>
      <c r="O144" s="7"/>
      <c r="P144" s="6"/>
      <c r="Q144" s="6"/>
      <c r="R144" s="6"/>
      <c r="S144" s="7"/>
      <c r="T144" s="6"/>
      <c r="U144" s="6"/>
      <c r="V144" s="6"/>
      <c r="W144" s="32"/>
      <c r="X144" s="6"/>
      <c r="Y144" s="6"/>
      <c r="Z144" s="6"/>
      <c r="AA144" s="29"/>
      <c r="AB144" s="6"/>
      <c r="AC144" s="6"/>
      <c r="AD144" s="6"/>
      <c r="AE144" s="29"/>
      <c r="AF144" s="6"/>
      <c r="AG144" s="6"/>
      <c r="AH144" s="6"/>
      <c r="AI144" s="29"/>
      <c r="AJ144" s="6"/>
      <c r="AK144" s="6"/>
      <c r="AL144" s="6"/>
      <c r="AM144" s="1"/>
      <c r="AN144" s="6"/>
      <c r="AO144" s="6"/>
      <c r="AP144" s="6"/>
      <c r="AQ144" s="6">
        <v>3.2301941878640985</v>
      </c>
      <c r="AR144" s="6"/>
      <c r="AS144" s="6"/>
      <c r="AT144" s="6"/>
      <c r="AU144" s="6">
        <v>4.4315133827232307</v>
      </c>
      <c r="AV144" s="6"/>
      <c r="AW144" s="6"/>
      <c r="AX144" s="6"/>
      <c r="AY144" s="6">
        <v>5.7310448005171066</v>
      </c>
      <c r="AZ144" s="6"/>
      <c r="BA144" s="6"/>
      <c r="BB144" s="6"/>
      <c r="BC144" s="6" t="s">
        <v>41</v>
      </c>
    </row>
    <row r="145" spans="1:55" s="8" customFormat="1" x14ac:dyDescent="0.15">
      <c r="A145" s="3"/>
      <c r="B145" s="118" t="s">
        <v>82</v>
      </c>
      <c r="C145" s="4"/>
      <c r="D145" s="4"/>
      <c r="E145" s="5"/>
      <c r="F145" s="5"/>
      <c r="G145" s="5"/>
      <c r="H145" s="6"/>
      <c r="I145" s="6"/>
      <c r="J145" s="6"/>
      <c r="K145" s="7"/>
      <c r="L145" s="6"/>
      <c r="M145" s="6"/>
      <c r="N145" s="6"/>
      <c r="O145" s="7"/>
      <c r="P145" s="6"/>
      <c r="Q145" s="6"/>
      <c r="R145" s="6"/>
      <c r="S145" s="7"/>
      <c r="T145" s="6"/>
      <c r="U145" s="6"/>
      <c r="V145" s="6"/>
      <c r="W145" s="32"/>
      <c r="X145" s="6"/>
      <c r="Y145" s="6"/>
      <c r="Z145" s="6"/>
      <c r="AA145" s="29"/>
      <c r="AB145" s="6"/>
      <c r="AC145" s="6"/>
      <c r="AD145" s="6"/>
      <c r="AE145" s="29"/>
      <c r="AF145" s="6"/>
      <c r="AG145" s="6"/>
      <c r="AH145" s="6"/>
      <c r="AI145" s="29"/>
      <c r="AJ145" s="6"/>
      <c r="AK145" s="6"/>
      <c r="AL145" s="6"/>
      <c r="AM145" s="1"/>
      <c r="AN145" s="6"/>
      <c r="AO145" s="6"/>
      <c r="AP145" s="6"/>
      <c r="AQ145" s="6"/>
      <c r="AR145" s="6"/>
      <c r="AS145" s="6"/>
      <c r="AT145" s="6"/>
      <c r="AU145" s="6"/>
      <c r="AV145" s="6"/>
      <c r="AW145" s="6"/>
      <c r="AX145" s="6"/>
      <c r="AY145" s="6"/>
      <c r="AZ145" s="6"/>
      <c r="BA145" s="6"/>
      <c r="BB145" s="6"/>
      <c r="BC145" s="6"/>
    </row>
    <row r="146" spans="1:55" s="8" customFormat="1" ht="12.75" x14ac:dyDescent="0.15">
      <c r="A146" s="3"/>
      <c r="B146" s="3" t="s">
        <v>187</v>
      </c>
      <c r="C146" s="4"/>
      <c r="D146" s="4"/>
      <c r="E146" s="5"/>
      <c r="F146" s="5"/>
      <c r="G146" s="5"/>
      <c r="H146" s="6"/>
      <c r="I146" s="6"/>
      <c r="J146" s="6"/>
      <c r="K146" s="7"/>
      <c r="L146" s="6"/>
      <c r="M146" s="6"/>
      <c r="N146" s="6"/>
      <c r="O146" s="7"/>
      <c r="P146" s="6"/>
      <c r="Q146" s="6"/>
      <c r="R146" s="6"/>
      <c r="S146" s="7"/>
      <c r="T146" s="6"/>
      <c r="U146" s="6"/>
      <c r="V146" s="6"/>
      <c r="W146" s="32"/>
      <c r="X146" s="6"/>
      <c r="Y146" s="6"/>
      <c r="Z146" s="6"/>
      <c r="AA146" s="29">
        <v>7.1095162259165443</v>
      </c>
      <c r="AB146" s="6"/>
      <c r="AC146" s="6"/>
      <c r="AD146" s="6"/>
      <c r="AE146" s="29">
        <v>7.5816652985959676</v>
      </c>
      <c r="AF146" s="6"/>
      <c r="AG146" s="6"/>
      <c r="AH146" s="6"/>
      <c r="AI146" s="29">
        <v>6.8228316928693937</v>
      </c>
      <c r="AJ146" s="6"/>
      <c r="AK146" s="6"/>
      <c r="AL146" s="6"/>
      <c r="AM146" s="1">
        <v>7.1766236407891899</v>
      </c>
      <c r="AN146" s="6"/>
      <c r="AO146" s="6"/>
      <c r="AP146" s="6"/>
      <c r="AQ146" s="6">
        <v>4.4139960328628245</v>
      </c>
      <c r="AR146" s="6"/>
      <c r="AS146" s="6"/>
      <c r="AT146" s="6"/>
      <c r="AU146" s="6">
        <v>6.2944640696099103</v>
      </c>
      <c r="AV146" s="6"/>
      <c r="AW146" s="6"/>
      <c r="AX146" s="6"/>
      <c r="AY146" s="6">
        <v>7.0641530900992251</v>
      </c>
      <c r="AZ146" s="6"/>
      <c r="BA146" s="6"/>
      <c r="BB146" s="6"/>
      <c r="BC146" s="6" t="s">
        <v>41</v>
      </c>
    </row>
    <row r="147" spans="1:55" s="8" customFormat="1" x14ac:dyDescent="0.15">
      <c r="A147" s="3"/>
      <c r="B147" s="118" t="s">
        <v>84</v>
      </c>
      <c r="C147" s="4"/>
      <c r="D147" s="4"/>
      <c r="E147" s="5"/>
      <c r="F147" s="5"/>
      <c r="G147" s="5"/>
      <c r="H147" s="6"/>
      <c r="I147" s="6"/>
      <c r="J147" s="6"/>
      <c r="K147" s="7"/>
      <c r="L147" s="6"/>
      <c r="M147" s="6"/>
      <c r="N147" s="6"/>
      <c r="O147" s="7"/>
      <c r="P147" s="6"/>
      <c r="Q147" s="6"/>
      <c r="R147" s="6"/>
      <c r="S147" s="7"/>
      <c r="T147" s="6"/>
      <c r="U147" s="6"/>
      <c r="V147" s="6"/>
      <c r="W147" s="32"/>
      <c r="X147" s="6"/>
      <c r="Y147" s="6"/>
      <c r="Z147" s="6"/>
      <c r="AA147" s="29"/>
      <c r="AB147" s="6"/>
      <c r="AC147" s="6"/>
      <c r="AD147" s="6"/>
      <c r="AE147" s="29"/>
      <c r="AF147" s="6"/>
      <c r="AG147" s="6"/>
      <c r="AH147" s="6"/>
      <c r="AI147" s="29"/>
      <c r="AJ147" s="6"/>
      <c r="AK147" s="6"/>
      <c r="AL147" s="6"/>
      <c r="AM147" s="1"/>
      <c r="AN147" s="6"/>
      <c r="AO147" s="6"/>
      <c r="AP147" s="6"/>
      <c r="AQ147" s="6"/>
      <c r="AR147" s="6"/>
      <c r="AS147" s="6"/>
      <c r="AT147" s="6"/>
      <c r="AU147" s="6"/>
      <c r="AV147" s="6"/>
      <c r="AW147" s="6"/>
      <c r="AX147" s="6"/>
      <c r="AY147" s="6"/>
      <c r="AZ147" s="6"/>
      <c r="BA147" s="6"/>
      <c r="BB147" s="6"/>
      <c r="BC147" s="6"/>
    </row>
    <row r="148" spans="1:55" s="8" customFormat="1" x14ac:dyDescent="0.15">
      <c r="A148" s="3"/>
      <c r="B148" s="3" t="s">
        <v>83</v>
      </c>
      <c r="C148" s="4"/>
      <c r="D148" s="4"/>
      <c r="E148" s="5"/>
      <c r="F148" s="5"/>
      <c r="G148" s="5"/>
      <c r="H148" s="6"/>
      <c r="I148" s="6"/>
      <c r="J148" s="6"/>
      <c r="K148" s="7"/>
      <c r="L148" s="6"/>
      <c r="M148" s="6"/>
      <c r="N148" s="6"/>
      <c r="O148" s="7">
        <v>-17.208933956401935</v>
      </c>
      <c r="P148" s="6"/>
      <c r="Q148" s="6"/>
      <c r="R148" s="6"/>
      <c r="S148" s="7">
        <v>-24.126207463334946</v>
      </c>
      <c r="T148" s="6"/>
      <c r="U148" s="6"/>
      <c r="V148" s="6"/>
      <c r="W148" s="32">
        <v>-23.231232610090306</v>
      </c>
      <c r="X148" s="6"/>
      <c r="Y148" s="6"/>
      <c r="Z148" s="6"/>
      <c r="AA148" s="29">
        <v>-23.528255360501614</v>
      </c>
      <c r="AB148" s="6"/>
      <c r="AC148" s="6"/>
      <c r="AD148" s="6"/>
      <c r="AE148" s="29">
        <v>-22.63909355271873</v>
      </c>
      <c r="AF148" s="6"/>
      <c r="AG148" s="6"/>
      <c r="AH148" s="6"/>
      <c r="AI148" s="29">
        <v>-22.096174841485762</v>
      </c>
      <c r="AJ148" s="6"/>
      <c r="AK148" s="6"/>
      <c r="AL148" s="6"/>
      <c r="AM148" s="1">
        <v>-20.921066130920206</v>
      </c>
      <c r="AN148" s="6"/>
      <c r="AO148" s="6"/>
      <c r="AP148" s="6"/>
      <c r="AQ148" s="6">
        <v>-23.056379233734617</v>
      </c>
      <c r="AR148" s="6"/>
      <c r="AS148" s="6"/>
      <c r="AT148" s="6"/>
      <c r="AU148" s="6">
        <v>-23.073263268481139</v>
      </c>
      <c r="AV148" s="6"/>
      <c r="AW148" s="6"/>
      <c r="AX148" s="6"/>
      <c r="AY148" s="6">
        <v>-23.060872441430096</v>
      </c>
      <c r="AZ148" s="6"/>
      <c r="BA148" s="6"/>
      <c r="BB148" s="6"/>
      <c r="BC148" s="6" t="s">
        <v>41</v>
      </c>
    </row>
    <row r="149" spans="1:55" s="8" customFormat="1" x14ac:dyDescent="0.15">
      <c r="A149" s="3"/>
      <c r="B149" s="118" t="s">
        <v>85</v>
      </c>
      <c r="C149" s="4"/>
      <c r="D149" s="4"/>
      <c r="E149" s="5"/>
      <c r="F149" s="5"/>
      <c r="G149" s="5"/>
      <c r="H149" s="6"/>
      <c r="I149" s="6"/>
      <c r="J149" s="6"/>
      <c r="K149" s="7"/>
      <c r="L149" s="6"/>
      <c r="M149" s="6"/>
      <c r="N149" s="6"/>
      <c r="O149" s="7"/>
      <c r="P149" s="6"/>
      <c r="Q149" s="6"/>
      <c r="R149" s="6"/>
      <c r="S149" s="7"/>
      <c r="T149" s="6"/>
      <c r="U149" s="6"/>
      <c r="V149" s="6"/>
      <c r="W149" s="32"/>
      <c r="X149" s="6"/>
      <c r="Y149" s="6"/>
      <c r="Z149" s="6"/>
      <c r="AA149" s="29"/>
      <c r="AB149" s="6"/>
      <c r="AC149" s="6"/>
      <c r="AD149" s="6"/>
      <c r="AE149" s="29"/>
      <c r="AF149" s="6"/>
      <c r="AG149" s="6"/>
      <c r="AH149" s="6"/>
      <c r="AI149" s="29"/>
      <c r="AJ149" s="6"/>
      <c r="AK149" s="6"/>
      <c r="AL149" s="6"/>
      <c r="AM149" s="1"/>
      <c r="AN149" s="6"/>
      <c r="AO149" s="6"/>
      <c r="AP149" s="6"/>
      <c r="AQ149" s="6"/>
      <c r="AR149" s="6"/>
      <c r="AS149" s="6"/>
      <c r="AT149" s="6"/>
      <c r="AU149" s="6"/>
      <c r="AV149" s="6"/>
      <c r="AW149" s="6"/>
      <c r="AX149" s="6"/>
      <c r="AY149" s="6"/>
      <c r="AZ149" s="6"/>
      <c r="BA149" s="6"/>
      <c r="BB149" s="6"/>
      <c r="BC149" s="6"/>
    </row>
    <row r="150" spans="1:55" s="8" customFormat="1" x14ac:dyDescent="0.15">
      <c r="A150" s="3"/>
      <c r="B150" s="3" t="s">
        <v>457</v>
      </c>
      <c r="C150" s="4"/>
      <c r="D150" s="4"/>
      <c r="E150" s="5"/>
      <c r="F150" s="5"/>
      <c r="G150" s="5"/>
      <c r="H150" s="6"/>
      <c r="I150" s="6"/>
      <c r="J150" s="6"/>
      <c r="K150" s="7"/>
      <c r="L150" s="6"/>
      <c r="M150" s="6"/>
      <c r="N150" s="6"/>
      <c r="O150" s="119">
        <v>1543</v>
      </c>
      <c r="P150" s="6"/>
      <c r="Q150" s="6"/>
      <c r="R150" s="6"/>
      <c r="S150" s="119">
        <v>1737</v>
      </c>
      <c r="T150" s="76"/>
      <c r="U150" s="76"/>
      <c r="V150" s="76"/>
      <c r="W150" s="120">
        <v>2270</v>
      </c>
      <c r="X150" s="76"/>
      <c r="Y150" s="76"/>
      <c r="Z150" s="76"/>
      <c r="AA150" s="76">
        <v>1445</v>
      </c>
      <c r="AB150" s="76"/>
      <c r="AC150" s="76"/>
      <c r="AD150" s="76"/>
      <c r="AE150" s="76">
        <v>1823</v>
      </c>
      <c r="AF150" s="76"/>
      <c r="AG150" s="76"/>
      <c r="AH150" s="76"/>
      <c r="AI150" s="76">
        <v>2160</v>
      </c>
      <c r="AJ150" s="76"/>
      <c r="AK150" s="76"/>
      <c r="AL150" s="76"/>
      <c r="AM150" s="45">
        <v>1639</v>
      </c>
      <c r="AN150" s="76"/>
      <c r="AO150" s="76"/>
      <c r="AP150" s="76"/>
      <c r="AQ150" s="76">
        <v>2158</v>
      </c>
      <c r="AR150" s="76"/>
      <c r="AS150" s="76"/>
      <c r="AT150" s="76"/>
      <c r="AU150" s="76">
        <v>1875</v>
      </c>
      <c r="AV150" s="6"/>
      <c r="AW150" s="6"/>
      <c r="AX150" s="6"/>
      <c r="AY150" s="76">
        <v>1233</v>
      </c>
      <c r="AZ150" s="6"/>
      <c r="BA150" s="6"/>
      <c r="BB150" s="6"/>
      <c r="BC150" s="6" t="s">
        <v>41</v>
      </c>
    </row>
    <row r="151" spans="1:55" s="8" customFormat="1" ht="12.75" x14ac:dyDescent="0.15">
      <c r="A151" s="95" t="s">
        <v>88</v>
      </c>
      <c r="B151" s="116"/>
      <c r="C151" s="97"/>
      <c r="D151" s="97"/>
      <c r="E151" s="98"/>
      <c r="F151" s="98"/>
      <c r="G151" s="98"/>
      <c r="H151" s="117"/>
      <c r="I151" s="117"/>
      <c r="J151" s="117"/>
      <c r="K151" s="98"/>
      <c r="L151" s="117"/>
      <c r="M151" s="117"/>
      <c r="N151" s="117"/>
      <c r="O151" s="98"/>
      <c r="P151" s="117"/>
      <c r="Q151" s="117"/>
      <c r="R151" s="117"/>
      <c r="S151" s="98"/>
      <c r="T151" s="117"/>
      <c r="U151" s="117"/>
      <c r="V151" s="117"/>
      <c r="W151" s="100"/>
      <c r="X151" s="117"/>
      <c r="Y151" s="117"/>
      <c r="Z151" s="117"/>
      <c r="AA151" s="99"/>
      <c r="AB151" s="117"/>
      <c r="AC151" s="117"/>
      <c r="AD151" s="117"/>
      <c r="AE151" s="99"/>
      <c r="AF151" s="117"/>
      <c r="AG151" s="117"/>
      <c r="AH151" s="117"/>
      <c r="AI151" s="99"/>
      <c r="AJ151" s="117"/>
      <c r="AK151" s="117"/>
      <c r="AL151" s="117"/>
      <c r="AM151" s="102"/>
      <c r="AN151" s="117"/>
      <c r="AO151" s="117"/>
      <c r="AP151" s="117"/>
      <c r="AQ151" s="117"/>
      <c r="AR151" s="117"/>
      <c r="AS151" s="117"/>
      <c r="AT151" s="117"/>
      <c r="AU151" s="117"/>
      <c r="AV151" s="117"/>
      <c r="AW151" s="117"/>
      <c r="AX151" s="117"/>
      <c r="AY151" s="117"/>
      <c r="AZ151" s="117"/>
      <c r="BA151" s="117"/>
      <c r="BB151" s="117"/>
      <c r="BC151" s="117"/>
    </row>
    <row r="152" spans="1:55" s="8" customFormat="1" x14ac:dyDescent="0.15">
      <c r="A152" s="121"/>
      <c r="B152" s="122" t="s">
        <v>81</v>
      </c>
      <c r="C152" s="123"/>
      <c r="D152" s="123"/>
      <c r="E152" s="124"/>
      <c r="F152" s="124"/>
      <c r="G152" s="124"/>
      <c r="H152" s="125"/>
      <c r="I152" s="125"/>
      <c r="J152" s="125"/>
      <c r="K152" s="124"/>
      <c r="L152" s="125"/>
      <c r="M152" s="125"/>
      <c r="N152" s="125"/>
      <c r="O152" s="124"/>
      <c r="P152" s="125"/>
      <c r="Q152" s="125"/>
      <c r="R152" s="125"/>
      <c r="S152" s="124"/>
      <c r="T152" s="125"/>
      <c r="U152" s="125"/>
      <c r="V152" s="125"/>
      <c r="W152" s="126"/>
      <c r="X152" s="125"/>
      <c r="Y152" s="125"/>
      <c r="Z152" s="125"/>
      <c r="AA152" s="127"/>
      <c r="AB152" s="125"/>
      <c r="AC152" s="125"/>
      <c r="AD152" s="125"/>
      <c r="AE152" s="127"/>
      <c r="AF152" s="125"/>
      <c r="AG152" s="125"/>
      <c r="AH152" s="125"/>
      <c r="AI152" s="127"/>
      <c r="AJ152" s="125"/>
      <c r="AK152" s="125"/>
      <c r="AL152" s="125"/>
      <c r="AM152" s="128"/>
      <c r="AN152" s="125"/>
      <c r="AO152" s="125"/>
      <c r="AP152" s="125"/>
      <c r="AQ152" s="125"/>
      <c r="AR152" s="125"/>
      <c r="AS152" s="125"/>
      <c r="AT152" s="125"/>
      <c r="AU152" s="125"/>
      <c r="AV152" s="125"/>
      <c r="AW152" s="125"/>
      <c r="AX152" s="125"/>
      <c r="AY152" s="125"/>
      <c r="AZ152" s="125"/>
      <c r="BA152" s="125"/>
      <c r="BB152" s="125"/>
      <c r="BC152" s="125"/>
    </row>
    <row r="153" spans="1:55" s="8" customFormat="1" ht="12.75" x14ac:dyDescent="0.15">
      <c r="A153" s="3"/>
      <c r="B153" s="3" t="s">
        <v>162</v>
      </c>
      <c r="C153" s="4"/>
      <c r="D153" s="4"/>
      <c r="E153" s="5"/>
      <c r="F153" s="5"/>
      <c r="G153" s="5"/>
      <c r="H153" s="6"/>
      <c r="I153" s="6"/>
      <c r="J153" s="6"/>
      <c r="K153" s="5"/>
      <c r="L153" s="6"/>
      <c r="M153" s="6"/>
      <c r="N153" s="6"/>
      <c r="O153" s="5">
        <v>14.803894740244363</v>
      </c>
      <c r="P153" s="6"/>
      <c r="Q153" s="6"/>
      <c r="R153" s="6"/>
      <c r="S153" s="5">
        <v>18.026114714699894</v>
      </c>
      <c r="T153" s="6"/>
      <c r="U153" s="6"/>
      <c r="V153" s="6"/>
      <c r="W153" s="129">
        <v>18.180609412354745</v>
      </c>
      <c r="X153" s="6"/>
      <c r="Y153" s="6"/>
      <c r="Z153" s="6"/>
      <c r="AA153" s="29">
        <v>18.082685771571956</v>
      </c>
      <c r="AB153" s="6"/>
      <c r="AC153" s="6"/>
      <c r="AD153" s="6"/>
      <c r="AE153" s="29">
        <v>18.261562576013514</v>
      </c>
      <c r="AF153" s="6"/>
      <c r="AG153" s="6"/>
      <c r="AH153" s="6"/>
      <c r="AI153" s="29">
        <v>19.146218617457997</v>
      </c>
      <c r="AJ153" s="6"/>
      <c r="AK153" s="6"/>
      <c r="AL153" s="6"/>
      <c r="AM153" s="1">
        <v>19.606478601799619</v>
      </c>
      <c r="AN153" s="6"/>
      <c r="AO153" s="6"/>
      <c r="AP153" s="6"/>
      <c r="AQ153" s="6">
        <v>20.941077648635421</v>
      </c>
      <c r="AR153" s="6"/>
      <c r="AS153" s="6"/>
      <c r="AT153" s="6"/>
      <c r="AU153" s="6">
        <v>22.432693176251217</v>
      </c>
      <c r="AV153" s="6"/>
      <c r="AW153" s="6"/>
      <c r="AX153" s="6"/>
      <c r="AY153" s="6">
        <v>23.28062396396383</v>
      </c>
      <c r="AZ153" s="6"/>
      <c r="BA153" s="6"/>
      <c r="BB153" s="6"/>
      <c r="BC153" s="6" t="s">
        <v>41</v>
      </c>
    </row>
    <row r="154" spans="1:55" s="8" customFormat="1" x14ac:dyDescent="0.15">
      <c r="A154" s="130"/>
      <c r="B154" s="130" t="s">
        <v>87</v>
      </c>
      <c r="C154" s="131"/>
      <c r="D154" s="131"/>
      <c r="E154" s="132"/>
      <c r="F154" s="132"/>
      <c r="G154" s="132"/>
      <c r="H154" s="133"/>
      <c r="I154" s="133"/>
      <c r="J154" s="133"/>
      <c r="K154" s="132"/>
      <c r="L154" s="133"/>
      <c r="M154" s="133"/>
      <c r="N154" s="133"/>
      <c r="O154" s="132"/>
      <c r="P154" s="133"/>
      <c r="Q154" s="133"/>
      <c r="R154" s="133"/>
      <c r="S154" s="132"/>
      <c r="T154" s="133"/>
      <c r="U154" s="133"/>
      <c r="V154" s="133"/>
      <c r="W154" s="134">
        <v>6.9068272799781294</v>
      </c>
      <c r="X154" s="133"/>
      <c r="Y154" s="133"/>
      <c r="Z154" s="133"/>
      <c r="AA154" s="135">
        <v>7.8803596180085798</v>
      </c>
      <c r="AB154" s="133"/>
      <c r="AC154" s="133"/>
      <c r="AD154" s="133"/>
      <c r="AE154" s="135">
        <v>8.2069428723247686</v>
      </c>
      <c r="AF154" s="133"/>
      <c r="AG154" s="133"/>
      <c r="AH154" s="133"/>
      <c r="AI154" s="135">
        <v>7.8129988910270844</v>
      </c>
      <c r="AJ154" s="133"/>
      <c r="AK154" s="133"/>
      <c r="AL154" s="133"/>
      <c r="AM154" s="136">
        <v>9.0429743661247848</v>
      </c>
      <c r="AN154" s="133"/>
      <c r="AO154" s="133"/>
      <c r="AP154" s="133"/>
      <c r="AQ154" s="133">
        <v>9.0782213344353124</v>
      </c>
      <c r="AR154" s="133"/>
      <c r="AS154" s="133"/>
      <c r="AT154" s="133"/>
      <c r="AU154" s="133">
        <v>8.1074565493697257</v>
      </c>
      <c r="AV154" s="133"/>
      <c r="AW154" s="133"/>
      <c r="AX154" s="133"/>
      <c r="AY154" s="133">
        <v>7.0569887009333883</v>
      </c>
      <c r="AZ154" s="133"/>
      <c r="BA154" s="133"/>
      <c r="BB154" s="133"/>
      <c r="BC154" s="133" t="s">
        <v>41</v>
      </c>
    </row>
    <row r="155" spans="1:55" x14ac:dyDescent="0.15">
      <c r="B155" s="137"/>
      <c r="C155" s="9"/>
      <c r="D155" s="9"/>
      <c r="E155" s="138"/>
      <c r="F155" s="138"/>
      <c r="G155" s="138"/>
      <c r="H155" s="138"/>
      <c r="I155" s="138"/>
      <c r="J155" s="138"/>
      <c r="K155" s="138"/>
      <c r="L155" s="138"/>
      <c r="M155" s="138"/>
      <c r="N155" s="9"/>
      <c r="O155" s="9"/>
      <c r="P155" s="9"/>
      <c r="Q155" s="9"/>
      <c r="R155" s="9"/>
      <c r="S155" s="9"/>
      <c r="T155" s="9"/>
      <c r="U155" s="9"/>
      <c r="V155" s="9"/>
      <c r="W155" s="9"/>
      <c r="X155" s="9"/>
      <c r="Y155" s="9"/>
      <c r="Z155" s="9"/>
      <c r="AA155" s="9"/>
      <c r="AB155" s="9"/>
      <c r="AC155" s="9"/>
      <c r="AD155" s="9"/>
      <c r="AE155" s="9"/>
      <c r="AF155" s="9"/>
      <c r="AG155" s="9"/>
      <c r="AH155" s="9"/>
      <c r="AJ155" s="139"/>
      <c r="AN155" s="139"/>
      <c r="AQ155" s="9"/>
      <c r="AR155" s="9"/>
      <c r="AS155" s="9"/>
      <c r="AT155" s="9"/>
      <c r="AU155" s="9"/>
      <c r="AV155" s="9"/>
    </row>
    <row r="156" spans="1:55" x14ac:dyDescent="0.15">
      <c r="B156" s="140"/>
      <c r="C156" s="141"/>
      <c r="D156" s="141"/>
      <c r="E156" s="142"/>
      <c r="F156" s="142"/>
      <c r="G156" s="60"/>
      <c r="H156" s="61"/>
      <c r="I156" s="61"/>
      <c r="J156" s="61"/>
      <c r="K156" s="61"/>
      <c r="L156" s="61"/>
      <c r="P156" s="9"/>
      <c r="AS156" s="9"/>
      <c r="AT156" s="9"/>
      <c r="AV156" s="9"/>
    </row>
    <row r="157" spans="1:55" ht="15" customHeight="1" x14ac:dyDescent="0.15">
      <c r="A157" s="256" t="s">
        <v>154</v>
      </c>
      <c r="B157" s="256"/>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6"/>
      <c r="AB157" s="256"/>
      <c r="AC157" s="256"/>
      <c r="AD157" s="256"/>
      <c r="AE157" s="256"/>
      <c r="AF157" s="256"/>
      <c r="AG157" s="256"/>
      <c r="AH157" s="256"/>
      <c r="AI157" s="256"/>
      <c r="AJ157" s="256"/>
      <c r="AK157" s="256"/>
      <c r="AL157" s="256"/>
      <c r="AM157" s="256"/>
      <c r="AN157" s="256"/>
      <c r="AO157" s="256"/>
      <c r="AP157" s="256"/>
      <c r="AQ157" s="256"/>
      <c r="AR157" s="256"/>
      <c r="AS157" s="256"/>
      <c r="AT157" s="256"/>
      <c r="AU157" s="256"/>
    </row>
    <row r="158" spans="1:55" ht="14.25" x14ac:dyDescent="0.15">
      <c r="B158" s="143"/>
      <c r="C158" s="143"/>
      <c r="D158" s="143"/>
      <c r="E158" s="144"/>
      <c r="F158" s="144"/>
      <c r="G158" s="144"/>
      <c r="H158" s="61"/>
      <c r="I158" s="61"/>
      <c r="J158" s="61"/>
      <c r="K158" s="61"/>
      <c r="L158" s="61"/>
      <c r="O158" s="2" t="s">
        <v>57</v>
      </c>
      <c r="U158" s="145"/>
      <c r="V158" s="145"/>
    </row>
    <row r="159" spans="1:55" ht="15" customHeight="1" x14ac:dyDescent="0.15">
      <c r="A159" s="259" t="s">
        <v>89</v>
      </c>
      <c r="B159" s="259"/>
      <c r="C159" s="259"/>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c r="AG159" s="259"/>
      <c r="AH159" s="259"/>
      <c r="AI159" s="259"/>
      <c r="AJ159" s="259"/>
      <c r="AK159" s="259"/>
      <c r="AL159" s="259"/>
      <c r="AM159" s="259"/>
      <c r="AN159" s="259"/>
      <c r="AO159" s="259"/>
      <c r="AP159" s="259"/>
      <c r="AQ159" s="259"/>
      <c r="AR159" s="259"/>
      <c r="AS159" s="259"/>
      <c r="AT159" s="259"/>
      <c r="AU159" s="259"/>
    </row>
    <row r="160" spans="1:55" ht="15.75" customHeight="1" x14ac:dyDescent="0.15">
      <c r="B160" s="256" t="s">
        <v>426</v>
      </c>
      <c r="C160" s="256"/>
      <c r="D160" s="256"/>
      <c r="E160" s="256"/>
      <c r="F160" s="256"/>
      <c r="G160" s="256"/>
      <c r="H160" s="256"/>
      <c r="I160" s="256"/>
      <c r="J160" s="256"/>
      <c r="K160" s="256"/>
      <c r="L160" s="256"/>
      <c r="M160" s="256"/>
      <c r="N160" s="256"/>
      <c r="O160" s="256"/>
      <c r="P160" s="256"/>
      <c r="Q160" s="256"/>
      <c r="R160" s="256"/>
      <c r="S160" s="256"/>
      <c r="T160" s="256"/>
      <c r="U160" s="256"/>
      <c r="V160" s="256"/>
      <c r="W160" s="256"/>
      <c r="X160" s="256"/>
      <c r="Y160" s="256"/>
      <c r="Z160" s="256"/>
      <c r="AA160" s="256"/>
      <c r="AB160" s="256"/>
      <c r="AC160" s="256"/>
      <c r="AD160" s="256"/>
      <c r="AE160" s="256"/>
      <c r="AF160" s="256"/>
      <c r="AG160" s="256"/>
      <c r="AH160" s="256"/>
      <c r="AI160" s="256"/>
      <c r="AJ160" s="256"/>
      <c r="AK160" s="256"/>
      <c r="AL160" s="256"/>
      <c r="AM160" s="256"/>
      <c r="AN160" s="256"/>
      <c r="AO160" s="256"/>
      <c r="AP160" s="256"/>
      <c r="AQ160" s="256"/>
      <c r="AR160" s="256"/>
      <c r="AS160" s="256"/>
      <c r="AT160" s="256"/>
      <c r="AU160" s="256"/>
      <c r="AV160" s="256"/>
      <c r="AW160" s="256"/>
      <c r="AX160" s="256"/>
      <c r="AY160" s="256"/>
      <c r="AZ160" s="256"/>
      <c r="BA160" s="256"/>
      <c r="BB160" s="256"/>
      <c r="BC160" s="256"/>
    </row>
    <row r="161" spans="2:55" ht="15.75" customHeight="1" x14ac:dyDescent="0.15">
      <c r="B161" s="256" t="s">
        <v>110</v>
      </c>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256"/>
      <c r="Z161" s="256"/>
      <c r="AA161" s="256"/>
      <c r="AB161" s="256"/>
      <c r="AC161" s="256"/>
      <c r="AD161" s="256"/>
      <c r="AE161" s="256"/>
      <c r="AF161" s="256"/>
      <c r="AG161" s="256"/>
      <c r="AH161" s="256"/>
      <c r="AI161" s="256"/>
      <c r="AJ161" s="256"/>
      <c r="AK161" s="256"/>
      <c r="AL161" s="256"/>
      <c r="AM161" s="256"/>
      <c r="AN161" s="256"/>
      <c r="AO161" s="256"/>
      <c r="AP161" s="256"/>
      <c r="AQ161" s="256"/>
      <c r="AR161" s="256"/>
      <c r="AS161" s="256"/>
      <c r="AT161" s="256"/>
      <c r="AU161" s="256"/>
      <c r="AV161" s="256"/>
      <c r="AW161" s="256"/>
      <c r="AX161" s="256"/>
      <c r="AY161" s="256"/>
      <c r="AZ161" s="256"/>
      <c r="BA161" s="256"/>
      <c r="BB161" s="256"/>
      <c r="BC161" s="256"/>
    </row>
    <row r="162" spans="2:55" ht="15.75" customHeight="1" x14ac:dyDescent="0.15">
      <c r="B162" s="261" t="s">
        <v>111</v>
      </c>
      <c r="C162" s="261"/>
      <c r="D162" s="261"/>
      <c r="E162" s="261"/>
      <c r="F162" s="261"/>
      <c r="G162" s="261"/>
      <c r="H162" s="261"/>
      <c r="I162" s="261"/>
      <c r="J162" s="261"/>
      <c r="K162" s="261"/>
      <c r="L162" s="261"/>
      <c r="M162" s="261"/>
      <c r="N162" s="261"/>
      <c r="O162" s="261"/>
      <c r="P162" s="261"/>
      <c r="Q162" s="261"/>
      <c r="R162" s="261"/>
      <c r="S162" s="261"/>
      <c r="T162" s="261"/>
      <c r="U162" s="261"/>
      <c r="V162" s="261"/>
      <c r="W162" s="261"/>
      <c r="X162" s="261"/>
      <c r="Y162" s="261"/>
      <c r="Z162" s="261"/>
      <c r="AA162" s="261"/>
      <c r="AB162" s="261"/>
      <c r="AC162" s="261"/>
      <c r="AD162" s="261"/>
      <c r="AE162" s="261"/>
      <c r="AF162" s="261"/>
      <c r="AG162" s="261"/>
      <c r="AH162" s="261"/>
      <c r="AI162" s="261"/>
      <c r="AJ162" s="261"/>
      <c r="AK162" s="261"/>
      <c r="AL162" s="261"/>
      <c r="AM162" s="261"/>
      <c r="AN162" s="261"/>
      <c r="AO162" s="261"/>
      <c r="AP162" s="261"/>
      <c r="AQ162" s="261"/>
      <c r="AR162" s="261"/>
      <c r="AS162" s="261"/>
      <c r="AT162" s="261"/>
      <c r="AU162" s="261"/>
      <c r="AV162" s="261"/>
      <c r="AW162" s="261"/>
      <c r="AX162" s="261"/>
      <c r="AY162" s="261"/>
      <c r="AZ162" s="261"/>
      <c r="BA162" s="261"/>
      <c r="BB162" s="261"/>
      <c r="BC162" s="261"/>
    </row>
    <row r="163" spans="2:55" ht="15.75" customHeight="1" x14ac:dyDescent="0.15">
      <c r="B163" s="256" t="s">
        <v>112</v>
      </c>
      <c r="C163" s="256"/>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c r="AA163" s="256"/>
      <c r="AB163" s="256"/>
      <c r="AC163" s="256"/>
      <c r="AD163" s="256"/>
      <c r="AE163" s="256"/>
      <c r="AF163" s="256"/>
      <c r="AG163" s="256"/>
      <c r="AH163" s="256"/>
      <c r="AI163" s="256"/>
      <c r="AJ163" s="256"/>
      <c r="AK163" s="256"/>
      <c r="AL163" s="256"/>
      <c r="AM163" s="256"/>
      <c r="AN163" s="256"/>
      <c r="AO163" s="256"/>
      <c r="AP163" s="256"/>
      <c r="AQ163" s="256"/>
      <c r="AR163" s="256"/>
      <c r="AS163" s="256"/>
      <c r="AT163" s="256"/>
      <c r="AU163" s="256"/>
      <c r="AV163" s="256"/>
      <c r="AW163" s="256"/>
      <c r="AX163" s="256"/>
      <c r="AY163" s="256"/>
      <c r="AZ163" s="256"/>
      <c r="BA163" s="256"/>
      <c r="BB163" s="256"/>
      <c r="BC163" s="256"/>
    </row>
    <row r="164" spans="2:55" ht="15.75" customHeight="1" x14ac:dyDescent="0.15">
      <c r="B164" s="256" t="s">
        <v>163</v>
      </c>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c r="AJ164" s="256"/>
      <c r="AK164" s="256"/>
      <c r="AL164" s="256"/>
      <c r="AM164" s="256"/>
      <c r="AN164" s="256"/>
      <c r="AO164" s="256"/>
      <c r="AP164" s="256"/>
      <c r="AQ164" s="256"/>
      <c r="AR164" s="256"/>
      <c r="AS164" s="256"/>
      <c r="AT164" s="256"/>
      <c r="AU164" s="256"/>
      <c r="AV164" s="256"/>
      <c r="AW164" s="256"/>
      <c r="AX164" s="256"/>
      <c r="AY164" s="256"/>
      <c r="AZ164" s="256"/>
      <c r="BA164" s="256"/>
      <c r="BB164" s="256"/>
      <c r="BC164" s="256"/>
    </row>
    <row r="165" spans="2:55" ht="15.75" customHeight="1" x14ac:dyDescent="0.15">
      <c r="B165" s="261" t="s">
        <v>164</v>
      </c>
      <c r="C165" s="261"/>
      <c r="D165" s="261"/>
      <c r="E165" s="261"/>
      <c r="F165" s="261"/>
      <c r="G165" s="261"/>
      <c r="H165" s="261"/>
      <c r="I165" s="261"/>
      <c r="J165" s="261"/>
      <c r="K165" s="261"/>
      <c r="L165" s="261"/>
      <c r="M165" s="261"/>
      <c r="N165" s="261"/>
      <c r="O165" s="261"/>
      <c r="P165" s="261"/>
      <c r="Q165" s="261"/>
      <c r="R165" s="261"/>
      <c r="S165" s="261"/>
      <c r="T165" s="261"/>
      <c r="U165" s="261"/>
      <c r="V165" s="261"/>
      <c r="W165" s="261"/>
      <c r="X165" s="261"/>
      <c r="Y165" s="261"/>
      <c r="Z165" s="261"/>
      <c r="AA165" s="261"/>
      <c r="AB165" s="261"/>
      <c r="AC165" s="261"/>
      <c r="AD165" s="261"/>
      <c r="AE165" s="261"/>
      <c r="AF165" s="261"/>
      <c r="AG165" s="261"/>
      <c r="AH165" s="261"/>
      <c r="AI165" s="261"/>
      <c r="AJ165" s="261"/>
      <c r="AK165" s="261"/>
      <c r="AL165" s="261"/>
      <c r="AM165" s="261"/>
      <c r="AN165" s="261"/>
      <c r="AO165" s="261"/>
      <c r="AP165" s="261"/>
      <c r="AQ165" s="261"/>
      <c r="AR165" s="261"/>
      <c r="AS165" s="261"/>
      <c r="AT165" s="261"/>
      <c r="AU165" s="261"/>
      <c r="AV165" s="261"/>
      <c r="AW165" s="261"/>
      <c r="AX165" s="261"/>
      <c r="AY165" s="261"/>
      <c r="AZ165" s="261"/>
      <c r="BA165" s="261"/>
      <c r="BB165" s="261"/>
      <c r="BC165" s="261"/>
    </row>
    <row r="166" spans="2:55" ht="15.75" customHeight="1" x14ac:dyDescent="0.15">
      <c r="B166" s="256" t="s">
        <v>113</v>
      </c>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c r="AJ166" s="256"/>
      <c r="AK166" s="256"/>
      <c r="AL166" s="256"/>
      <c r="AM166" s="256"/>
      <c r="AN166" s="256"/>
      <c r="AO166" s="256"/>
      <c r="AP166" s="256"/>
      <c r="AQ166" s="256"/>
      <c r="AR166" s="256"/>
      <c r="AS166" s="256"/>
      <c r="AT166" s="256"/>
      <c r="AU166" s="256"/>
      <c r="AV166" s="256"/>
      <c r="AW166" s="256"/>
      <c r="AX166" s="256"/>
      <c r="AY166" s="256"/>
      <c r="AZ166" s="256"/>
      <c r="BA166" s="256"/>
      <c r="BB166" s="256"/>
      <c r="BC166" s="256"/>
    </row>
    <row r="167" spans="2:55" ht="15.75" customHeight="1" x14ac:dyDescent="0.15">
      <c r="B167" s="261" t="s">
        <v>114</v>
      </c>
      <c r="C167" s="261"/>
      <c r="D167" s="261"/>
      <c r="E167" s="261"/>
      <c r="F167" s="261"/>
      <c r="G167" s="261"/>
      <c r="H167" s="261"/>
      <c r="I167" s="261"/>
      <c r="J167" s="261"/>
      <c r="K167" s="261"/>
      <c r="L167" s="261"/>
      <c r="M167" s="261"/>
      <c r="N167" s="261"/>
      <c r="O167" s="261"/>
      <c r="P167" s="261"/>
      <c r="Q167" s="261"/>
      <c r="R167" s="261"/>
      <c r="S167" s="261"/>
      <c r="T167" s="261"/>
      <c r="U167" s="261"/>
      <c r="V167" s="261"/>
      <c r="W167" s="261"/>
      <c r="X167" s="261"/>
      <c r="Y167" s="261"/>
      <c r="Z167" s="261"/>
      <c r="AA167" s="261"/>
      <c r="AB167" s="261"/>
      <c r="AC167" s="261"/>
      <c r="AD167" s="261"/>
      <c r="AE167" s="261"/>
      <c r="AF167" s="261"/>
      <c r="AG167" s="261"/>
      <c r="AH167" s="261"/>
      <c r="AI167" s="261"/>
      <c r="AJ167" s="261"/>
      <c r="AK167" s="261"/>
      <c r="AL167" s="261"/>
      <c r="AM167" s="261"/>
      <c r="AN167" s="261"/>
      <c r="AO167" s="261"/>
      <c r="AP167" s="261"/>
      <c r="AQ167" s="261"/>
      <c r="AR167" s="261"/>
      <c r="AS167" s="261"/>
      <c r="AT167" s="261"/>
      <c r="AU167" s="261"/>
      <c r="AV167" s="261"/>
      <c r="AW167" s="261"/>
      <c r="AX167" s="261"/>
      <c r="AY167" s="261"/>
      <c r="AZ167" s="261"/>
      <c r="BA167" s="261"/>
      <c r="BB167" s="261"/>
      <c r="BC167" s="261"/>
    </row>
    <row r="168" spans="2:55" ht="15.75" customHeight="1" x14ac:dyDescent="0.15">
      <c r="B168" s="261" t="s">
        <v>115</v>
      </c>
      <c r="C168" s="261"/>
      <c r="D168" s="261"/>
      <c r="E168" s="261"/>
      <c r="F168" s="261"/>
      <c r="G168" s="261"/>
      <c r="H168" s="261"/>
      <c r="I168" s="261"/>
      <c r="J168" s="261"/>
      <c r="K168" s="261"/>
      <c r="L168" s="261"/>
      <c r="M168" s="261"/>
      <c r="N168" s="261"/>
      <c r="O168" s="261"/>
      <c r="P168" s="261"/>
      <c r="Q168" s="261"/>
      <c r="R168" s="261"/>
      <c r="S168" s="261"/>
      <c r="T168" s="261"/>
      <c r="U168" s="261"/>
      <c r="V168" s="261"/>
      <c r="W168" s="261"/>
      <c r="X168" s="261"/>
      <c r="Y168" s="261"/>
      <c r="Z168" s="261"/>
      <c r="AA168" s="261"/>
      <c r="AB168" s="261"/>
      <c r="AC168" s="261"/>
      <c r="AD168" s="261"/>
      <c r="AE168" s="261"/>
      <c r="AF168" s="261"/>
      <c r="AG168" s="261"/>
      <c r="AH168" s="261"/>
      <c r="AI168" s="261"/>
      <c r="AJ168" s="261"/>
      <c r="AK168" s="261"/>
      <c r="AL168" s="261"/>
      <c r="AM168" s="261"/>
      <c r="AN168" s="261"/>
      <c r="AO168" s="261"/>
      <c r="AP168" s="261"/>
      <c r="AQ168" s="261"/>
      <c r="AR168" s="261"/>
      <c r="AS168" s="261"/>
      <c r="AT168" s="261"/>
      <c r="AU168" s="261"/>
      <c r="AV168" s="261"/>
      <c r="AW168" s="261"/>
      <c r="AX168" s="261"/>
      <c r="AY168" s="261"/>
      <c r="AZ168" s="261"/>
      <c r="BA168" s="261"/>
      <c r="BB168" s="261"/>
      <c r="BC168" s="261"/>
    </row>
    <row r="169" spans="2:55" ht="15.75" customHeight="1" x14ac:dyDescent="0.15">
      <c r="B169" s="256" t="s">
        <v>116</v>
      </c>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256"/>
      <c r="AD169" s="256"/>
      <c r="AE169" s="256"/>
      <c r="AF169" s="256"/>
      <c r="AG169" s="256"/>
      <c r="AH169" s="256"/>
      <c r="AI169" s="256"/>
      <c r="AJ169" s="256"/>
      <c r="AK169" s="256"/>
      <c r="AL169" s="256"/>
      <c r="AM169" s="256"/>
      <c r="AN169" s="256"/>
      <c r="AO169" s="256"/>
      <c r="AP169" s="256"/>
      <c r="AQ169" s="256"/>
      <c r="AR169" s="256"/>
      <c r="AS169" s="256"/>
      <c r="AT169" s="256"/>
      <c r="AU169" s="256"/>
      <c r="AV169" s="256"/>
      <c r="AW169" s="256"/>
      <c r="AX169" s="256"/>
      <c r="AY169" s="256"/>
      <c r="AZ169" s="256"/>
      <c r="BA169" s="256"/>
      <c r="BB169" s="256"/>
      <c r="BC169" s="256"/>
    </row>
    <row r="170" spans="2:55" ht="15.75" customHeight="1" x14ac:dyDescent="0.15">
      <c r="B170" s="256" t="s">
        <v>117</v>
      </c>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6"/>
      <c r="AB170" s="256"/>
      <c r="AC170" s="256"/>
      <c r="AD170" s="256"/>
      <c r="AE170" s="256"/>
      <c r="AF170" s="256"/>
      <c r="AG170" s="256"/>
      <c r="AH170" s="256"/>
      <c r="AI170" s="256"/>
      <c r="AJ170" s="256"/>
      <c r="AK170" s="256"/>
      <c r="AL170" s="256"/>
      <c r="AM170" s="256"/>
      <c r="AN170" s="256"/>
      <c r="AO170" s="256"/>
      <c r="AP170" s="256"/>
      <c r="AQ170" s="256"/>
      <c r="AR170" s="256"/>
      <c r="AS170" s="256"/>
      <c r="AT170" s="256"/>
      <c r="AU170" s="256"/>
      <c r="AV170" s="256"/>
      <c r="AW170" s="256"/>
      <c r="AX170" s="256"/>
      <c r="AY170" s="256"/>
      <c r="AZ170" s="256"/>
      <c r="BA170" s="256"/>
      <c r="BB170" s="256"/>
      <c r="BC170" s="256"/>
    </row>
    <row r="171" spans="2:55" ht="15.75" customHeight="1" x14ac:dyDescent="0.15">
      <c r="B171" s="256" t="s">
        <v>118</v>
      </c>
      <c r="C171" s="256"/>
      <c r="D171" s="256"/>
      <c r="E171" s="256"/>
      <c r="F171" s="256"/>
      <c r="G171" s="256"/>
      <c r="H171" s="256"/>
      <c r="I171" s="256"/>
      <c r="J171" s="256"/>
      <c r="K171" s="256"/>
      <c r="L171" s="256"/>
      <c r="M171" s="256"/>
      <c r="N171" s="256"/>
      <c r="O171" s="256"/>
      <c r="P171" s="256"/>
      <c r="Q171" s="256"/>
      <c r="R171" s="256"/>
      <c r="S171" s="256"/>
      <c r="T171" s="256"/>
      <c r="U171" s="256"/>
      <c r="V171" s="256"/>
      <c r="W171" s="256"/>
      <c r="X171" s="256"/>
      <c r="Y171" s="256"/>
      <c r="Z171" s="256"/>
      <c r="AA171" s="256"/>
      <c r="AB171" s="256"/>
      <c r="AC171" s="256"/>
      <c r="AD171" s="256"/>
      <c r="AE171" s="256"/>
      <c r="AF171" s="256"/>
      <c r="AG171" s="256"/>
      <c r="AH171" s="256"/>
      <c r="AI171" s="256"/>
      <c r="AJ171" s="256"/>
      <c r="AK171" s="256"/>
      <c r="AL171" s="256"/>
      <c r="AM171" s="256"/>
      <c r="AN171" s="256"/>
      <c r="AO171" s="256"/>
      <c r="AP171" s="256"/>
      <c r="AQ171" s="256"/>
      <c r="AR171" s="256"/>
      <c r="AS171" s="256"/>
      <c r="AT171" s="256"/>
      <c r="AU171" s="256"/>
      <c r="AV171" s="256"/>
      <c r="AW171" s="256"/>
      <c r="AX171" s="256"/>
      <c r="AY171" s="256"/>
      <c r="AZ171" s="256"/>
      <c r="BA171" s="256"/>
      <c r="BB171" s="256"/>
      <c r="BC171" s="256"/>
    </row>
    <row r="172" spans="2:55" ht="15.75" customHeight="1" x14ac:dyDescent="0.15">
      <c r="B172" s="256" t="s">
        <v>119</v>
      </c>
      <c r="C172" s="256"/>
      <c r="D172" s="256"/>
      <c r="E172" s="256"/>
      <c r="F172" s="256"/>
      <c r="G172" s="256"/>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6"/>
      <c r="AY172" s="256"/>
      <c r="AZ172" s="256"/>
      <c r="BA172" s="256"/>
      <c r="BB172" s="256"/>
      <c r="BC172" s="256"/>
    </row>
    <row r="173" spans="2:55" ht="15.75" customHeight="1" x14ac:dyDescent="0.15">
      <c r="B173" s="256" t="s">
        <v>120</v>
      </c>
      <c r="C173" s="256"/>
      <c r="D173" s="256"/>
      <c r="E173" s="256"/>
      <c r="F173" s="256"/>
      <c r="G173" s="256"/>
      <c r="H173" s="256"/>
      <c r="I173" s="256"/>
      <c r="J173" s="256"/>
      <c r="K173" s="256"/>
      <c r="L173" s="256"/>
      <c r="M173" s="256"/>
      <c r="N173" s="256"/>
      <c r="O173" s="256"/>
      <c r="P173" s="256"/>
      <c r="Q173" s="256"/>
      <c r="R173" s="256"/>
      <c r="S173" s="256"/>
      <c r="T173" s="256"/>
      <c r="U173" s="256"/>
      <c r="V173" s="256"/>
      <c r="W173" s="256"/>
      <c r="X173" s="256"/>
      <c r="Y173" s="256"/>
      <c r="Z173" s="256"/>
      <c r="AA173" s="256"/>
      <c r="AB173" s="256"/>
      <c r="AC173" s="256"/>
      <c r="AD173" s="256"/>
      <c r="AE173" s="256"/>
      <c r="AF173" s="256"/>
      <c r="AG173" s="256"/>
      <c r="AH173" s="256"/>
      <c r="AI173" s="256"/>
      <c r="AJ173" s="256"/>
      <c r="AK173" s="256"/>
      <c r="AL173" s="256"/>
      <c r="AM173" s="256"/>
      <c r="AN173" s="256"/>
      <c r="AO173" s="256"/>
      <c r="AP173" s="256"/>
      <c r="AQ173" s="256"/>
      <c r="AR173" s="256"/>
      <c r="AS173" s="256"/>
      <c r="AT173" s="256"/>
      <c r="AU173" s="256"/>
      <c r="AV173" s="256"/>
      <c r="AW173" s="256"/>
      <c r="AX173" s="256"/>
      <c r="AY173" s="256"/>
      <c r="AZ173" s="256"/>
      <c r="BA173" s="256"/>
      <c r="BB173" s="256"/>
      <c r="BC173" s="256"/>
    </row>
    <row r="174" spans="2:55" ht="15.75" customHeight="1" x14ac:dyDescent="0.15">
      <c r="B174" s="256" t="s">
        <v>183</v>
      </c>
      <c r="C174" s="256"/>
      <c r="D174" s="256"/>
      <c r="E174" s="256"/>
      <c r="F174" s="256"/>
      <c r="G174" s="256"/>
      <c r="H174" s="256"/>
      <c r="I174" s="256"/>
      <c r="J174" s="256"/>
      <c r="K174" s="256"/>
      <c r="L174" s="256"/>
      <c r="M174" s="256"/>
      <c r="N174" s="256"/>
      <c r="O174" s="256"/>
      <c r="P174" s="256"/>
      <c r="Q174" s="256"/>
      <c r="R174" s="256"/>
      <c r="S174" s="256"/>
      <c r="T174" s="256"/>
      <c r="U174" s="256"/>
      <c r="V174" s="256"/>
      <c r="W174" s="256"/>
      <c r="X174" s="256"/>
      <c r="Y174" s="256"/>
      <c r="Z174" s="256"/>
      <c r="AA174" s="256"/>
      <c r="AB174" s="256"/>
      <c r="AC174" s="256"/>
      <c r="AD174" s="256"/>
      <c r="AE174" s="256"/>
      <c r="AF174" s="256"/>
      <c r="AG174" s="256"/>
      <c r="AH174" s="256"/>
      <c r="AI174" s="256"/>
      <c r="AJ174" s="256"/>
      <c r="AK174" s="256"/>
      <c r="AL174" s="256"/>
      <c r="AM174" s="256"/>
      <c r="AN174" s="256"/>
      <c r="AO174" s="256"/>
      <c r="AP174" s="256"/>
      <c r="AQ174" s="256"/>
      <c r="AR174" s="256"/>
      <c r="AS174" s="256"/>
      <c r="AT174" s="256"/>
      <c r="AU174" s="256"/>
      <c r="AV174" s="256"/>
      <c r="AW174" s="256"/>
      <c r="AX174" s="256"/>
      <c r="AY174" s="256"/>
      <c r="AZ174" s="256"/>
      <c r="BA174" s="256"/>
      <c r="BB174" s="256"/>
      <c r="BC174" s="256"/>
    </row>
    <row r="175" spans="2:55" ht="15.75" customHeight="1" x14ac:dyDescent="0.15">
      <c r="B175" s="256" t="s">
        <v>121</v>
      </c>
      <c r="C175" s="256"/>
      <c r="D175" s="256"/>
      <c r="E175" s="256"/>
      <c r="F175" s="256"/>
      <c r="G175" s="256"/>
      <c r="H175" s="256"/>
      <c r="I175" s="256"/>
      <c r="J175" s="256"/>
      <c r="K175" s="256"/>
      <c r="L175" s="256"/>
      <c r="M175" s="256"/>
      <c r="N175" s="256"/>
      <c r="O175" s="256"/>
      <c r="P175" s="256"/>
      <c r="Q175" s="256"/>
      <c r="R175" s="256"/>
      <c r="S175" s="256"/>
      <c r="T175" s="256"/>
      <c r="U175" s="256"/>
      <c r="V175" s="256"/>
      <c r="W175" s="256"/>
      <c r="X175" s="256"/>
      <c r="Y175" s="256"/>
      <c r="Z175" s="256"/>
      <c r="AA175" s="256"/>
      <c r="AB175" s="256"/>
      <c r="AC175" s="256"/>
      <c r="AD175" s="256"/>
      <c r="AE175" s="256"/>
      <c r="AF175" s="256"/>
      <c r="AG175" s="256"/>
      <c r="AH175" s="256"/>
      <c r="AI175" s="256"/>
      <c r="AJ175" s="256"/>
      <c r="AK175" s="256"/>
      <c r="AL175" s="256"/>
      <c r="AM175" s="256"/>
      <c r="AN175" s="256"/>
      <c r="AO175" s="256"/>
      <c r="AP175" s="256"/>
      <c r="AQ175" s="256"/>
      <c r="AR175" s="256"/>
      <c r="AS175" s="256"/>
      <c r="AT175" s="256"/>
      <c r="AU175" s="256"/>
      <c r="AV175" s="256"/>
      <c r="AW175" s="256"/>
      <c r="AX175" s="256"/>
      <c r="AY175" s="256"/>
      <c r="AZ175" s="256"/>
      <c r="BA175" s="256"/>
      <c r="BB175" s="256"/>
      <c r="BC175" s="256"/>
    </row>
    <row r="176" spans="2:55" ht="15.75" customHeight="1" x14ac:dyDescent="0.15">
      <c r="B176" s="256" t="s">
        <v>122</v>
      </c>
      <c r="C176" s="256"/>
      <c r="D176" s="256"/>
      <c r="E176" s="256"/>
      <c r="F176" s="256"/>
      <c r="G176" s="256"/>
      <c r="H176" s="256"/>
      <c r="I176" s="256"/>
      <c r="J176" s="256"/>
      <c r="K176" s="256"/>
      <c r="L176" s="256"/>
      <c r="M176" s="256"/>
      <c r="N176" s="256"/>
      <c r="O176" s="256"/>
      <c r="P176" s="256"/>
      <c r="Q176" s="256"/>
      <c r="R176" s="256"/>
      <c r="S176" s="256"/>
      <c r="T176" s="256"/>
      <c r="U176" s="256"/>
      <c r="V176" s="256"/>
      <c r="W176" s="256"/>
      <c r="X176" s="256"/>
      <c r="Y176" s="256"/>
      <c r="Z176" s="256"/>
      <c r="AA176" s="256"/>
      <c r="AB176" s="256"/>
      <c r="AC176" s="256"/>
      <c r="AD176" s="256"/>
      <c r="AE176" s="256"/>
      <c r="AF176" s="256"/>
      <c r="AG176" s="256"/>
      <c r="AH176" s="256"/>
      <c r="AI176" s="256"/>
      <c r="AJ176" s="256"/>
      <c r="AK176" s="256"/>
      <c r="AL176" s="256"/>
      <c r="AM176" s="256"/>
      <c r="AN176" s="256"/>
      <c r="AO176" s="256"/>
      <c r="AP176" s="256"/>
      <c r="AQ176" s="256"/>
      <c r="AR176" s="256"/>
      <c r="AS176" s="256"/>
      <c r="AT176" s="256"/>
      <c r="AU176" s="256"/>
      <c r="AV176" s="256"/>
      <c r="AW176" s="256"/>
      <c r="AX176" s="256"/>
      <c r="AY176" s="256"/>
      <c r="AZ176" s="256"/>
      <c r="BA176" s="256"/>
      <c r="BB176" s="256"/>
      <c r="BC176" s="256"/>
    </row>
    <row r="177" spans="2:55" ht="15.75" customHeight="1" x14ac:dyDescent="0.15">
      <c r="B177" s="256" t="s">
        <v>123</v>
      </c>
      <c r="C177" s="256"/>
      <c r="D177" s="256"/>
      <c r="E177" s="256"/>
      <c r="F177" s="256"/>
      <c r="G177" s="256"/>
      <c r="H177" s="256"/>
      <c r="I177" s="256"/>
      <c r="J177" s="256"/>
      <c r="K177" s="256"/>
      <c r="L177" s="256"/>
      <c r="M177" s="256"/>
      <c r="N177" s="256"/>
      <c r="O177" s="256"/>
      <c r="P177" s="256"/>
      <c r="Q177" s="256"/>
      <c r="R177" s="256"/>
      <c r="S177" s="256"/>
      <c r="T177" s="256"/>
      <c r="U177" s="256"/>
      <c r="V177" s="256"/>
      <c r="W177" s="256"/>
      <c r="X177" s="256"/>
      <c r="Y177" s="256"/>
      <c r="Z177" s="256"/>
      <c r="AA177" s="256"/>
      <c r="AB177" s="256"/>
      <c r="AC177" s="256"/>
      <c r="AD177" s="256"/>
      <c r="AE177" s="256"/>
      <c r="AF177" s="256"/>
      <c r="AG177" s="256"/>
      <c r="AH177" s="256"/>
      <c r="AI177" s="256"/>
      <c r="AJ177" s="256"/>
      <c r="AK177" s="256"/>
      <c r="AL177" s="256"/>
      <c r="AM177" s="256"/>
      <c r="AN177" s="256"/>
      <c r="AO177" s="256"/>
      <c r="AP177" s="256"/>
      <c r="AQ177" s="256"/>
      <c r="AR177" s="256"/>
      <c r="AS177" s="256"/>
      <c r="AT177" s="256"/>
      <c r="AU177" s="256"/>
      <c r="AV177" s="256"/>
      <c r="AW177" s="256"/>
      <c r="AX177" s="256"/>
      <c r="AY177" s="256"/>
      <c r="AZ177" s="256"/>
      <c r="BA177" s="256"/>
      <c r="BB177" s="256"/>
      <c r="BC177" s="256"/>
    </row>
    <row r="178" spans="2:55" ht="35.25" customHeight="1" x14ac:dyDescent="0.15">
      <c r="B178" s="256" t="s">
        <v>165</v>
      </c>
      <c r="C178" s="256"/>
      <c r="D178" s="256"/>
      <c r="E178" s="256"/>
      <c r="F178" s="256"/>
      <c r="G178" s="256"/>
      <c r="H178" s="256"/>
      <c r="I178" s="256"/>
      <c r="J178" s="256"/>
      <c r="K178" s="256"/>
      <c r="L178" s="256"/>
      <c r="M178" s="256"/>
      <c r="N178" s="256"/>
      <c r="O178" s="256"/>
      <c r="P178" s="256"/>
      <c r="Q178" s="256"/>
      <c r="R178" s="256"/>
      <c r="S178" s="256"/>
      <c r="T178" s="256"/>
      <c r="U178" s="256"/>
      <c r="V178" s="256"/>
      <c r="W178" s="256"/>
      <c r="X178" s="256"/>
      <c r="Y178" s="256"/>
      <c r="Z178" s="256"/>
      <c r="AA178" s="256"/>
      <c r="AB178" s="256"/>
      <c r="AC178" s="256"/>
      <c r="AD178" s="256"/>
      <c r="AE178" s="256"/>
      <c r="AF178" s="256"/>
      <c r="AG178" s="256"/>
      <c r="AH178" s="256"/>
      <c r="AI178" s="256"/>
      <c r="AJ178" s="256"/>
      <c r="AK178" s="256"/>
      <c r="AL178" s="256"/>
      <c r="AM178" s="256"/>
      <c r="AN178" s="256"/>
      <c r="AO178" s="256"/>
      <c r="AP178" s="256"/>
      <c r="AQ178" s="256"/>
      <c r="AR178" s="256"/>
      <c r="AS178" s="256"/>
      <c r="AT178" s="256"/>
      <c r="AU178" s="256"/>
      <c r="AV178" s="256"/>
      <c r="AW178" s="256"/>
      <c r="AX178" s="256"/>
      <c r="AY178" s="256"/>
      <c r="AZ178" s="256"/>
      <c r="BA178" s="256"/>
      <c r="BB178" s="256"/>
      <c r="BC178" s="256"/>
    </row>
    <row r="179" spans="2:55" ht="15.75" customHeight="1" x14ac:dyDescent="0.15">
      <c r="B179" s="256" t="s">
        <v>509</v>
      </c>
      <c r="C179" s="256"/>
      <c r="D179" s="256"/>
      <c r="E179" s="256"/>
      <c r="F179" s="256"/>
      <c r="G179" s="256"/>
      <c r="H179" s="256"/>
      <c r="I179" s="256"/>
      <c r="J179" s="256"/>
      <c r="K179" s="256"/>
      <c r="L179" s="256"/>
      <c r="M179" s="256"/>
      <c r="N179" s="256"/>
      <c r="O179" s="256"/>
      <c r="P179" s="256"/>
      <c r="Q179" s="256"/>
      <c r="R179" s="256"/>
      <c r="S179" s="256"/>
      <c r="T179" s="256"/>
      <c r="U179" s="256"/>
      <c r="V179" s="256"/>
      <c r="W179" s="256"/>
      <c r="X179" s="256"/>
      <c r="Y179" s="256"/>
      <c r="Z179" s="256"/>
      <c r="AA179" s="256"/>
      <c r="AB179" s="256"/>
      <c r="AC179" s="256"/>
      <c r="AD179" s="256"/>
      <c r="AE179" s="256"/>
      <c r="AF179" s="256"/>
      <c r="AG179" s="256"/>
      <c r="AH179" s="256"/>
      <c r="AI179" s="256"/>
      <c r="AJ179" s="256"/>
      <c r="AK179" s="256"/>
      <c r="AL179" s="256"/>
      <c r="AM179" s="256"/>
      <c r="AN179" s="256"/>
      <c r="AO179" s="256"/>
      <c r="AP179" s="256"/>
      <c r="AQ179" s="256"/>
      <c r="AR179" s="256"/>
      <c r="AS179" s="256"/>
      <c r="AT179" s="256"/>
      <c r="AU179" s="256"/>
      <c r="AV179" s="256"/>
      <c r="AW179" s="256"/>
      <c r="AX179" s="256"/>
      <c r="AY179" s="256"/>
      <c r="AZ179" s="256"/>
      <c r="BA179" s="256"/>
      <c r="BB179" s="256"/>
      <c r="BC179" s="256"/>
    </row>
    <row r="180" spans="2:55" ht="15.75" customHeight="1" x14ac:dyDescent="0.15">
      <c r="B180" s="262" t="s">
        <v>125</v>
      </c>
      <c r="C180" s="262"/>
      <c r="D180" s="262"/>
      <c r="E180" s="262"/>
      <c r="F180" s="262"/>
      <c r="G180" s="262"/>
      <c r="H180" s="262"/>
      <c r="I180" s="262"/>
      <c r="J180" s="262"/>
      <c r="K180" s="262"/>
      <c r="L180" s="262"/>
      <c r="M180" s="262"/>
      <c r="N180" s="262"/>
      <c r="O180" s="262"/>
      <c r="P180" s="262"/>
      <c r="Q180" s="262"/>
      <c r="R180" s="262"/>
      <c r="S180" s="262"/>
      <c r="T180" s="262"/>
      <c r="U180" s="262"/>
      <c r="V180" s="262"/>
      <c r="W180" s="262"/>
      <c r="X180" s="262"/>
      <c r="Y180" s="262"/>
      <c r="Z180" s="262"/>
      <c r="AA180" s="262"/>
      <c r="AB180" s="262"/>
      <c r="AC180" s="262"/>
      <c r="AD180" s="262"/>
      <c r="AE180" s="262"/>
      <c r="AF180" s="262"/>
      <c r="AG180" s="262"/>
      <c r="AH180" s="262"/>
      <c r="AI180" s="262"/>
      <c r="AJ180" s="262"/>
      <c r="AK180" s="262"/>
      <c r="AL180" s="262"/>
      <c r="AM180" s="262"/>
      <c r="AN180" s="262"/>
      <c r="AO180" s="262"/>
      <c r="AP180" s="262"/>
      <c r="AQ180" s="262"/>
      <c r="AR180" s="262"/>
      <c r="AS180" s="262"/>
      <c r="AT180" s="262"/>
      <c r="AU180" s="262"/>
      <c r="AV180" s="262"/>
      <c r="AW180" s="262"/>
      <c r="AX180" s="262"/>
      <c r="AY180" s="262"/>
      <c r="AZ180" s="262"/>
      <c r="BA180" s="262"/>
      <c r="BB180" s="262"/>
      <c r="BC180" s="262"/>
    </row>
    <row r="181" spans="2:55" ht="15.75" customHeight="1" x14ac:dyDescent="0.15">
      <c r="B181" s="262" t="s">
        <v>188</v>
      </c>
      <c r="C181" s="262"/>
      <c r="D181" s="262"/>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62"/>
      <c r="AB181" s="262"/>
      <c r="AC181" s="262"/>
      <c r="AD181" s="262"/>
      <c r="AE181" s="262"/>
      <c r="AF181" s="262"/>
      <c r="AG181" s="262"/>
      <c r="AH181" s="262"/>
      <c r="AI181" s="262"/>
      <c r="AJ181" s="262"/>
      <c r="AK181" s="262"/>
      <c r="AL181" s="262"/>
      <c r="AM181" s="262"/>
      <c r="AN181" s="262"/>
      <c r="AO181" s="262"/>
      <c r="AP181" s="262"/>
      <c r="AQ181" s="262"/>
      <c r="AR181" s="262"/>
      <c r="AS181" s="262"/>
      <c r="AT181" s="262"/>
      <c r="AU181" s="262"/>
      <c r="AV181" s="262"/>
      <c r="AW181" s="262"/>
      <c r="AX181" s="262"/>
      <c r="AY181" s="262"/>
      <c r="AZ181" s="262"/>
      <c r="BA181" s="262"/>
      <c r="BB181" s="262"/>
      <c r="BC181" s="262"/>
    </row>
    <row r="182" spans="2:55" ht="30" customHeight="1" x14ac:dyDescent="0.15">
      <c r="B182" s="256" t="s">
        <v>171</v>
      </c>
      <c r="C182" s="256"/>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256"/>
      <c r="Z182" s="256"/>
      <c r="AA182" s="256"/>
      <c r="AB182" s="256"/>
      <c r="AC182" s="256"/>
      <c r="AD182" s="256"/>
      <c r="AE182" s="256"/>
      <c r="AF182" s="256"/>
      <c r="AG182" s="256"/>
      <c r="AH182" s="256"/>
      <c r="AI182" s="256"/>
      <c r="AJ182" s="256"/>
      <c r="AK182" s="256"/>
      <c r="AL182" s="256"/>
      <c r="AM182" s="256"/>
      <c r="AN182" s="256"/>
      <c r="AO182" s="256"/>
      <c r="AP182" s="256"/>
      <c r="AQ182" s="256"/>
      <c r="AR182" s="256"/>
      <c r="AS182" s="256"/>
      <c r="AT182" s="256"/>
      <c r="AU182" s="256"/>
      <c r="AV182" s="256"/>
      <c r="AW182" s="256"/>
      <c r="AX182" s="256"/>
      <c r="AY182" s="256"/>
      <c r="AZ182" s="256"/>
      <c r="BA182" s="256"/>
      <c r="BB182" s="256"/>
      <c r="BC182" s="256"/>
    </row>
    <row r="183" spans="2:55" ht="16.5" customHeight="1" x14ac:dyDescent="0.15">
      <c r="B183" s="256" t="s">
        <v>173</v>
      </c>
      <c r="C183" s="256"/>
      <c r="D183" s="256"/>
      <c r="E183" s="256"/>
      <c r="F183" s="256"/>
      <c r="G183" s="256"/>
      <c r="H183" s="256"/>
      <c r="I183" s="256"/>
      <c r="J183" s="256"/>
      <c r="K183" s="256"/>
      <c r="L183" s="256"/>
      <c r="M183" s="256"/>
      <c r="N183" s="256"/>
      <c r="O183" s="256"/>
      <c r="P183" s="256"/>
      <c r="Q183" s="256"/>
      <c r="R183" s="256"/>
      <c r="S183" s="256"/>
      <c r="T183" s="256"/>
      <c r="U183" s="256"/>
      <c r="V183" s="256"/>
      <c r="W183" s="256"/>
      <c r="X183" s="256"/>
      <c r="Y183" s="256"/>
      <c r="Z183" s="256"/>
      <c r="AA183" s="256"/>
      <c r="AB183" s="256"/>
      <c r="AC183" s="256"/>
      <c r="AD183" s="256"/>
      <c r="AE183" s="256"/>
      <c r="AF183" s="256"/>
      <c r="AG183" s="256"/>
      <c r="AH183" s="256"/>
      <c r="AI183" s="256"/>
      <c r="AJ183" s="256"/>
      <c r="AK183" s="256"/>
      <c r="AL183" s="256"/>
      <c r="AM183" s="256"/>
      <c r="AN183" s="256"/>
      <c r="AO183" s="256"/>
      <c r="AP183" s="256"/>
      <c r="AQ183" s="256"/>
      <c r="AR183" s="256"/>
      <c r="AS183" s="256"/>
      <c r="AT183" s="256"/>
      <c r="AU183" s="256"/>
      <c r="AV183" s="256"/>
      <c r="AW183" s="256"/>
      <c r="AX183" s="256"/>
      <c r="AY183" s="256"/>
      <c r="AZ183" s="256"/>
      <c r="BA183" s="256"/>
      <c r="BB183" s="256"/>
      <c r="BC183" s="256"/>
    </row>
    <row r="184" spans="2:55" ht="15" customHeight="1" x14ac:dyDescent="0.15">
      <c r="B184" s="256" t="s">
        <v>174</v>
      </c>
      <c r="C184" s="256"/>
      <c r="D184" s="256"/>
      <c r="E184" s="256"/>
      <c r="F184" s="256"/>
      <c r="G184" s="256"/>
      <c r="H184" s="256"/>
      <c r="I184" s="256"/>
      <c r="J184" s="256"/>
      <c r="K184" s="256"/>
      <c r="L184" s="256"/>
      <c r="M184" s="256"/>
      <c r="N184" s="256"/>
      <c r="O184" s="256"/>
      <c r="P184" s="256"/>
      <c r="Q184" s="256"/>
      <c r="R184" s="256"/>
      <c r="S184" s="256"/>
      <c r="T184" s="256"/>
      <c r="U184" s="256"/>
      <c r="V184" s="256"/>
      <c r="W184" s="256"/>
      <c r="X184" s="256"/>
      <c r="Y184" s="256"/>
      <c r="Z184" s="256"/>
      <c r="AA184" s="256"/>
      <c r="AB184" s="256"/>
      <c r="AC184" s="256"/>
      <c r="AD184" s="256"/>
      <c r="AE184" s="256"/>
      <c r="AF184" s="256"/>
      <c r="AG184" s="256"/>
      <c r="AH184" s="256"/>
      <c r="AI184" s="256"/>
      <c r="AJ184" s="256"/>
      <c r="AK184" s="256"/>
      <c r="AL184" s="256"/>
      <c r="AM184" s="256"/>
      <c r="AN184" s="256"/>
      <c r="AO184" s="256"/>
      <c r="AP184" s="256"/>
      <c r="AQ184" s="256"/>
      <c r="AR184" s="256"/>
      <c r="AS184" s="256"/>
      <c r="AT184" s="256"/>
      <c r="AU184" s="256"/>
      <c r="AV184" s="256"/>
      <c r="AW184" s="256"/>
      <c r="AX184" s="256"/>
      <c r="AY184" s="256"/>
      <c r="AZ184" s="256"/>
      <c r="BA184" s="256"/>
      <c r="BB184" s="256"/>
      <c r="BC184" s="256"/>
    </row>
    <row r="185" spans="2:55" ht="31.5" customHeight="1" x14ac:dyDescent="0.15">
      <c r="B185" s="256" t="s">
        <v>167</v>
      </c>
      <c r="C185" s="256"/>
      <c r="D185" s="256"/>
      <c r="E185" s="256"/>
      <c r="F185" s="256"/>
      <c r="G185" s="256"/>
      <c r="H185" s="256"/>
      <c r="I185" s="256"/>
      <c r="J185" s="256"/>
      <c r="K185" s="256"/>
      <c r="L185" s="256"/>
      <c r="M185" s="256"/>
      <c r="N185" s="256"/>
      <c r="O185" s="256"/>
      <c r="P185" s="256"/>
      <c r="Q185" s="256"/>
      <c r="R185" s="256"/>
      <c r="S185" s="256"/>
      <c r="T185" s="256"/>
      <c r="U185" s="256"/>
      <c r="V185" s="256"/>
      <c r="W185" s="256"/>
      <c r="X185" s="256"/>
      <c r="Y185" s="256"/>
      <c r="Z185" s="256"/>
      <c r="AA185" s="256"/>
      <c r="AB185" s="256"/>
      <c r="AC185" s="256"/>
      <c r="AD185" s="256"/>
      <c r="AE185" s="256"/>
      <c r="AF185" s="256"/>
      <c r="AG185" s="256"/>
      <c r="AH185" s="256"/>
      <c r="AI185" s="256"/>
      <c r="AJ185" s="256"/>
      <c r="AK185" s="256"/>
      <c r="AL185" s="256"/>
      <c r="AM185" s="256"/>
      <c r="AN185" s="256"/>
      <c r="AO185" s="256"/>
      <c r="AP185" s="256"/>
      <c r="AQ185" s="256"/>
      <c r="AR185" s="256"/>
      <c r="AS185" s="256"/>
      <c r="AT185" s="256"/>
      <c r="AU185" s="256"/>
      <c r="AV185" s="256"/>
      <c r="AW185" s="256"/>
      <c r="AX185" s="256"/>
      <c r="AY185" s="256"/>
      <c r="AZ185" s="256"/>
      <c r="BA185" s="256"/>
      <c r="BB185" s="256"/>
      <c r="BC185" s="256"/>
    </row>
    <row r="186" spans="2:55" ht="39.75" customHeight="1" x14ac:dyDescent="0.15">
      <c r="B186" s="256" t="s">
        <v>168</v>
      </c>
      <c r="C186" s="256"/>
      <c r="D186" s="256"/>
      <c r="E186" s="256"/>
      <c r="F186" s="256"/>
      <c r="G186" s="256"/>
      <c r="H186" s="256"/>
      <c r="I186" s="256"/>
      <c r="J186" s="256"/>
      <c r="K186" s="256"/>
      <c r="L186" s="256"/>
      <c r="M186" s="256"/>
      <c r="N186" s="256"/>
      <c r="O186" s="256"/>
      <c r="P186" s="256"/>
      <c r="Q186" s="256"/>
      <c r="R186" s="256"/>
      <c r="S186" s="256"/>
      <c r="T186" s="256"/>
      <c r="U186" s="256"/>
      <c r="V186" s="256"/>
      <c r="W186" s="256"/>
      <c r="X186" s="256"/>
      <c r="Y186" s="256"/>
      <c r="Z186" s="256"/>
      <c r="AA186" s="256"/>
      <c r="AB186" s="256"/>
      <c r="AC186" s="256"/>
      <c r="AD186" s="256"/>
      <c r="AE186" s="256"/>
      <c r="AF186" s="256"/>
      <c r="AG186" s="256"/>
      <c r="AH186" s="256"/>
      <c r="AI186" s="256"/>
      <c r="AJ186" s="256"/>
      <c r="AK186" s="256"/>
      <c r="AL186" s="256"/>
      <c r="AM186" s="256"/>
      <c r="AN186" s="256"/>
      <c r="AO186" s="256"/>
      <c r="AP186" s="256"/>
      <c r="AQ186" s="256"/>
      <c r="AR186" s="256"/>
      <c r="AS186" s="256"/>
      <c r="AT186" s="256"/>
      <c r="AU186" s="256"/>
      <c r="AV186" s="256"/>
      <c r="AW186" s="256"/>
      <c r="AX186" s="256"/>
      <c r="AY186" s="256"/>
      <c r="AZ186" s="256"/>
      <c r="BA186" s="256"/>
      <c r="BB186" s="256"/>
      <c r="BC186" s="256"/>
    </row>
    <row r="187" spans="2:55" ht="23.25" customHeight="1" x14ac:dyDescent="0.15">
      <c r="B187" s="256" t="s">
        <v>169</v>
      </c>
      <c r="C187" s="256"/>
      <c r="D187" s="256"/>
      <c r="E187" s="256"/>
      <c r="F187" s="256"/>
      <c r="G187" s="256"/>
      <c r="H187" s="256"/>
      <c r="I187" s="256"/>
      <c r="J187" s="256"/>
      <c r="K187" s="256"/>
      <c r="L187" s="256"/>
      <c r="M187" s="256"/>
      <c r="N187" s="256"/>
      <c r="O187" s="256"/>
      <c r="P187" s="256"/>
      <c r="Q187" s="256"/>
      <c r="R187" s="256"/>
      <c r="S187" s="256"/>
      <c r="T187" s="256"/>
      <c r="U187" s="256"/>
      <c r="V187" s="256"/>
      <c r="W187" s="256"/>
      <c r="X187" s="256"/>
      <c r="Y187" s="256"/>
      <c r="Z187" s="256"/>
      <c r="AA187" s="256"/>
      <c r="AB187" s="256"/>
      <c r="AC187" s="256"/>
      <c r="AD187" s="256"/>
      <c r="AE187" s="256"/>
      <c r="AF187" s="256"/>
      <c r="AG187" s="256"/>
      <c r="AH187" s="256"/>
      <c r="AI187" s="256"/>
      <c r="AJ187" s="256"/>
      <c r="AK187" s="256"/>
      <c r="AL187" s="256"/>
      <c r="AM187" s="256"/>
      <c r="AN187" s="256"/>
      <c r="AO187" s="256"/>
      <c r="AP187" s="256"/>
      <c r="AQ187" s="256"/>
      <c r="AR187" s="256"/>
      <c r="AS187" s="256"/>
      <c r="AT187" s="256"/>
      <c r="AU187" s="256"/>
      <c r="AV187" s="256"/>
      <c r="AW187" s="256"/>
      <c r="AX187" s="256"/>
      <c r="AY187" s="256"/>
      <c r="AZ187" s="256"/>
      <c r="BA187" s="256"/>
      <c r="BB187" s="256"/>
      <c r="BC187" s="256"/>
    </row>
    <row r="188" spans="2:55" ht="19.5" customHeight="1" x14ac:dyDescent="0.15">
      <c r="B188" s="256" t="s">
        <v>170</v>
      </c>
      <c r="C188" s="256"/>
      <c r="D188" s="256"/>
      <c r="E188" s="256"/>
      <c r="F188" s="256"/>
      <c r="G188" s="256"/>
      <c r="H188" s="256"/>
      <c r="I188" s="256"/>
      <c r="J188" s="256"/>
      <c r="K188" s="256"/>
      <c r="L188" s="256"/>
      <c r="M188" s="256"/>
      <c r="N188" s="256"/>
      <c r="O188" s="256"/>
      <c r="P188" s="256"/>
      <c r="Q188" s="256"/>
      <c r="R188" s="256"/>
      <c r="S188" s="256"/>
      <c r="T188" s="256"/>
      <c r="U188" s="256"/>
      <c r="V188" s="256"/>
      <c r="W188" s="256"/>
      <c r="X188" s="256"/>
      <c r="Y188" s="256"/>
      <c r="Z188" s="256"/>
      <c r="AA188" s="256"/>
      <c r="AB188" s="256"/>
      <c r="AC188" s="256"/>
      <c r="AD188" s="256"/>
      <c r="AE188" s="256"/>
      <c r="AF188" s="256"/>
      <c r="AG188" s="256"/>
      <c r="AH188" s="256"/>
      <c r="AI188" s="256"/>
      <c r="AJ188" s="256"/>
      <c r="AK188" s="256"/>
      <c r="AL188" s="256"/>
      <c r="AM188" s="256"/>
      <c r="AN188" s="256"/>
      <c r="AO188" s="256"/>
      <c r="AP188" s="256"/>
      <c r="AQ188" s="256"/>
      <c r="AR188" s="256"/>
      <c r="AS188" s="256"/>
      <c r="AT188" s="256"/>
      <c r="AU188" s="256"/>
      <c r="AV188" s="256"/>
      <c r="AW188" s="256"/>
      <c r="AX188" s="256"/>
      <c r="AY188" s="256"/>
      <c r="AZ188" s="256"/>
      <c r="BA188" s="256"/>
      <c r="BB188" s="256"/>
      <c r="BC188" s="256"/>
    </row>
    <row r="189" spans="2:55" ht="18" customHeight="1" x14ac:dyDescent="0.15">
      <c r="B189" s="256" t="s">
        <v>166</v>
      </c>
      <c r="C189" s="256"/>
      <c r="D189" s="256"/>
      <c r="E189" s="256"/>
      <c r="F189" s="256"/>
      <c r="G189" s="256"/>
      <c r="H189" s="256"/>
      <c r="I189" s="256"/>
      <c r="J189" s="256"/>
      <c r="K189" s="256"/>
      <c r="L189" s="256"/>
      <c r="M189" s="256"/>
      <c r="N189" s="256"/>
      <c r="O189" s="256"/>
      <c r="P189" s="256"/>
      <c r="Q189" s="256"/>
      <c r="R189" s="256"/>
      <c r="S189" s="256"/>
      <c r="T189" s="256"/>
      <c r="U189" s="256"/>
      <c r="V189" s="256"/>
      <c r="W189" s="256"/>
      <c r="X189" s="256"/>
      <c r="Y189" s="256"/>
      <c r="Z189" s="256"/>
      <c r="AA189" s="256"/>
      <c r="AB189" s="256"/>
      <c r="AC189" s="256"/>
      <c r="AD189" s="256"/>
      <c r="AE189" s="256"/>
      <c r="AF189" s="256"/>
      <c r="AG189" s="256"/>
      <c r="AH189" s="256"/>
      <c r="AI189" s="256"/>
      <c r="AJ189" s="256"/>
      <c r="AK189" s="256"/>
      <c r="AL189" s="256"/>
      <c r="AM189" s="256"/>
      <c r="AN189" s="256"/>
      <c r="AO189" s="256"/>
      <c r="AP189" s="256"/>
      <c r="AQ189" s="256"/>
      <c r="AR189" s="256"/>
      <c r="AS189" s="256"/>
      <c r="AT189" s="256"/>
      <c r="AU189" s="256"/>
      <c r="AV189" s="256"/>
      <c r="AW189" s="256"/>
      <c r="AX189" s="256"/>
      <c r="AY189" s="256"/>
      <c r="AZ189" s="256"/>
      <c r="BA189" s="256"/>
      <c r="BB189" s="256"/>
      <c r="BC189" s="256"/>
    </row>
    <row r="190" spans="2:55" ht="17.25" customHeight="1" x14ac:dyDescent="0.15">
      <c r="B190" s="256" t="s">
        <v>160</v>
      </c>
      <c r="C190" s="256"/>
      <c r="D190" s="256"/>
      <c r="E190" s="256"/>
      <c r="F190" s="256"/>
      <c r="G190" s="256"/>
      <c r="H190" s="256"/>
      <c r="I190" s="256"/>
      <c r="J190" s="256"/>
      <c r="K190" s="256"/>
      <c r="L190" s="256"/>
      <c r="M190" s="256"/>
      <c r="N190" s="256"/>
      <c r="O190" s="256"/>
      <c r="P190" s="256"/>
      <c r="Q190" s="256"/>
      <c r="R190" s="256"/>
      <c r="S190" s="256"/>
      <c r="T190" s="256"/>
      <c r="U190" s="256"/>
      <c r="V190" s="256"/>
      <c r="W190" s="256"/>
      <c r="X190" s="256"/>
      <c r="Y190" s="256"/>
      <c r="Z190" s="256"/>
      <c r="AA190" s="256"/>
      <c r="AB190" s="256"/>
      <c r="AC190" s="256"/>
      <c r="AD190" s="256"/>
      <c r="AE190" s="256"/>
      <c r="AF190" s="256"/>
      <c r="AG190" s="256"/>
      <c r="AH190" s="256"/>
      <c r="AI190" s="256"/>
      <c r="AJ190" s="256"/>
      <c r="AK190" s="256"/>
      <c r="AL190" s="256"/>
      <c r="AM190" s="256"/>
      <c r="AN190" s="256"/>
      <c r="AO190" s="256"/>
      <c r="AP190" s="256"/>
      <c r="AQ190" s="256"/>
      <c r="AR190" s="256"/>
      <c r="AS190" s="256"/>
      <c r="AT190" s="256"/>
      <c r="AU190" s="256"/>
      <c r="AV190" s="256"/>
      <c r="AW190" s="256"/>
      <c r="AX190" s="256"/>
      <c r="AY190" s="256"/>
      <c r="AZ190" s="256"/>
      <c r="BA190" s="256"/>
      <c r="BB190" s="256"/>
      <c r="BC190" s="256"/>
    </row>
    <row r="191" spans="2:55" ht="17.25" customHeight="1" x14ac:dyDescent="0.15">
      <c r="B191" s="256" t="s">
        <v>176</v>
      </c>
      <c r="C191" s="256"/>
      <c r="D191" s="256"/>
      <c r="E191" s="256"/>
      <c r="F191" s="256"/>
      <c r="G191" s="256"/>
      <c r="H191" s="256"/>
      <c r="I191" s="256"/>
      <c r="J191" s="256"/>
      <c r="K191" s="256"/>
      <c r="L191" s="256"/>
      <c r="M191" s="256"/>
      <c r="N191" s="256"/>
      <c r="O191" s="256"/>
      <c r="P191" s="256"/>
      <c r="Q191" s="256"/>
      <c r="R191" s="256"/>
      <c r="S191" s="256"/>
      <c r="T191" s="256"/>
      <c r="U191" s="256"/>
      <c r="V191" s="256"/>
      <c r="W191" s="256"/>
      <c r="X191" s="256"/>
      <c r="Y191" s="256"/>
      <c r="Z191" s="256"/>
      <c r="AA191" s="256"/>
      <c r="AB191" s="256"/>
      <c r="AC191" s="256"/>
      <c r="AD191" s="256"/>
      <c r="AE191" s="256"/>
      <c r="AF191" s="256"/>
      <c r="AG191" s="256"/>
      <c r="AH191" s="256"/>
      <c r="AI191" s="256"/>
      <c r="AJ191" s="256"/>
      <c r="AK191" s="256"/>
      <c r="AL191" s="256"/>
      <c r="AM191" s="256"/>
      <c r="AN191" s="256"/>
      <c r="AO191" s="256"/>
      <c r="AP191" s="256"/>
      <c r="AQ191" s="256"/>
      <c r="AR191" s="256"/>
      <c r="AS191" s="256"/>
      <c r="AT191" s="256"/>
      <c r="AU191" s="256"/>
      <c r="AV191" s="256"/>
      <c r="AW191" s="256"/>
      <c r="AX191" s="256"/>
      <c r="AY191" s="256"/>
      <c r="AZ191" s="256"/>
      <c r="BA191" s="256"/>
      <c r="BB191" s="256"/>
      <c r="BC191" s="256"/>
    </row>
    <row r="192" spans="2:55" s="9" customFormat="1" ht="20.25" customHeight="1" x14ac:dyDescent="0.15">
      <c r="B192" s="263" t="s">
        <v>181</v>
      </c>
      <c r="C192" s="263"/>
      <c r="D192" s="263"/>
      <c r="E192" s="263"/>
      <c r="F192" s="263"/>
      <c r="G192" s="263"/>
      <c r="H192" s="263"/>
      <c r="I192" s="263"/>
      <c r="J192" s="263"/>
      <c r="K192" s="263"/>
      <c r="L192" s="263"/>
      <c r="M192" s="263"/>
      <c r="N192" s="263"/>
      <c r="O192" s="263"/>
      <c r="P192" s="263"/>
      <c r="Q192" s="263"/>
      <c r="R192" s="263"/>
      <c r="S192" s="263"/>
      <c r="T192" s="263"/>
      <c r="U192" s="263"/>
      <c r="V192" s="263"/>
      <c r="W192" s="263"/>
      <c r="X192" s="263"/>
      <c r="Y192" s="263"/>
      <c r="Z192" s="263"/>
      <c r="AA192" s="263"/>
      <c r="AB192" s="263"/>
      <c r="AC192" s="263"/>
      <c r="AD192" s="263"/>
      <c r="AE192" s="263"/>
      <c r="AF192" s="263"/>
      <c r="AG192" s="263"/>
      <c r="AH192" s="263"/>
      <c r="AI192" s="263"/>
      <c r="AJ192" s="263"/>
      <c r="AK192" s="263"/>
      <c r="AL192" s="263"/>
      <c r="AM192" s="263"/>
      <c r="AN192" s="263"/>
      <c r="AO192" s="263"/>
      <c r="AP192" s="263"/>
      <c r="AQ192" s="263"/>
      <c r="AR192" s="263"/>
      <c r="AS192" s="263"/>
      <c r="AT192" s="263"/>
      <c r="AU192" s="263"/>
      <c r="AV192" s="263"/>
      <c r="AW192" s="263"/>
      <c r="AX192" s="263"/>
      <c r="AY192" s="263"/>
      <c r="AZ192" s="263"/>
      <c r="BA192" s="263"/>
      <c r="BB192" s="263"/>
      <c r="BC192" s="263"/>
    </row>
    <row r="193" spans="2:55" s="9" customFormat="1" ht="20.25" customHeight="1" x14ac:dyDescent="0.15">
      <c r="B193" s="264" t="s">
        <v>189</v>
      </c>
      <c r="C193" s="264"/>
      <c r="D193" s="264"/>
      <c r="E193" s="264"/>
      <c r="F193" s="264"/>
      <c r="G193" s="264"/>
      <c r="H193" s="264"/>
      <c r="I193" s="264"/>
      <c r="J193" s="264"/>
      <c r="K193" s="264"/>
      <c r="L193" s="264"/>
      <c r="M193" s="264"/>
      <c r="N193" s="264"/>
      <c r="O193" s="264"/>
      <c r="P193" s="264"/>
      <c r="Q193" s="264"/>
      <c r="R193" s="264"/>
      <c r="S193" s="264"/>
      <c r="T193" s="264"/>
      <c r="U193" s="264"/>
      <c r="V193" s="264"/>
      <c r="W193" s="264"/>
      <c r="X193" s="264"/>
      <c r="Y193" s="264"/>
      <c r="Z193" s="264"/>
      <c r="AA193" s="264"/>
      <c r="AB193" s="264"/>
      <c r="AC193" s="264"/>
      <c r="AD193" s="264"/>
      <c r="AE193" s="264"/>
      <c r="AF193" s="264"/>
      <c r="AG193" s="264"/>
      <c r="AH193" s="264"/>
      <c r="AI193" s="264"/>
      <c r="AJ193" s="264"/>
      <c r="AK193" s="264"/>
      <c r="AL193" s="264"/>
      <c r="AM193" s="264"/>
      <c r="AN193" s="264"/>
      <c r="AO193" s="264"/>
      <c r="AP193" s="264"/>
      <c r="AQ193" s="264"/>
      <c r="AR193" s="264"/>
      <c r="AS193" s="264"/>
      <c r="AT193" s="264"/>
      <c r="AU193" s="264"/>
      <c r="AV193" s="264"/>
      <c r="AW193" s="264"/>
      <c r="AX193" s="264"/>
      <c r="AY193" s="264"/>
      <c r="AZ193" s="264"/>
      <c r="BA193" s="264"/>
      <c r="BB193" s="264"/>
      <c r="BC193" s="264"/>
    </row>
    <row r="194" spans="2:55" s="9" customFormat="1" ht="20.25" customHeight="1" x14ac:dyDescent="0.15">
      <c r="B194" s="264" t="s">
        <v>190</v>
      </c>
      <c r="C194" s="264"/>
      <c r="D194" s="264"/>
      <c r="E194" s="264"/>
      <c r="F194" s="264"/>
      <c r="G194" s="264"/>
      <c r="H194" s="264"/>
      <c r="I194" s="264"/>
      <c r="J194" s="264"/>
      <c r="K194" s="264"/>
      <c r="L194" s="264"/>
      <c r="M194" s="264"/>
      <c r="N194" s="264"/>
      <c r="O194" s="264"/>
      <c r="P194" s="264"/>
      <c r="Q194" s="264"/>
      <c r="R194" s="264"/>
      <c r="S194" s="264"/>
      <c r="T194" s="264"/>
      <c r="U194" s="264"/>
      <c r="V194" s="264"/>
      <c r="W194" s="264"/>
      <c r="X194" s="264"/>
      <c r="Y194" s="264"/>
      <c r="Z194" s="264"/>
      <c r="AA194" s="264"/>
      <c r="AB194" s="264"/>
      <c r="AC194" s="264"/>
      <c r="AD194" s="264"/>
      <c r="AE194" s="264"/>
      <c r="AF194" s="264"/>
      <c r="AG194" s="264"/>
      <c r="AH194" s="264"/>
      <c r="AI194" s="264"/>
      <c r="AJ194" s="264"/>
      <c r="AK194" s="264"/>
      <c r="AL194" s="264"/>
      <c r="AM194" s="264"/>
      <c r="AN194" s="264"/>
      <c r="AO194" s="264"/>
      <c r="AP194" s="264"/>
      <c r="AQ194" s="264"/>
      <c r="AR194" s="264"/>
      <c r="AS194" s="264"/>
      <c r="AT194" s="264"/>
      <c r="AU194" s="264"/>
      <c r="AV194" s="264"/>
      <c r="AW194" s="264"/>
      <c r="AX194" s="264"/>
      <c r="AY194" s="264"/>
      <c r="AZ194" s="264"/>
      <c r="BA194" s="264"/>
      <c r="BB194" s="264"/>
      <c r="BC194" s="264"/>
    </row>
    <row r="195" spans="2:55" s="9" customFormat="1" ht="20.25" customHeight="1" x14ac:dyDescent="0.15">
      <c r="B195" s="264" t="s">
        <v>506</v>
      </c>
      <c r="C195" s="264"/>
      <c r="D195" s="264"/>
      <c r="E195" s="264"/>
      <c r="F195" s="264"/>
      <c r="G195" s="264"/>
      <c r="H195" s="264"/>
      <c r="I195" s="264"/>
      <c r="J195" s="264"/>
      <c r="K195" s="264"/>
      <c r="L195" s="264"/>
      <c r="M195" s="264"/>
      <c r="N195" s="264"/>
      <c r="O195" s="264"/>
      <c r="P195" s="264"/>
      <c r="Q195" s="264"/>
      <c r="R195" s="264"/>
      <c r="S195" s="264"/>
      <c r="T195" s="264"/>
      <c r="U195" s="264"/>
      <c r="V195" s="264"/>
      <c r="W195" s="264"/>
      <c r="X195" s="264"/>
      <c r="Y195" s="264"/>
      <c r="Z195" s="264"/>
      <c r="AA195" s="264"/>
      <c r="AB195" s="264"/>
      <c r="AC195" s="264"/>
      <c r="AD195" s="264"/>
      <c r="AE195" s="264"/>
      <c r="AF195" s="264"/>
      <c r="AG195" s="264"/>
      <c r="AH195" s="264"/>
      <c r="AI195" s="264"/>
      <c r="AJ195" s="264"/>
      <c r="AK195" s="264"/>
      <c r="AL195" s="264"/>
      <c r="AM195" s="264"/>
      <c r="AN195" s="264"/>
      <c r="AO195" s="264"/>
      <c r="AP195" s="264"/>
      <c r="AQ195" s="264"/>
      <c r="AR195" s="264"/>
      <c r="AS195" s="264"/>
      <c r="AT195" s="264"/>
      <c r="AU195" s="264"/>
      <c r="AV195" s="264"/>
      <c r="AW195" s="264"/>
      <c r="AX195" s="264"/>
      <c r="AY195" s="264"/>
      <c r="AZ195" s="264"/>
      <c r="BA195" s="264"/>
      <c r="BB195" s="264"/>
      <c r="BC195" s="264"/>
    </row>
    <row r="196" spans="2:55" ht="15" customHeight="1" x14ac:dyDescent="0.15">
      <c r="B196" s="265" t="s">
        <v>427</v>
      </c>
      <c r="C196" s="265"/>
      <c r="D196" s="265"/>
      <c r="E196" s="265"/>
      <c r="F196" s="265"/>
      <c r="G196" s="265"/>
      <c r="H196" s="265"/>
      <c r="I196" s="265"/>
      <c r="J196" s="265"/>
      <c r="K196" s="265"/>
      <c r="L196" s="265"/>
      <c r="M196" s="265"/>
      <c r="N196" s="265"/>
      <c r="O196" s="265"/>
      <c r="P196" s="265"/>
      <c r="Q196" s="265"/>
      <c r="R196" s="265"/>
      <c r="S196" s="265"/>
      <c r="T196" s="265"/>
      <c r="U196" s="265"/>
      <c r="V196" s="265"/>
      <c r="W196" s="265"/>
      <c r="X196" s="265"/>
      <c r="Y196" s="265"/>
      <c r="Z196" s="265"/>
      <c r="AA196" s="265"/>
      <c r="AB196" s="265"/>
      <c r="AC196" s="265"/>
      <c r="AD196" s="265"/>
      <c r="AE196" s="265"/>
      <c r="AF196" s="265"/>
      <c r="AG196" s="265"/>
      <c r="AH196" s="265"/>
      <c r="AI196" s="265"/>
      <c r="AJ196" s="265"/>
      <c r="AK196" s="265"/>
      <c r="AL196" s="265"/>
      <c r="AM196" s="265"/>
      <c r="AN196" s="265"/>
      <c r="AO196" s="265"/>
      <c r="AP196" s="265"/>
      <c r="AQ196" s="265"/>
      <c r="AR196" s="265"/>
      <c r="AS196" s="265"/>
      <c r="AT196" s="265"/>
      <c r="AU196" s="265"/>
      <c r="AV196" s="265"/>
      <c r="AW196" s="265"/>
      <c r="AX196" s="265"/>
      <c r="AY196" s="265"/>
      <c r="AZ196" s="265"/>
      <c r="BA196" s="265"/>
      <c r="BB196" s="265"/>
      <c r="BC196" s="265"/>
    </row>
    <row r="197" spans="2:55" ht="14.25" x14ac:dyDescent="0.15">
      <c r="C197" s="146"/>
      <c r="P197" s="145"/>
    </row>
    <row r="198" spans="2:55" ht="14.25" x14ac:dyDescent="0.15">
      <c r="C198" s="146"/>
      <c r="P198" s="145"/>
    </row>
    <row r="199" spans="2:55" ht="14.25" x14ac:dyDescent="0.15">
      <c r="B199" s="147"/>
      <c r="C199" s="145"/>
      <c r="P199" s="145"/>
    </row>
    <row r="200" spans="2:55" ht="14.25" x14ac:dyDescent="0.2">
      <c r="B200" s="148"/>
      <c r="C200" s="145"/>
      <c r="P200" s="145"/>
    </row>
    <row r="201" spans="2:55" ht="14.25" x14ac:dyDescent="0.15">
      <c r="C201" s="145"/>
      <c r="P201" s="145"/>
      <c r="T201" s="149"/>
      <c r="U201" s="149"/>
      <c r="V201" s="149"/>
      <c r="W201" s="149"/>
      <c r="X201" s="149"/>
      <c r="Y201" s="149"/>
      <c r="Z201" s="149"/>
      <c r="AA201" s="149"/>
      <c r="AB201" s="149"/>
      <c r="AC201" s="149"/>
      <c r="AD201" s="149"/>
      <c r="AE201" s="149"/>
      <c r="AF201" s="149"/>
      <c r="AG201" s="149"/>
      <c r="AH201" s="149"/>
      <c r="AI201" s="149"/>
      <c r="AJ201" s="149"/>
      <c r="AK201" s="149"/>
      <c r="AL201" s="149"/>
      <c r="AM201" s="149"/>
      <c r="AN201" s="149"/>
      <c r="AO201" s="149"/>
      <c r="AP201" s="149"/>
      <c r="AQ201" s="149"/>
      <c r="AR201" s="149"/>
      <c r="AS201" s="149"/>
      <c r="AT201" s="149"/>
      <c r="AU201" s="149"/>
    </row>
    <row r="202" spans="2:55" ht="14.25" x14ac:dyDescent="0.15">
      <c r="C202" s="145"/>
      <c r="P202" s="145"/>
      <c r="T202" s="150"/>
      <c r="U202" s="150"/>
      <c r="V202" s="150"/>
      <c r="W202" s="150"/>
      <c r="X202" s="150"/>
      <c r="Y202" s="150"/>
      <c r="Z202" s="150"/>
      <c r="AA202" s="150"/>
      <c r="AB202" s="150"/>
      <c r="AC202" s="150"/>
      <c r="AD202" s="150"/>
      <c r="AE202" s="150"/>
      <c r="AF202" s="150"/>
      <c r="AG202" s="150"/>
      <c r="AH202" s="150"/>
      <c r="AI202" s="150"/>
      <c r="AJ202" s="150"/>
      <c r="AK202" s="150"/>
      <c r="AL202" s="150"/>
      <c r="AM202" s="150"/>
      <c r="AN202" s="150"/>
      <c r="AO202" s="150"/>
      <c r="AP202" s="150"/>
      <c r="AQ202" s="150"/>
      <c r="AR202" s="150"/>
      <c r="AS202" s="150"/>
      <c r="AT202" s="150"/>
      <c r="AU202" s="150"/>
    </row>
    <row r="203" spans="2:55" ht="14.25" x14ac:dyDescent="0.15">
      <c r="C203" s="145"/>
      <c r="P203" s="145"/>
    </row>
    <row r="204" spans="2:55" ht="14.25" x14ac:dyDescent="0.15">
      <c r="C204" s="145"/>
      <c r="P204" s="145"/>
    </row>
    <row r="205" spans="2:55" ht="14.25" x14ac:dyDescent="0.15">
      <c r="C205" s="145"/>
      <c r="P205" s="145"/>
    </row>
    <row r="206" spans="2:55" ht="14.25" x14ac:dyDescent="0.15">
      <c r="C206" s="145"/>
    </row>
    <row r="207" spans="2:55" ht="14.25" x14ac:dyDescent="0.15">
      <c r="C207" s="145"/>
    </row>
    <row r="208" spans="2:55" ht="14.25" x14ac:dyDescent="0.15">
      <c r="C208" s="145"/>
    </row>
    <row r="209" spans="3:3" ht="14.25" x14ac:dyDescent="0.15">
      <c r="C209" s="145"/>
    </row>
    <row r="210" spans="3:3" ht="14.25" x14ac:dyDescent="0.15">
      <c r="C210" s="145"/>
    </row>
    <row r="211" spans="3:3" ht="14.25" x14ac:dyDescent="0.15">
      <c r="C211" s="145"/>
    </row>
  </sheetData>
  <mergeCells count="42">
    <mergeCell ref="B191:BC191"/>
    <mergeCell ref="B192:BC192"/>
    <mergeCell ref="B193:BC193"/>
    <mergeCell ref="B194:BC194"/>
    <mergeCell ref="B196:BC196"/>
    <mergeCell ref="B195:BC195"/>
    <mergeCell ref="B181:BC181"/>
    <mergeCell ref="B182:BC182"/>
    <mergeCell ref="B183:BC183"/>
    <mergeCell ref="B184:BC184"/>
    <mergeCell ref="B185:BC185"/>
    <mergeCell ref="B176:BC176"/>
    <mergeCell ref="B177:BC177"/>
    <mergeCell ref="B178:BC178"/>
    <mergeCell ref="B179:BC179"/>
    <mergeCell ref="B180:BC180"/>
    <mergeCell ref="B171:BC171"/>
    <mergeCell ref="B172:BC172"/>
    <mergeCell ref="B173:BC173"/>
    <mergeCell ref="B174:BC174"/>
    <mergeCell ref="B175:BC175"/>
    <mergeCell ref="B186:BC186"/>
    <mergeCell ref="B187:BC187"/>
    <mergeCell ref="B188:BC188"/>
    <mergeCell ref="B189:BC189"/>
    <mergeCell ref="B190:BC190"/>
    <mergeCell ref="B170:BC170"/>
    <mergeCell ref="B160:BC160"/>
    <mergeCell ref="B161:BC161"/>
    <mergeCell ref="B162:BC162"/>
    <mergeCell ref="B163:BC163"/>
    <mergeCell ref="B164:BC164"/>
    <mergeCell ref="B165:BC165"/>
    <mergeCell ref="B166:BC166"/>
    <mergeCell ref="B167:BC167"/>
    <mergeCell ref="B168:BC168"/>
    <mergeCell ref="B169:BC169"/>
    <mergeCell ref="A157:AU157"/>
    <mergeCell ref="V3:AD3"/>
    <mergeCell ref="H8:AO8"/>
    <mergeCell ref="A159:AU159"/>
    <mergeCell ref="A2:BC2"/>
  </mergeCells>
  <printOptions horizontalCentered="1"/>
  <pageMargins left="0" right="0" top="0" bottom="0" header="0" footer="0"/>
  <pageSetup paperSize="9" scale="4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80"/>
  <sheetViews>
    <sheetView workbookViewId="0">
      <pane xSplit="1" ySplit="4" topLeftCell="BR652" activePane="bottomRight" state="frozen"/>
      <selection activeCell="B314" sqref="B314"/>
      <selection pane="topRight" activeCell="B314" sqref="B314"/>
      <selection pane="bottomLeft" activeCell="B314" sqref="B314"/>
      <selection pane="bottomRight" activeCell="A619" sqref="A619:CA680"/>
    </sheetView>
  </sheetViews>
  <sheetFormatPr defaultColWidth="9.140625" defaultRowHeight="12.75" x14ac:dyDescent="0.2"/>
  <cols>
    <col min="1" max="1" width="13" style="153" customWidth="1"/>
    <col min="2" max="3" width="9.140625" style="153"/>
    <col min="4" max="4" width="17.85546875" style="153" customWidth="1"/>
    <col min="5" max="5" width="17.7109375" style="153" customWidth="1"/>
    <col min="6" max="7" width="20.140625" style="153" customWidth="1"/>
    <col min="8" max="8" width="15.5703125" style="153" customWidth="1"/>
    <col min="9" max="9" width="13.28515625" style="153" customWidth="1"/>
    <col min="10" max="11" width="13.5703125" style="153" customWidth="1"/>
    <col min="12" max="12" width="21.5703125" style="153" customWidth="1"/>
    <col min="13" max="13" width="10.28515625" style="153" customWidth="1"/>
    <col min="14" max="14" width="9.140625" style="153"/>
    <col min="15" max="15" width="20.140625" style="153" customWidth="1"/>
    <col min="16" max="17" width="20" style="153" customWidth="1"/>
    <col min="18" max="18" width="19.28515625" style="153" customWidth="1"/>
    <col min="19" max="19" width="20.42578125" style="153" customWidth="1"/>
    <col min="20" max="22" width="19" style="153" customWidth="1"/>
    <col min="23" max="23" width="20.7109375" style="153" customWidth="1"/>
    <col min="24" max="24" width="24.28515625" style="153" customWidth="1"/>
    <col min="25" max="25" width="24.140625" style="153" customWidth="1"/>
    <col min="26" max="26" width="23.140625" style="153" customWidth="1"/>
    <col min="27" max="27" width="25.28515625" style="153" customWidth="1"/>
    <col min="28" max="28" width="22.42578125" style="153" customWidth="1"/>
    <col min="29" max="29" width="21.85546875" style="153" customWidth="1"/>
    <col min="30" max="31" width="22" style="153" customWidth="1"/>
    <col min="32" max="32" width="21.5703125" style="153" customWidth="1"/>
    <col min="33" max="33" width="24.7109375" style="153" customWidth="1"/>
    <col min="34" max="34" width="22.5703125" style="153" customWidth="1"/>
    <col min="35" max="35" width="21.28515625" style="153" customWidth="1"/>
    <col min="36" max="36" width="15" style="153" customWidth="1"/>
    <col min="37" max="37" width="10.140625" style="153" bestFit="1" customWidth="1"/>
    <col min="38" max="38" width="9.140625" style="153"/>
    <col min="39" max="39" width="9.28515625" style="153" customWidth="1"/>
    <col min="40" max="40" width="17.28515625" style="153" customWidth="1"/>
    <col min="41" max="41" width="17.7109375" style="153" customWidth="1"/>
    <col min="42" max="42" width="20.5703125" style="153" customWidth="1"/>
    <col min="43" max="43" width="18.5703125" style="153" customWidth="1"/>
    <col min="44" max="45" width="14.28515625" style="153" customWidth="1"/>
    <col min="46" max="46" width="12" style="153" customWidth="1"/>
    <col min="47" max="47" width="12.42578125" style="153" customWidth="1"/>
    <col min="48" max="48" width="11.7109375" style="153" customWidth="1"/>
    <col min="49" max="50" width="18.140625" style="153" customWidth="1"/>
    <col min="51" max="52" width="9.140625" style="153"/>
    <col min="53" max="55" width="19.28515625" style="153" customWidth="1"/>
    <col min="56" max="56" width="23.42578125" style="153" customWidth="1"/>
    <col min="57" max="60" width="19.28515625" style="153" customWidth="1"/>
    <col min="61" max="61" width="21.28515625" style="153" customWidth="1"/>
    <col min="62" max="62" width="22.28515625" style="153" customWidth="1"/>
    <col min="63" max="63" width="22.5703125" style="153" customWidth="1"/>
    <col min="64" max="64" width="22.140625" style="153" customWidth="1"/>
    <col min="65" max="65" width="22.7109375" style="153" customWidth="1"/>
    <col min="66" max="66" width="22" style="153" customWidth="1"/>
    <col min="67" max="68" width="22.7109375" style="153" customWidth="1"/>
    <col min="69" max="69" width="22.42578125" style="153" customWidth="1"/>
    <col min="70" max="70" width="22.28515625" style="153" customWidth="1"/>
    <col min="71" max="71" width="21.5703125" style="153" customWidth="1"/>
    <col min="72" max="72" width="21.28515625" style="153" customWidth="1"/>
    <col min="73" max="73" width="22.42578125" style="153" customWidth="1"/>
    <col min="74" max="75" width="19.28515625" style="153" customWidth="1"/>
    <col min="76" max="76" width="25.85546875" style="153" customWidth="1"/>
    <col min="77" max="77" width="25.7109375" style="153" customWidth="1"/>
    <col min="78" max="78" width="26.42578125" style="153" customWidth="1"/>
    <col min="79" max="79" width="31" style="153" customWidth="1"/>
    <col min="80" max="16384" width="9.140625" style="153"/>
  </cols>
  <sheetData>
    <row r="1" spans="1:79" x14ac:dyDescent="0.2">
      <c r="A1" s="152" t="s">
        <v>194</v>
      </c>
    </row>
    <row r="2" spans="1:79" ht="13.5" thickBot="1" x14ac:dyDescent="0.25">
      <c r="A2" s="153" t="s">
        <v>195</v>
      </c>
    </row>
    <row r="3" spans="1:79" ht="81" customHeight="1" thickBot="1" x14ac:dyDescent="0.25">
      <c r="A3" s="268" t="s">
        <v>196</v>
      </c>
      <c r="B3" s="270" t="s">
        <v>197</v>
      </c>
      <c r="C3" s="271"/>
      <c r="D3" s="271"/>
      <c r="E3" s="271"/>
      <c r="F3" s="271"/>
      <c r="G3" s="271"/>
      <c r="H3" s="272"/>
      <c r="I3" s="270" t="s">
        <v>198</v>
      </c>
      <c r="J3" s="271"/>
      <c r="K3" s="271"/>
      <c r="L3" s="271"/>
      <c r="M3" s="270" t="s">
        <v>199</v>
      </c>
      <c r="N3" s="271"/>
      <c r="O3" s="271"/>
      <c r="P3" s="271"/>
      <c r="Q3" s="271"/>
      <c r="R3" s="271"/>
      <c r="S3" s="271"/>
      <c r="T3" s="271"/>
      <c r="U3" s="271"/>
      <c r="V3" s="271"/>
      <c r="W3" s="271"/>
      <c r="X3" s="271"/>
      <c r="Y3" s="271"/>
      <c r="Z3" s="271"/>
      <c r="AA3" s="271"/>
      <c r="AB3" s="271"/>
      <c r="AC3" s="271"/>
      <c r="AD3" s="271"/>
      <c r="AE3" s="271"/>
      <c r="AF3" s="271"/>
      <c r="AG3" s="271"/>
      <c r="AH3" s="271"/>
      <c r="AI3" s="271"/>
      <c r="AJ3" s="272"/>
      <c r="AK3" s="268" t="s">
        <v>196</v>
      </c>
      <c r="AL3" s="270" t="s">
        <v>200</v>
      </c>
      <c r="AM3" s="271"/>
      <c r="AN3" s="271"/>
      <c r="AO3" s="271"/>
      <c r="AP3" s="271"/>
      <c r="AQ3" s="271"/>
      <c r="AR3" s="271"/>
      <c r="AS3" s="272"/>
      <c r="AT3" s="270" t="s">
        <v>201</v>
      </c>
      <c r="AU3" s="271"/>
      <c r="AV3" s="271"/>
      <c r="AW3" s="271"/>
      <c r="AX3" s="272"/>
      <c r="AY3" s="273" t="s">
        <v>202</v>
      </c>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5"/>
      <c r="BX3" s="276" t="s">
        <v>203</v>
      </c>
      <c r="BY3" s="278" t="s">
        <v>204</v>
      </c>
      <c r="BZ3" s="266" t="s">
        <v>205</v>
      </c>
      <c r="CA3" s="266" t="s">
        <v>206</v>
      </c>
    </row>
    <row r="4" spans="1:79" ht="46.5" customHeight="1" thickBot="1" x14ac:dyDescent="0.25">
      <c r="A4" s="269"/>
      <c r="B4" s="154" t="s">
        <v>207</v>
      </c>
      <c r="C4" s="155" t="s">
        <v>208</v>
      </c>
      <c r="D4" s="155" t="s">
        <v>209</v>
      </c>
      <c r="E4" s="155" t="s">
        <v>210</v>
      </c>
      <c r="F4" s="155" t="s">
        <v>211</v>
      </c>
      <c r="G4" s="155" t="s">
        <v>212</v>
      </c>
      <c r="H4" s="156" t="s">
        <v>213</v>
      </c>
      <c r="I4" s="154" t="s">
        <v>207</v>
      </c>
      <c r="J4" s="155" t="s">
        <v>208</v>
      </c>
      <c r="K4" s="155" t="s">
        <v>213</v>
      </c>
      <c r="L4" s="157" t="s">
        <v>209</v>
      </c>
      <c r="M4" s="154" t="s">
        <v>207</v>
      </c>
      <c r="N4" s="155" t="s">
        <v>208</v>
      </c>
      <c r="O4" s="155" t="s">
        <v>209</v>
      </c>
      <c r="P4" s="155" t="s">
        <v>210</v>
      </c>
      <c r="Q4" s="155" t="s">
        <v>211</v>
      </c>
      <c r="R4" s="155" t="s">
        <v>212</v>
      </c>
      <c r="S4" s="155" t="s">
        <v>213</v>
      </c>
      <c r="T4" s="155" t="s">
        <v>214</v>
      </c>
      <c r="U4" s="155" t="s">
        <v>215</v>
      </c>
      <c r="V4" s="155" t="s">
        <v>216</v>
      </c>
      <c r="W4" s="155" t="s">
        <v>217</v>
      </c>
      <c r="X4" s="155" t="s">
        <v>218</v>
      </c>
      <c r="Y4" s="155" t="s">
        <v>219</v>
      </c>
      <c r="Z4" s="155" t="s">
        <v>220</v>
      </c>
      <c r="AA4" s="155" t="s">
        <v>221</v>
      </c>
      <c r="AB4" s="155" t="s">
        <v>222</v>
      </c>
      <c r="AC4" s="155" t="s">
        <v>223</v>
      </c>
      <c r="AD4" s="155" t="s">
        <v>224</v>
      </c>
      <c r="AE4" s="155" t="s">
        <v>225</v>
      </c>
      <c r="AF4" s="155" t="s">
        <v>226</v>
      </c>
      <c r="AG4" s="155" t="s">
        <v>227</v>
      </c>
      <c r="AH4" s="155" t="s">
        <v>228</v>
      </c>
      <c r="AI4" s="155" t="s">
        <v>229</v>
      </c>
      <c r="AJ4" s="156" t="s">
        <v>230</v>
      </c>
      <c r="AK4" s="269"/>
      <c r="AL4" s="154" t="s">
        <v>207</v>
      </c>
      <c r="AM4" s="155" t="s">
        <v>208</v>
      </c>
      <c r="AN4" s="155" t="s">
        <v>209</v>
      </c>
      <c r="AO4" s="155" t="s">
        <v>210</v>
      </c>
      <c r="AP4" s="155" t="s">
        <v>211</v>
      </c>
      <c r="AQ4" s="155" t="s">
        <v>212</v>
      </c>
      <c r="AR4" s="156" t="s">
        <v>213</v>
      </c>
      <c r="AS4" s="158" t="s">
        <v>231</v>
      </c>
      <c r="AT4" s="154" t="s">
        <v>207</v>
      </c>
      <c r="AU4" s="155" t="s">
        <v>208</v>
      </c>
      <c r="AV4" s="155" t="s">
        <v>213</v>
      </c>
      <c r="AW4" s="158" t="s">
        <v>209</v>
      </c>
      <c r="AX4" s="159" t="s">
        <v>231</v>
      </c>
      <c r="AY4" s="154" t="s">
        <v>207</v>
      </c>
      <c r="AZ4" s="155" t="s">
        <v>208</v>
      </c>
      <c r="BA4" s="155" t="s">
        <v>209</v>
      </c>
      <c r="BB4" s="155" t="s">
        <v>210</v>
      </c>
      <c r="BC4" s="155" t="s">
        <v>211</v>
      </c>
      <c r="BD4" s="155" t="s">
        <v>212</v>
      </c>
      <c r="BE4" s="155" t="s">
        <v>213</v>
      </c>
      <c r="BF4" s="155" t="s">
        <v>214</v>
      </c>
      <c r="BG4" s="155" t="s">
        <v>215</v>
      </c>
      <c r="BH4" s="155" t="s">
        <v>216</v>
      </c>
      <c r="BI4" s="155" t="s">
        <v>217</v>
      </c>
      <c r="BJ4" s="155" t="s">
        <v>218</v>
      </c>
      <c r="BK4" s="155" t="s">
        <v>219</v>
      </c>
      <c r="BL4" s="155" t="s">
        <v>220</v>
      </c>
      <c r="BM4" s="155" t="s">
        <v>221</v>
      </c>
      <c r="BN4" s="155" t="s">
        <v>222</v>
      </c>
      <c r="BO4" s="155" t="s">
        <v>223</v>
      </c>
      <c r="BP4" s="155" t="s">
        <v>224</v>
      </c>
      <c r="BQ4" s="155" t="s">
        <v>225</v>
      </c>
      <c r="BR4" s="155" t="s">
        <v>226</v>
      </c>
      <c r="BS4" s="155" t="s">
        <v>227</v>
      </c>
      <c r="BT4" s="155" t="s">
        <v>228</v>
      </c>
      <c r="BU4" s="155" t="s">
        <v>229</v>
      </c>
      <c r="BV4" s="156" t="s">
        <v>230</v>
      </c>
      <c r="BW4" s="159" t="s">
        <v>231</v>
      </c>
      <c r="BX4" s="277"/>
      <c r="BY4" s="279"/>
      <c r="BZ4" s="267"/>
      <c r="CA4" s="267"/>
    </row>
    <row r="5" spans="1:79" x14ac:dyDescent="0.2">
      <c r="A5" s="160">
        <v>42095</v>
      </c>
      <c r="B5" s="161" t="s">
        <v>232</v>
      </c>
      <c r="C5" s="162" t="s">
        <v>232</v>
      </c>
      <c r="D5" s="162" t="s">
        <v>232</v>
      </c>
      <c r="E5" s="162" t="s">
        <v>232</v>
      </c>
      <c r="F5" s="162" t="s">
        <v>232</v>
      </c>
      <c r="G5" s="162" t="s">
        <v>232</v>
      </c>
      <c r="H5" s="163" t="s">
        <v>232</v>
      </c>
      <c r="I5" s="161" t="s">
        <v>232</v>
      </c>
      <c r="J5" s="162" t="s">
        <v>232</v>
      </c>
      <c r="K5" s="162"/>
      <c r="L5" s="162"/>
      <c r="M5" s="161" t="s">
        <v>232</v>
      </c>
      <c r="N5" s="162" t="s">
        <v>232</v>
      </c>
      <c r="O5" s="162" t="s">
        <v>232</v>
      </c>
      <c r="P5" s="162" t="s">
        <v>232</v>
      </c>
      <c r="Q5" s="162" t="s">
        <v>232</v>
      </c>
      <c r="R5" s="162" t="s">
        <v>232</v>
      </c>
      <c r="S5" s="162" t="s">
        <v>232</v>
      </c>
      <c r="T5" s="162" t="s">
        <v>232</v>
      </c>
      <c r="U5" s="162" t="s">
        <v>232</v>
      </c>
      <c r="V5" s="162" t="s">
        <v>232</v>
      </c>
      <c r="W5" s="162" t="s">
        <v>232</v>
      </c>
      <c r="X5" s="162" t="s">
        <v>232</v>
      </c>
      <c r="Y5" s="162" t="s">
        <v>232</v>
      </c>
      <c r="Z5" s="162" t="s">
        <v>232</v>
      </c>
      <c r="AA5" s="162" t="s">
        <v>232</v>
      </c>
      <c r="AB5" s="162" t="s">
        <v>232</v>
      </c>
      <c r="AC5" s="162" t="s">
        <v>232</v>
      </c>
      <c r="AD5" s="162" t="s">
        <v>232</v>
      </c>
      <c r="AE5" s="162" t="s">
        <v>232</v>
      </c>
      <c r="AF5" s="162" t="s">
        <v>232</v>
      </c>
      <c r="AG5" s="162" t="s">
        <v>232</v>
      </c>
      <c r="AH5" s="162" t="s">
        <v>232</v>
      </c>
      <c r="AI5" s="162" t="s">
        <v>232</v>
      </c>
      <c r="AJ5" s="163" t="s">
        <v>232</v>
      </c>
      <c r="AK5" s="160">
        <v>42095</v>
      </c>
      <c r="AL5" s="161" t="s">
        <v>232</v>
      </c>
      <c r="AM5" s="162">
        <v>0</v>
      </c>
      <c r="AN5" s="162">
        <v>0</v>
      </c>
      <c r="AO5" s="162">
        <v>0</v>
      </c>
      <c r="AP5" s="162">
        <v>0</v>
      </c>
      <c r="AQ5" s="162">
        <v>0</v>
      </c>
      <c r="AR5" s="163">
        <v>0</v>
      </c>
      <c r="AS5" s="164">
        <v>0</v>
      </c>
      <c r="AT5" s="161" t="s">
        <v>232</v>
      </c>
      <c r="AU5" s="162">
        <v>0</v>
      </c>
      <c r="AV5" s="162">
        <v>0</v>
      </c>
      <c r="AW5" s="165" t="s">
        <v>232</v>
      </c>
      <c r="AX5" s="166">
        <v>0</v>
      </c>
      <c r="AY5" s="161" t="s">
        <v>232</v>
      </c>
      <c r="AZ5" s="162">
        <v>0</v>
      </c>
      <c r="BA5" s="162">
        <v>0</v>
      </c>
      <c r="BB5" s="162">
        <v>0</v>
      </c>
      <c r="BC5" s="162">
        <v>0</v>
      </c>
      <c r="BD5" s="162">
        <v>0</v>
      </c>
      <c r="BE5" s="162">
        <v>0</v>
      </c>
      <c r="BF5" s="162">
        <v>0</v>
      </c>
      <c r="BG5" s="162">
        <v>0</v>
      </c>
      <c r="BH5" s="162">
        <v>0</v>
      </c>
      <c r="BI5" s="162">
        <v>0</v>
      </c>
      <c r="BJ5" s="162">
        <v>0</v>
      </c>
      <c r="BK5" s="162">
        <v>0</v>
      </c>
      <c r="BL5" s="162" t="s">
        <v>232</v>
      </c>
      <c r="BM5" s="162" t="s">
        <v>232</v>
      </c>
      <c r="BN5" s="162" t="s">
        <v>232</v>
      </c>
      <c r="BO5" s="162">
        <v>0</v>
      </c>
      <c r="BP5" s="162">
        <v>0</v>
      </c>
      <c r="BQ5" s="162" t="s">
        <v>232</v>
      </c>
      <c r="BR5" s="162" t="s">
        <v>232</v>
      </c>
      <c r="BS5" s="162" t="s">
        <v>232</v>
      </c>
      <c r="BT5" s="162" t="s">
        <v>232</v>
      </c>
      <c r="BU5" s="162">
        <v>0</v>
      </c>
      <c r="BV5" s="163" t="s">
        <v>232</v>
      </c>
      <c r="BW5" s="164">
        <v>0</v>
      </c>
      <c r="BX5" s="167">
        <v>0</v>
      </c>
      <c r="BY5" s="168">
        <v>0</v>
      </c>
      <c r="BZ5" s="169">
        <v>0</v>
      </c>
      <c r="CA5" s="169">
        <v>0</v>
      </c>
    </row>
    <row r="6" spans="1:79" x14ac:dyDescent="0.2">
      <c r="A6" s="160">
        <v>42096</v>
      </c>
      <c r="B6" s="161" t="s">
        <v>232</v>
      </c>
      <c r="C6" s="162" t="s">
        <v>232</v>
      </c>
      <c r="D6" s="162">
        <v>8.061992213416104E-2</v>
      </c>
      <c r="E6" s="162" t="s">
        <v>232</v>
      </c>
      <c r="F6" s="162" t="s">
        <v>232</v>
      </c>
      <c r="G6" s="162" t="s">
        <v>232</v>
      </c>
      <c r="H6" s="163" t="s">
        <v>232</v>
      </c>
      <c r="I6" s="161" t="s">
        <v>232</v>
      </c>
      <c r="J6" s="162" t="s">
        <v>232</v>
      </c>
      <c r="K6" s="162"/>
      <c r="L6" s="162"/>
      <c r="M6" s="161" t="s">
        <v>232</v>
      </c>
      <c r="N6" s="162" t="s">
        <v>232</v>
      </c>
      <c r="O6" s="162" t="s">
        <v>232</v>
      </c>
      <c r="P6" s="162" t="s">
        <v>232</v>
      </c>
      <c r="Q6" s="162" t="s">
        <v>232</v>
      </c>
      <c r="R6" s="162" t="s">
        <v>232</v>
      </c>
      <c r="S6" s="162" t="s">
        <v>232</v>
      </c>
      <c r="T6" s="162" t="s">
        <v>232</v>
      </c>
      <c r="U6" s="162" t="s">
        <v>232</v>
      </c>
      <c r="V6" s="162" t="s">
        <v>232</v>
      </c>
      <c r="W6" s="162" t="s">
        <v>232</v>
      </c>
      <c r="X6" s="162" t="s">
        <v>232</v>
      </c>
      <c r="Y6" s="162" t="s">
        <v>232</v>
      </c>
      <c r="Z6" s="162" t="s">
        <v>232</v>
      </c>
      <c r="AA6" s="162" t="s">
        <v>232</v>
      </c>
      <c r="AB6" s="162" t="s">
        <v>232</v>
      </c>
      <c r="AC6" s="162" t="s">
        <v>232</v>
      </c>
      <c r="AD6" s="162" t="s">
        <v>232</v>
      </c>
      <c r="AE6" s="162" t="s">
        <v>232</v>
      </c>
      <c r="AF6" s="162" t="s">
        <v>232</v>
      </c>
      <c r="AG6" s="162" t="s">
        <v>232</v>
      </c>
      <c r="AH6" s="162" t="s">
        <v>232</v>
      </c>
      <c r="AI6" s="162" t="s">
        <v>232</v>
      </c>
      <c r="AJ6" s="163" t="s">
        <v>232</v>
      </c>
      <c r="AK6" s="160">
        <v>42096</v>
      </c>
      <c r="AL6" s="161" t="s">
        <v>232</v>
      </c>
      <c r="AM6" s="162">
        <v>0</v>
      </c>
      <c r="AN6" s="162">
        <v>0</v>
      </c>
      <c r="AO6" s="162">
        <v>0</v>
      </c>
      <c r="AP6" s="162">
        <v>0</v>
      </c>
      <c r="AQ6" s="162">
        <v>0</v>
      </c>
      <c r="AR6" s="163">
        <v>0</v>
      </c>
      <c r="AS6" s="164">
        <v>0</v>
      </c>
      <c r="AT6" s="161" t="s">
        <v>232</v>
      </c>
      <c r="AU6" s="162">
        <v>0</v>
      </c>
      <c r="AV6" s="162">
        <v>0</v>
      </c>
      <c r="AW6" s="165" t="s">
        <v>232</v>
      </c>
      <c r="AX6" s="166">
        <v>0</v>
      </c>
      <c r="AY6" s="161" t="s">
        <v>232</v>
      </c>
      <c r="AZ6" s="162">
        <v>0</v>
      </c>
      <c r="BA6" s="162">
        <v>0</v>
      </c>
      <c r="BB6" s="162">
        <v>0</v>
      </c>
      <c r="BC6" s="162">
        <v>0</v>
      </c>
      <c r="BD6" s="162">
        <v>0</v>
      </c>
      <c r="BE6" s="162">
        <v>0</v>
      </c>
      <c r="BF6" s="162">
        <v>0</v>
      </c>
      <c r="BG6" s="162">
        <v>0</v>
      </c>
      <c r="BH6" s="162">
        <v>0</v>
      </c>
      <c r="BI6" s="162">
        <v>0</v>
      </c>
      <c r="BJ6" s="162">
        <v>0</v>
      </c>
      <c r="BK6" s="162">
        <v>0</v>
      </c>
      <c r="BL6" s="162" t="s">
        <v>232</v>
      </c>
      <c r="BM6" s="162" t="s">
        <v>232</v>
      </c>
      <c r="BN6" s="162" t="s">
        <v>232</v>
      </c>
      <c r="BO6" s="162">
        <v>0</v>
      </c>
      <c r="BP6" s="162">
        <v>0</v>
      </c>
      <c r="BQ6" s="162" t="s">
        <v>232</v>
      </c>
      <c r="BR6" s="162" t="s">
        <v>232</v>
      </c>
      <c r="BS6" s="162" t="s">
        <v>232</v>
      </c>
      <c r="BT6" s="162" t="s">
        <v>232</v>
      </c>
      <c r="BU6" s="162">
        <v>0</v>
      </c>
      <c r="BV6" s="163" t="s">
        <v>232</v>
      </c>
      <c r="BW6" s="164">
        <v>0</v>
      </c>
      <c r="BX6" s="167">
        <v>0</v>
      </c>
      <c r="BY6" s="168">
        <v>0</v>
      </c>
      <c r="BZ6" s="169">
        <v>0</v>
      </c>
      <c r="CA6" s="169">
        <v>0</v>
      </c>
    </row>
    <row r="7" spans="1:79" x14ac:dyDescent="0.2">
      <c r="A7" s="160">
        <v>42097</v>
      </c>
      <c r="B7" s="161" t="s">
        <v>232</v>
      </c>
      <c r="C7" s="162" t="s">
        <v>232</v>
      </c>
      <c r="D7" s="162">
        <v>0.11454455522870204</v>
      </c>
      <c r="E7" s="162" t="s">
        <v>232</v>
      </c>
      <c r="F7" s="162" t="s">
        <v>232</v>
      </c>
      <c r="G7" s="162" t="s">
        <v>232</v>
      </c>
      <c r="H7" s="163" t="s">
        <v>232</v>
      </c>
      <c r="I7" s="161" t="s">
        <v>232</v>
      </c>
      <c r="J7" s="162" t="s">
        <v>232</v>
      </c>
      <c r="K7" s="162"/>
      <c r="L7" s="162"/>
      <c r="M7" s="161" t="s">
        <v>232</v>
      </c>
      <c r="N7" s="162" t="s">
        <v>232</v>
      </c>
      <c r="O7" s="162" t="s">
        <v>232</v>
      </c>
      <c r="P7" s="162" t="s">
        <v>232</v>
      </c>
      <c r="Q7" s="162" t="s">
        <v>232</v>
      </c>
      <c r="R7" s="162" t="s">
        <v>232</v>
      </c>
      <c r="S7" s="162" t="s">
        <v>232</v>
      </c>
      <c r="T7" s="162" t="s">
        <v>232</v>
      </c>
      <c r="U7" s="162" t="s">
        <v>232</v>
      </c>
      <c r="V7" s="162" t="s">
        <v>232</v>
      </c>
      <c r="W7" s="162" t="s">
        <v>232</v>
      </c>
      <c r="X7" s="162" t="s">
        <v>232</v>
      </c>
      <c r="Y7" s="162" t="s">
        <v>232</v>
      </c>
      <c r="Z7" s="162" t="s">
        <v>232</v>
      </c>
      <c r="AA7" s="162" t="s">
        <v>232</v>
      </c>
      <c r="AB7" s="162" t="s">
        <v>232</v>
      </c>
      <c r="AC7" s="162" t="s">
        <v>232</v>
      </c>
      <c r="AD7" s="162" t="s">
        <v>232</v>
      </c>
      <c r="AE7" s="162" t="s">
        <v>232</v>
      </c>
      <c r="AF7" s="162" t="s">
        <v>232</v>
      </c>
      <c r="AG7" s="162" t="s">
        <v>232</v>
      </c>
      <c r="AH7" s="162" t="s">
        <v>232</v>
      </c>
      <c r="AI7" s="162" t="s">
        <v>232</v>
      </c>
      <c r="AJ7" s="163" t="s">
        <v>232</v>
      </c>
      <c r="AK7" s="160">
        <v>42097</v>
      </c>
      <c r="AL7" s="161" t="s">
        <v>232</v>
      </c>
      <c r="AM7" s="162">
        <v>0</v>
      </c>
      <c r="AN7" s="162">
        <v>0</v>
      </c>
      <c r="AO7" s="162">
        <v>0</v>
      </c>
      <c r="AP7" s="162">
        <v>0</v>
      </c>
      <c r="AQ7" s="162">
        <v>0</v>
      </c>
      <c r="AR7" s="163">
        <v>0</v>
      </c>
      <c r="AS7" s="164">
        <v>0</v>
      </c>
      <c r="AT7" s="161" t="s">
        <v>232</v>
      </c>
      <c r="AU7" s="162">
        <v>0</v>
      </c>
      <c r="AV7" s="162">
        <v>0</v>
      </c>
      <c r="AW7" s="165" t="s">
        <v>232</v>
      </c>
      <c r="AX7" s="166">
        <v>0</v>
      </c>
      <c r="AY7" s="161" t="s">
        <v>232</v>
      </c>
      <c r="AZ7" s="162">
        <v>0</v>
      </c>
      <c r="BA7" s="162">
        <v>0</v>
      </c>
      <c r="BB7" s="162">
        <v>0</v>
      </c>
      <c r="BC7" s="162">
        <v>0</v>
      </c>
      <c r="BD7" s="162">
        <v>0</v>
      </c>
      <c r="BE7" s="162">
        <v>0</v>
      </c>
      <c r="BF7" s="162">
        <v>0</v>
      </c>
      <c r="BG7" s="162">
        <v>0</v>
      </c>
      <c r="BH7" s="162">
        <v>0</v>
      </c>
      <c r="BI7" s="162">
        <v>0</v>
      </c>
      <c r="BJ7" s="162">
        <v>0</v>
      </c>
      <c r="BK7" s="162">
        <v>0</v>
      </c>
      <c r="BL7" s="162" t="s">
        <v>232</v>
      </c>
      <c r="BM7" s="162" t="s">
        <v>232</v>
      </c>
      <c r="BN7" s="162" t="s">
        <v>232</v>
      </c>
      <c r="BO7" s="162">
        <v>0</v>
      </c>
      <c r="BP7" s="162">
        <v>0</v>
      </c>
      <c r="BQ7" s="162" t="s">
        <v>232</v>
      </c>
      <c r="BR7" s="162" t="s">
        <v>232</v>
      </c>
      <c r="BS7" s="162" t="s">
        <v>232</v>
      </c>
      <c r="BT7" s="162" t="s">
        <v>232</v>
      </c>
      <c r="BU7" s="162">
        <v>0</v>
      </c>
      <c r="BV7" s="163" t="s">
        <v>232</v>
      </c>
      <c r="BW7" s="164">
        <v>0</v>
      </c>
      <c r="BX7" s="167">
        <v>0</v>
      </c>
      <c r="BY7" s="168">
        <v>0</v>
      </c>
      <c r="BZ7" s="169">
        <v>0</v>
      </c>
      <c r="CA7" s="169">
        <v>0</v>
      </c>
    </row>
    <row r="8" spans="1:79" x14ac:dyDescent="0.2">
      <c r="A8" s="160">
        <v>42100</v>
      </c>
      <c r="B8" s="161" t="s">
        <v>232</v>
      </c>
      <c r="C8" s="162" t="s">
        <v>232</v>
      </c>
      <c r="D8" s="162" t="s">
        <v>232</v>
      </c>
      <c r="E8" s="162" t="s">
        <v>232</v>
      </c>
      <c r="F8" s="162" t="s">
        <v>232</v>
      </c>
      <c r="G8" s="162" t="s">
        <v>232</v>
      </c>
      <c r="H8" s="163" t="s">
        <v>232</v>
      </c>
      <c r="I8" s="161" t="s">
        <v>232</v>
      </c>
      <c r="J8" s="162" t="s">
        <v>232</v>
      </c>
      <c r="K8" s="162"/>
      <c r="L8" s="162"/>
      <c r="M8" s="161" t="s">
        <v>232</v>
      </c>
      <c r="N8" s="162" t="s">
        <v>232</v>
      </c>
      <c r="O8" s="162" t="s">
        <v>232</v>
      </c>
      <c r="P8" s="162" t="s">
        <v>232</v>
      </c>
      <c r="Q8" s="162" t="s">
        <v>232</v>
      </c>
      <c r="R8" s="162" t="s">
        <v>232</v>
      </c>
      <c r="S8" s="162" t="s">
        <v>232</v>
      </c>
      <c r="T8" s="162" t="s">
        <v>232</v>
      </c>
      <c r="U8" s="162" t="s">
        <v>232</v>
      </c>
      <c r="V8" s="162" t="s">
        <v>232</v>
      </c>
      <c r="W8" s="162" t="s">
        <v>232</v>
      </c>
      <c r="X8" s="162" t="s">
        <v>232</v>
      </c>
      <c r="Y8" s="162" t="s">
        <v>232</v>
      </c>
      <c r="Z8" s="162" t="s">
        <v>232</v>
      </c>
      <c r="AA8" s="162" t="s">
        <v>232</v>
      </c>
      <c r="AB8" s="162" t="s">
        <v>232</v>
      </c>
      <c r="AC8" s="162" t="s">
        <v>232</v>
      </c>
      <c r="AD8" s="162" t="s">
        <v>232</v>
      </c>
      <c r="AE8" s="162" t="s">
        <v>232</v>
      </c>
      <c r="AF8" s="162" t="s">
        <v>232</v>
      </c>
      <c r="AG8" s="162" t="s">
        <v>232</v>
      </c>
      <c r="AH8" s="162" t="s">
        <v>232</v>
      </c>
      <c r="AI8" s="162" t="s">
        <v>232</v>
      </c>
      <c r="AJ8" s="163" t="s">
        <v>232</v>
      </c>
      <c r="AK8" s="160">
        <v>42100</v>
      </c>
      <c r="AL8" s="161" t="s">
        <v>232</v>
      </c>
      <c r="AM8" s="162">
        <v>0</v>
      </c>
      <c r="AN8" s="162">
        <v>0</v>
      </c>
      <c r="AO8" s="162">
        <v>0</v>
      </c>
      <c r="AP8" s="162">
        <v>0</v>
      </c>
      <c r="AQ8" s="162">
        <v>0</v>
      </c>
      <c r="AR8" s="163">
        <v>0</v>
      </c>
      <c r="AS8" s="164">
        <v>0</v>
      </c>
      <c r="AT8" s="161" t="s">
        <v>232</v>
      </c>
      <c r="AU8" s="162">
        <v>0</v>
      </c>
      <c r="AV8" s="162">
        <v>0</v>
      </c>
      <c r="AW8" s="165" t="s">
        <v>232</v>
      </c>
      <c r="AX8" s="166">
        <v>0</v>
      </c>
      <c r="AY8" s="161" t="s">
        <v>232</v>
      </c>
      <c r="AZ8" s="162">
        <v>0</v>
      </c>
      <c r="BA8" s="162">
        <v>0</v>
      </c>
      <c r="BB8" s="162">
        <v>0</v>
      </c>
      <c r="BC8" s="162">
        <v>0</v>
      </c>
      <c r="BD8" s="162">
        <v>0</v>
      </c>
      <c r="BE8" s="162">
        <v>0</v>
      </c>
      <c r="BF8" s="162">
        <v>0</v>
      </c>
      <c r="BG8" s="162">
        <v>0</v>
      </c>
      <c r="BH8" s="162">
        <v>0</v>
      </c>
      <c r="BI8" s="162">
        <v>0</v>
      </c>
      <c r="BJ8" s="162">
        <v>0</v>
      </c>
      <c r="BK8" s="162">
        <v>0</v>
      </c>
      <c r="BL8" s="162" t="s">
        <v>232</v>
      </c>
      <c r="BM8" s="162" t="s">
        <v>232</v>
      </c>
      <c r="BN8" s="162" t="s">
        <v>232</v>
      </c>
      <c r="BO8" s="162">
        <v>0</v>
      </c>
      <c r="BP8" s="162">
        <v>0</v>
      </c>
      <c r="BQ8" s="162" t="s">
        <v>232</v>
      </c>
      <c r="BR8" s="162" t="s">
        <v>232</v>
      </c>
      <c r="BS8" s="162" t="s">
        <v>232</v>
      </c>
      <c r="BT8" s="162" t="s">
        <v>232</v>
      </c>
      <c r="BU8" s="162">
        <v>0</v>
      </c>
      <c r="BV8" s="163" t="s">
        <v>232</v>
      </c>
      <c r="BW8" s="164">
        <v>0</v>
      </c>
      <c r="BX8" s="167">
        <v>0</v>
      </c>
      <c r="BY8" s="168">
        <v>0</v>
      </c>
      <c r="BZ8" s="169">
        <v>0</v>
      </c>
      <c r="CA8" s="169">
        <v>0</v>
      </c>
    </row>
    <row r="9" spans="1:79" x14ac:dyDescent="0.2">
      <c r="A9" s="160">
        <v>42101</v>
      </c>
      <c r="B9" s="161" t="s">
        <v>232</v>
      </c>
      <c r="C9" s="162">
        <v>7.1289539661805609E-2</v>
      </c>
      <c r="D9" s="162" t="s">
        <v>232</v>
      </c>
      <c r="E9" s="162" t="s">
        <v>232</v>
      </c>
      <c r="F9" s="162" t="s">
        <v>232</v>
      </c>
      <c r="G9" s="162" t="s">
        <v>232</v>
      </c>
      <c r="H9" s="163">
        <v>7.1289539661805609E-2</v>
      </c>
      <c r="I9" s="161" t="s">
        <v>232</v>
      </c>
      <c r="J9" s="162" t="s">
        <v>232</v>
      </c>
      <c r="K9" s="162"/>
      <c r="L9" s="162"/>
      <c r="M9" s="161" t="s">
        <v>232</v>
      </c>
      <c r="N9" s="162" t="s">
        <v>232</v>
      </c>
      <c r="O9" s="162" t="s">
        <v>232</v>
      </c>
      <c r="P9" s="162" t="s">
        <v>232</v>
      </c>
      <c r="Q9" s="162" t="s">
        <v>232</v>
      </c>
      <c r="R9" s="162" t="s">
        <v>232</v>
      </c>
      <c r="S9" s="162" t="s">
        <v>232</v>
      </c>
      <c r="T9" s="162" t="s">
        <v>232</v>
      </c>
      <c r="U9" s="162" t="s">
        <v>232</v>
      </c>
      <c r="V9" s="162" t="s">
        <v>232</v>
      </c>
      <c r="W9" s="162" t="s">
        <v>232</v>
      </c>
      <c r="X9" s="162" t="s">
        <v>232</v>
      </c>
      <c r="Y9" s="162" t="s">
        <v>232</v>
      </c>
      <c r="Z9" s="162" t="s">
        <v>232</v>
      </c>
      <c r="AA9" s="162" t="s">
        <v>232</v>
      </c>
      <c r="AB9" s="162" t="s">
        <v>232</v>
      </c>
      <c r="AC9" s="162" t="s">
        <v>232</v>
      </c>
      <c r="AD9" s="162" t="s">
        <v>232</v>
      </c>
      <c r="AE9" s="162" t="s">
        <v>232</v>
      </c>
      <c r="AF9" s="162" t="s">
        <v>232</v>
      </c>
      <c r="AG9" s="162" t="s">
        <v>232</v>
      </c>
      <c r="AH9" s="162" t="s">
        <v>232</v>
      </c>
      <c r="AI9" s="162" t="s">
        <v>232</v>
      </c>
      <c r="AJ9" s="163" t="s">
        <v>232</v>
      </c>
      <c r="AK9" s="160">
        <v>42101</v>
      </c>
      <c r="AL9" s="161" t="s">
        <v>232</v>
      </c>
      <c r="AM9" s="162">
        <v>0</v>
      </c>
      <c r="AN9" s="162">
        <v>0</v>
      </c>
      <c r="AO9" s="162">
        <v>0</v>
      </c>
      <c r="AP9" s="162">
        <v>0</v>
      </c>
      <c r="AQ9" s="162">
        <v>0</v>
      </c>
      <c r="AR9" s="163">
        <v>0</v>
      </c>
      <c r="AS9" s="164">
        <v>0</v>
      </c>
      <c r="AT9" s="161" t="s">
        <v>232</v>
      </c>
      <c r="AU9" s="162">
        <v>0</v>
      </c>
      <c r="AV9" s="162">
        <v>0</v>
      </c>
      <c r="AW9" s="165" t="s">
        <v>232</v>
      </c>
      <c r="AX9" s="166">
        <v>0</v>
      </c>
      <c r="AY9" s="161" t="s">
        <v>232</v>
      </c>
      <c r="AZ9" s="162">
        <v>0</v>
      </c>
      <c r="BA9" s="162">
        <v>0</v>
      </c>
      <c r="BB9" s="162">
        <v>0</v>
      </c>
      <c r="BC9" s="162">
        <v>0</v>
      </c>
      <c r="BD9" s="162">
        <v>0</v>
      </c>
      <c r="BE9" s="162">
        <v>0</v>
      </c>
      <c r="BF9" s="162">
        <v>0</v>
      </c>
      <c r="BG9" s="162">
        <v>0</v>
      </c>
      <c r="BH9" s="162">
        <v>0</v>
      </c>
      <c r="BI9" s="162">
        <v>0</v>
      </c>
      <c r="BJ9" s="162">
        <v>0</v>
      </c>
      <c r="BK9" s="162">
        <v>0</v>
      </c>
      <c r="BL9" s="162" t="s">
        <v>232</v>
      </c>
      <c r="BM9" s="162" t="s">
        <v>232</v>
      </c>
      <c r="BN9" s="162" t="s">
        <v>232</v>
      </c>
      <c r="BO9" s="162">
        <v>0</v>
      </c>
      <c r="BP9" s="162">
        <v>0</v>
      </c>
      <c r="BQ9" s="162" t="s">
        <v>232</v>
      </c>
      <c r="BR9" s="162" t="s">
        <v>232</v>
      </c>
      <c r="BS9" s="162" t="s">
        <v>232</v>
      </c>
      <c r="BT9" s="162" t="s">
        <v>232</v>
      </c>
      <c r="BU9" s="162">
        <v>0</v>
      </c>
      <c r="BV9" s="163" t="s">
        <v>232</v>
      </c>
      <c r="BW9" s="164">
        <v>0</v>
      </c>
      <c r="BX9" s="167">
        <v>0</v>
      </c>
      <c r="BY9" s="168">
        <v>0</v>
      </c>
      <c r="BZ9" s="169">
        <v>0</v>
      </c>
      <c r="CA9" s="169">
        <v>0</v>
      </c>
    </row>
    <row r="10" spans="1:79" x14ac:dyDescent="0.2">
      <c r="A10" s="160">
        <v>42102</v>
      </c>
      <c r="B10" s="161" t="s">
        <v>232</v>
      </c>
      <c r="C10" s="162">
        <v>9.7103415137115248E-2</v>
      </c>
      <c r="D10" s="162" t="s">
        <v>232</v>
      </c>
      <c r="E10" s="162" t="s">
        <v>232</v>
      </c>
      <c r="F10" s="162" t="s">
        <v>232</v>
      </c>
      <c r="G10" s="162" t="s">
        <v>232</v>
      </c>
      <c r="H10" s="163">
        <v>9.7103415137115248E-2</v>
      </c>
      <c r="I10" s="161" t="s">
        <v>232</v>
      </c>
      <c r="J10" s="162" t="s">
        <v>232</v>
      </c>
      <c r="K10" s="162"/>
      <c r="L10" s="162"/>
      <c r="M10" s="161" t="s">
        <v>232</v>
      </c>
      <c r="N10" s="162" t="s">
        <v>232</v>
      </c>
      <c r="O10" s="162" t="s">
        <v>232</v>
      </c>
      <c r="P10" s="162" t="s">
        <v>232</v>
      </c>
      <c r="Q10" s="162" t="s">
        <v>232</v>
      </c>
      <c r="R10" s="162" t="s">
        <v>232</v>
      </c>
      <c r="S10" s="162" t="s">
        <v>232</v>
      </c>
      <c r="T10" s="162" t="s">
        <v>232</v>
      </c>
      <c r="U10" s="162" t="s">
        <v>232</v>
      </c>
      <c r="V10" s="162" t="s">
        <v>232</v>
      </c>
      <c r="W10" s="162" t="s">
        <v>232</v>
      </c>
      <c r="X10" s="162" t="s">
        <v>232</v>
      </c>
      <c r="Y10" s="162" t="s">
        <v>232</v>
      </c>
      <c r="Z10" s="162" t="s">
        <v>232</v>
      </c>
      <c r="AA10" s="162" t="s">
        <v>232</v>
      </c>
      <c r="AB10" s="162" t="s">
        <v>232</v>
      </c>
      <c r="AC10" s="162" t="s">
        <v>232</v>
      </c>
      <c r="AD10" s="162" t="s">
        <v>232</v>
      </c>
      <c r="AE10" s="162" t="s">
        <v>232</v>
      </c>
      <c r="AF10" s="162" t="s">
        <v>232</v>
      </c>
      <c r="AG10" s="162" t="s">
        <v>232</v>
      </c>
      <c r="AH10" s="162" t="s">
        <v>232</v>
      </c>
      <c r="AI10" s="162" t="s">
        <v>232</v>
      </c>
      <c r="AJ10" s="163" t="s">
        <v>232</v>
      </c>
      <c r="AK10" s="160">
        <v>42102</v>
      </c>
      <c r="AL10" s="161">
        <v>0</v>
      </c>
      <c r="AM10" s="162">
        <v>0</v>
      </c>
      <c r="AN10" s="162">
        <v>0</v>
      </c>
      <c r="AO10" s="162">
        <v>0</v>
      </c>
      <c r="AP10" s="162">
        <v>0</v>
      </c>
      <c r="AQ10" s="162">
        <v>0</v>
      </c>
      <c r="AR10" s="163">
        <v>0</v>
      </c>
      <c r="AS10" s="164">
        <v>0</v>
      </c>
      <c r="AT10" s="161">
        <v>0</v>
      </c>
      <c r="AU10" s="162">
        <v>0</v>
      </c>
      <c r="AV10" s="162">
        <v>0</v>
      </c>
      <c r="AW10" s="165" t="s">
        <v>232</v>
      </c>
      <c r="AX10" s="166">
        <v>0</v>
      </c>
      <c r="AY10" s="161">
        <v>0</v>
      </c>
      <c r="AZ10" s="162">
        <v>0</v>
      </c>
      <c r="BA10" s="162">
        <v>0</v>
      </c>
      <c r="BB10" s="162">
        <v>0</v>
      </c>
      <c r="BC10" s="162">
        <v>0</v>
      </c>
      <c r="BD10" s="162">
        <v>0</v>
      </c>
      <c r="BE10" s="162">
        <v>0</v>
      </c>
      <c r="BF10" s="162">
        <v>0</v>
      </c>
      <c r="BG10" s="162">
        <v>0</v>
      </c>
      <c r="BH10" s="162">
        <v>0</v>
      </c>
      <c r="BI10" s="162">
        <v>0</v>
      </c>
      <c r="BJ10" s="162">
        <v>0</v>
      </c>
      <c r="BK10" s="162">
        <v>0</v>
      </c>
      <c r="BL10" s="162" t="s">
        <v>232</v>
      </c>
      <c r="BM10" s="162" t="s">
        <v>232</v>
      </c>
      <c r="BN10" s="162" t="s">
        <v>232</v>
      </c>
      <c r="BO10" s="162">
        <v>0</v>
      </c>
      <c r="BP10" s="162">
        <v>0</v>
      </c>
      <c r="BQ10" s="162" t="s">
        <v>232</v>
      </c>
      <c r="BR10" s="162" t="s">
        <v>232</v>
      </c>
      <c r="BS10" s="162" t="s">
        <v>232</v>
      </c>
      <c r="BT10" s="162" t="s">
        <v>232</v>
      </c>
      <c r="BU10" s="162">
        <v>0</v>
      </c>
      <c r="BV10" s="163" t="s">
        <v>232</v>
      </c>
      <c r="BW10" s="164">
        <v>0</v>
      </c>
      <c r="BX10" s="167">
        <v>0</v>
      </c>
      <c r="BY10" s="168">
        <v>0</v>
      </c>
      <c r="BZ10" s="169">
        <v>0</v>
      </c>
      <c r="CA10" s="169">
        <v>0</v>
      </c>
    </row>
    <row r="11" spans="1:79" x14ac:dyDescent="0.2">
      <c r="A11" s="160">
        <v>42103</v>
      </c>
      <c r="B11" s="161" t="s">
        <v>232</v>
      </c>
      <c r="C11" s="162" t="s">
        <v>232</v>
      </c>
      <c r="D11" s="162" t="s">
        <v>232</v>
      </c>
      <c r="E11" s="162" t="s">
        <v>232</v>
      </c>
      <c r="F11" s="162" t="s">
        <v>232</v>
      </c>
      <c r="G11" s="162" t="s">
        <v>232</v>
      </c>
      <c r="H11" s="163" t="s">
        <v>232</v>
      </c>
      <c r="I11" s="161" t="s">
        <v>232</v>
      </c>
      <c r="J11" s="162" t="s">
        <v>232</v>
      </c>
      <c r="K11" s="162"/>
      <c r="L11" s="162"/>
      <c r="M11" s="161" t="s">
        <v>232</v>
      </c>
      <c r="N11" s="162" t="s">
        <v>232</v>
      </c>
      <c r="O11" s="162" t="s">
        <v>232</v>
      </c>
      <c r="P11" s="162" t="s">
        <v>232</v>
      </c>
      <c r="Q11" s="162" t="s">
        <v>232</v>
      </c>
      <c r="R11" s="162" t="s">
        <v>232</v>
      </c>
      <c r="S11" s="162" t="s">
        <v>232</v>
      </c>
      <c r="T11" s="162" t="s">
        <v>232</v>
      </c>
      <c r="U11" s="162" t="s">
        <v>232</v>
      </c>
      <c r="V11" s="162" t="s">
        <v>232</v>
      </c>
      <c r="W11" s="162" t="s">
        <v>232</v>
      </c>
      <c r="X11" s="162" t="s">
        <v>232</v>
      </c>
      <c r="Y11" s="162" t="s">
        <v>232</v>
      </c>
      <c r="Z11" s="162" t="s">
        <v>232</v>
      </c>
      <c r="AA11" s="162" t="s">
        <v>232</v>
      </c>
      <c r="AB11" s="162" t="s">
        <v>232</v>
      </c>
      <c r="AC11" s="162" t="s">
        <v>232</v>
      </c>
      <c r="AD11" s="162" t="s">
        <v>232</v>
      </c>
      <c r="AE11" s="162" t="s">
        <v>232</v>
      </c>
      <c r="AF11" s="162" t="s">
        <v>232</v>
      </c>
      <c r="AG11" s="162" t="s">
        <v>232</v>
      </c>
      <c r="AH11" s="162" t="s">
        <v>232</v>
      </c>
      <c r="AI11" s="162" t="s">
        <v>232</v>
      </c>
      <c r="AJ11" s="163" t="s">
        <v>232</v>
      </c>
      <c r="AK11" s="160">
        <v>42103</v>
      </c>
      <c r="AL11" s="161">
        <v>0</v>
      </c>
      <c r="AM11" s="162">
        <v>0</v>
      </c>
      <c r="AN11" s="162">
        <v>0</v>
      </c>
      <c r="AO11" s="162">
        <v>0</v>
      </c>
      <c r="AP11" s="162">
        <v>0</v>
      </c>
      <c r="AQ11" s="162">
        <v>0</v>
      </c>
      <c r="AR11" s="163">
        <v>0</v>
      </c>
      <c r="AS11" s="164">
        <v>0</v>
      </c>
      <c r="AT11" s="161">
        <v>0</v>
      </c>
      <c r="AU11" s="162" t="s">
        <v>232</v>
      </c>
      <c r="AV11" s="162">
        <v>0</v>
      </c>
      <c r="AW11" s="165" t="s">
        <v>232</v>
      </c>
      <c r="AX11" s="166">
        <v>0</v>
      </c>
      <c r="AY11" s="161">
        <v>0</v>
      </c>
      <c r="AZ11" s="162">
        <v>0</v>
      </c>
      <c r="BA11" s="162">
        <v>0</v>
      </c>
      <c r="BB11" s="162">
        <v>0</v>
      </c>
      <c r="BC11" s="162">
        <v>0</v>
      </c>
      <c r="BD11" s="162">
        <v>0</v>
      </c>
      <c r="BE11" s="162">
        <v>0</v>
      </c>
      <c r="BF11" s="162">
        <v>0</v>
      </c>
      <c r="BG11" s="162">
        <v>0</v>
      </c>
      <c r="BH11" s="162">
        <v>0</v>
      </c>
      <c r="BI11" s="162">
        <v>0</v>
      </c>
      <c r="BJ11" s="162">
        <v>0</v>
      </c>
      <c r="BK11" s="162">
        <v>0</v>
      </c>
      <c r="BL11" s="162" t="s">
        <v>232</v>
      </c>
      <c r="BM11" s="162" t="s">
        <v>232</v>
      </c>
      <c r="BN11" s="162" t="s">
        <v>232</v>
      </c>
      <c r="BO11" s="162">
        <v>0</v>
      </c>
      <c r="BP11" s="162">
        <v>0</v>
      </c>
      <c r="BQ11" s="162" t="s">
        <v>232</v>
      </c>
      <c r="BR11" s="162" t="s">
        <v>232</v>
      </c>
      <c r="BS11" s="162" t="s">
        <v>232</v>
      </c>
      <c r="BT11" s="162" t="s">
        <v>232</v>
      </c>
      <c r="BU11" s="162">
        <v>3.6580302001700509</v>
      </c>
      <c r="BV11" s="163" t="s">
        <v>232</v>
      </c>
      <c r="BW11" s="164">
        <v>0.13797413693448318</v>
      </c>
      <c r="BX11" s="167">
        <v>0</v>
      </c>
      <c r="BY11" s="168">
        <v>0</v>
      </c>
      <c r="BZ11" s="169">
        <v>0</v>
      </c>
      <c r="CA11" s="169">
        <v>5.7108724206536024E-2</v>
      </c>
    </row>
    <row r="12" spans="1:79" x14ac:dyDescent="0.2">
      <c r="A12" s="160">
        <v>42108</v>
      </c>
      <c r="B12" s="161" t="s">
        <v>232</v>
      </c>
      <c r="C12" s="162">
        <v>5.5152146354388212E-2</v>
      </c>
      <c r="D12" s="162" t="s">
        <v>232</v>
      </c>
      <c r="E12" s="162" t="s">
        <v>232</v>
      </c>
      <c r="F12" s="162" t="s">
        <v>232</v>
      </c>
      <c r="G12" s="162" t="s">
        <v>232</v>
      </c>
      <c r="H12" s="163">
        <v>5.5152146354388212E-2</v>
      </c>
      <c r="I12" s="161" t="s">
        <v>232</v>
      </c>
      <c r="J12" s="162" t="s">
        <v>232</v>
      </c>
      <c r="K12" s="162"/>
      <c r="L12" s="162"/>
      <c r="M12" s="161" t="s">
        <v>232</v>
      </c>
      <c r="N12" s="162" t="s">
        <v>232</v>
      </c>
      <c r="O12" s="162" t="s">
        <v>232</v>
      </c>
      <c r="P12" s="162" t="s">
        <v>232</v>
      </c>
      <c r="Q12" s="162" t="s">
        <v>232</v>
      </c>
      <c r="R12" s="162" t="s">
        <v>232</v>
      </c>
      <c r="S12" s="162" t="s">
        <v>232</v>
      </c>
      <c r="T12" s="162" t="s">
        <v>232</v>
      </c>
      <c r="U12" s="162" t="s">
        <v>232</v>
      </c>
      <c r="V12" s="162" t="s">
        <v>232</v>
      </c>
      <c r="W12" s="162" t="s">
        <v>232</v>
      </c>
      <c r="X12" s="162" t="s">
        <v>232</v>
      </c>
      <c r="Y12" s="162" t="s">
        <v>232</v>
      </c>
      <c r="Z12" s="162" t="s">
        <v>232</v>
      </c>
      <c r="AA12" s="162" t="s">
        <v>232</v>
      </c>
      <c r="AB12" s="162" t="s">
        <v>232</v>
      </c>
      <c r="AC12" s="162" t="s">
        <v>232</v>
      </c>
      <c r="AD12" s="162" t="s">
        <v>232</v>
      </c>
      <c r="AE12" s="162" t="s">
        <v>232</v>
      </c>
      <c r="AF12" s="162" t="s">
        <v>232</v>
      </c>
      <c r="AG12" s="162" t="s">
        <v>232</v>
      </c>
      <c r="AH12" s="162" t="s">
        <v>232</v>
      </c>
      <c r="AI12" s="162" t="s">
        <v>232</v>
      </c>
      <c r="AJ12" s="163" t="s">
        <v>232</v>
      </c>
      <c r="AK12" s="160">
        <v>42108</v>
      </c>
      <c r="AL12" s="161">
        <v>0</v>
      </c>
      <c r="AM12" s="162">
        <v>0</v>
      </c>
      <c r="AN12" s="162">
        <v>0</v>
      </c>
      <c r="AO12" s="162">
        <v>0</v>
      </c>
      <c r="AP12" s="162">
        <v>0</v>
      </c>
      <c r="AQ12" s="162">
        <v>0</v>
      </c>
      <c r="AR12" s="163">
        <v>0</v>
      </c>
      <c r="AS12" s="164">
        <v>0</v>
      </c>
      <c r="AT12" s="161">
        <v>0</v>
      </c>
      <c r="AU12" s="162" t="s">
        <v>232</v>
      </c>
      <c r="AV12" s="162">
        <v>0</v>
      </c>
      <c r="AW12" s="165" t="s">
        <v>232</v>
      </c>
      <c r="AX12" s="166">
        <v>0</v>
      </c>
      <c r="AY12" s="161">
        <v>0</v>
      </c>
      <c r="AZ12" s="162">
        <v>0</v>
      </c>
      <c r="BA12" s="162">
        <v>0</v>
      </c>
      <c r="BB12" s="162">
        <v>0</v>
      </c>
      <c r="BC12" s="162">
        <v>0</v>
      </c>
      <c r="BD12" s="162">
        <v>0</v>
      </c>
      <c r="BE12" s="162">
        <v>0</v>
      </c>
      <c r="BF12" s="162">
        <v>0</v>
      </c>
      <c r="BG12" s="162">
        <v>0</v>
      </c>
      <c r="BH12" s="162">
        <v>0</v>
      </c>
      <c r="BI12" s="162">
        <v>0</v>
      </c>
      <c r="BJ12" s="162">
        <v>0</v>
      </c>
      <c r="BK12" s="162">
        <v>0</v>
      </c>
      <c r="BL12" s="162" t="s">
        <v>232</v>
      </c>
      <c r="BM12" s="162" t="s">
        <v>232</v>
      </c>
      <c r="BN12" s="162" t="s">
        <v>232</v>
      </c>
      <c r="BO12" s="162">
        <v>0</v>
      </c>
      <c r="BP12" s="162">
        <v>0.93752152854947846</v>
      </c>
      <c r="BQ12" s="162" t="s">
        <v>232</v>
      </c>
      <c r="BR12" s="162" t="s">
        <v>232</v>
      </c>
      <c r="BS12" s="162" t="s">
        <v>232</v>
      </c>
      <c r="BT12" s="162" t="s">
        <v>232</v>
      </c>
      <c r="BU12" s="162">
        <v>0</v>
      </c>
      <c r="BV12" s="163" t="s">
        <v>232</v>
      </c>
      <c r="BW12" s="164">
        <v>7.7812441190077908E-2</v>
      </c>
      <c r="BX12" s="167">
        <v>0</v>
      </c>
      <c r="BY12" s="168">
        <v>0</v>
      </c>
      <c r="BZ12" s="169">
        <v>0</v>
      </c>
      <c r="CA12" s="169">
        <v>3.2207262480442839E-2</v>
      </c>
    </row>
    <row r="13" spans="1:79" x14ac:dyDescent="0.2">
      <c r="A13" s="160">
        <v>42109</v>
      </c>
      <c r="B13" s="161" t="s">
        <v>232</v>
      </c>
      <c r="C13" s="162">
        <v>4.9545457957685154E-2</v>
      </c>
      <c r="D13" s="162" t="s">
        <v>232</v>
      </c>
      <c r="E13" s="162" t="s">
        <v>232</v>
      </c>
      <c r="F13" s="162" t="s">
        <v>232</v>
      </c>
      <c r="G13" s="162" t="s">
        <v>232</v>
      </c>
      <c r="H13" s="163">
        <v>4.9545457957685154E-2</v>
      </c>
      <c r="I13" s="161" t="s">
        <v>232</v>
      </c>
      <c r="J13" s="162" t="s">
        <v>232</v>
      </c>
      <c r="K13" s="162"/>
      <c r="L13" s="162"/>
      <c r="M13" s="161" t="s">
        <v>232</v>
      </c>
      <c r="N13" s="162" t="s">
        <v>232</v>
      </c>
      <c r="O13" s="162" t="s">
        <v>232</v>
      </c>
      <c r="P13" s="162" t="s">
        <v>232</v>
      </c>
      <c r="Q13" s="162" t="s">
        <v>232</v>
      </c>
      <c r="R13" s="162" t="s">
        <v>232</v>
      </c>
      <c r="S13" s="162" t="s">
        <v>232</v>
      </c>
      <c r="T13" s="162" t="s">
        <v>232</v>
      </c>
      <c r="U13" s="162" t="s">
        <v>232</v>
      </c>
      <c r="V13" s="162" t="s">
        <v>232</v>
      </c>
      <c r="W13" s="162" t="s">
        <v>232</v>
      </c>
      <c r="X13" s="162" t="s">
        <v>232</v>
      </c>
      <c r="Y13" s="162" t="s">
        <v>232</v>
      </c>
      <c r="Z13" s="162" t="s">
        <v>232</v>
      </c>
      <c r="AA13" s="162" t="s">
        <v>232</v>
      </c>
      <c r="AB13" s="162" t="s">
        <v>232</v>
      </c>
      <c r="AC13" s="162" t="s">
        <v>232</v>
      </c>
      <c r="AD13" s="162" t="s">
        <v>232</v>
      </c>
      <c r="AE13" s="162" t="s">
        <v>232</v>
      </c>
      <c r="AF13" s="162" t="s">
        <v>232</v>
      </c>
      <c r="AG13" s="162" t="s">
        <v>232</v>
      </c>
      <c r="AH13" s="162" t="s">
        <v>232</v>
      </c>
      <c r="AI13" s="162" t="s">
        <v>232</v>
      </c>
      <c r="AJ13" s="163" t="s">
        <v>232</v>
      </c>
      <c r="AK13" s="160">
        <v>42109</v>
      </c>
      <c r="AL13" s="161">
        <v>0</v>
      </c>
      <c r="AM13" s="162">
        <v>0</v>
      </c>
      <c r="AN13" s="162">
        <v>0</v>
      </c>
      <c r="AO13" s="162">
        <v>0</v>
      </c>
      <c r="AP13" s="162">
        <v>0</v>
      </c>
      <c r="AQ13" s="162">
        <v>0</v>
      </c>
      <c r="AR13" s="163">
        <v>0</v>
      </c>
      <c r="AS13" s="164">
        <v>0</v>
      </c>
      <c r="AT13" s="161">
        <v>0</v>
      </c>
      <c r="AU13" s="162">
        <v>0</v>
      </c>
      <c r="AV13" s="162">
        <v>0</v>
      </c>
      <c r="AW13" s="165" t="s">
        <v>232</v>
      </c>
      <c r="AX13" s="166">
        <v>0</v>
      </c>
      <c r="AY13" s="161">
        <v>0</v>
      </c>
      <c r="AZ13" s="162">
        <v>0</v>
      </c>
      <c r="BA13" s="162">
        <v>0</v>
      </c>
      <c r="BB13" s="162">
        <v>0</v>
      </c>
      <c r="BC13" s="162">
        <v>0</v>
      </c>
      <c r="BD13" s="162">
        <v>0</v>
      </c>
      <c r="BE13" s="162">
        <v>0</v>
      </c>
      <c r="BF13" s="162">
        <v>0</v>
      </c>
      <c r="BG13" s="162">
        <v>0</v>
      </c>
      <c r="BH13" s="162">
        <v>0</v>
      </c>
      <c r="BI13" s="162">
        <v>0</v>
      </c>
      <c r="BJ13" s="162">
        <v>0</v>
      </c>
      <c r="BK13" s="162">
        <v>0</v>
      </c>
      <c r="BL13" s="162" t="s">
        <v>232</v>
      </c>
      <c r="BM13" s="162" t="s">
        <v>232</v>
      </c>
      <c r="BN13" s="162" t="s">
        <v>232</v>
      </c>
      <c r="BO13" s="162">
        <v>0</v>
      </c>
      <c r="BP13" s="162">
        <v>0</v>
      </c>
      <c r="BQ13" s="162" t="s">
        <v>232</v>
      </c>
      <c r="BR13" s="162" t="s">
        <v>232</v>
      </c>
      <c r="BS13" s="162" t="s">
        <v>232</v>
      </c>
      <c r="BT13" s="162" t="s">
        <v>232</v>
      </c>
      <c r="BU13" s="162">
        <v>0</v>
      </c>
      <c r="BV13" s="163" t="s">
        <v>232</v>
      </c>
      <c r="BW13" s="164">
        <v>0</v>
      </c>
      <c r="BX13" s="167">
        <v>0</v>
      </c>
      <c r="BY13" s="168">
        <v>0</v>
      </c>
      <c r="BZ13" s="169">
        <v>0</v>
      </c>
      <c r="CA13" s="169">
        <v>0</v>
      </c>
    </row>
    <row r="14" spans="1:79" x14ac:dyDescent="0.2">
      <c r="A14" s="160">
        <v>42110</v>
      </c>
      <c r="B14" s="161" t="s">
        <v>232</v>
      </c>
      <c r="C14" s="162" t="s">
        <v>232</v>
      </c>
      <c r="D14" s="162" t="s">
        <v>232</v>
      </c>
      <c r="E14" s="162" t="s">
        <v>232</v>
      </c>
      <c r="F14" s="162" t="s">
        <v>232</v>
      </c>
      <c r="G14" s="162" t="s">
        <v>232</v>
      </c>
      <c r="H14" s="163" t="s">
        <v>232</v>
      </c>
      <c r="I14" s="161" t="s">
        <v>232</v>
      </c>
      <c r="J14" s="162" t="s">
        <v>232</v>
      </c>
      <c r="K14" s="162"/>
      <c r="L14" s="162"/>
      <c r="M14" s="161" t="s">
        <v>232</v>
      </c>
      <c r="N14" s="162" t="s">
        <v>232</v>
      </c>
      <c r="O14" s="162" t="s">
        <v>232</v>
      </c>
      <c r="P14" s="162" t="s">
        <v>232</v>
      </c>
      <c r="Q14" s="162" t="s">
        <v>232</v>
      </c>
      <c r="R14" s="162" t="s">
        <v>232</v>
      </c>
      <c r="S14" s="162" t="s">
        <v>232</v>
      </c>
      <c r="T14" s="162" t="s">
        <v>232</v>
      </c>
      <c r="U14" s="162" t="s">
        <v>232</v>
      </c>
      <c r="V14" s="162" t="s">
        <v>232</v>
      </c>
      <c r="W14" s="162" t="s">
        <v>232</v>
      </c>
      <c r="X14" s="162" t="s">
        <v>232</v>
      </c>
      <c r="Y14" s="162" t="s">
        <v>232</v>
      </c>
      <c r="Z14" s="162" t="s">
        <v>232</v>
      </c>
      <c r="AA14" s="162" t="s">
        <v>232</v>
      </c>
      <c r="AB14" s="162" t="s">
        <v>232</v>
      </c>
      <c r="AC14" s="162" t="s">
        <v>232</v>
      </c>
      <c r="AD14" s="162" t="s">
        <v>232</v>
      </c>
      <c r="AE14" s="162" t="s">
        <v>232</v>
      </c>
      <c r="AF14" s="162" t="s">
        <v>232</v>
      </c>
      <c r="AG14" s="162" t="s">
        <v>232</v>
      </c>
      <c r="AH14" s="162" t="s">
        <v>232</v>
      </c>
      <c r="AI14" s="162" t="s">
        <v>232</v>
      </c>
      <c r="AJ14" s="163" t="s">
        <v>232</v>
      </c>
      <c r="AK14" s="160">
        <v>42110</v>
      </c>
      <c r="AL14" s="161" t="s">
        <v>232</v>
      </c>
      <c r="AM14" s="162">
        <v>0</v>
      </c>
      <c r="AN14" s="162">
        <v>0</v>
      </c>
      <c r="AO14" s="162">
        <v>0</v>
      </c>
      <c r="AP14" s="162">
        <v>0</v>
      </c>
      <c r="AQ14" s="162">
        <v>0</v>
      </c>
      <c r="AR14" s="163">
        <v>0</v>
      </c>
      <c r="AS14" s="164">
        <v>0</v>
      </c>
      <c r="AT14" s="161" t="s">
        <v>232</v>
      </c>
      <c r="AU14" s="162">
        <v>0</v>
      </c>
      <c r="AV14" s="162">
        <v>0</v>
      </c>
      <c r="AW14" s="165" t="s">
        <v>232</v>
      </c>
      <c r="AX14" s="166">
        <v>0</v>
      </c>
      <c r="AY14" s="161" t="s">
        <v>232</v>
      </c>
      <c r="AZ14" s="162">
        <v>0</v>
      </c>
      <c r="BA14" s="162">
        <v>0</v>
      </c>
      <c r="BB14" s="162">
        <v>0</v>
      </c>
      <c r="BC14" s="162">
        <v>0</v>
      </c>
      <c r="BD14" s="162">
        <v>0</v>
      </c>
      <c r="BE14" s="162">
        <v>0</v>
      </c>
      <c r="BF14" s="162">
        <v>0</v>
      </c>
      <c r="BG14" s="162">
        <v>0</v>
      </c>
      <c r="BH14" s="162">
        <v>0</v>
      </c>
      <c r="BI14" s="162">
        <v>0</v>
      </c>
      <c r="BJ14" s="162">
        <v>0</v>
      </c>
      <c r="BK14" s="162">
        <v>0</v>
      </c>
      <c r="BL14" s="162" t="s">
        <v>232</v>
      </c>
      <c r="BM14" s="162" t="s">
        <v>232</v>
      </c>
      <c r="BN14" s="162" t="s">
        <v>232</v>
      </c>
      <c r="BO14" s="162">
        <v>0</v>
      </c>
      <c r="BP14" s="162">
        <v>0</v>
      </c>
      <c r="BQ14" s="162" t="s">
        <v>232</v>
      </c>
      <c r="BR14" s="162" t="s">
        <v>232</v>
      </c>
      <c r="BS14" s="162" t="s">
        <v>232</v>
      </c>
      <c r="BT14" s="162" t="s">
        <v>232</v>
      </c>
      <c r="BU14" s="162">
        <v>0</v>
      </c>
      <c r="BV14" s="163" t="s">
        <v>232</v>
      </c>
      <c r="BW14" s="164">
        <v>0</v>
      </c>
      <c r="BX14" s="167">
        <v>0</v>
      </c>
      <c r="BY14" s="168">
        <v>0</v>
      </c>
      <c r="BZ14" s="169">
        <v>0</v>
      </c>
      <c r="CA14" s="169">
        <v>0</v>
      </c>
    </row>
    <row r="15" spans="1:79" x14ac:dyDescent="0.2">
      <c r="A15" s="160">
        <v>42111</v>
      </c>
      <c r="B15" s="161" t="s">
        <v>232</v>
      </c>
      <c r="C15" s="162">
        <v>6.6248096117776434E-2</v>
      </c>
      <c r="D15" s="162" t="s">
        <v>232</v>
      </c>
      <c r="E15" s="162" t="s">
        <v>232</v>
      </c>
      <c r="F15" s="162" t="s">
        <v>232</v>
      </c>
      <c r="G15" s="162" t="s">
        <v>232</v>
      </c>
      <c r="H15" s="163">
        <v>6.6248096117776434E-2</v>
      </c>
      <c r="I15" s="161" t="s">
        <v>232</v>
      </c>
      <c r="J15" s="162" t="s">
        <v>232</v>
      </c>
      <c r="K15" s="162"/>
      <c r="L15" s="162"/>
      <c r="M15" s="161" t="s">
        <v>232</v>
      </c>
      <c r="N15" s="162" t="s">
        <v>232</v>
      </c>
      <c r="O15" s="162" t="s">
        <v>232</v>
      </c>
      <c r="P15" s="162" t="s">
        <v>232</v>
      </c>
      <c r="Q15" s="162" t="s">
        <v>232</v>
      </c>
      <c r="R15" s="162" t="s">
        <v>232</v>
      </c>
      <c r="S15" s="162" t="s">
        <v>232</v>
      </c>
      <c r="T15" s="162" t="s">
        <v>232</v>
      </c>
      <c r="U15" s="162" t="s">
        <v>232</v>
      </c>
      <c r="V15" s="162" t="s">
        <v>232</v>
      </c>
      <c r="W15" s="162" t="s">
        <v>232</v>
      </c>
      <c r="X15" s="162" t="s">
        <v>232</v>
      </c>
      <c r="Y15" s="162" t="s">
        <v>232</v>
      </c>
      <c r="Z15" s="162" t="s">
        <v>232</v>
      </c>
      <c r="AA15" s="162" t="s">
        <v>232</v>
      </c>
      <c r="AB15" s="162" t="s">
        <v>232</v>
      </c>
      <c r="AC15" s="162" t="s">
        <v>232</v>
      </c>
      <c r="AD15" s="162" t="s">
        <v>232</v>
      </c>
      <c r="AE15" s="162" t="s">
        <v>232</v>
      </c>
      <c r="AF15" s="162" t="s">
        <v>232</v>
      </c>
      <c r="AG15" s="162" t="s">
        <v>232</v>
      </c>
      <c r="AH15" s="162" t="s">
        <v>232</v>
      </c>
      <c r="AI15" s="162" t="s">
        <v>232</v>
      </c>
      <c r="AJ15" s="163" t="s">
        <v>232</v>
      </c>
      <c r="AK15" s="160">
        <v>42111</v>
      </c>
      <c r="AL15" s="161" t="s">
        <v>232</v>
      </c>
      <c r="AM15" s="162">
        <v>0</v>
      </c>
      <c r="AN15" s="162">
        <v>0</v>
      </c>
      <c r="AO15" s="162">
        <v>0</v>
      </c>
      <c r="AP15" s="162">
        <v>0</v>
      </c>
      <c r="AQ15" s="162">
        <v>0</v>
      </c>
      <c r="AR15" s="163">
        <v>0</v>
      </c>
      <c r="AS15" s="164">
        <v>0</v>
      </c>
      <c r="AT15" s="161" t="s">
        <v>232</v>
      </c>
      <c r="AU15" s="162">
        <v>0</v>
      </c>
      <c r="AV15" s="162">
        <v>0</v>
      </c>
      <c r="AW15" s="165" t="s">
        <v>232</v>
      </c>
      <c r="AX15" s="166">
        <v>0</v>
      </c>
      <c r="AY15" s="161" t="s">
        <v>232</v>
      </c>
      <c r="AZ15" s="162">
        <v>0</v>
      </c>
      <c r="BA15" s="162">
        <v>0</v>
      </c>
      <c r="BB15" s="162">
        <v>0</v>
      </c>
      <c r="BC15" s="162">
        <v>0</v>
      </c>
      <c r="BD15" s="162">
        <v>0</v>
      </c>
      <c r="BE15" s="162">
        <v>0</v>
      </c>
      <c r="BF15" s="162">
        <v>0</v>
      </c>
      <c r="BG15" s="162">
        <v>0</v>
      </c>
      <c r="BH15" s="162">
        <v>0</v>
      </c>
      <c r="BI15" s="162">
        <v>0</v>
      </c>
      <c r="BJ15" s="162">
        <v>0</v>
      </c>
      <c r="BK15" s="162">
        <v>0</v>
      </c>
      <c r="BL15" s="162" t="s">
        <v>232</v>
      </c>
      <c r="BM15" s="162" t="s">
        <v>232</v>
      </c>
      <c r="BN15" s="162" t="s">
        <v>232</v>
      </c>
      <c r="BO15" s="162">
        <v>0</v>
      </c>
      <c r="BP15" s="162">
        <v>0</v>
      </c>
      <c r="BQ15" s="162" t="s">
        <v>232</v>
      </c>
      <c r="BR15" s="162" t="s">
        <v>232</v>
      </c>
      <c r="BS15" s="162" t="s">
        <v>232</v>
      </c>
      <c r="BT15" s="162" t="s">
        <v>232</v>
      </c>
      <c r="BU15" s="162">
        <v>0</v>
      </c>
      <c r="BV15" s="163" t="s">
        <v>232</v>
      </c>
      <c r="BW15" s="164">
        <v>0</v>
      </c>
      <c r="BX15" s="167">
        <v>0</v>
      </c>
      <c r="BY15" s="168">
        <v>0</v>
      </c>
      <c r="BZ15" s="169">
        <v>0</v>
      </c>
      <c r="CA15" s="169">
        <v>0</v>
      </c>
    </row>
    <row r="16" spans="1:79" x14ac:dyDescent="0.2">
      <c r="A16" s="160">
        <v>42114</v>
      </c>
      <c r="B16" s="161" t="s">
        <v>232</v>
      </c>
      <c r="C16" s="162">
        <v>5.9035125899907948E-2</v>
      </c>
      <c r="D16" s="162" t="s">
        <v>232</v>
      </c>
      <c r="E16" s="162" t="s">
        <v>232</v>
      </c>
      <c r="F16" s="162" t="s">
        <v>232</v>
      </c>
      <c r="G16" s="162" t="s">
        <v>232</v>
      </c>
      <c r="H16" s="163">
        <v>5.9035125899907948E-2</v>
      </c>
      <c r="I16" s="161" t="s">
        <v>232</v>
      </c>
      <c r="J16" s="162" t="s">
        <v>232</v>
      </c>
      <c r="K16" s="162"/>
      <c r="L16" s="162"/>
      <c r="M16" s="161" t="s">
        <v>232</v>
      </c>
      <c r="N16" s="162" t="s">
        <v>232</v>
      </c>
      <c r="O16" s="162" t="s">
        <v>232</v>
      </c>
      <c r="P16" s="162" t="s">
        <v>232</v>
      </c>
      <c r="Q16" s="162" t="s">
        <v>232</v>
      </c>
      <c r="R16" s="162" t="s">
        <v>232</v>
      </c>
      <c r="S16" s="162" t="s">
        <v>232</v>
      </c>
      <c r="T16" s="162" t="s">
        <v>232</v>
      </c>
      <c r="U16" s="162" t="s">
        <v>232</v>
      </c>
      <c r="V16" s="162" t="s">
        <v>232</v>
      </c>
      <c r="W16" s="162" t="s">
        <v>232</v>
      </c>
      <c r="X16" s="162" t="s">
        <v>232</v>
      </c>
      <c r="Y16" s="162" t="s">
        <v>232</v>
      </c>
      <c r="Z16" s="162" t="s">
        <v>232</v>
      </c>
      <c r="AA16" s="162" t="s">
        <v>232</v>
      </c>
      <c r="AB16" s="162" t="s">
        <v>232</v>
      </c>
      <c r="AC16" s="162" t="s">
        <v>232</v>
      </c>
      <c r="AD16" s="162" t="s">
        <v>232</v>
      </c>
      <c r="AE16" s="162" t="s">
        <v>232</v>
      </c>
      <c r="AF16" s="162" t="s">
        <v>232</v>
      </c>
      <c r="AG16" s="162" t="s">
        <v>232</v>
      </c>
      <c r="AH16" s="162" t="s">
        <v>232</v>
      </c>
      <c r="AI16" s="162" t="s">
        <v>232</v>
      </c>
      <c r="AJ16" s="163" t="s">
        <v>232</v>
      </c>
      <c r="AK16" s="160">
        <v>42114</v>
      </c>
      <c r="AL16" s="161" t="s">
        <v>232</v>
      </c>
      <c r="AM16" s="162">
        <v>0</v>
      </c>
      <c r="AN16" s="162">
        <v>0</v>
      </c>
      <c r="AO16" s="162">
        <v>0</v>
      </c>
      <c r="AP16" s="162">
        <v>0</v>
      </c>
      <c r="AQ16" s="162">
        <v>0</v>
      </c>
      <c r="AR16" s="163">
        <v>0</v>
      </c>
      <c r="AS16" s="164">
        <v>0</v>
      </c>
      <c r="AT16" s="161" t="s">
        <v>232</v>
      </c>
      <c r="AU16" s="162">
        <v>0</v>
      </c>
      <c r="AV16" s="162">
        <v>0</v>
      </c>
      <c r="AW16" s="165" t="s">
        <v>232</v>
      </c>
      <c r="AX16" s="166">
        <v>0</v>
      </c>
      <c r="AY16" s="161" t="s">
        <v>232</v>
      </c>
      <c r="AZ16" s="162">
        <v>0</v>
      </c>
      <c r="BA16" s="162">
        <v>0</v>
      </c>
      <c r="BB16" s="162">
        <v>0</v>
      </c>
      <c r="BC16" s="162">
        <v>0</v>
      </c>
      <c r="BD16" s="162">
        <v>0</v>
      </c>
      <c r="BE16" s="162">
        <v>0</v>
      </c>
      <c r="BF16" s="162">
        <v>0</v>
      </c>
      <c r="BG16" s="162">
        <v>0</v>
      </c>
      <c r="BH16" s="162">
        <v>0</v>
      </c>
      <c r="BI16" s="162">
        <v>0</v>
      </c>
      <c r="BJ16" s="162">
        <v>0</v>
      </c>
      <c r="BK16" s="162">
        <v>0</v>
      </c>
      <c r="BL16" s="162" t="s">
        <v>232</v>
      </c>
      <c r="BM16" s="162" t="s">
        <v>232</v>
      </c>
      <c r="BN16" s="162" t="s">
        <v>232</v>
      </c>
      <c r="BO16" s="162">
        <v>0</v>
      </c>
      <c r="BP16" s="162">
        <v>0</v>
      </c>
      <c r="BQ16" s="162" t="s">
        <v>232</v>
      </c>
      <c r="BR16" s="162" t="s">
        <v>232</v>
      </c>
      <c r="BS16" s="162" t="s">
        <v>232</v>
      </c>
      <c r="BT16" s="162" t="s">
        <v>232</v>
      </c>
      <c r="BU16" s="162">
        <v>0</v>
      </c>
      <c r="BV16" s="163" t="s">
        <v>232</v>
      </c>
      <c r="BW16" s="164">
        <v>0</v>
      </c>
      <c r="BX16" s="167">
        <v>0</v>
      </c>
      <c r="BY16" s="168">
        <v>0</v>
      </c>
      <c r="BZ16" s="169">
        <v>0</v>
      </c>
      <c r="CA16" s="169">
        <v>0</v>
      </c>
    </row>
    <row r="17" spans="1:79" x14ac:dyDescent="0.2">
      <c r="A17" s="160">
        <v>42115</v>
      </c>
      <c r="B17" s="161" t="s">
        <v>232</v>
      </c>
      <c r="C17" s="162">
        <v>5.3230128252594884E-2</v>
      </c>
      <c r="D17" s="162" t="s">
        <v>232</v>
      </c>
      <c r="E17" s="162" t="s">
        <v>232</v>
      </c>
      <c r="F17" s="162" t="s">
        <v>232</v>
      </c>
      <c r="G17" s="162" t="s">
        <v>232</v>
      </c>
      <c r="H17" s="163">
        <v>5.3230128252594884E-2</v>
      </c>
      <c r="I17" s="161" t="s">
        <v>232</v>
      </c>
      <c r="J17" s="162" t="s">
        <v>232</v>
      </c>
      <c r="K17" s="162"/>
      <c r="L17" s="162"/>
      <c r="M17" s="161" t="s">
        <v>232</v>
      </c>
      <c r="N17" s="162" t="s">
        <v>232</v>
      </c>
      <c r="O17" s="162" t="s">
        <v>232</v>
      </c>
      <c r="P17" s="162" t="s">
        <v>232</v>
      </c>
      <c r="Q17" s="162" t="s">
        <v>232</v>
      </c>
      <c r="R17" s="162" t="s">
        <v>232</v>
      </c>
      <c r="S17" s="162" t="s">
        <v>232</v>
      </c>
      <c r="T17" s="162" t="s">
        <v>232</v>
      </c>
      <c r="U17" s="162" t="s">
        <v>232</v>
      </c>
      <c r="V17" s="162" t="s">
        <v>232</v>
      </c>
      <c r="W17" s="162" t="s">
        <v>232</v>
      </c>
      <c r="X17" s="162" t="s">
        <v>232</v>
      </c>
      <c r="Y17" s="162" t="s">
        <v>232</v>
      </c>
      <c r="Z17" s="162" t="s">
        <v>232</v>
      </c>
      <c r="AA17" s="162" t="s">
        <v>232</v>
      </c>
      <c r="AB17" s="162" t="s">
        <v>232</v>
      </c>
      <c r="AC17" s="162" t="s">
        <v>232</v>
      </c>
      <c r="AD17" s="162" t="s">
        <v>232</v>
      </c>
      <c r="AE17" s="162" t="s">
        <v>232</v>
      </c>
      <c r="AF17" s="162" t="s">
        <v>232</v>
      </c>
      <c r="AG17" s="162" t="s">
        <v>232</v>
      </c>
      <c r="AH17" s="162" t="s">
        <v>232</v>
      </c>
      <c r="AI17" s="162" t="s">
        <v>232</v>
      </c>
      <c r="AJ17" s="163" t="s">
        <v>232</v>
      </c>
      <c r="AK17" s="160">
        <v>42115</v>
      </c>
      <c r="AL17" s="161" t="s">
        <v>232</v>
      </c>
      <c r="AM17" s="162">
        <v>0</v>
      </c>
      <c r="AN17" s="162">
        <v>0</v>
      </c>
      <c r="AO17" s="162">
        <v>0</v>
      </c>
      <c r="AP17" s="162">
        <v>0</v>
      </c>
      <c r="AQ17" s="162">
        <v>0</v>
      </c>
      <c r="AR17" s="163">
        <v>0</v>
      </c>
      <c r="AS17" s="164">
        <v>0</v>
      </c>
      <c r="AT17" s="161" t="s">
        <v>232</v>
      </c>
      <c r="AU17" s="162">
        <v>0</v>
      </c>
      <c r="AV17" s="162">
        <v>0</v>
      </c>
      <c r="AW17" s="165" t="s">
        <v>232</v>
      </c>
      <c r="AX17" s="166">
        <v>0</v>
      </c>
      <c r="AY17" s="161" t="s">
        <v>232</v>
      </c>
      <c r="AZ17" s="162">
        <v>0</v>
      </c>
      <c r="BA17" s="162">
        <v>0</v>
      </c>
      <c r="BB17" s="162">
        <v>0</v>
      </c>
      <c r="BC17" s="162">
        <v>0</v>
      </c>
      <c r="BD17" s="162">
        <v>0</v>
      </c>
      <c r="BE17" s="162">
        <v>0</v>
      </c>
      <c r="BF17" s="162">
        <v>0</v>
      </c>
      <c r="BG17" s="162">
        <v>0</v>
      </c>
      <c r="BH17" s="162">
        <v>0</v>
      </c>
      <c r="BI17" s="162">
        <v>0</v>
      </c>
      <c r="BJ17" s="162">
        <v>0</v>
      </c>
      <c r="BK17" s="162">
        <v>0</v>
      </c>
      <c r="BL17" s="162" t="s">
        <v>232</v>
      </c>
      <c r="BM17" s="162" t="s">
        <v>232</v>
      </c>
      <c r="BN17" s="162" t="s">
        <v>232</v>
      </c>
      <c r="BO17" s="162">
        <v>0</v>
      </c>
      <c r="BP17" s="162">
        <v>0</v>
      </c>
      <c r="BQ17" s="162" t="s">
        <v>232</v>
      </c>
      <c r="BR17" s="162" t="s">
        <v>232</v>
      </c>
      <c r="BS17" s="162" t="s">
        <v>232</v>
      </c>
      <c r="BT17" s="162" t="s">
        <v>232</v>
      </c>
      <c r="BU17" s="162">
        <v>0</v>
      </c>
      <c r="BV17" s="163" t="s">
        <v>232</v>
      </c>
      <c r="BW17" s="164">
        <v>0</v>
      </c>
      <c r="BX17" s="167">
        <v>0</v>
      </c>
      <c r="BY17" s="168">
        <v>0</v>
      </c>
      <c r="BZ17" s="169">
        <v>0</v>
      </c>
      <c r="CA17" s="169">
        <v>0</v>
      </c>
    </row>
    <row r="18" spans="1:79" x14ac:dyDescent="0.2">
      <c r="A18" s="160">
        <v>42116</v>
      </c>
      <c r="B18" s="161" t="s">
        <v>232</v>
      </c>
      <c r="C18" s="162">
        <v>5.2727075353181177E-2</v>
      </c>
      <c r="D18" s="162" t="s">
        <v>232</v>
      </c>
      <c r="E18" s="162" t="s">
        <v>232</v>
      </c>
      <c r="F18" s="162" t="s">
        <v>232</v>
      </c>
      <c r="G18" s="162" t="s">
        <v>232</v>
      </c>
      <c r="H18" s="163">
        <v>5.2727075353181177E-2</v>
      </c>
      <c r="I18" s="161" t="s">
        <v>232</v>
      </c>
      <c r="J18" s="162" t="s">
        <v>232</v>
      </c>
      <c r="K18" s="162"/>
      <c r="L18" s="162"/>
      <c r="M18" s="161" t="s">
        <v>232</v>
      </c>
      <c r="N18" s="162" t="s">
        <v>232</v>
      </c>
      <c r="O18" s="162" t="s">
        <v>232</v>
      </c>
      <c r="P18" s="162" t="s">
        <v>232</v>
      </c>
      <c r="Q18" s="162" t="s">
        <v>232</v>
      </c>
      <c r="R18" s="162" t="s">
        <v>232</v>
      </c>
      <c r="S18" s="162" t="s">
        <v>232</v>
      </c>
      <c r="T18" s="162" t="s">
        <v>232</v>
      </c>
      <c r="U18" s="162" t="s">
        <v>232</v>
      </c>
      <c r="V18" s="162" t="s">
        <v>232</v>
      </c>
      <c r="W18" s="162" t="s">
        <v>232</v>
      </c>
      <c r="X18" s="162" t="s">
        <v>232</v>
      </c>
      <c r="Y18" s="162" t="s">
        <v>232</v>
      </c>
      <c r="Z18" s="162" t="s">
        <v>232</v>
      </c>
      <c r="AA18" s="162" t="s">
        <v>232</v>
      </c>
      <c r="AB18" s="162" t="s">
        <v>232</v>
      </c>
      <c r="AC18" s="162" t="s">
        <v>232</v>
      </c>
      <c r="AD18" s="162" t="s">
        <v>232</v>
      </c>
      <c r="AE18" s="162" t="s">
        <v>232</v>
      </c>
      <c r="AF18" s="162" t="s">
        <v>232</v>
      </c>
      <c r="AG18" s="162" t="s">
        <v>232</v>
      </c>
      <c r="AH18" s="162" t="s">
        <v>232</v>
      </c>
      <c r="AI18" s="162" t="s">
        <v>232</v>
      </c>
      <c r="AJ18" s="163" t="s">
        <v>232</v>
      </c>
      <c r="AK18" s="160">
        <v>42116</v>
      </c>
      <c r="AL18" s="161" t="s">
        <v>232</v>
      </c>
      <c r="AM18" s="162">
        <v>0</v>
      </c>
      <c r="AN18" s="162">
        <v>0</v>
      </c>
      <c r="AO18" s="162">
        <v>0</v>
      </c>
      <c r="AP18" s="162">
        <v>0</v>
      </c>
      <c r="AQ18" s="162">
        <v>0</v>
      </c>
      <c r="AR18" s="163">
        <v>0</v>
      </c>
      <c r="AS18" s="164">
        <v>0</v>
      </c>
      <c r="AT18" s="161" t="s">
        <v>232</v>
      </c>
      <c r="AU18" s="162">
        <v>0</v>
      </c>
      <c r="AV18" s="162">
        <v>0</v>
      </c>
      <c r="AW18" s="165" t="s">
        <v>232</v>
      </c>
      <c r="AX18" s="166">
        <v>0</v>
      </c>
      <c r="AY18" s="161" t="s">
        <v>232</v>
      </c>
      <c r="AZ18" s="162">
        <v>0</v>
      </c>
      <c r="BA18" s="162">
        <v>0</v>
      </c>
      <c r="BB18" s="162">
        <v>0</v>
      </c>
      <c r="BC18" s="162">
        <v>0</v>
      </c>
      <c r="BD18" s="162">
        <v>0</v>
      </c>
      <c r="BE18" s="162">
        <v>0</v>
      </c>
      <c r="BF18" s="162">
        <v>0</v>
      </c>
      <c r="BG18" s="162">
        <v>0</v>
      </c>
      <c r="BH18" s="162">
        <v>0</v>
      </c>
      <c r="BI18" s="162">
        <v>0</v>
      </c>
      <c r="BJ18" s="162">
        <v>0</v>
      </c>
      <c r="BK18" s="162">
        <v>0</v>
      </c>
      <c r="BL18" s="162" t="s">
        <v>232</v>
      </c>
      <c r="BM18" s="162" t="s">
        <v>232</v>
      </c>
      <c r="BN18" s="162" t="s">
        <v>232</v>
      </c>
      <c r="BO18" s="162">
        <v>0</v>
      </c>
      <c r="BP18" s="162">
        <v>0</v>
      </c>
      <c r="BQ18" s="162" t="s">
        <v>232</v>
      </c>
      <c r="BR18" s="162" t="s">
        <v>232</v>
      </c>
      <c r="BS18" s="162" t="s">
        <v>232</v>
      </c>
      <c r="BT18" s="162" t="s">
        <v>232</v>
      </c>
      <c r="BU18" s="162">
        <v>0</v>
      </c>
      <c r="BV18" s="163" t="s">
        <v>232</v>
      </c>
      <c r="BW18" s="164">
        <v>0</v>
      </c>
      <c r="BX18" s="167">
        <v>0</v>
      </c>
      <c r="BY18" s="168">
        <v>0</v>
      </c>
      <c r="BZ18" s="169">
        <v>0</v>
      </c>
      <c r="CA18" s="169">
        <v>0</v>
      </c>
    </row>
    <row r="19" spans="1:79" x14ac:dyDescent="0.2">
      <c r="A19" s="160">
        <v>42117</v>
      </c>
      <c r="B19" s="161" t="s">
        <v>232</v>
      </c>
      <c r="C19" s="162">
        <v>0.13011059400491384</v>
      </c>
      <c r="D19" s="162" t="s">
        <v>232</v>
      </c>
      <c r="E19" s="162" t="s">
        <v>232</v>
      </c>
      <c r="F19" s="162" t="s">
        <v>232</v>
      </c>
      <c r="G19" s="162" t="s">
        <v>232</v>
      </c>
      <c r="H19" s="163">
        <v>0.13011059400491384</v>
      </c>
      <c r="I19" s="161" t="s">
        <v>232</v>
      </c>
      <c r="J19" s="162" t="s">
        <v>232</v>
      </c>
      <c r="K19" s="162"/>
      <c r="L19" s="162"/>
      <c r="M19" s="161" t="s">
        <v>232</v>
      </c>
      <c r="N19" s="162" t="s">
        <v>232</v>
      </c>
      <c r="O19" s="162" t="s">
        <v>232</v>
      </c>
      <c r="P19" s="162" t="s">
        <v>232</v>
      </c>
      <c r="Q19" s="162" t="s">
        <v>232</v>
      </c>
      <c r="R19" s="162" t="s">
        <v>232</v>
      </c>
      <c r="S19" s="162" t="s">
        <v>232</v>
      </c>
      <c r="T19" s="162" t="s">
        <v>232</v>
      </c>
      <c r="U19" s="162" t="s">
        <v>232</v>
      </c>
      <c r="V19" s="162" t="s">
        <v>232</v>
      </c>
      <c r="W19" s="162" t="s">
        <v>232</v>
      </c>
      <c r="X19" s="162" t="s">
        <v>232</v>
      </c>
      <c r="Y19" s="162" t="s">
        <v>232</v>
      </c>
      <c r="Z19" s="162" t="s">
        <v>232</v>
      </c>
      <c r="AA19" s="162" t="s">
        <v>232</v>
      </c>
      <c r="AB19" s="162" t="s">
        <v>232</v>
      </c>
      <c r="AC19" s="162" t="s">
        <v>232</v>
      </c>
      <c r="AD19" s="162" t="s">
        <v>232</v>
      </c>
      <c r="AE19" s="162" t="s">
        <v>232</v>
      </c>
      <c r="AF19" s="162" t="s">
        <v>232</v>
      </c>
      <c r="AG19" s="162" t="s">
        <v>232</v>
      </c>
      <c r="AH19" s="162" t="s">
        <v>232</v>
      </c>
      <c r="AI19" s="162" t="s">
        <v>232</v>
      </c>
      <c r="AJ19" s="163" t="s">
        <v>232</v>
      </c>
      <c r="AK19" s="160">
        <v>42117</v>
      </c>
      <c r="AL19" s="161" t="s">
        <v>232</v>
      </c>
      <c r="AM19" s="162">
        <v>0</v>
      </c>
      <c r="AN19" s="162">
        <v>0</v>
      </c>
      <c r="AO19" s="162">
        <v>0</v>
      </c>
      <c r="AP19" s="162">
        <v>0</v>
      </c>
      <c r="AQ19" s="162">
        <v>0</v>
      </c>
      <c r="AR19" s="163">
        <v>0</v>
      </c>
      <c r="AS19" s="164">
        <v>0</v>
      </c>
      <c r="AT19" s="161" t="s">
        <v>232</v>
      </c>
      <c r="AU19" s="162">
        <v>0</v>
      </c>
      <c r="AV19" s="162">
        <v>0</v>
      </c>
      <c r="AW19" s="165" t="s">
        <v>232</v>
      </c>
      <c r="AX19" s="166">
        <v>0</v>
      </c>
      <c r="AY19" s="161" t="s">
        <v>232</v>
      </c>
      <c r="AZ19" s="162">
        <v>0</v>
      </c>
      <c r="BA19" s="162">
        <v>0</v>
      </c>
      <c r="BB19" s="162">
        <v>0</v>
      </c>
      <c r="BC19" s="162">
        <v>0</v>
      </c>
      <c r="BD19" s="162">
        <v>0</v>
      </c>
      <c r="BE19" s="162">
        <v>0</v>
      </c>
      <c r="BF19" s="162">
        <v>0</v>
      </c>
      <c r="BG19" s="162">
        <v>0</v>
      </c>
      <c r="BH19" s="162">
        <v>0</v>
      </c>
      <c r="BI19" s="162">
        <v>0</v>
      </c>
      <c r="BJ19" s="162">
        <v>0</v>
      </c>
      <c r="BK19" s="162">
        <v>0</v>
      </c>
      <c r="BL19" s="162" t="s">
        <v>232</v>
      </c>
      <c r="BM19" s="162" t="s">
        <v>232</v>
      </c>
      <c r="BN19" s="162" t="s">
        <v>232</v>
      </c>
      <c r="BO19" s="162">
        <v>0</v>
      </c>
      <c r="BP19" s="162">
        <v>0</v>
      </c>
      <c r="BQ19" s="162" t="s">
        <v>232</v>
      </c>
      <c r="BR19" s="162" t="s">
        <v>232</v>
      </c>
      <c r="BS19" s="162" t="s">
        <v>232</v>
      </c>
      <c r="BT19" s="162" t="s">
        <v>232</v>
      </c>
      <c r="BU19" s="162">
        <v>0</v>
      </c>
      <c r="BV19" s="163" t="s">
        <v>232</v>
      </c>
      <c r="BW19" s="164">
        <v>0</v>
      </c>
      <c r="BX19" s="167">
        <v>0</v>
      </c>
      <c r="BY19" s="168">
        <v>0</v>
      </c>
      <c r="BZ19" s="169">
        <v>0</v>
      </c>
      <c r="CA19" s="169">
        <v>0</v>
      </c>
    </row>
    <row r="20" spans="1:79" x14ac:dyDescent="0.2">
      <c r="A20" s="160">
        <v>42118</v>
      </c>
      <c r="B20" s="161" t="s">
        <v>232</v>
      </c>
      <c r="C20" s="162">
        <v>0.12460248554435782</v>
      </c>
      <c r="D20" s="162" t="s">
        <v>232</v>
      </c>
      <c r="E20" s="162" t="s">
        <v>232</v>
      </c>
      <c r="F20" s="162" t="s">
        <v>232</v>
      </c>
      <c r="G20" s="162" t="s">
        <v>232</v>
      </c>
      <c r="H20" s="163">
        <v>0.12460248554435782</v>
      </c>
      <c r="I20" s="161" t="s">
        <v>232</v>
      </c>
      <c r="J20" s="162" t="s">
        <v>232</v>
      </c>
      <c r="K20" s="162"/>
      <c r="L20" s="162"/>
      <c r="M20" s="161" t="s">
        <v>232</v>
      </c>
      <c r="N20" s="162" t="s">
        <v>232</v>
      </c>
      <c r="O20" s="162" t="s">
        <v>232</v>
      </c>
      <c r="P20" s="162" t="s">
        <v>232</v>
      </c>
      <c r="Q20" s="162" t="s">
        <v>232</v>
      </c>
      <c r="R20" s="162" t="s">
        <v>232</v>
      </c>
      <c r="S20" s="162" t="s">
        <v>232</v>
      </c>
      <c r="T20" s="162" t="s">
        <v>232</v>
      </c>
      <c r="U20" s="162" t="s">
        <v>232</v>
      </c>
      <c r="V20" s="162" t="s">
        <v>232</v>
      </c>
      <c r="W20" s="162" t="s">
        <v>232</v>
      </c>
      <c r="X20" s="162" t="s">
        <v>232</v>
      </c>
      <c r="Y20" s="162" t="s">
        <v>232</v>
      </c>
      <c r="Z20" s="162" t="s">
        <v>232</v>
      </c>
      <c r="AA20" s="162" t="s">
        <v>232</v>
      </c>
      <c r="AB20" s="162" t="s">
        <v>232</v>
      </c>
      <c r="AC20" s="162" t="s">
        <v>232</v>
      </c>
      <c r="AD20" s="162" t="s">
        <v>232</v>
      </c>
      <c r="AE20" s="162" t="s">
        <v>232</v>
      </c>
      <c r="AF20" s="162" t="s">
        <v>232</v>
      </c>
      <c r="AG20" s="162" t="s">
        <v>232</v>
      </c>
      <c r="AH20" s="162" t="s">
        <v>232</v>
      </c>
      <c r="AI20" s="162" t="s">
        <v>232</v>
      </c>
      <c r="AJ20" s="163" t="s">
        <v>232</v>
      </c>
      <c r="AK20" s="160">
        <v>42118</v>
      </c>
      <c r="AL20" s="161" t="s">
        <v>232</v>
      </c>
      <c r="AM20" s="162">
        <v>0</v>
      </c>
      <c r="AN20" s="162">
        <v>0</v>
      </c>
      <c r="AO20" s="162">
        <v>0</v>
      </c>
      <c r="AP20" s="162">
        <v>0</v>
      </c>
      <c r="AQ20" s="162">
        <v>0</v>
      </c>
      <c r="AR20" s="163">
        <v>0</v>
      </c>
      <c r="AS20" s="164">
        <v>0</v>
      </c>
      <c r="AT20" s="161" t="s">
        <v>232</v>
      </c>
      <c r="AU20" s="162">
        <v>0</v>
      </c>
      <c r="AV20" s="162">
        <v>0</v>
      </c>
      <c r="AW20" s="165" t="s">
        <v>232</v>
      </c>
      <c r="AX20" s="166">
        <v>0</v>
      </c>
      <c r="AY20" s="161" t="s">
        <v>232</v>
      </c>
      <c r="AZ20" s="162">
        <v>0</v>
      </c>
      <c r="BA20" s="162">
        <v>0</v>
      </c>
      <c r="BB20" s="162">
        <v>0</v>
      </c>
      <c r="BC20" s="162">
        <v>0</v>
      </c>
      <c r="BD20" s="162">
        <v>0</v>
      </c>
      <c r="BE20" s="162">
        <v>0</v>
      </c>
      <c r="BF20" s="162">
        <v>0</v>
      </c>
      <c r="BG20" s="162">
        <v>0</v>
      </c>
      <c r="BH20" s="162">
        <v>0</v>
      </c>
      <c r="BI20" s="162">
        <v>0</v>
      </c>
      <c r="BJ20" s="162">
        <v>0</v>
      </c>
      <c r="BK20" s="162">
        <v>0</v>
      </c>
      <c r="BL20" s="162" t="s">
        <v>232</v>
      </c>
      <c r="BM20" s="162" t="s">
        <v>232</v>
      </c>
      <c r="BN20" s="162" t="s">
        <v>232</v>
      </c>
      <c r="BO20" s="162">
        <v>0</v>
      </c>
      <c r="BP20" s="162">
        <v>0</v>
      </c>
      <c r="BQ20" s="162" t="s">
        <v>232</v>
      </c>
      <c r="BR20" s="162" t="s">
        <v>232</v>
      </c>
      <c r="BS20" s="162" t="s">
        <v>232</v>
      </c>
      <c r="BT20" s="162" t="s">
        <v>232</v>
      </c>
      <c r="BU20" s="162">
        <v>0</v>
      </c>
      <c r="BV20" s="163" t="s">
        <v>232</v>
      </c>
      <c r="BW20" s="164">
        <v>0</v>
      </c>
      <c r="BX20" s="167">
        <v>0</v>
      </c>
      <c r="BY20" s="168">
        <v>0</v>
      </c>
      <c r="BZ20" s="169">
        <v>0</v>
      </c>
      <c r="CA20" s="169">
        <v>0</v>
      </c>
    </row>
    <row r="21" spans="1:79" x14ac:dyDescent="0.2">
      <c r="A21" s="160">
        <v>42121</v>
      </c>
      <c r="B21" s="161" t="s">
        <v>232</v>
      </c>
      <c r="C21" s="162">
        <v>0.11258021340204612</v>
      </c>
      <c r="D21" s="162" t="s">
        <v>232</v>
      </c>
      <c r="E21" s="162" t="s">
        <v>232</v>
      </c>
      <c r="F21" s="162" t="s">
        <v>232</v>
      </c>
      <c r="G21" s="162" t="s">
        <v>232</v>
      </c>
      <c r="H21" s="163">
        <v>0.11258021340204612</v>
      </c>
      <c r="I21" s="161" t="s">
        <v>232</v>
      </c>
      <c r="J21" s="162" t="s">
        <v>232</v>
      </c>
      <c r="K21" s="162"/>
      <c r="L21" s="162"/>
      <c r="M21" s="161" t="s">
        <v>232</v>
      </c>
      <c r="N21" s="162" t="s">
        <v>232</v>
      </c>
      <c r="O21" s="162" t="s">
        <v>232</v>
      </c>
      <c r="P21" s="162" t="s">
        <v>232</v>
      </c>
      <c r="Q21" s="162" t="s">
        <v>232</v>
      </c>
      <c r="R21" s="162" t="s">
        <v>232</v>
      </c>
      <c r="S21" s="162" t="s">
        <v>232</v>
      </c>
      <c r="T21" s="162" t="s">
        <v>232</v>
      </c>
      <c r="U21" s="162" t="s">
        <v>232</v>
      </c>
      <c r="V21" s="162" t="s">
        <v>232</v>
      </c>
      <c r="W21" s="162" t="s">
        <v>232</v>
      </c>
      <c r="X21" s="162" t="s">
        <v>232</v>
      </c>
      <c r="Y21" s="162" t="s">
        <v>232</v>
      </c>
      <c r="Z21" s="162" t="s">
        <v>232</v>
      </c>
      <c r="AA21" s="162" t="s">
        <v>232</v>
      </c>
      <c r="AB21" s="162" t="s">
        <v>232</v>
      </c>
      <c r="AC21" s="162" t="s">
        <v>232</v>
      </c>
      <c r="AD21" s="162" t="s">
        <v>232</v>
      </c>
      <c r="AE21" s="162" t="s">
        <v>232</v>
      </c>
      <c r="AF21" s="162" t="s">
        <v>232</v>
      </c>
      <c r="AG21" s="162" t="s">
        <v>232</v>
      </c>
      <c r="AH21" s="162" t="s">
        <v>232</v>
      </c>
      <c r="AI21" s="162" t="s">
        <v>232</v>
      </c>
      <c r="AJ21" s="163" t="s">
        <v>232</v>
      </c>
      <c r="AK21" s="160">
        <v>42121</v>
      </c>
      <c r="AL21" s="161" t="s">
        <v>232</v>
      </c>
      <c r="AM21" s="162">
        <v>0</v>
      </c>
      <c r="AN21" s="162">
        <v>0</v>
      </c>
      <c r="AO21" s="162">
        <v>0</v>
      </c>
      <c r="AP21" s="162">
        <v>0</v>
      </c>
      <c r="AQ21" s="162">
        <v>0</v>
      </c>
      <c r="AR21" s="163">
        <v>0</v>
      </c>
      <c r="AS21" s="164">
        <v>0</v>
      </c>
      <c r="AT21" s="161" t="s">
        <v>232</v>
      </c>
      <c r="AU21" s="162">
        <v>0</v>
      </c>
      <c r="AV21" s="162">
        <v>0</v>
      </c>
      <c r="AW21" s="165" t="s">
        <v>232</v>
      </c>
      <c r="AX21" s="166">
        <v>0</v>
      </c>
      <c r="AY21" s="161" t="s">
        <v>232</v>
      </c>
      <c r="AZ21" s="162">
        <v>0</v>
      </c>
      <c r="BA21" s="162">
        <v>0</v>
      </c>
      <c r="BB21" s="162">
        <v>0</v>
      </c>
      <c r="BC21" s="162">
        <v>0</v>
      </c>
      <c r="BD21" s="162">
        <v>0</v>
      </c>
      <c r="BE21" s="162">
        <v>0</v>
      </c>
      <c r="BF21" s="162">
        <v>0</v>
      </c>
      <c r="BG21" s="162">
        <v>0</v>
      </c>
      <c r="BH21" s="162">
        <v>0</v>
      </c>
      <c r="BI21" s="162">
        <v>0</v>
      </c>
      <c r="BJ21" s="162">
        <v>0</v>
      </c>
      <c r="BK21" s="162">
        <v>0</v>
      </c>
      <c r="BL21" s="162" t="s">
        <v>232</v>
      </c>
      <c r="BM21" s="162" t="s">
        <v>232</v>
      </c>
      <c r="BN21" s="162" t="s">
        <v>232</v>
      </c>
      <c r="BO21" s="162">
        <v>0</v>
      </c>
      <c r="BP21" s="162">
        <v>0</v>
      </c>
      <c r="BQ21" s="162" t="s">
        <v>232</v>
      </c>
      <c r="BR21" s="162" t="s">
        <v>232</v>
      </c>
      <c r="BS21" s="162" t="s">
        <v>232</v>
      </c>
      <c r="BT21" s="162" t="s">
        <v>232</v>
      </c>
      <c r="BU21" s="162">
        <v>0</v>
      </c>
      <c r="BV21" s="163" t="s">
        <v>232</v>
      </c>
      <c r="BW21" s="164">
        <v>0</v>
      </c>
      <c r="BX21" s="167">
        <v>0</v>
      </c>
      <c r="BY21" s="168">
        <v>0</v>
      </c>
      <c r="BZ21" s="169">
        <v>0</v>
      </c>
      <c r="CA21" s="169">
        <v>0</v>
      </c>
    </row>
    <row r="22" spans="1:79" x14ac:dyDescent="0.2">
      <c r="A22" s="160">
        <v>42122</v>
      </c>
      <c r="B22" s="161" t="s">
        <v>232</v>
      </c>
      <c r="C22" s="162">
        <v>0.11237433562300513</v>
      </c>
      <c r="D22" s="162" t="s">
        <v>232</v>
      </c>
      <c r="E22" s="162" t="s">
        <v>232</v>
      </c>
      <c r="F22" s="162"/>
      <c r="G22" s="162" t="s">
        <v>232</v>
      </c>
      <c r="H22" s="163">
        <v>0.11237433562300513</v>
      </c>
      <c r="I22" s="161" t="s">
        <v>232</v>
      </c>
      <c r="J22" s="162" t="s">
        <v>232</v>
      </c>
      <c r="K22" s="162"/>
      <c r="L22" s="162"/>
      <c r="M22" s="161" t="s">
        <v>232</v>
      </c>
      <c r="N22" s="162" t="s">
        <v>232</v>
      </c>
      <c r="O22" s="162" t="s">
        <v>232</v>
      </c>
      <c r="P22" s="162" t="s">
        <v>232</v>
      </c>
      <c r="Q22" s="162" t="s">
        <v>232</v>
      </c>
      <c r="R22" s="162" t="s">
        <v>232</v>
      </c>
      <c r="S22" s="162" t="s">
        <v>232</v>
      </c>
      <c r="T22" s="162" t="s">
        <v>232</v>
      </c>
      <c r="U22" s="162" t="s">
        <v>232</v>
      </c>
      <c r="V22" s="162" t="s">
        <v>232</v>
      </c>
      <c r="W22" s="162" t="s">
        <v>232</v>
      </c>
      <c r="X22" s="162" t="s">
        <v>232</v>
      </c>
      <c r="Y22" s="162" t="s">
        <v>232</v>
      </c>
      <c r="Z22" s="162" t="s">
        <v>232</v>
      </c>
      <c r="AA22" s="162" t="s">
        <v>232</v>
      </c>
      <c r="AB22" s="162" t="s">
        <v>232</v>
      </c>
      <c r="AC22" s="162" t="s">
        <v>232</v>
      </c>
      <c r="AD22" s="162" t="s">
        <v>232</v>
      </c>
      <c r="AE22" s="162" t="s">
        <v>232</v>
      </c>
      <c r="AF22" s="162" t="s">
        <v>232</v>
      </c>
      <c r="AG22" s="162" t="s">
        <v>232</v>
      </c>
      <c r="AH22" s="162" t="s">
        <v>232</v>
      </c>
      <c r="AI22" s="162" t="s">
        <v>232</v>
      </c>
      <c r="AJ22" s="163" t="s">
        <v>232</v>
      </c>
      <c r="AK22" s="160">
        <v>42122</v>
      </c>
      <c r="AL22" s="161" t="s">
        <v>232</v>
      </c>
      <c r="AM22" s="162">
        <v>0</v>
      </c>
      <c r="AN22" s="162">
        <v>0</v>
      </c>
      <c r="AO22" s="162">
        <v>0</v>
      </c>
      <c r="AP22" s="162">
        <v>0</v>
      </c>
      <c r="AQ22" s="162">
        <v>0</v>
      </c>
      <c r="AR22" s="163">
        <v>0</v>
      </c>
      <c r="AS22" s="164">
        <v>0</v>
      </c>
      <c r="AT22" s="161" t="s">
        <v>232</v>
      </c>
      <c r="AU22" s="162">
        <v>0</v>
      </c>
      <c r="AV22" s="162">
        <v>0</v>
      </c>
      <c r="AW22" s="165" t="s">
        <v>232</v>
      </c>
      <c r="AX22" s="166">
        <v>0</v>
      </c>
      <c r="AY22" s="161" t="s">
        <v>232</v>
      </c>
      <c r="AZ22" s="162">
        <v>0</v>
      </c>
      <c r="BA22" s="162">
        <v>0</v>
      </c>
      <c r="BB22" s="162">
        <v>0</v>
      </c>
      <c r="BC22" s="162">
        <v>0</v>
      </c>
      <c r="BD22" s="162">
        <v>0</v>
      </c>
      <c r="BE22" s="162">
        <v>0</v>
      </c>
      <c r="BF22" s="162">
        <v>0</v>
      </c>
      <c r="BG22" s="162">
        <v>0</v>
      </c>
      <c r="BH22" s="162">
        <v>0</v>
      </c>
      <c r="BI22" s="162">
        <v>0</v>
      </c>
      <c r="BJ22" s="162">
        <v>0</v>
      </c>
      <c r="BK22" s="162">
        <v>0</v>
      </c>
      <c r="BL22" s="162" t="s">
        <v>232</v>
      </c>
      <c r="BM22" s="162" t="s">
        <v>232</v>
      </c>
      <c r="BN22" s="162" t="s">
        <v>232</v>
      </c>
      <c r="BO22" s="162">
        <v>0</v>
      </c>
      <c r="BP22" s="162">
        <v>0</v>
      </c>
      <c r="BQ22" s="162" t="s">
        <v>232</v>
      </c>
      <c r="BR22" s="162" t="s">
        <v>232</v>
      </c>
      <c r="BS22" s="162" t="s">
        <v>232</v>
      </c>
      <c r="BT22" s="162" t="s">
        <v>232</v>
      </c>
      <c r="BU22" s="162">
        <v>0</v>
      </c>
      <c r="BV22" s="163" t="s">
        <v>232</v>
      </c>
      <c r="BW22" s="164">
        <v>0</v>
      </c>
      <c r="BX22" s="167">
        <v>0</v>
      </c>
      <c r="BY22" s="168">
        <v>0</v>
      </c>
      <c r="BZ22" s="169">
        <v>0</v>
      </c>
      <c r="CA22" s="169">
        <v>0</v>
      </c>
    </row>
    <row r="23" spans="1:79" x14ac:dyDescent="0.2">
      <c r="A23" s="160">
        <v>42123</v>
      </c>
      <c r="B23" s="161" t="s">
        <v>232</v>
      </c>
      <c r="C23" s="162" t="s">
        <v>232</v>
      </c>
      <c r="D23" s="162" t="s">
        <v>232</v>
      </c>
      <c r="E23" s="162" t="s">
        <v>232</v>
      </c>
      <c r="F23" s="162" t="s">
        <v>232</v>
      </c>
      <c r="G23" s="162" t="s">
        <v>232</v>
      </c>
      <c r="H23" s="163">
        <v>0.10676763729821777</v>
      </c>
      <c r="I23" s="161" t="s">
        <v>232</v>
      </c>
      <c r="J23" s="162" t="s">
        <v>232</v>
      </c>
      <c r="K23" s="162"/>
      <c r="L23" s="162"/>
      <c r="M23" s="161" t="s">
        <v>232</v>
      </c>
      <c r="N23" s="162" t="s">
        <v>232</v>
      </c>
      <c r="O23" s="162" t="s">
        <v>232</v>
      </c>
      <c r="P23" s="162" t="s">
        <v>232</v>
      </c>
      <c r="Q23" s="162" t="s">
        <v>232</v>
      </c>
      <c r="R23" s="162" t="s">
        <v>232</v>
      </c>
      <c r="S23" s="162" t="s">
        <v>232</v>
      </c>
      <c r="T23" s="162" t="s">
        <v>232</v>
      </c>
      <c r="U23" s="162" t="s">
        <v>232</v>
      </c>
      <c r="V23" s="162" t="s">
        <v>232</v>
      </c>
      <c r="W23" s="162" t="s">
        <v>232</v>
      </c>
      <c r="X23" s="162" t="s">
        <v>232</v>
      </c>
      <c r="Y23" s="162" t="s">
        <v>232</v>
      </c>
      <c r="Z23" s="162" t="s">
        <v>232</v>
      </c>
      <c r="AA23" s="162" t="s">
        <v>232</v>
      </c>
      <c r="AB23" s="162" t="s">
        <v>232</v>
      </c>
      <c r="AC23" s="162" t="s">
        <v>232</v>
      </c>
      <c r="AD23" s="162" t="s">
        <v>232</v>
      </c>
      <c r="AE23" s="162" t="s">
        <v>232</v>
      </c>
      <c r="AF23" s="162" t="s">
        <v>232</v>
      </c>
      <c r="AG23" s="162" t="s">
        <v>232</v>
      </c>
      <c r="AH23" s="162" t="s">
        <v>232</v>
      </c>
      <c r="AI23" s="162" t="s">
        <v>232</v>
      </c>
      <c r="AJ23" s="163" t="s">
        <v>232</v>
      </c>
      <c r="AK23" s="160">
        <v>42123</v>
      </c>
      <c r="AL23" s="161">
        <v>0</v>
      </c>
      <c r="AM23" s="162">
        <v>0</v>
      </c>
      <c r="AN23" s="162">
        <v>0</v>
      </c>
      <c r="AO23" s="162">
        <v>0</v>
      </c>
      <c r="AP23" s="162">
        <v>0</v>
      </c>
      <c r="AQ23" s="162">
        <v>0</v>
      </c>
      <c r="AR23" s="163">
        <v>0</v>
      </c>
      <c r="AS23" s="164">
        <v>0</v>
      </c>
      <c r="AT23" s="161" t="s">
        <v>232</v>
      </c>
      <c r="AU23" s="162">
        <v>0</v>
      </c>
      <c r="AV23" s="162">
        <v>0</v>
      </c>
      <c r="AW23" s="165" t="s">
        <v>232</v>
      </c>
      <c r="AX23" s="166">
        <v>0</v>
      </c>
      <c r="AY23" s="161">
        <v>0</v>
      </c>
      <c r="AZ23" s="162">
        <v>0</v>
      </c>
      <c r="BA23" s="162">
        <v>0</v>
      </c>
      <c r="BB23" s="162">
        <v>0</v>
      </c>
      <c r="BC23" s="162">
        <v>0</v>
      </c>
      <c r="BD23" s="162">
        <v>0</v>
      </c>
      <c r="BE23" s="162">
        <v>0</v>
      </c>
      <c r="BF23" s="162">
        <v>0</v>
      </c>
      <c r="BG23" s="162">
        <v>0</v>
      </c>
      <c r="BH23" s="162">
        <v>0</v>
      </c>
      <c r="BI23" s="162">
        <v>0</v>
      </c>
      <c r="BJ23" s="162">
        <v>0</v>
      </c>
      <c r="BK23" s="162">
        <v>0</v>
      </c>
      <c r="BL23" s="162" t="s">
        <v>232</v>
      </c>
      <c r="BM23" s="162" t="s">
        <v>232</v>
      </c>
      <c r="BN23" s="162" t="s">
        <v>232</v>
      </c>
      <c r="BO23" s="162">
        <v>0</v>
      </c>
      <c r="BP23" s="162">
        <v>0</v>
      </c>
      <c r="BQ23" s="162" t="s">
        <v>232</v>
      </c>
      <c r="BR23" s="162" t="s">
        <v>232</v>
      </c>
      <c r="BS23" s="162" t="s">
        <v>232</v>
      </c>
      <c r="BT23" s="162" t="s">
        <v>232</v>
      </c>
      <c r="BU23" s="162">
        <v>0</v>
      </c>
      <c r="BV23" s="163" t="s">
        <v>232</v>
      </c>
      <c r="BW23" s="164">
        <v>0</v>
      </c>
      <c r="BX23" s="167">
        <v>0</v>
      </c>
      <c r="BY23" s="168">
        <v>0</v>
      </c>
      <c r="BZ23" s="169">
        <v>0</v>
      </c>
      <c r="CA23" s="169">
        <v>0</v>
      </c>
    </row>
    <row r="24" spans="1:79" x14ac:dyDescent="0.2">
      <c r="A24" s="160">
        <v>42124</v>
      </c>
      <c r="B24" s="161" t="s">
        <v>232</v>
      </c>
      <c r="C24" s="162" t="s">
        <v>232</v>
      </c>
      <c r="D24" s="162" t="s">
        <v>232</v>
      </c>
      <c r="E24" s="162" t="s">
        <v>232</v>
      </c>
      <c r="F24" s="162" t="s">
        <v>232</v>
      </c>
      <c r="G24" s="162" t="s">
        <v>232</v>
      </c>
      <c r="H24" s="163">
        <v>0.10506146095466246</v>
      </c>
      <c r="I24" s="161" t="s">
        <v>232</v>
      </c>
      <c r="J24" s="162" t="s">
        <v>232</v>
      </c>
      <c r="K24" s="162"/>
      <c r="L24" s="162"/>
      <c r="M24" s="161" t="s">
        <v>232</v>
      </c>
      <c r="N24" s="162" t="s">
        <v>232</v>
      </c>
      <c r="O24" s="162" t="s">
        <v>232</v>
      </c>
      <c r="P24" s="162" t="s">
        <v>232</v>
      </c>
      <c r="Q24" s="162" t="s">
        <v>232</v>
      </c>
      <c r="R24" s="162" t="s">
        <v>232</v>
      </c>
      <c r="S24" s="162" t="s">
        <v>232</v>
      </c>
      <c r="T24" s="162" t="s">
        <v>232</v>
      </c>
      <c r="U24" s="162" t="s">
        <v>232</v>
      </c>
      <c r="V24" s="162" t="s">
        <v>232</v>
      </c>
      <c r="W24" s="162" t="s">
        <v>232</v>
      </c>
      <c r="X24" s="162" t="s">
        <v>232</v>
      </c>
      <c r="Y24" s="162" t="s">
        <v>232</v>
      </c>
      <c r="Z24" s="162" t="s">
        <v>232</v>
      </c>
      <c r="AA24" s="162" t="s">
        <v>232</v>
      </c>
      <c r="AB24" s="162" t="s">
        <v>232</v>
      </c>
      <c r="AC24" s="162" t="s">
        <v>232</v>
      </c>
      <c r="AD24" s="162" t="s">
        <v>232</v>
      </c>
      <c r="AE24" s="162" t="s">
        <v>232</v>
      </c>
      <c r="AF24" s="162" t="s">
        <v>232</v>
      </c>
      <c r="AG24" s="162" t="s">
        <v>232</v>
      </c>
      <c r="AH24" s="162" t="s">
        <v>232</v>
      </c>
      <c r="AI24" s="162" t="s">
        <v>232</v>
      </c>
      <c r="AJ24" s="163" t="s">
        <v>232</v>
      </c>
      <c r="AK24" s="160">
        <v>42124</v>
      </c>
      <c r="AL24" s="161">
        <v>0</v>
      </c>
      <c r="AM24" s="162">
        <v>0</v>
      </c>
      <c r="AN24" s="162">
        <v>0</v>
      </c>
      <c r="AO24" s="162">
        <v>0</v>
      </c>
      <c r="AP24" s="162">
        <v>0</v>
      </c>
      <c r="AQ24" s="162">
        <v>0</v>
      </c>
      <c r="AR24" s="163">
        <v>0</v>
      </c>
      <c r="AS24" s="164">
        <v>0</v>
      </c>
      <c r="AT24" s="161" t="s">
        <v>232</v>
      </c>
      <c r="AU24" s="162">
        <v>0</v>
      </c>
      <c r="AV24" s="162">
        <v>0</v>
      </c>
      <c r="AW24" s="165" t="s">
        <v>232</v>
      </c>
      <c r="AX24" s="166">
        <v>0</v>
      </c>
      <c r="AY24" s="161">
        <v>0</v>
      </c>
      <c r="AZ24" s="162">
        <v>0</v>
      </c>
      <c r="BA24" s="162">
        <v>0</v>
      </c>
      <c r="BB24" s="162">
        <v>0</v>
      </c>
      <c r="BC24" s="162">
        <v>0</v>
      </c>
      <c r="BD24" s="162">
        <v>0</v>
      </c>
      <c r="BE24" s="162">
        <v>0</v>
      </c>
      <c r="BF24" s="162">
        <v>0</v>
      </c>
      <c r="BG24" s="162">
        <v>0</v>
      </c>
      <c r="BH24" s="162">
        <v>0</v>
      </c>
      <c r="BI24" s="162">
        <v>0</v>
      </c>
      <c r="BJ24" s="162">
        <v>0</v>
      </c>
      <c r="BK24" s="162">
        <v>0</v>
      </c>
      <c r="BL24" s="162" t="s">
        <v>232</v>
      </c>
      <c r="BM24" s="162" t="s">
        <v>232</v>
      </c>
      <c r="BN24" s="162" t="s">
        <v>232</v>
      </c>
      <c r="BO24" s="162">
        <v>0</v>
      </c>
      <c r="BP24" s="162">
        <v>0</v>
      </c>
      <c r="BQ24" s="162" t="s">
        <v>232</v>
      </c>
      <c r="BR24" s="162" t="s">
        <v>232</v>
      </c>
      <c r="BS24" s="162" t="s">
        <v>232</v>
      </c>
      <c r="BT24" s="162" t="s">
        <v>232</v>
      </c>
      <c r="BU24" s="162">
        <v>0</v>
      </c>
      <c r="BV24" s="163" t="s">
        <v>232</v>
      </c>
      <c r="BW24" s="164">
        <v>0</v>
      </c>
      <c r="BX24" s="167">
        <v>0</v>
      </c>
      <c r="BY24" s="168">
        <v>0</v>
      </c>
      <c r="BZ24" s="169">
        <v>0</v>
      </c>
      <c r="CA24" s="169">
        <v>0</v>
      </c>
    </row>
    <row r="25" spans="1:79" x14ac:dyDescent="0.2">
      <c r="A25" s="160">
        <v>42128</v>
      </c>
      <c r="B25" s="161" t="s">
        <v>232</v>
      </c>
      <c r="C25" s="162" t="s">
        <v>232</v>
      </c>
      <c r="D25" s="162" t="s">
        <v>232</v>
      </c>
      <c r="E25" s="162" t="s">
        <v>232</v>
      </c>
      <c r="F25" s="162" t="s">
        <v>232</v>
      </c>
      <c r="G25" s="162" t="s">
        <v>232</v>
      </c>
      <c r="H25" s="163">
        <v>8.7039603019377118E-2</v>
      </c>
      <c r="I25" s="161" t="s">
        <v>232</v>
      </c>
      <c r="J25" s="162" t="s">
        <v>232</v>
      </c>
      <c r="K25" s="162"/>
      <c r="L25" s="162"/>
      <c r="M25" s="161" t="s">
        <v>232</v>
      </c>
      <c r="N25" s="162" t="s">
        <v>232</v>
      </c>
      <c r="O25" s="162" t="s">
        <v>232</v>
      </c>
      <c r="P25" s="162" t="s">
        <v>232</v>
      </c>
      <c r="Q25" s="162" t="s">
        <v>232</v>
      </c>
      <c r="R25" s="162" t="s">
        <v>232</v>
      </c>
      <c r="S25" s="162" t="s">
        <v>232</v>
      </c>
      <c r="T25" s="162" t="s">
        <v>232</v>
      </c>
      <c r="U25" s="162" t="s">
        <v>232</v>
      </c>
      <c r="V25" s="162" t="s">
        <v>232</v>
      </c>
      <c r="W25" s="162" t="s">
        <v>232</v>
      </c>
      <c r="X25" s="162" t="s">
        <v>232</v>
      </c>
      <c r="Y25" s="162" t="s">
        <v>232</v>
      </c>
      <c r="Z25" s="162" t="s">
        <v>232</v>
      </c>
      <c r="AA25" s="162" t="s">
        <v>232</v>
      </c>
      <c r="AB25" s="162" t="s">
        <v>232</v>
      </c>
      <c r="AC25" s="162" t="s">
        <v>232</v>
      </c>
      <c r="AD25" s="162" t="s">
        <v>232</v>
      </c>
      <c r="AE25" s="162" t="s">
        <v>232</v>
      </c>
      <c r="AF25" s="162" t="s">
        <v>232</v>
      </c>
      <c r="AG25" s="162" t="s">
        <v>232</v>
      </c>
      <c r="AH25" s="162" t="s">
        <v>232</v>
      </c>
      <c r="AI25" s="162" t="s">
        <v>232</v>
      </c>
      <c r="AJ25" s="163" t="s">
        <v>232</v>
      </c>
      <c r="AK25" s="160">
        <v>42128</v>
      </c>
      <c r="AL25" s="161">
        <v>0</v>
      </c>
      <c r="AM25" s="162">
        <v>0</v>
      </c>
      <c r="AN25" s="162">
        <v>0</v>
      </c>
      <c r="AO25" s="162">
        <v>0</v>
      </c>
      <c r="AP25" s="162">
        <v>0</v>
      </c>
      <c r="AQ25" s="162">
        <v>0</v>
      </c>
      <c r="AR25" s="163">
        <v>0</v>
      </c>
      <c r="AS25" s="164">
        <v>0</v>
      </c>
      <c r="AT25" s="161" t="s">
        <v>232</v>
      </c>
      <c r="AU25" s="162">
        <v>0</v>
      </c>
      <c r="AV25" s="162">
        <v>0</v>
      </c>
      <c r="AW25" s="165" t="s">
        <v>232</v>
      </c>
      <c r="AX25" s="166">
        <v>0</v>
      </c>
      <c r="AY25" s="161">
        <v>0</v>
      </c>
      <c r="AZ25" s="162">
        <v>0</v>
      </c>
      <c r="BA25" s="162">
        <v>0</v>
      </c>
      <c r="BB25" s="162">
        <v>0</v>
      </c>
      <c r="BC25" s="162">
        <v>0</v>
      </c>
      <c r="BD25" s="162">
        <v>0</v>
      </c>
      <c r="BE25" s="162">
        <v>0</v>
      </c>
      <c r="BF25" s="162">
        <v>0</v>
      </c>
      <c r="BG25" s="162">
        <v>0</v>
      </c>
      <c r="BH25" s="162">
        <v>0</v>
      </c>
      <c r="BI25" s="162">
        <v>0</v>
      </c>
      <c r="BJ25" s="162">
        <v>0</v>
      </c>
      <c r="BK25" s="162">
        <v>0</v>
      </c>
      <c r="BL25" s="162" t="s">
        <v>232</v>
      </c>
      <c r="BM25" s="162" t="s">
        <v>232</v>
      </c>
      <c r="BN25" s="162" t="s">
        <v>232</v>
      </c>
      <c r="BO25" s="162">
        <v>0</v>
      </c>
      <c r="BP25" s="162">
        <v>0</v>
      </c>
      <c r="BQ25" s="162" t="s">
        <v>232</v>
      </c>
      <c r="BR25" s="162" t="s">
        <v>232</v>
      </c>
      <c r="BS25" s="162" t="s">
        <v>232</v>
      </c>
      <c r="BT25" s="162" t="s">
        <v>232</v>
      </c>
      <c r="BU25" s="162">
        <v>0</v>
      </c>
      <c r="BV25" s="163" t="s">
        <v>232</v>
      </c>
      <c r="BW25" s="164">
        <v>0</v>
      </c>
      <c r="BX25" s="167">
        <v>0</v>
      </c>
      <c r="BY25" s="168">
        <v>0</v>
      </c>
      <c r="BZ25" s="169">
        <v>0</v>
      </c>
      <c r="CA25" s="169">
        <v>0</v>
      </c>
    </row>
    <row r="26" spans="1:79" x14ac:dyDescent="0.2">
      <c r="A26" s="160">
        <v>42129</v>
      </c>
      <c r="B26" s="161" t="s">
        <v>232</v>
      </c>
      <c r="C26" s="162" t="s">
        <v>232</v>
      </c>
      <c r="D26" s="162" t="s">
        <v>232</v>
      </c>
      <c r="E26" s="162" t="s">
        <v>232</v>
      </c>
      <c r="F26" s="162" t="s">
        <v>232</v>
      </c>
      <c r="G26" s="162" t="s">
        <v>232</v>
      </c>
      <c r="H26" s="163" t="s">
        <v>232</v>
      </c>
      <c r="I26" s="161" t="s">
        <v>232</v>
      </c>
      <c r="J26" s="162" t="s">
        <v>232</v>
      </c>
      <c r="K26" s="162"/>
      <c r="L26" s="162"/>
      <c r="M26" s="161" t="s">
        <v>232</v>
      </c>
      <c r="N26" s="162" t="s">
        <v>232</v>
      </c>
      <c r="O26" s="162" t="s">
        <v>232</v>
      </c>
      <c r="P26" s="162" t="s">
        <v>232</v>
      </c>
      <c r="Q26" s="162" t="s">
        <v>232</v>
      </c>
      <c r="R26" s="162" t="s">
        <v>232</v>
      </c>
      <c r="S26" s="162" t="s">
        <v>232</v>
      </c>
      <c r="T26" s="162" t="s">
        <v>232</v>
      </c>
      <c r="U26" s="162" t="s">
        <v>232</v>
      </c>
      <c r="V26" s="162" t="s">
        <v>232</v>
      </c>
      <c r="W26" s="162" t="s">
        <v>232</v>
      </c>
      <c r="X26" s="162" t="s">
        <v>232</v>
      </c>
      <c r="Y26" s="162" t="s">
        <v>232</v>
      </c>
      <c r="Z26" s="162" t="s">
        <v>232</v>
      </c>
      <c r="AA26" s="162" t="s">
        <v>232</v>
      </c>
      <c r="AB26" s="162" t="s">
        <v>232</v>
      </c>
      <c r="AC26" s="162" t="s">
        <v>232</v>
      </c>
      <c r="AD26" s="162" t="s">
        <v>232</v>
      </c>
      <c r="AE26" s="162" t="s">
        <v>232</v>
      </c>
      <c r="AF26" s="162" t="s">
        <v>232</v>
      </c>
      <c r="AG26" s="162" t="s">
        <v>232</v>
      </c>
      <c r="AH26" s="162" t="s">
        <v>232</v>
      </c>
      <c r="AI26" s="162" t="s">
        <v>232</v>
      </c>
      <c r="AJ26" s="163" t="s">
        <v>232</v>
      </c>
      <c r="AK26" s="160">
        <v>42129</v>
      </c>
      <c r="AL26" s="161">
        <v>0</v>
      </c>
      <c r="AM26" s="162">
        <v>0</v>
      </c>
      <c r="AN26" s="162">
        <v>0</v>
      </c>
      <c r="AO26" s="162">
        <v>0</v>
      </c>
      <c r="AP26" s="162">
        <v>0</v>
      </c>
      <c r="AQ26" s="162">
        <v>0</v>
      </c>
      <c r="AR26" s="163">
        <v>0</v>
      </c>
      <c r="AS26" s="164">
        <v>0</v>
      </c>
      <c r="AT26" s="161" t="s">
        <v>232</v>
      </c>
      <c r="AU26" s="162">
        <v>0</v>
      </c>
      <c r="AV26" s="162">
        <v>0</v>
      </c>
      <c r="AW26" s="165" t="s">
        <v>232</v>
      </c>
      <c r="AX26" s="166">
        <v>0</v>
      </c>
      <c r="AY26" s="161">
        <v>0</v>
      </c>
      <c r="AZ26" s="162">
        <v>0</v>
      </c>
      <c r="BA26" s="162">
        <v>0</v>
      </c>
      <c r="BB26" s="162">
        <v>0</v>
      </c>
      <c r="BC26" s="162">
        <v>0</v>
      </c>
      <c r="BD26" s="162">
        <v>0</v>
      </c>
      <c r="BE26" s="162">
        <v>0</v>
      </c>
      <c r="BF26" s="162">
        <v>0</v>
      </c>
      <c r="BG26" s="162">
        <v>0</v>
      </c>
      <c r="BH26" s="162">
        <v>0</v>
      </c>
      <c r="BI26" s="162">
        <v>0</v>
      </c>
      <c r="BJ26" s="162">
        <v>0</v>
      </c>
      <c r="BK26" s="162">
        <v>0</v>
      </c>
      <c r="BL26" s="162" t="s">
        <v>232</v>
      </c>
      <c r="BM26" s="162" t="s">
        <v>232</v>
      </c>
      <c r="BN26" s="162" t="s">
        <v>232</v>
      </c>
      <c r="BO26" s="162">
        <v>0</v>
      </c>
      <c r="BP26" s="162">
        <v>0</v>
      </c>
      <c r="BQ26" s="162" t="s">
        <v>232</v>
      </c>
      <c r="BR26" s="162" t="s">
        <v>232</v>
      </c>
      <c r="BS26" s="162" t="s">
        <v>232</v>
      </c>
      <c r="BT26" s="162" t="s">
        <v>232</v>
      </c>
      <c r="BU26" s="162">
        <v>0</v>
      </c>
      <c r="BV26" s="163" t="s">
        <v>232</v>
      </c>
      <c r="BW26" s="164">
        <v>0</v>
      </c>
      <c r="BX26" s="167">
        <v>0</v>
      </c>
      <c r="BY26" s="168">
        <v>0</v>
      </c>
      <c r="BZ26" s="169">
        <v>0</v>
      </c>
      <c r="CA26" s="169">
        <v>0</v>
      </c>
    </row>
    <row r="27" spans="1:79" x14ac:dyDescent="0.2">
      <c r="A27" s="160">
        <v>42130</v>
      </c>
      <c r="B27" s="161" t="s">
        <v>232</v>
      </c>
      <c r="C27" s="162" t="s">
        <v>232</v>
      </c>
      <c r="D27" s="162" t="s">
        <v>232</v>
      </c>
      <c r="E27" s="162" t="s">
        <v>232</v>
      </c>
      <c r="F27" s="162" t="s">
        <v>232</v>
      </c>
      <c r="G27" s="162" t="s">
        <v>232</v>
      </c>
      <c r="H27" s="163" t="s">
        <v>232</v>
      </c>
      <c r="I27" s="161" t="s">
        <v>232</v>
      </c>
      <c r="J27" s="162" t="s">
        <v>232</v>
      </c>
      <c r="K27" s="162"/>
      <c r="L27" s="162"/>
      <c r="M27" s="161" t="s">
        <v>232</v>
      </c>
      <c r="N27" s="162" t="s">
        <v>232</v>
      </c>
      <c r="O27" s="162" t="s">
        <v>232</v>
      </c>
      <c r="P27" s="162" t="s">
        <v>232</v>
      </c>
      <c r="Q27" s="162" t="s">
        <v>232</v>
      </c>
      <c r="R27" s="162" t="s">
        <v>232</v>
      </c>
      <c r="S27" s="162" t="s">
        <v>232</v>
      </c>
      <c r="T27" s="162" t="s">
        <v>232</v>
      </c>
      <c r="U27" s="162" t="s">
        <v>232</v>
      </c>
      <c r="V27" s="162" t="s">
        <v>232</v>
      </c>
      <c r="W27" s="162" t="s">
        <v>232</v>
      </c>
      <c r="X27" s="162" t="s">
        <v>232</v>
      </c>
      <c r="Y27" s="162" t="s">
        <v>232</v>
      </c>
      <c r="Z27" s="162" t="s">
        <v>232</v>
      </c>
      <c r="AA27" s="162" t="s">
        <v>232</v>
      </c>
      <c r="AB27" s="162" t="s">
        <v>232</v>
      </c>
      <c r="AC27" s="162" t="s">
        <v>232</v>
      </c>
      <c r="AD27" s="162" t="s">
        <v>232</v>
      </c>
      <c r="AE27" s="162" t="s">
        <v>232</v>
      </c>
      <c r="AF27" s="162" t="s">
        <v>232</v>
      </c>
      <c r="AG27" s="162" t="s">
        <v>232</v>
      </c>
      <c r="AH27" s="162" t="s">
        <v>232</v>
      </c>
      <c r="AI27" s="162" t="s">
        <v>232</v>
      </c>
      <c r="AJ27" s="163" t="s">
        <v>232</v>
      </c>
      <c r="AK27" s="160">
        <v>42130</v>
      </c>
      <c r="AL27" s="161">
        <v>0</v>
      </c>
      <c r="AM27" s="162">
        <v>0</v>
      </c>
      <c r="AN27" s="162">
        <v>0</v>
      </c>
      <c r="AO27" s="162">
        <v>0</v>
      </c>
      <c r="AP27" s="162">
        <v>0</v>
      </c>
      <c r="AQ27" s="162">
        <v>0</v>
      </c>
      <c r="AR27" s="163">
        <v>0</v>
      </c>
      <c r="AS27" s="164">
        <v>0</v>
      </c>
      <c r="AT27" s="161">
        <v>0</v>
      </c>
      <c r="AU27" s="162">
        <v>0</v>
      </c>
      <c r="AV27" s="162">
        <v>0</v>
      </c>
      <c r="AW27" s="165" t="s">
        <v>232</v>
      </c>
      <c r="AX27" s="166">
        <v>0</v>
      </c>
      <c r="AY27" s="161">
        <v>0</v>
      </c>
      <c r="AZ27" s="162">
        <v>0</v>
      </c>
      <c r="BA27" s="162">
        <v>0</v>
      </c>
      <c r="BB27" s="162">
        <v>0</v>
      </c>
      <c r="BC27" s="162">
        <v>0</v>
      </c>
      <c r="BD27" s="162">
        <v>0</v>
      </c>
      <c r="BE27" s="162">
        <v>0</v>
      </c>
      <c r="BF27" s="162">
        <v>0</v>
      </c>
      <c r="BG27" s="162">
        <v>0</v>
      </c>
      <c r="BH27" s="162">
        <v>0</v>
      </c>
      <c r="BI27" s="162">
        <v>0</v>
      </c>
      <c r="BJ27" s="162">
        <v>0</v>
      </c>
      <c r="BK27" s="162">
        <v>0</v>
      </c>
      <c r="BL27" s="162" t="s">
        <v>232</v>
      </c>
      <c r="BM27" s="162" t="s">
        <v>232</v>
      </c>
      <c r="BN27" s="162" t="s">
        <v>232</v>
      </c>
      <c r="BO27" s="162">
        <v>0</v>
      </c>
      <c r="BP27" s="162">
        <v>0</v>
      </c>
      <c r="BQ27" s="162" t="s">
        <v>232</v>
      </c>
      <c r="BR27" s="162" t="s">
        <v>232</v>
      </c>
      <c r="BS27" s="162" t="s">
        <v>232</v>
      </c>
      <c r="BT27" s="162" t="s">
        <v>232</v>
      </c>
      <c r="BU27" s="162">
        <v>0</v>
      </c>
      <c r="BV27" s="163" t="s">
        <v>232</v>
      </c>
      <c r="BW27" s="164">
        <v>0</v>
      </c>
      <c r="BX27" s="167">
        <v>0</v>
      </c>
      <c r="BY27" s="168">
        <v>0</v>
      </c>
      <c r="BZ27" s="169">
        <v>0</v>
      </c>
      <c r="CA27" s="169">
        <v>0</v>
      </c>
    </row>
    <row r="28" spans="1:79" x14ac:dyDescent="0.2">
      <c r="A28" s="160">
        <v>42131</v>
      </c>
      <c r="B28" s="161" t="s">
        <v>232</v>
      </c>
      <c r="C28" s="162" t="s">
        <v>232</v>
      </c>
      <c r="D28" s="162" t="s">
        <v>232</v>
      </c>
      <c r="E28" s="162" t="s">
        <v>232</v>
      </c>
      <c r="F28" s="162" t="s">
        <v>232</v>
      </c>
      <c r="G28" s="162" t="s">
        <v>232</v>
      </c>
      <c r="H28" s="163" t="s">
        <v>232</v>
      </c>
      <c r="I28" s="161" t="s">
        <v>232</v>
      </c>
      <c r="J28" s="162" t="s">
        <v>232</v>
      </c>
      <c r="K28" s="162"/>
      <c r="L28" s="162"/>
      <c r="M28" s="161" t="s">
        <v>232</v>
      </c>
      <c r="N28" s="162" t="s">
        <v>232</v>
      </c>
      <c r="O28" s="162" t="s">
        <v>232</v>
      </c>
      <c r="P28" s="162" t="s">
        <v>232</v>
      </c>
      <c r="Q28" s="162" t="s">
        <v>232</v>
      </c>
      <c r="R28" s="162" t="s">
        <v>232</v>
      </c>
      <c r="S28" s="162" t="s">
        <v>232</v>
      </c>
      <c r="T28" s="162" t="s">
        <v>232</v>
      </c>
      <c r="U28" s="162" t="s">
        <v>232</v>
      </c>
      <c r="V28" s="162" t="s">
        <v>232</v>
      </c>
      <c r="W28" s="162" t="s">
        <v>232</v>
      </c>
      <c r="X28" s="162" t="s">
        <v>232</v>
      </c>
      <c r="Y28" s="162" t="s">
        <v>232</v>
      </c>
      <c r="Z28" s="162" t="s">
        <v>232</v>
      </c>
      <c r="AA28" s="162" t="s">
        <v>232</v>
      </c>
      <c r="AB28" s="162" t="s">
        <v>232</v>
      </c>
      <c r="AC28" s="162" t="s">
        <v>232</v>
      </c>
      <c r="AD28" s="162" t="s">
        <v>232</v>
      </c>
      <c r="AE28" s="162" t="s">
        <v>232</v>
      </c>
      <c r="AF28" s="162" t="s">
        <v>232</v>
      </c>
      <c r="AG28" s="162" t="s">
        <v>232</v>
      </c>
      <c r="AH28" s="162" t="s">
        <v>232</v>
      </c>
      <c r="AI28" s="162" t="s">
        <v>232</v>
      </c>
      <c r="AJ28" s="163" t="s">
        <v>232</v>
      </c>
      <c r="AK28" s="160">
        <v>42131</v>
      </c>
      <c r="AL28" s="161" t="s">
        <v>232</v>
      </c>
      <c r="AM28" s="162">
        <v>0</v>
      </c>
      <c r="AN28" s="162">
        <v>0</v>
      </c>
      <c r="AO28" s="162">
        <v>0</v>
      </c>
      <c r="AP28" s="162">
        <v>0</v>
      </c>
      <c r="AQ28" s="162">
        <v>0</v>
      </c>
      <c r="AR28" s="163">
        <v>0</v>
      </c>
      <c r="AS28" s="164">
        <v>0</v>
      </c>
      <c r="AT28" s="161">
        <v>0</v>
      </c>
      <c r="AU28" s="162" t="s">
        <v>232</v>
      </c>
      <c r="AV28" s="162">
        <v>0</v>
      </c>
      <c r="AW28" s="165" t="s">
        <v>232</v>
      </c>
      <c r="AX28" s="166">
        <v>0</v>
      </c>
      <c r="AY28" s="161" t="s">
        <v>232</v>
      </c>
      <c r="AZ28" s="162">
        <v>0</v>
      </c>
      <c r="BA28" s="162">
        <v>0</v>
      </c>
      <c r="BB28" s="162">
        <v>0</v>
      </c>
      <c r="BC28" s="162">
        <v>0</v>
      </c>
      <c r="BD28" s="162">
        <v>0</v>
      </c>
      <c r="BE28" s="162">
        <v>0</v>
      </c>
      <c r="BF28" s="162">
        <v>0</v>
      </c>
      <c r="BG28" s="162">
        <v>0</v>
      </c>
      <c r="BH28" s="162">
        <v>0</v>
      </c>
      <c r="BI28" s="162">
        <v>0</v>
      </c>
      <c r="BJ28" s="162">
        <v>0</v>
      </c>
      <c r="BK28" s="162">
        <v>0</v>
      </c>
      <c r="BL28" s="162" t="s">
        <v>232</v>
      </c>
      <c r="BM28" s="162" t="s">
        <v>232</v>
      </c>
      <c r="BN28" s="162" t="s">
        <v>232</v>
      </c>
      <c r="BO28" s="162">
        <v>0</v>
      </c>
      <c r="BP28" s="162">
        <v>0</v>
      </c>
      <c r="BQ28" s="162" t="s">
        <v>232</v>
      </c>
      <c r="BR28" s="162" t="s">
        <v>232</v>
      </c>
      <c r="BS28" s="162" t="s">
        <v>232</v>
      </c>
      <c r="BT28" s="162" t="s">
        <v>232</v>
      </c>
      <c r="BU28" s="162">
        <v>0</v>
      </c>
      <c r="BV28" s="163" t="s">
        <v>232</v>
      </c>
      <c r="BW28" s="164">
        <v>0</v>
      </c>
      <c r="BX28" s="167">
        <v>0</v>
      </c>
      <c r="BY28" s="168">
        <v>0</v>
      </c>
      <c r="BZ28" s="169">
        <v>0</v>
      </c>
      <c r="CA28" s="169">
        <v>0</v>
      </c>
    </row>
    <row r="29" spans="1:79" x14ac:dyDescent="0.2">
      <c r="A29" s="160">
        <v>42132</v>
      </c>
      <c r="B29" s="161" t="s">
        <v>232</v>
      </c>
      <c r="C29" s="162" t="s">
        <v>232</v>
      </c>
      <c r="D29" s="162" t="s">
        <v>232</v>
      </c>
      <c r="E29" s="162" t="s">
        <v>232</v>
      </c>
      <c r="F29" s="162" t="s">
        <v>232</v>
      </c>
      <c r="G29" s="162" t="s">
        <v>232</v>
      </c>
      <c r="H29" s="163" t="s">
        <v>232</v>
      </c>
      <c r="I29" s="161" t="s">
        <v>232</v>
      </c>
      <c r="J29" s="162" t="s">
        <v>232</v>
      </c>
      <c r="K29" s="162"/>
      <c r="L29" s="162"/>
      <c r="M29" s="161" t="s">
        <v>232</v>
      </c>
      <c r="N29" s="162" t="s">
        <v>232</v>
      </c>
      <c r="O29" s="162" t="s">
        <v>232</v>
      </c>
      <c r="P29" s="162" t="s">
        <v>232</v>
      </c>
      <c r="Q29" s="162" t="s">
        <v>232</v>
      </c>
      <c r="R29" s="162" t="s">
        <v>232</v>
      </c>
      <c r="S29" s="162" t="s">
        <v>232</v>
      </c>
      <c r="T29" s="162" t="s">
        <v>232</v>
      </c>
      <c r="U29" s="162" t="s">
        <v>232</v>
      </c>
      <c r="V29" s="162" t="s">
        <v>232</v>
      </c>
      <c r="W29" s="162" t="s">
        <v>232</v>
      </c>
      <c r="X29" s="162" t="s">
        <v>232</v>
      </c>
      <c r="Y29" s="162" t="s">
        <v>232</v>
      </c>
      <c r="Z29" s="162" t="s">
        <v>232</v>
      </c>
      <c r="AA29" s="162" t="s">
        <v>232</v>
      </c>
      <c r="AB29" s="162" t="s">
        <v>232</v>
      </c>
      <c r="AC29" s="162" t="s">
        <v>232</v>
      </c>
      <c r="AD29" s="162" t="s">
        <v>232</v>
      </c>
      <c r="AE29" s="162" t="s">
        <v>232</v>
      </c>
      <c r="AF29" s="162" t="s">
        <v>232</v>
      </c>
      <c r="AG29" s="162" t="s">
        <v>232</v>
      </c>
      <c r="AH29" s="162" t="s">
        <v>232</v>
      </c>
      <c r="AI29" s="162" t="s">
        <v>232</v>
      </c>
      <c r="AJ29" s="163" t="s">
        <v>232</v>
      </c>
      <c r="AK29" s="160">
        <v>42132</v>
      </c>
      <c r="AL29" s="161" t="s">
        <v>232</v>
      </c>
      <c r="AM29" s="162">
        <v>0</v>
      </c>
      <c r="AN29" s="162">
        <v>0</v>
      </c>
      <c r="AO29" s="162">
        <v>0</v>
      </c>
      <c r="AP29" s="162">
        <v>0</v>
      </c>
      <c r="AQ29" s="162">
        <v>0</v>
      </c>
      <c r="AR29" s="163">
        <v>0</v>
      </c>
      <c r="AS29" s="164">
        <v>0</v>
      </c>
      <c r="AT29" s="161">
        <v>0</v>
      </c>
      <c r="AU29" s="162" t="s">
        <v>232</v>
      </c>
      <c r="AV29" s="162">
        <v>0</v>
      </c>
      <c r="AW29" s="165" t="s">
        <v>232</v>
      </c>
      <c r="AX29" s="166">
        <v>0</v>
      </c>
      <c r="AY29" s="161" t="s">
        <v>232</v>
      </c>
      <c r="AZ29" s="162">
        <v>0</v>
      </c>
      <c r="BA29" s="162">
        <v>0</v>
      </c>
      <c r="BB29" s="162">
        <v>0</v>
      </c>
      <c r="BC29" s="162">
        <v>0</v>
      </c>
      <c r="BD29" s="162">
        <v>0</v>
      </c>
      <c r="BE29" s="162">
        <v>0</v>
      </c>
      <c r="BF29" s="162">
        <v>0</v>
      </c>
      <c r="BG29" s="162">
        <v>0</v>
      </c>
      <c r="BH29" s="162">
        <v>0</v>
      </c>
      <c r="BI29" s="162">
        <v>0</v>
      </c>
      <c r="BJ29" s="162">
        <v>0</v>
      </c>
      <c r="BK29" s="162">
        <v>0</v>
      </c>
      <c r="BL29" s="162" t="s">
        <v>232</v>
      </c>
      <c r="BM29" s="162" t="s">
        <v>232</v>
      </c>
      <c r="BN29" s="162" t="s">
        <v>232</v>
      </c>
      <c r="BO29" s="162">
        <v>0</v>
      </c>
      <c r="BP29" s="162">
        <v>0</v>
      </c>
      <c r="BQ29" s="162" t="s">
        <v>232</v>
      </c>
      <c r="BR29" s="162" t="s">
        <v>232</v>
      </c>
      <c r="BS29" s="162" t="s">
        <v>232</v>
      </c>
      <c r="BT29" s="162" t="s">
        <v>232</v>
      </c>
      <c r="BU29" s="162">
        <v>0</v>
      </c>
      <c r="BV29" s="163" t="s">
        <v>232</v>
      </c>
      <c r="BW29" s="164">
        <v>0</v>
      </c>
      <c r="BX29" s="167">
        <v>0</v>
      </c>
      <c r="BY29" s="168">
        <v>0</v>
      </c>
      <c r="BZ29" s="169">
        <v>0</v>
      </c>
      <c r="CA29" s="169">
        <v>0</v>
      </c>
    </row>
    <row r="30" spans="1:79" x14ac:dyDescent="0.2">
      <c r="A30" s="160">
        <v>42135</v>
      </c>
      <c r="B30" s="161" t="s">
        <v>232</v>
      </c>
      <c r="C30" s="162" t="s">
        <v>232</v>
      </c>
      <c r="D30" s="162" t="s">
        <v>232</v>
      </c>
      <c r="E30" s="162" t="s">
        <v>232</v>
      </c>
      <c r="F30" s="162" t="s">
        <v>232</v>
      </c>
      <c r="G30" s="162" t="s">
        <v>232</v>
      </c>
      <c r="H30" s="163" t="s">
        <v>232</v>
      </c>
      <c r="I30" s="161" t="s">
        <v>232</v>
      </c>
      <c r="J30" s="162" t="s">
        <v>232</v>
      </c>
      <c r="K30" s="162"/>
      <c r="L30" s="162"/>
      <c r="M30" s="161" t="s">
        <v>232</v>
      </c>
      <c r="N30" s="162" t="s">
        <v>232</v>
      </c>
      <c r="O30" s="162" t="s">
        <v>232</v>
      </c>
      <c r="P30" s="162" t="s">
        <v>232</v>
      </c>
      <c r="Q30" s="162" t="s">
        <v>232</v>
      </c>
      <c r="R30" s="162" t="s">
        <v>232</v>
      </c>
      <c r="S30" s="162" t="s">
        <v>232</v>
      </c>
      <c r="T30" s="162" t="s">
        <v>232</v>
      </c>
      <c r="U30" s="162" t="s">
        <v>232</v>
      </c>
      <c r="V30" s="162" t="s">
        <v>232</v>
      </c>
      <c r="W30" s="162" t="s">
        <v>232</v>
      </c>
      <c r="X30" s="162" t="s">
        <v>232</v>
      </c>
      <c r="Y30" s="162" t="s">
        <v>232</v>
      </c>
      <c r="Z30" s="162" t="s">
        <v>232</v>
      </c>
      <c r="AA30" s="162" t="s">
        <v>232</v>
      </c>
      <c r="AB30" s="162" t="s">
        <v>232</v>
      </c>
      <c r="AC30" s="162" t="s">
        <v>232</v>
      </c>
      <c r="AD30" s="162" t="s">
        <v>232</v>
      </c>
      <c r="AE30" s="162" t="s">
        <v>232</v>
      </c>
      <c r="AF30" s="162" t="s">
        <v>232</v>
      </c>
      <c r="AG30" s="162" t="s">
        <v>232</v>
      </c>
      <c r="AH30" s="162" t="s">
        <v>232</v>
      </c>
      <c r="AI30" s="162" t="s">
        <v>232</v>
      </c>
      <c r="AJ30" s="163" t="s">
        <v>232</v>
      </c>
      <c r="AK30" s="160">
        <v>42135</v>
      </c>
      <c r="AL30" s="161" t="s">
        <v>232</v>
      </c>
      <c r="AM30" s="162">
        <v>0</v>
      </c>
      <c r="AN30" s="162">
        <v>0</v>
      </c>
      <c r="AO30" s="162">
        <v>0</v>
      </c>
      <c r="AP30" s="162">
        <v>0</v>
      </c>
      <c r="AQ30" s="162">
        <v>0</v>
      </c>
      <c r="AR30" s="163">
        <v>0</v>
      </c>
      <c r="AS30" s="164">
        <v>0</v>
      </c>
      <c r="AT30" s="161">
        <v>0</v>
      </c>
      <c r="AU30" s="162" t="s">
        <v>232</v>
      </c>
      <c r="AV30" s="162">
        <v>0</v>
      </c>
      <c r="AW30" s="165" t="s">
        <v>232</v>
      </c>
      <c r="AX30" s="166">
        <v>0</v>
      </c>
      <c r="AY30" s="161" t="s">
        <v>232</v>
      </c>
      <c r="AZ30" s="162">
        <v>0</v>
      </c>
      <c r="BA30" s="162">
        <v>0</v>
      </c>
      <c r="BB30" s="162">
        <v>0</v>
      </c>
      <c r="BC30" s="162">
        <v>0</v>
      </c>
      <c r="BD30" s="162">
        <v>0</v>
      </c>
      <c r="BE30" s="162">
        <v>0</v>
      </c>
      <c r="BF30" s="162">
        <v>0</v>
      </c>
      <c r="BG30" s="162">
        <v>0</v>
      </c>
      <c r="BH30" s="162">
        <v>0</v>
      </c>
      <c r="BI30" s="162">
        <v>0</v>
      </c>
      <c r="BJ30" s="162">
        <v>0</v>
      </c>
      <c r="BK30" s="162">
        <v>0</v>
      </c>
      <c r="BL30" s="162" t="s">
        <v>232</v>
      </c>
      <c r="BM30" s="162" t="s">
        <v>232</v>
      </c>
      <c r="BN30" s="162" t="s">
        <v>232</v>
      </c>
      <c r="BO30" s="162">
        <v>0</v>
      </c>
      <c r="BP30" s="162">
        <v>0</v>
      </c>
      <c r="BQ30" s="162" t="s">
        <v>232</v>
      </c>
      <c r="BR30" s="162" t="s">
        <v>232</v>
      </c>
      <c r="BS30" s="162" t="s">
        <v>232</v>
      </c>
      <c r="BT30" s="162" t="s">
        <v>232</v>
      </c>
      <c r="BU30" s="162">
        <v>0</v>
      </c>
      <c r="BV30" s="163" t="s">
        <v>232</v>
      </c>
      <c r="BW30" s="164">
        <v>0</v>
      </c>
      <c r="BX30" s="167">
        <v>0</v>
      </c>
      <c r="BY30" s="168">
        <v>0</v>
      </c>
      <c r="BZ30" s="169">
        <v>0</v>
      </c>
      <c r="CA30" s="169">
        <v>0</v>
      </c>
    </row>
    <row r="31" spans="1:79" x14ac:dyDescent="0.2">
      <c r="A31" s="160">
        <v>42136</v>
      </c>
      <c r="B31" s="161" t="s">
        <v>232</v>
      </c>
      <c r="C31" s="162" t="s">
        <v>232</v>
      </c>
      <c r="D31" s="162" t="s">
        <v>232</v>
      </c>
      <c r="E31" s="162" t="s">
        <v>232</v>
      </c>
      <c r="F31" s="162" t="s">
        <v>232</v>
      </c>
      <c r="G31" s="162" t="s">
        <v>232</v>
      </c>
      <c r="H31" s="163" t="s">
        <v>232</v>
      </c>
      <c r="I31" s="161" t="s">
        <v>232</v>
      </c>
      <c r="J31" s="162" t="s">
        <v>232</v>
      </c>
      <c r="K31" s="162"/>
      <c r="L31" s="162"/>
      <c r="M31" s="161" t="s">
        <v>232</v>
      </c>
      <c r="N31" s="162" t="s">
        <v>232</v>
      </c>
      <c r="O31" s="162" t="s">
        <v>232</v>
      </c>
      <c r="P31" s="162" t="s">
        <v>232</v>
      </c>
      <c r="Q31" s="162" t="s">
        <v>232</v>
      </c>
      <c r="R31" s="162" t="s">
        <v>232</v>
      </c>
      <c r="S31" s="162" t="s">
        <v>232</v>
      </c>
      <c r="T31" s="162" t="s">
        <v>232</v>
      </c>
      <c r="U31" s="162" t="s">
        <v>232</v>
      </c>
      <c r="V31" s="162" t="s">
        <v>232</v>
      </c>
      <c r="W31" s="162" t="s">
        <v>232</v>
      </c>
      <c r="X31" s="162" t="s">
        <v>232</v>
      </c>
      <c r="Y31" s="162" t="s">
        <v>232</v>
      </c>
      <c r="Z31" s="162" t="s">
        <v>232</v>
      </c>
      <c r="AA31" s="162" t="s">
        <v>232</v>
      </c>
      <c r="AB31" s="162" t="s">
        <v>232</v>
      </c>
      <c r="AC31" s="162" t="s">
        <v>232</v>
      </c>
      <c r="AD31" s="162" t="s">
        <v>232</v>
      </c>
      <c r="AE31" s="162" t="s">
        <v>232</v>
      </c>
      <c r="AF31" s="162" t="s">
        <v>232</v>
      </c>
      <c r="AG31" s="162" t="s">
        <v>232</v>
      </c>
      <c r="AH31" s="162" t="s">
        <v>232</v>
      </c>
      <c r="AI31" s="162" t="s">
        <v>232</v>
      </c>
      <c r="AJ31" s="163" t="s">
        <v>232</v>
      </c>
      <c r="AK31" s="160">
        <v>42136</v>
      </c>
      <c r="AL31" s="161" t="s">
        <v>232</v>
      </c>
      <c r="AM31" s="162">
        <v>0</v>
      </c>
      <c r="AN31" s="162">
        <v>0</v>
      </c>
      <c r="AO31" s="162">
        <v>0</v>
      </c>
      <c r="AP31" s="162">
        <v>0</v>
      </c>
      <c r="AQ31" s="162">
        <v>0</v>
      </c>
      <c r="AR31" s="163">
        <v>0</v>
      </c>
      <c r="AS31" s="164">
        <v>0</v>
      </c>
      <c r="AT31" s="161">
        <v>0</v>
      </c>
      <c r="AU31" s="162" t="s">
        <v>232</v>
      </c>
      <c r="AV31" s="162">
        <v>0</v>
      </c>
      <c r="AW31" s="165" t="s">
        <v>232</v>
      </c>
      <c r="AX31" s="166">
        <v>0</v>
      </c>
      <c r="AY31" s="161" t="s">
        <v>232</v>
      </c>
      <c r="AZ31" s="162">
        <v>0</v>
      </c>
      <c r="BA31" s="162">
        <v>0</v>
      </c>
      <c r="BB31" s="162">
        <v>0</v>
      </c>
      <c r="BC31" s="162">
        <v>0</v>
      </c>
      <c r="BD31" s="162">
        <v>0</v>
      </c>
      <c r="BE31" s="162">
        <v>0</v>
      </c>
      <c r="BF31" s="162">
        <v>0</v>
      </c>
      <c r="BG31" s="162">
        <v>0</v>
      </c>
      <c r="BH31" s="162">
        <v>0</v>
      </c>
      <c r="BI31" s="162">
        <v>0</v>
      </c>
      <c r="BJ31" s="162">
        <v>0</v>
      </c>
      <c r="BK31" s="162">
        <v>0</v>
      </c>
      <c r="BL31" s="162" t="s">
        <v>232</v>
      </c>
      <c r="BM31" s="162" t="s">
        <v>232</v>
      </c>
      <c r="BN31" s="162" t="s">
        <v>232</v>
      </c>
      <c r="BO31" s="162">
        <v>0</v>
      </c>
      <c r="BP31" s="162">
        <v>0</v>
      </c>
      <c r="BQ31" s="162" t="s">
        <v>232</v>
      </c>
      <c r="BR31" s="162" t="s">
        <v>232</v>
      </c>
      <c r="BS31" s="162" t="s">
        <v>232</v>
      </c>
      <c r="BT31" s="162" t="s">
        <v>232</v>
      </c>
      <c r="BU31" s="162">
        <v>0</v>
      </c>
      <c r="BV31" s="163" t="s">
        <v>232</v>
      </c>
      <c r="BW31" s="164">
        <v>0</v>
      </c>
      <c r="BX31" s="167">
        <v>0</v>
      </c>
      <c r="BY31" s="168">
        <v>0</v>
      </c>
      <c r="BZ31" s="169">
        <v>0</v>
      </c>
      <c r="CA31" s="169">
        <v>0</v>
      </c>
    </row>
    <row r="32" spans="1:79" x14ac:dyDescent="0.2">
      <c r="A32" s="160">
        <v>42137</v>
      </c>
      <c r="B32" s="161" t="s">
        <v>232</v>
      </c>
      <c r="C32" s="162" t="s">
        <v>232</v>
      </c>
      <c r="D32" s="162" t="s">
        <v>232</v>
      </c>
      <c r="E32" s="162" t="s">
        <v>232</v>
      </c>
      <c r="F32" s="162" t="s">
        <v>232</v>
      </c>
      <c r="G32" s="162" t="s">
        <v>232</v>
      </c>
      <c r="H32" s="163" t="s">
        <v>232</v>
      </c>
      <c r="I32" s="161" t="s">
        <v>232</v>
      </c>
      <c r="J32" s="162" t="s">
        <v>232</v>
      </c>
      <c r="K32" s="162"/>
      <c r="L32" s="162"/>
      <c r="M32" s="161" t="s">
        <v>232</v>
      </c>
      <c r="N32" s="162" t="s">
        <v>232</v>
      </c>
      <c r="O32" s="162" t="s">
        <v>232</v>
      </c>
      <c r="P32" s="162" t="s">
        <v>232</v>
      </c>
      <c r="Q32" s="162" t="s">
        <v>232</v>
      </c>
      <c r="R32" s="162" t="s">
        <v>232</v>
      </c>
      <c r="S32" s="162" t="s">
        <v>232</v>
      </c>
      <c r="T32" s="162" t="s">
        <v>232</v>
      </c>
      <c r="U32" s="162" t="s">
        <v>232</v>
      </c>
      <c r="V32" s="162" t="s">
        <v>232</v>
      </c>
      <c r="W32" s="162" t="s">
        <v>232</v>
      </c>
      <c r="X32" s="162" t="s">
        <v>232</v>
      </c>
      <c r="Y32" s="162" t="s">
        <v>232</v>
      </c>
      <c r="Z32" s="162" t="s">
        <v>232</v>
      </c>
      <c r="AA32" s="162" t="s">
        <v>232</v>
      </c>
      <c r="AB32" s="162" t="s">
        <v>232</v>
      </c>
      <c r="AC32" s="162" t="s">
        <v>232</v>
      </c>
      <c r="AD32" s="162" t="s">
        <v>232</v>
      </c>
      <c r="AE32" s="162" t="s">
        <v>232</v>
      </c>
      <c r="AF32" s="162" t="s">
        <v>232</v>
      </c>
      <c r="AG32" s="162" t="s">
        <v>232</v>
      </c>
      <c r="AH32" s="162" t="s">
        <v>232</v>
      </c>
      <c r="AI32" s="162" t="s">
        <v>232</v>
      </c>
      <c r="AJ32" s="163" t="s">
        <v>232</v>
      </c>
      <c r="AK32" s="160">
        <v>42137</v>
      </c>
      <c r="AL32" s="161">
        <v>0</v>
      </c>
      <c r="AM32" s="162">
        <v>0</v>
      </c>
      <c r="AN32" s="162">
        <v>0</v>
      </c>
      <c r="AO32" s="162">
        <v>0</v>
      </c>
      <c r="AP32" s="162">
        <v>0</v>
      </c>
      <c r="AQ32" s="162">
        <v>0</v>
      </c>
      <c r="AR32" s="163">
        <v>0</v>
      </c>
      <c r="AS32" s="164">
        <v>0</v>
      </c>
      <c r="AT32" s="161">
        <v>0</v>
      </c>
      <c r="AU32" s="162">
        <v>0</v>
      </c>
      <c r="AV32" s="162">
        <v>0</v>
      </c>
      <c r="AW32" s="165" t="s">
        <v>232</v>
      </c>
      <c r="AX32" s="166">
        <v>0</v>
      </c>
      <c r="AY32" s="161">
        <v>0</v>
      </c>
      <c r="AZ32" s="162">
        <v>0</v>
      </c>
      <c r="BA32" s="162">
        <v>0</v>
      </c>
      <c r="BB32" s="162">
        <v>0</v>
      </c>
      <c r="BC32" s="162">
        <v>0</v>
      </c>
      <c r="BD32" s="162">
        <v>0</v>
      </c>
      <c r="BE32" s="162">
        <v>0</v>
      </c>
      <c r="BF32" s="162">
        <v>0</v>
      </c>
      <c r="BG32" s="162">
        <v>0</v>
      </c>
      <c r="BH32" s="162">
        <v>0</v>
      </c>
      <c r="BI32" s="162">
        <v>0</v>
      </c>
      <c r="BJ32" s="162">
        <v>0</v>
      </c>
      <c r="BK32" s="162">
        <v>0</v>
      </c>
      <c r="BL32" s="162" t="s">
        <v>232</v>
      </c>
      <c r="BM32" s="162" t="s">
        <v>232</v>
      </c>
      <c r="BN32" s="162" t="s">
        <v>232</v>
      </c>
      <c r="BO32" s="162">
        <v>0</v>
      </c>
      <c r="BP32" s="162">
        <v>0</v>
      </c>
      <c r="BQ32" s="162" t="s">
        <v>232</v>
      </c>
      <c r="BR32" s="162" t="s">
        <v>232</v>
      </c>
      <c r="BS32" s="162" t="s">
        <v>232</v>
      </c>
      <c r="BT32" s="162" t="s">
        <v>232</v>
      </c>
      <c r="BU32" s="162">
        <v>0</v>
      </c>
      <c r="BV32" s="163" t="s">
        <v>232</v>
      </c>
      <c r="BW32" s="164">
        <v>0</v>
      </c>
      <c r="BX32" s="167">
        <v>0</v>
      </c>
      <c r="BY32" s="168">
        <v>0</v>
      </c>
      <c r="BZ32" s="169">
        <v>0</v>
      </c>
      <c r="CA32" s="169">
        <v>0</v>
      </c>
    </row>
    <row r="33" spans="1:79" x14ac:dyDescent="0.2">
      <c r="A33" s="160">
        <v>42138</v>
      </c>
      <c r="B33" s="161" t="s">
        <v>232</v>
      </c>
      <c r="C33" s="162" t="s">
        <v>232</v>
      </c>
      <c r="D33" s="162" t="s">
        <v>232</v>
      </c>
      <c r="E33" s="162" t="s">
        <v>232</v>
      </c>
      <c r="F33" s="162" t="s">
        <v>232</v>
      </c>
      <c r="G33" s="162" t="s">
        <v>232</v>
      </c>
      <c r="H33" s="163" t="s">
        <v>232</v>
      </c>
      <c r="I33" s="161" t="s">
        <v>232</v>
      </c>
      <c r="J33" s="162" t="s">
        <v>232</v>
      </c>
      <c r="K33" s="162"/>
      <c r="L33" s="162"/>
      <c r="M33" s="161" t="s">
        <v>232</v>
      </c>
      <c r="N33" s="162" t="s">
        <v>232</v>
      </c>
      <c r="O33" s="162" t="s">
        <v>232</v>
      </c>
      <c r="P33" s="162" t="s">
        <v>232</v>
      </c>
      <c r="Q33" s="162" t="s">
        <v>232</v>
      </c>
      <c r="R33" s="162" t="s">
        <v>232</v>
      </c>
      <c r="S33" s="162" t="s">
        <v>232</v>
      </c>
      <c r="T33" s="162" t="s">
        <v>232</v>
      </c>
      <c r="U33" s="162" t="s">
        <v>232</v>
      </c>
      <c r="V33" s="162" t="s">
        <v>232</v>
      </c>
      <c r="W33" s="162" t="s">
        <v>232</v>
      </c>
      <c r="X33" s="162" t="s">
        <v>232</v>
      </c>
      <c r="Y33" s="162" t="s">
        <v>232</v>
      </c>
      <c r="Z33" s="162" t="s">
        <v>232</v>
      </c>
      <c r="AA33" s="162" t="s">
        <v>232</v>
      </c>
      <c r="AB33" s="162" t="s">
        <v>232</v>
      </c>
      <c r="AC33" s="162" t="s">
        <v>232</v>
      </c>
      <c r="AD33" s="162" t="s">
        <v>232</v>
      </c>
      <c r="AE33" s="162" t="s">
        <v>232</v>
      </c>
      <c r="AF33" s="162" t="s">
        <v>232</v>
      </c>
      <c r="AG33" s="162" t="s">
        <v>232</v>
      </c>
      <c r="AH33" s="162" t="s">
        <v>232</v>
      </c>
      <c r="AI33" s="162" t="s">
        <v>232</v>
      </c>
      <c r="AJ33" s="163" t="s">
        <v>232</v>
      </c>
      <c r="AK33" s="160">
        <v>42138</v>
      </c>
      <c r="AL33" s="161">
        <v>0</v>
      </c>
      <c r="AM33" s="162">
        <v>0</v>
      </c>
      <c r="AN33" s="162">
        <v>0</v>
      </c>
      <c r="AO33" s="162">
        <v>0</v>
      </c>
      <c r="AP33" s="162">
        <v>0</v>
      </c>
      <c r="AQ33" s="162">
        <v>0</v>
      </c>
      <c r="AR33" s="163">
        <v>0</v>
      </c>
      <c r="AS33" s="164">
        <v>0</v>
      </c>
      <c r="AT33" s="161" t="s">
        <v>232</v>
      </c>
      <c r="AU33" s="162">
        <v>0</v>
      </c>
      <c r="AV33" s="162">
        <v>0</v>
      </c>
      <c r="AW33" s="165" t="s">
        <v>232</v>
      </c>
      <c r="AX33" s="166">
        <v>0</v>
      </c>
      <c r="AY33" s="161">
        <v>0</v>
      </c>
      <c r="AZ33" s="162">
        <v>0</v>
      </c>
      <c r="BA33" s="162">
        <v>0</v>
      </c>
      <c r="BB33" s="162">
        <v>0</v>
      </c>
      <c r="BC33" s="162">
        <v>0</v>
      </c>
      <c r="BD33" s="162">
        <v>0</v>
      </c>
      <c r="BE33" s="162">
        <v>0</v>
      </c>
      <c r="BF33" s="162">
        <v>0</v>
      </c>
      <c r="BG33" s="162">
        <v>0</v>
      </c>
      <c r="BH33" s="162">
        <v>0</v>
      </c>
      <c r="BI33" s="162">
        <v>0</v>
      </c>
      <c r="BJ33" s="162">
        <v>0</v>
      </c>
      <c r="BK33" s="162">
        <v>0</v>
      </c>
      <c r="BL33" s="162" t="s">
        <v>232</v>
      </c>
      <c r="BM33" s="162" t="s">
        <v>232</v>
      </c>
      <c r="BN33" s="162" t="s">
        <v>232</v>
      </c>
      <c r="BO33" s="162">
        <v>0</v>
      </c>
      <c r="BP33" s="162">
        <v>0</v>
      </c>
      <c r="BQ33" s="162" t="s">
        <v>232</v>
      </c>
      <c r="BR33" s="162" t="s">
        <v>232</v>
      </c>
      <c r="BS33" s="162" t="s">
        <v>232</v>
      </c>
      <c r="BT33" s="162" t="s">
        <v>232</v>
      </c>
      <c r="BU33" s="162">
        <v>0</v>
      </c>
      <c r="BV33" s="163" t="s">
        <v>232</v>
      </c>
      <c r="BW33" s="164">
        <v>0</v>
      </c>
      <c r="BX33" s="167">
        <v>0</v>
      </c>
      <c r="BY33" s="168">
        <v>0</v>
      </c>
      <c r="BZ33" s="169">
        <v>0</v>
      </c>
      <c r="CA33" s="169">
        <v>0</v>
      </c>
    </row>
    <row r="34" spans="1:79" x14ac:dyDescent="0.2">
      <c r="A34" s="160">
        <v>42139</v>
      </c>
      <c r="B34" s="161" t="s">
        <v>232</v>
      </c>
      <c r="C34" s="162" t="s">
        <v>232</v>
      </c>
      <c r="D34" s="162" t="s">
        <v>232</v>
      </c>
      <c r="E34" s="162" t="s">
        <v>232</v>
      </c>
      <c r="F34" s="162" t="s">
        <v>232</v>
      </c>
      <c r="G34" s="162" t="s">
        <v>232</v>
      </c>
      <c r="H34" s="163" t="s">
        <v>232</v>
      </c>
      <c r="I34" s="161" t="s">
        <v>232</v>
      </c>
      <c r="J34" s="162" t="s">
        <v>232</v>
      </c>
      <c r="K34" s="162"/>
      <c r="L34" s="162"/>
      <c r="M34" s="161" t="s">
        <v>232</v>
      </c>
      <c r="N34" s="162" t="s">
        <v>232</v>
      </c>
      <c r="O34" s="162" t="s">
        <v>232</v>
      </c>
      <c r="P34" s="162" t="s">
        <v>232</v>
      </c>
      <c r="Q34" s="162" t="s">
        <v>232</v>
      </c>
      <c r="R34" s="162" t="s">
        <v>232</v>
      </c>
      <c r="S34" s="162" t="s">
        <v>232</v>
      </c>
      <c r="T34" s="162" t="s">
        <v>232</v>
      </c>
      <c r="U34" s="162" t="s">
        <v>232</v>
      </c>
      <c r="V34" s="162" t="s">
        <v>232</v>
      </c>
      <c r="W34" s="162" t="s">
        <v>232</v>
      </c>
      <c r="X34" s="162" t="s">
        <v>232</v>
      </c>
      <c r="Y34" s="162" t="s">
        <v>232</v>
      </c>
      <c r="Z34" s="162" t="s">
        <v>232</v>
      </c>
      <c r="AA34" s="162" t="s">
        <v>232</v>
      </c>
      <c r="AB34" s="162" t="s">
        <v>232</v>
      </c>
      <c r="AC34" s="162" t="s">
        <v>232</v>
      </c>
      <c r="AD34" s="162" t="s">
        <v>232</v>
      </c>
      <c r="AE34" s="162" t="s">
        <v>232</v>
      </c>
      <c r="AF34" s="162" t="s">
        <v>232</v>
      </c>
      <c r="AG34" s="162" t="s">
        <v>232</v>
      </c>
      <c r="AH34" s="162" t="s">
        <v>232</v>
      </c>
      <c r="AI34" s="162" t="s">
        <v>232</v>
      </c>
      <c r="AJ34" s="163" t="s">
        <v>232</v>
      </c>
      <c r="AK34" s="160">
        <v>42139</v>
      </c>
      <c r="AL34" s="161">
        <v>0</v>
      </c>
      <c r="AM34" s="162">
        <v>0</v>
      </c>
      <c r="AN34" s="162">
        <v>0</v>
      </c>
      <c r="AO34" s="162">
        <v>0</v>
      </c>
      <c r="AP34" s="162">
        <v>0</v>
      </c>
      <c r="AQ34" s="162">
        <v>0</v>
      </c>
      <c r="AR34" s="163">
        <v>0</v>
      </c>
      <c r="AS34" s="164">
        <v>0</v>
      </c>
      <c r="AT34" s="161" t="s">
        <v>232</v>
      </c>
      <c r="AU34" s="162">
        <v>0</v>
      </c>
      <c r="AV34" s="162">
        <v>0</v>
      </c>
      <c r="AW34" s="165" t="s">
        <v>232</v>
      </c>
      <c r="AX34" s="166">
        <v>0</v>
      </c>
      <c r="AY34" s="161">
        <v>0</v>
      </c>
      <c r="AZ34" s="162">
        <v>0</v>
      </c>
      <c r="BA34" s="162">
        <v>0</v>
      </c>
      <c r="BB34" s="162">
        <v>0</v>
      </c>
      <c r="BC34" s="162">
        <v>0</v>
      </c>
      <c r="BD34" s="162">
        <v>0</v>
      </c>
      <c r="BE34" s="162">
        <v>0</v>
      </c>
      <c r="BF34" s="162">
        <v>0</v>
      </c>
      <c r="BG34" s="162">
        <v>0</v>
      </c>
      <c r="BH34" s="162">
        <v>0</v>
      </c>
      <c r="BI34" s="162">
        <v>0</v>
      </c>
      <c r="BJ34" s="162">
        <v>0</v>
      </c>
      <c r="BK34" s="162">
        <v>0</v>
      </c>
      <c r="BL34" s="162" t="s">
        <v>232</v>
      </c>
      <c r="BM34" s="162" t="s">
        <v>232</v>
      </c>
      <c r="BN34" s="162" t="s">
        <v>232</v>
      </c>
      <c r="BO34" s="162">
        <v>0</v>
      </c>
      <c r="BP34" s="162">
        <v>0</v>
      </c>
      <c r="BQ34" s="162" t="s">
        <v>232</v>
      </c>
      <c r="BR34" s="162" t="s">
        <v>232</v>
      </c>
      <c r="BS34" s="162" t="s">
        <v>232</v>
      </c>
      <c r="BT34" s="162" t="s">
        <v>232</v>
      </c>
      <c r="BU34" s="162">
        <v>0</v>
      </c>
      <c r="BV34" s="163" t="s">
        <v>232</v>
      </c>
      <c r="BW34" s="164">
        <v>0</v>
      </c>
      <c r="BX34" s="167">
        <v>0</v>
      </c>
      <c r="BY34" s="168">
        <v>0</v>
      </c>
      <c r="BZ34" s="169">
        <v>0</v>
      </c>
      <c r="CA34" s="169">
        <v>0</v>
      </c>
    </row>
    <row r="35" spans="1:79" x14ac:dyDescent="0.2">
      <c r="A35" s="160">
        <v>42142</v>
      </c>
      <c r="B35" s="161" t="s">
        <v>232</v>
      </c>
      <c r="C35" s="162" t="s">
        <v>232</v>
      </c>
      <c r="D35" s="162" t="s">
        <v>232</v>
      </c>
      <c r="E35" s="162" t="s">
        <v>232</v>
      </c>
      <c r="F35" s="162" t="s">
        <v>232</v>
      </c>
      <c r="G35" s="162" t="s">
        <v>232</v>
      </c>
      <c r="H35" s="163" t="s">
        <v>232</v>
      </c>
      <c r="I35" s="161" t="s">
        <v>232</v>
      </c>
      <c r="J35" s="162" t="s">
        <v>232</v>
      </c>
      <c r="K35" s="162"/>
      <c r="L35" s="162"/>
      <c r="M35" s="161" t="s">
        <v>232</v>
      </c>
      <c r="N35" s="162" t="s">
        <v>232</v>
      </c>
      <c r="O35" s="162" t="s">
        <v>232</v>
      </c>
      <c r="P35" s="162" t="s">
        <v>232</v>
      </c>
      <c r="Q35" s="162" t="s">
        <v>232</v>
      </c>
      <c r="R35" s="162" t="s">
        <v>232</v>
      </c>
      <c r="S35" s="162" t="s">
        <v>232</v>
      </c>
      <c r="T35" s="162" t="s">
        <v>232</v>
      </c>
      <c r="U35" s="162" t="s">
        <v>232</v>
      </c>
      <c r="V35" s="162" t="s">
        <v>232</v>
      </c>
      <c r="W35" s="162" t="s">
        <v>232</v>
      </c>
      <c r="X35" s="162" t="s">
        <v>232</v>
      </c>
      <c r="Y35" s="162" t="s">
        <v>232</v>
      </c>
      <c r="Z35" s="162" t="s">
        <v>232</v>
      </c>
      <c r="AA35" s="162" t="s">
        <v>232</v>
      </c>
      <c r="AB35" s="162" t="s">
        <v>232</v>
      </c>
      <c r="AC35" s="162" t="s">
        <v>232</v>
      </c>
      <c r="AD35" s="162" t="s">
        <v>232</v>
      </c>
      <c r="AE35" s="162" t="s">
        <v>232</v>
      </c>
      <c r="AF35" s="162" t="s">
        <v>232</v>
      </c>
      <c r="AG35" s="162" t="s">
        <v>232</v>
      </c>
      <c r="AH35" s="162" t="s">
        <v>232</v>
      </c>
      <c r="AI35" s="162" t="s">
        <v>232</v>
      </c>
      <c r="AJ35" s="163" t="s">
        <v>232</v>
      </c>
      <c r="AK35" s="160">
        <v>42142</v>
      </c>
      <c r="AL35" s="161">
        <v>0</v>
      </c>
      <c r="AM35" s="162">
        <v>0</v>
      </c>
      <c r="AN35" s="162">
        <v>0</v>
      </c>
      <c r="AO35" s="162">
        <v>0</v>
      </c>
      <c r="AP35" s="162">
        <v>0</v>
      </c>
      <c r="AQ35" s="162">
        <v>0</v>
      </c>
      <c r="AR35" s="163">
        <v>0</v>
      </c>
      <c r="AS35" s="164">
        <v>0</v>
      </c>
      <c r="AT35" s="161" t="s">
        <v>232</v>
      </c>
      <c r="AU35" s="162">
        <v>0</v>
      </c>
      <c r="AV35" s="162">
        <v>0</v>
      </c>
      <c r="AW35" s="165" t="s">
        <v>232</v>
      </c>
      <c r="AX35" s="166">
        <v>0</v>
      </c>
      <c r="AY35" s="161">
        <v>0</v>
      </c>
      <c r="AZ35" s="162">
        <v>0</v>
      </c>
      <c r="BA35" s="162">
        <v>0</v>
      </c>
      <c r="BB35" s="162">
        <v>0</v>
      </c>
      <c r="BC35" s="162">
        <v>0</v>
      </c>
      <c r="BD35" s="162">
        <v>0</v>
      </c>
      <c r="BE35" s="162">
        <v>0</v>
      </c>
      <c r="BF35" s="162">
        <v>0</v>
      </c>
      <c r="BG35" s="162">
        <v>0</v>
      </c>
      <c r="BH35" s="162">
        <v>0</v>
      </c>
      <c r="BI35" s="162">
        <v>0</v>
      </c>
      <c r="BJ35" s="162">
        <v>0</v>
      </c>
      <c r="BK35" s="162">
        <v>0</v>
      </c>
      <c r="BL35" s="162" t="s">
        <v>232</v>
      </c>
      <c r="BM35" s="162" t="s">
        <v>232</v>
      </c>
      <c r="BN35" s="162" t="s">
        <v>232</v>
      </c>
      <c r="BO35" s="162">
        <v>0</v>
      </c>
      <c r="BP35" s="162">
        <v>0</v>
      </c>
      <c r="BQ35" s="162" t="s">
        <v>232</v>
      </c>
      <c r="BR35" s="162" t="s">
        <v>232</v>
      </c>
      <c r="BS35" s="162" t="s">
        <v>232</v>
      </c>
      <c r="BT35" s="162" t="s">
        <v>232</v>
      </c>
      <c r="BU35" s="162">
        <v>0</v>
      </c>
      <c r="BV35" s="163" t="s">
        <v>232</v>
      </c>
      <c r="BW35" s="164">
        <v>0</v>
      </c>
      <c r="BX35" s="167">
        <v>0</v>
      </c>
      <c r="BY35" s="168">
        <v>0</v>
      </c>
      <c r="BZ35" s="169">
        <v>0</v>
      </c>
      <c r="CA35" s="169">
        <v>0</v>
      </c>
    </row>
    <row r="36" spans="1:79" x14ac:dyDescent="0.2">
      <c r="A36" s="160">
        <v>42143</v>
      </c>
      <c r="B36" s="161" t="s">
        <v>232</v>
      </c>
      <c r="C36" s="162" t="s">
        <v>232</v>
      </c>
      <c r="D36" s="162" t="s">
        <v>232</v>
      </c>
      <c r="E36" s="162" t="s">
        <v>232</v>
      </c>
      <c r="F36" s="162" t="s">
        <v>232</v>
      </c>
      <c r="G36" s="162" t="s">
        <v>232</v>
      </c>
      <c r="H36" s="163" t="s">
        <v>232</v>
      </c>
      <c r="I36" s="161" t="s">
        <v>232</v>
      </c>
      <c r="J36" s="162" t="s">
        <v>232</v>
      </c>
      <c r="K36" s="162"/>
      <c r="L36" s="162"/>
      <c r="M36" s="161" t="s">
        <v>232</v>
      </c>
      <c r="N36" s="162" t="s">
        <v>232</v>
      </c>
      <c r="O36" s="162" t="s">
        <v>232</v>
      </c>
      <c r="P36" s="162" t="s">
        <v>232</v>
      </c>
      <c r="Q36" s="162" t="s">
        <v>232</v>
      </c>
      <c r="R36" s="162" t="s">
        <v>232</v>
      </c>
      <c r="S36" s="162" t="s">
        <v>232</v>
      </c>
      <c r="T36" s="162" t="s">
        <v>232</v>
      </c>
      <c r="U36" s="162" t="s">
        <v>232</v>
      </c>
      <c r="V36" s="162" t="s">
        <v>232</v>
      </c>
      <c r="W36" s="162" t="s">
        <v>232</v>
      </c>
      <c r="X36" s="162" t="s">
        <v>232</v>
      </c>
      <c r="Y36" s="162" t="s">
        <v>232</v>
      </c>
      <c r="Z36" s="162" t="s">
        <v>232</v>
      </c>
      <c r="AA36" s="162" t="s">
        <v>232</v>
      </c>
      <c r="AB36" s="162" t="s">
        <v>232</v>
      </c>
      <c r="AC36" s="162" t="s">
        <v>232</v>
      </c>
      <c r="AD36" s="162" t="s">
        <v>232</v>
      </c>
      <c r="AE36" s="162" t="s">
        <v>232</v>
      </c>
      <c r="AF36" s="162" t="s">
        <v>232</v>
      </c>
      <c r="AG36" s="162" t="s">
        <v>232</v>
      </c>
      <c r="AH36" s="162" t="s">
        <v>232</v>
      </c>
      <c r="AI36" s="162" t="s">
        <v>232</v>
      </c>
      <c r="AJ36" s="163" t="s">
        <v>232</v>
      </c>
      <c r="AK36" s="160">
        <v>42143</v>
      </c>
      <c r="AL36" s="161">
        <v>0</v>
      </c>
      <c r="AM36" s="162">
        <v>0</v>
      </c>
      <c r="AN36" s="162">
        <v>0</v>
      </c>
      <c r="AO36" s="162">
        <v>0</v>
      </c>
      <c r="AP36" s="162">
        <v>0</v>
      </c>
      <c r="AQ36" s="162">
        <v>0</v>
      </c>
      <c r="AR36" s="163">
        <v>0</v>
      </c>
      <c r="AS36" s="164">
        <v>0</v>
      </c>
      <c r="AT36" s="161" t="s">
        <v>232</v>
      </c>
      <c r="AU36" s="162">
        <v>0</v>
      </c>
      <c r="AV36" s="162">
        <v>0</v>
      </c>
      <c r="AW36" s="165" t="s">
        <v>232</v>
      </c>
      <c r="AX36" s="166">
        <v>0</v>
      </c>
      <c r="AY36" s="161">
        <v>0</v>
      </c>
      <c r="AZ36" s="162">
        <v>0</v>
      </c>
      <c r="BA36" s="162">
        <v>0</v>
      </c>
      <c r="BB36" s="162">
        <v>0</v>
      </c>
      <c r="BC36" s="162">
        <v>0</v>
      </c>
      <c r="BD36" s="162">
        <v>0</v>
      </c>
      <c r="BE36" s="162">
        <v>0</v>
      </c>
      <c r="BF36" s="162">
        <v>0</v>
      </c>
      <c r="BG36" s="162">
        <v>0</v>
      </c>
      <c r="BH36" s="162">
        <v>0</v>
      </c>
      <c r="BI36" s="162">
        <v>0</v>
      </c>
      <c r="BJ36" s="162">
        <v>0</v>
      </c>
      <c r="BK36" s="162">
        <v>0</v>
      </c>
      <c r="BL36" s="162" t="s">
        <v>232</v>
      </c>
      <c r="BM36" s="162" t="s">
        <v>232</v>
      </c>
      <c r="BN36" s="162" t="s">
        <v>232</v>
      </c>
      <c r="BO36" s="162">
        <v>0</v>
      </c>
      <c r="BP36" s="162">
        <v>0</v>
      </c>
      <c r="BQ36" s="162" t="s">
        <v>232</v>
      </c>
      <c r="BR36" s="162" t="s">
        <v>232</v>
      </c>
      <c r="BS36" s="162" t="s">
        <v>232</v>
      </c>
      <c r="BT36" s="162" t="s">
        <v>232</v>
      </c>
      <c r="BU36" s="162">
        <v>0</v>
      </c>
      <c r="BV36" s="163" t="s">
        <v>232</v>
      </c>
      <c r="BW36" s="164">
        <v>0</v>
      </c>
      <c r="BX36" s="167">
        <v>0</v>
      </c>
      <c r="BY36" s="168">
        <v>0</v>
      </c>
      <c r="BZ36" s="169">
        <v>0</v>
      </c>
      <c r="CA36" s="169">
        <v>0</v>
      </c>
    </row>
    <row r="37" spans="1:79" x14ac:dyDescent="0.2">
      <c r="A37" s="160">
        <v>42144</v>
      </c>
      <c r="B37" s="161" t="s">
        <v>232</v>
      </c>
      <c r="C37" s="162" t="s">
        <v>232</v>
      </c>
      <c r="D37" s="162" t="s">
        <v>232</v>
      </c>
      <c r="E37" s="162" t="s">
        <v>232</v>
      </c>
      <c r="F37" s="162" t="s">
        <v>232</v>
      </c>
      <c r="G37" s="162" t="s">
        <v>232</v>
      </c>
      <c r="H37" s="163" t="s">
        <v>232</v>
      </c>
      <c r="I37" s="161" t="s">
        <v>232</v>
      </c>
      <c r="J37" s="162" t="s">
        <v>232</v>
      </c>
      <c r="K37" s="162"/>
      <c r="L37" s="162"/>
      <c r="M37" s="161" t="s">
        <v>232</v>
      </c>
      <c r="N37" s="162" t="s">
        <v>232</v>
      </c>
      <c r="O37" s="162" t="s">
        <v>232</v>
      </c>
      <c r="P37" s="162" t="s">
        <v>232</v>
      </c>
      <c r="Q37" s="162" t="s">
        <v>232</v>
      </c>
      <c r="R37" s="162" t="s">
        <v>232</v>
      </c>
      <c r="S37" s="162" t="s">
        <v>232</v>
      </c>
      <c r="T37" s="162" t="s">
        <v>232</v>
      </c>
      <c r="U37" s="162" t="s">
        <v>232</v>
      </c>
      <c r="V37" s="162" t="s">
        <v>232</v>
      </c>
      <c r="W37" s="162" t="s">
        <v>232</v>
      </c>
      <c r="X37" s="162" t="s">
        <v>232</v>
      </c>
      <c r="Y37" s="162" t="s">
        <v>232</v>
      </c>
      <c r="Z37" s="162" t="s">
        <v>232</v>
      </c>
      <c r="AA37" s="162" t="s">
        <v>232</v>
      </c>
      <c r="AB37" s="162" t="s">
        <v>232</v>
      </c>
      <c r="AC37" s="162" t="s">
        <v>232</v>
      </c>
      <c r="AD37" s="162" t="s">
        <v>232</v>
      </c>
      <c r="AE37" s="162" t="s">
        <v>232</v>
      </c>
      <c r="AF37" s="162" t="s">
        <v>232</v>
      </c>
      <c r="AG37" s="162" t="s">
        <v>232</v>
      </c>
      <c r="AH37" s="162" t="s">
        <v>232</v>
      </c>
      <c r="AI37" s="162" t="s">
        <v>232</v>
      </c>
      <c r="AJ37" s="163" t="s">
        <v>232</v>
      </c>
      <c r="AK37" s="160">
        <v>42144</v>
      </c>
      <c r="AL37" s="161">
        <v>0</v>
      </c>
      <c r="AM37" s="162">
        <v>0</v>
      </c>
      <c r="AN37" s="162">
        <v>0</v>
      </c>
      <c r="AO37" s="162">
        <v>0</v>
      </c>
      <c r="AP37" s="162">
        <v>0</v>
      </c>
      <c r="AQ37" s="162">
        <v>0</v>
      </c>
      <c r="AR37" s="163">
        <v>0</v>
      </c>
      <c r="AS37" s="164">
        <v>0</v>
      </c>
      <c r="AT37" s="161" t="s">
        <v>232</v>
      </c>
      <c r="AU37" s="162">
        <v>0</v>
      </c>
      <c r="AV37" s="162">
        <v>0</v>
      </c>
      <c r="AW37" s="165" t="s">
        <v>232</v>
      </c>
      <c r="AX37" s="166">
        <v>0</v>
      </c>
      <c r="AY37" s="161">
        <v>0</v>
      </c>
      <c r="AZ37" s="162">
        <v>0</v>
      </c>
      <c r="BA37" s="162">
        <v>0</v>
      </c>
      <c r="BB37" s="162">
        <v>0</v>
      </c>
      <c r="BC37" s="162">
        <v>0</v>
      </c>
      <c r="BD37" s="162">
        <v>0</v>
      </c>
      <c r="BE37" s="162">
        <v>0</v>
      </c>
      <c r="BF37" s="162">
        <v>0</v>
      </c>
      <c r="BG37" s="162">
        <v>0</v>
      </c>
      <c r="BH37" s="162">
        <v>0</v>
      </c>
      <c r="BI37" s="162">
        <v>0</v>
      </c>
      <c r="BJ37" s="162">
        <v>0</v>
      </c>
      <c r="BK37" s="162">
        <v>0</v>
      </c>
      <c r="BL37" s="162" t="s">
        <v>232</v>
      </c>
      <c r="BM37" s="162" t="s">
        <v>232</v>
      </c>
      <c r="BN37" s="162" t="s">
        <v>232</v>
      </c>
      <c r="BO37" s="162">
        <v>0</v>
      </c>
      <c r="BP37" s="162">
        <v>0</v>
      </c>
      <c r="BQ37" s="162" t="s">
        <v>232</v>
      </c>
      <c r="BR37" s="162" t="s">
        <v>232</v>
      </c>
      <c r="BS37" s="162" t="s">
        <v>232</v>
      </c>
      <c r="BT37" s="162" t="s">
        <v>232</v>
      </c>
      <c r="BU37" s="162">
        <v>0</v>
      </c>
      <c r="BV37" s="163" t="s">
        <v>232</v>
      </c>
      <c r="BW37" s="164">
        <v>0</v>
      </c>
      <c r="BX37" s="167">
        <v>0</v>
      </c>
      <c r="BY37" s="168">
        <v>0</v>
      </c>
      <c r="BZ37" s="169">
        <v>0</v>
      </c>
      <c r="CA37" s="169">
        <v>0</v>
      </c>
    </row>
    <row r="38" spans="1:79" x14ac:dyDescent="0.2">
      <c r="A38" s="160">
        <v>42145</v>
      </c>
      <c r="B38" s="161" t="s">
        <v>232</v>
      </c>
      <c r="C38" s="162" t="s">
        <v>232</v>
      </c>
      <c r="D38" s="162" t="s">
        <v>232</v>
      </c>
      <c r="E38" s="162" t="s">
        <v>232</v>
      </c>
      <c r="F38" s="162" t="s">
        <v>232</v>
      </c>
      <c r="G38" s="162" t="s">
        <v>232</v>
      </c>
      <c r="H38" s="163" t="s">
        <v>232</v>
      </c>
      <c r="I38" s="161" t="s">
        <v>232</v>
      </c>
      <c r="J38" s="162" t="s">
        <v>232</v>
      </c>
      <c r="K38" s="162"/>
      <c r="L38" s="162"/>
      <c r="M38" s="161" t="s">
        <v>232</v>
      </c>
      <c r="N38" s="162" t="s">
        <v>232</v>
      </c>
      <c r="O38" s="162" t="s">
        <v>232</v>
      </c>
      <c r="P38" s="162" t="s">
        <v>232</v>
      </c>
      <c r="Q38" s="162" t="s">
        <v>232</v>
      </c>
      <c r="R38" s="162" t="s">
        <v>232</v>
      </c>
      <c r="S38" s="162" t="s">
        <v>232</v>
      </c>
      <c r="T38" s="162" t="s">
        <v>232</v>
      </c>
      <c r="U38" s="162" t="s">
        <v>232</v>
      </c>
      <c r="V38" s="162" t="s">
        <v>232</v>
      </c>
      <c r="W38" s="162" t="s">
        <v>232</v>
      </c>
      <c r="X38" s="162" t="s">
        <v>232</v>
      </c>
      <c r="Y38" s="162" t="s">
        <v>232</v>
      </c>
      <c r="Z38" s="162" t="s">
        <v>232</v>
      </c>
      <c r="AA38" s="162" t="s">
        <v>232</v>
      </c>
      <c r="AB38" s="162" t="s">
        <v>232</v>
      </c>
      <c r="AC38" s="162" t="s">
        <v>232</v>
      </c>
      <c r="AD38" s="162" t="s">
        <v>232</v>
      </c>
      <c r="AE38" s="162" t="s">
        <v>232</v>
      </c>
      <c r="AF38" s="162" t="s">
        <v>232</v>
      </c>
      <c r="AG38" s="162" t="s">
        <v>232</v>
      </c>
      <c r="AH38" s="162" t="s">
        <v>232</v>
      </c>
      <c r="AI38" s="162" t="s">
        <v>232</v>
      </c>
      <c r="AJ38" s="163" t="s">
        <v>232</v>
      </c>
      <c r="AK38" s="160">
        <v>42145</v>
      </c>
      <c r="AL38" s="161" t="s">
        <v>232</v>
      </c>
      <c r="AM38" s="162">
        <v>0</v>
      </c>
      <c r="AN38" s="162">
        <v>0</v>
      </c>
      <c r="AO38" s="162">
        <v>0</v>
      </c>
      <c r="AP38" s="162">
        <v>0</v>
      </c>
      <c r="AQ38" s="162">
        <v>0</v>
      </c>
      <c r="AR38" s="163">
        <v>0</v>
      </c>
      <c r="AS38" s="164">
        <v>0</v>
      </c>
      <c r="AT38" s="161" t="s">
        <v>232</v>
      </c>
      <c r="AU38" s="162">
        <v>0</v>
      </c>
      <c r="AV38" s="162">
        <v>0</v>
      </c>
      <c r="AW38" s="165" t="s">
        <v>232</v>
      </c>
      <c r="AX38" s="166">
        <v>0</v>
      </c>
      <c r="AY38" s="161" t="s">
        <v>232</v>
      </c>
      <c r="AZ38" s="162">
        <v>0</v>
      </c>
      <c r="BA38" s="162">
        <v>0</v>
      </c>
      <c r="BB38" s="162">
        <v>0</v>
      </c>
      <c r="BC38" s="162">
        <v>0</v>
      </c>
      <c r="BD38" s="162">
        <v>0</v>
      </c>
      <c r="BE38" s="162">
        <v>0</v>
      </c>
      <c r="BF38" s="162">
        <v>0</v>
      </c>
      <c r="BG38" s="162">
        <v>0</v>
      </c>
      <c r="BH38" s="162">
        <v>0</v>
      </c>
      <c r="BI38" s="162">
        <v>0</v>
      </c>
      <c r="BJ38" s="162">
        <v>0</v>
      </c>
      <c r="BK38" s="162">
        <v>0</v>
      </c>
      <c r="BL38" s="162" t="s">
        <v>232</v>
      </c>
      <c r="BM38" s="162" t="s">
        <v>232</v>
      </c>
      <c r="BN38" s="162" t="s">
        <v>232</v>
      </c>
      <c r="BO38" s="162">
        <v>0</v>
      </c>
      <c r="BP38" s="162">
        <v>0</v>
      </c>
      <c r="BQ38" s="162">
        <v>0</v>
      </c>
      <c r="BR38" s="162" t="s">
        <v>232</v>
      </c>
      <c r="BS38" s="162" t="s">
        <v>232</v>
      </c>
      <c r="BT38" s="162" t="s">
        <v>232</v>
      </c>
      <c r="BU38" s="162">
        <v>0</v>
      </c>
      <c r="BV38" s="163" t="s">
        <v>232</v>
      </c>
      <c r="BW38" s="164">
        <v>0</v>
      </c>
      <c r="BX38" s="167">
        <v>0</v>
      </c>
      <c r="BY38" s="168">
        <v>0</v>
      </c>
      <c r="BZ38" s="169">
        <v>0</v>
      </c>
      <c r="CA38" s="169">
        <v>0</v>
      </c>
    </row>
    <row r="39" spans="1:79" x14ac:dyDescent="0.2">
      <c r="A39" s="160">
        <v>42146</v>
      </c>
      <c r="B39" s="161" t="s">
        <v>232</v>
      </c>
      <c r="C39" s="162" t="s">
        <v>232</v>
      </c>
      <c r="D39" s="162" t="s">
        <v>232</v>
      </c>
      <c r="E39" s="162" t="s">
        <v>232</v>
      </c>
      <c r="F39" s="162" t="s">
        <v>232</v>
      </c>
      <c r="G39" s="162" t="s">
        <v>232</v>
      </c>
      <c r="H39" s="163" t="s">
        <v>232</v>
      </c>
      <c r="I39" s="161" t="s">
        <v>232</v>
      </c>
      <c r="J39" s="162" t="s">
        <v>232</v>
      </c>
      <c r="K39" s="162"/>
      <c r="L39" s="162"/>
      <c r="M39" s="161" t="s">
        <v>232</v>
      </c>
      <c r="N39" s="162" t="s">
        <v>232</v>
      </c>
      <c r="O39" s="162" t="s">
        <v>232</v>
      </c>
      <c r="P39" s="162" t="s">
        <v>232</v>
      </c>
      <c r="Q39" s="162" t="s">
        <v>232</v>
      </c>
      <c r="R39" s="162" t="s">
        <v>232</v>
      </c>
      <c r="S39" s="162" t="s">
        <v>232</v>
      </c>
      <c r="T39" s="162" t="s">
        <v>232</v>
      </c>
      <c r="U39" s="162" t="s">
        <v>232</v>
      </c>
      <c r="V39" s="162" t="s">
        <v>232</v>
      </c>
      <c r="W39" s="162" t="s">
        <v>232</v>
      </c>
      <c r="X39" s="162" t="s">
        <v>232</v>
      </c>
      <c r="Y39" s="162" t="s">
        <v>232</v>
      </c>
      <c r="Z39" s="162" t="s">
        <v>232</v>
      </c>
      <c r="AA39" s="162" t="s">
        <v>232</v>
      </c>
      <c r="AB39" s="162" t="s">
        <v>232</v>
      </c>
      <c r="AC39" s="162" t="s">
        <v>232</v>
      </c>
      <c r="AD39" s="162" t="s">
        <v>232</v>
      </c>
      <c r="AE39" s="162" t="s">
        <v>232</v>
      </c>
      <c r="AF39" s="162" t="s">
        <v>232</v>
      </c>
      <c r="AG39" s="162" t="s">
        <v>232</v>
      </c>
      <c r="AH39" s="162" t="s">
        <v>232</v>
      </c>
      <c r="AI39" s="162" t="s">
        <v>232</v>
      </c>
      <c r="AJ39" s="163" t="s">
        <v>232</v>
      </c>
      <c r="AK39" s="160">
        <v>42146</v>
      </c>
      <c r="AL39" s="161" t="s">
        <v>232</v>
      </c>
      <c r="AM39" s="162">
        <v>0</v>
      </c>
      <c r="AN39" s="162">
        <v>0</v>
      </c>
      <c r="AO39" s="162">
        <v>0</v>
      </c>
      <c r="AP39" s="162">
        <v>0</v>
      </c>
      <c r="AQ39" s="162">
        <v>0</v>
      </c>
      <c r="AR39" s="163">
        <v>0</v>
      </c>
      <c r="AS39" s="164">
        <v>0</v>
      </c>
      <c r="AT39" s="161" t="s">
        <v>232</v>
      </c>
      <c r="AU39" s="162">
        <v>0</v>
      </c>
      <c r="AV39" s="162">
        <v>0</v>
      </c>
      <c r="AW39" s="165" t="s">
        <v>232</v>
      </c>
      <c r="AX39" s="166">
        <v>0</v>
      </c>
      <c r="AY39" s="161" t="s">
        <v>232</v>
      </c>
      <c r="AZ39" s="162">
        <v>0</v>
      </c>
      <c r="BA39" s="162">
        <v>0</v>
      </c>
      <c r="BB39" s="162">
        <v>0</v>
      </c>
      <c r="BC39" s="162">
        <v>0</v>
      </c>
      <c r="BD39" s="162">
        <v>0</v>
      </c>
      <c r="BE39" s="162">
        <v>0</v>
      </c>
      <c r="BF39" s="162">
        <v>0</v>
      </c>
      <c r="BG39" s="162">
        <v>0</v>
      </c>
      <c r="BH39" s="162">
        <v>0</v>
      </c>
      <c r="BI39" s="162">
        <v>0</v>
      </c>
      <c r="BJ39" s="162">
        <v>0</v>
      </c>
      <c r="BK39" s="162">
        <v>0</v>
      </c>
      <c r="BL39" s="162" t="s">
        <v>232</v>
      </c>
      <c r="BM39" s="162" t="s">
        <v>232</v>
      </c>
      <c r="BN39" s="162" t="s">
        <v>232</v>
      </c>
      <c r="BO39" s="162">
        <v>0</v>
      </c>
      <c r="BP39" s="162">
        <v>0</v>
      </c>
      <c r="BQ39" s="162">
        <v>0</v>
      </c>
      <c r="BR39" s="162" t="s">
        <v>232</v>
      </c>
      <c r="BS39" s="162" t="s">
        <v>232</v>
      </c>
      <c r="BT39" s="162" t="s">
        <v>232</v>
      </c>
      <c r="BU39" s="162">
        <v>0</v>
      </c>
      <c r="BV39" s="163" t="s">
        <v>232</v>
      </c>
      <c r="BW39" s="164">
        <v>0</v>
      </c>
      <c r="BX39" s="167">
        <v>0</v>
      </c>
      <c r="BY39" s="168">
        <v>0</v>
      </c>
      <c r="BZ39" s="169">
        <v>0</v>
      </c>
      <c r="CA39" s="169">
        <v>0</v>
      </c>
    </row>
    <row r="40" spans="1:79" x14ac:dyDescent="0.2">
      <c r="A40" s="160">
        <v>42150</v>
      </c>
      <c r="B40" s="161" t="s">
        <v>232</v>
      </c>
      <c r="C40" s="162" t="s">
        <v>232</v>
      </c>
      <c r="D40" s="162" t="s">
        <v>232</v>
      </c>
      <c r="E40" s="162" t="s">
        <v>232</v>
      </c>
      <c r="F40" s="162" t="s">
        <v>232</v>
      </c>
      <c r="G40" s="162" t="s">
        <v>232</v>
      </c>
      <c r="H40" s="163" t="s">
        <v>232</v>
      </c>
      <c r="I40" s="161" t="s">
        <v>232</v>
      </c>
      <c r="J40" s="162" t="s">
        <v>232</v>
      </c>
      <c r="K40" s="162"/>
      <c r="L40" s="162"/>
      <c r="M40" s="161" t="s">
        <v>232</v>
      </c>
      <c r="N40" s="162" t="s">
        <v>232</v>
      </c>
      <c r="O40" s="162" t="s">
        <v>232</v>
      </c>
      <c r="P40" s="162" t="s">
        <v>232</v>
      </c>
      <c r="Q40" s="162" t="s">
        <v>232</v>
      </c>
      <c r="R40" s="162" t="s">
        <v>232</v>
      </c>
      <c r="S40" s="162" t="s">
        <v>232</v>
      </c>
      <c r="T40" s="162" t="s">
        <v>232</v>
      </c>
      <c r="U40" s="162" t="s">
        <v>232</v>
      </c>
      <c r="V40" s="162" t="s">
        <v>232</v>
      </c>
      <c r="W40" s="162" t="s">
        <v>232</v>
      </c>
      <c r="X40" s="162" t="s">
        <v>232</v>
      </c>
      <c r="Y40" s="162" t="s">
        <v>232</v>
      </c>
      <c r="Z40" s="162" t="s">
        <v>232</v>
      </c>
      <c r="AA40" s="162" t="s">
        <v>232</v>
      </c>
      <c r="AB40" s="162" t="s">
        <v>232</v>
      </c>
      <c r="AC40" s="162" t="s">
        <v>232</v>
      </c>
      <c r="AD40" s="162" t="s">
        <v>232</v>
      </c>
      <c r="AE40" s="162" t="s">
        <v>232</v>
      </c>
      <c r="AF40" s="162" t="s">
        <v>232</v>
      </c>
      <c r="AG40" s="162" t="s">
        <v>232</v>
      </c>
      <c r="AH40" s="162" t="s">
        <v>232</v>
      </c>
      <c r="AI40" s="162" t="s">
        <v>232</v>
      </c>
      <c r="AJ40" s="163" t="s">
        <v>232</v>
      </c>
      <c r="AK40" s="160">
        <v>42150</v>
      </c>
      <c r="AL40" s="161" t="s">
        <v>232</v>
      </c>
      <c r="AM40" s="162">
        <v>0</v>
      </c>
      <c r="AN40" s="162">
        <v>0</v>
      </c>
      <c r="AO40" s="162">
        <v>0</v>
      </c>
      <c r="AP40" s="162">
        <v>0</v>
      </c>
      <c r="AQ40" s="162">
        <v>0</v>
      </c>
      <c r="AR40" s="163">
        <v>0</v>
      </c>
      <c r="AS40" s="164">
        <v>0</v>
      </c>
      <c r="AT40" s="161" t="s">
        <v>232</v>
      </c>
      <c r="AU40" s="162">
        <v>0</v>
      </c>
      <c r="AV40" s="162">
        <v>0</v>
      </c>
      <c r="AW40" s="165" t="s">
        <v>232</v>
      </c>
      <c r="AX40" s="166">
        <v>0</v>
      </c>
      <c r="AY40" s="161" t="s">
        <v>232</v>
      </c>
      <c r="AZ40" s="162">
        <v>0</v>
      </c>
      <c r="BA40" s="162">
        <v>0</v>
      </c>
      <c r="BB40" s="162">
        <v>0</v>
      </c>
      <c r="BC40" s="162">
        <v>0</v>
      </c>
      <c r="BD40" s="162">
        <v>0</v>
      </c>
      <c r="BE40" s="162">
        <v>0</v>
      </c>
      <c r="BF40" s="162">
        <v>0</v>
      </c>
      <c r="BG40" s="162">
        <v>0</v>
      </c>
      <c r="BH40" s="162">
        <v>0</v>
      </c>
      <c r="BI40" s="162">
        <v>0</v>
      </c>
      <c r="BJ40" s="162">
        <v>0</v>
      </c>
      <c r="BK40" s="162">
        <v>0</v>
      </c>
      <c r="BL40" s="162" t="s">
        <v>232</v>
      </c>
      <c r="BM40" s="162" t="s">
        <v>232</v>
      </c>
      <c r="BN40" s="162" t="s">
        <v>232</v>
      </c>
      <c r="BO40" s="162">
        <v>0</v>
      </c>
      <c r="BP40" s="162">
        <v>0</v>
      </c>
      <c r="BQ40" s="162">
        <v>0</v>
      </c>
      <c r="BR40" s="162" t="s">
        <v>232</v>
      </c>
      <c r="BS40" s="162" t="s">
        <v>232</v>
      </c>
      <c r="BT40" s="162" t="s">
        <v>232</v>
      </c>
      <c r="BU40" s="162">
        <v>0</v>
      </c>
      <c r="BV40" s="163" t="s">
        <v>232</v>
      </c>
      <c r="BW40" s="164">
        <v>0</v>
      </c>
      <c r="BX40" s="167">
        <v>0</v>
      </c>
      <c r="BY40" s="168">
        <v>0</v>
      </c>
      <c r="BZ40" s="169">
        <v>0</v>
      </c>
      <c r="CA40" s="169">
        <v>0</v>
      </c>
    </row>
    <row r="41" spans="1:79" x14ac:dyDescent="0.2">
      <c r="A41" s="160">
        <v>42151</v>
      </c>
      <c r="B41" s="161" t="s">
        <v>232</v>
      </c>
      <c r="C41" s="162" t="s">
        <v>232</v>
      </c>
      <c r="D41" s="162" t="s">
        <v>232</v>
      </c>
      <c r="E41" s="162" t="s">
        <v>232</v>
      </c>
      <c r="F41" s="162" t="s">
        <v>232</v>
      </c>
      <c r="G41" s="162" t="s">
        <v>232</v>
      </c>
      <c r="H41" s="163" t="s">
        <v>232</v>
      </c>
      <c r="I41" s="161" t="s">
        <v>232</v>
      </c>
      <c r="J41" s="162" t="s">
        <v>232</v>
      </c>
      <c r="K41" s="162"/>
      <c r="L41" s="162"/>
      <c r="M41" s="161" t="s">
        <v>232</v>
      </c>
      <c r="N41" s="162" t="s">
        <v>232</v>
      </c>
      <c r="O41" s="162" t="s">
        <v>232</v>
      </c>
      <c r="P41" s="162" t="s">
        <v>232</v>
      </c>
      <c r="Q41" s="162" t="s">
        <v>232</v>
      </c>
      <c r="R41" s="162" t="s">
        <v>232</v>
      </c>
      <c r="S41" s="162" t="s">
        <v>232</v>
      </c>
      <c r="T41" s="162" t="s">
        <v>232</v>
      </c>
      <c r="U41" s="162" t="s">
        <v>232</v>
      </c>
      <c r="V41" s="162" t="s">
        <v>232</v>
      </c>
      <c r="W41" s="162" t="s">
        <v>232</v>
      </c>
      <c r="X41" s="162" t="s">
        <v>232</v>
      </c>
      <c r="Y41" s="162" t="s">
        <v>232</v>
      </c>
      <c r="Z41" s="162" t="s">
        <v>232</v>
      </c>
      <c r="AA41" s="162" t="s">
        <v>232</v>
      </c>
      <c r="AB41" s="162" t="s">
        <v>232</v>
      </c>
      <c r="AC41" s="162" t="s">
        <v>232</v>
      </c>
      <c r="AD41" s="162" t="s">
        <v>232</v>
      </c>
      <c r="AE41" s="162" t="s">
        <v>232</v>
      </c>
      <c r="AF41" s="162" t="s">
        <v>232</v>
      </c>
      <c r="AG41" s="162" t="s">
        <v>232</v>
      </c>
      <c r="AH41" s="162" t="s">
        <v>232</v>
      </c>
      <c r="AI41" s="162" t="s">
        <v>232</v>
      </c>
      <c r="AJ41" s="163" t="s">
        <v>232</v>
      </c>
      <c r="AK41" s="160">
        <v>42151</v>
      </c>
      <c r="AL41" s="161">
        <v>0</v>
      </c>
      <c r="AM41" s="162">
        <v>0</v>
      </c>
      <c r="AN41" s="162">
        <v>0</v>
      </c>
      <c r="AO41" s="162">
        <v>0</v>
      </c>
      <c r="AP41" s="162">
        <v>0</v>
      </c>
      <c r="AQ41" s="162">
        <v>0</v>
      </c>
      <c r="AR41" s="163">
        <v>0</v>
      </c>
      <c r="AS41" s="164">
        <v>0</v>
      </c>
      <c r="AT41" s="161" t="s">
        <v>232</v>
      </c>
      <c r="AU41" s="162">
        <v>0</v>
      </c>
      <c r="AV41" s="162">
        <v>0</v>
      </c>
      <c r="AW41" s="165" t="s">
        <v>232</v>
      </c>
      <c r="AX41" s="166">
        <v>0</v>
      </c>
      <c r="AY41" s="161">
        <v>0</v>
      </c>
      <c r="AZ41" s="162">
        <v>0</v>
      </c>
      <c r="BA41" s="162">
        <v>0</v>
      </c>
      <c r="BB41" s="162">
        <v>0</v>
      </c>
      <c r="BC41" s="162">
        <v>0</v>
      </c>
      <c r="BD41" s="162">
        <v>0</v>
      </c>
      <c r="BE41" s="162">
        <v>0</v>
      </c>
      <c r="BF41" s="162">
        <v>0</v>
      </c>
      <c r="BG41" s="162">
        <v>0</v>
      </c>
      <c r="BH41" s="162">
        <v>0</v>
      </c>
      <c r="BI41" s="162">
        <v>0</v>
      </c>
      <c r="BJ41" s="162">
        <v>0</v>
      </c>
      <c r="BK41" s="162">
        <v>0</v>
      </c>
      <c r="BL41" s="162" t="s">
        <v>232</v>
      </c>
      <c r="BM41" s="162" t="s">
        <v>232</v>
      </c>
      <c r="BN41" s="162" t="s">
        <v>232</v>
      </c>
      <c r="BO41" s="162">
        <v>0</v>
      </c>
      <c r="BP41" s="162">
        <v>0</v>
      </c>
      <c r="BQ41" s="162" t="s">
        <v>232</v>
      </c>
      <c r="BR41" s="162" t="s">
        <v>232</v>
      </c>
      <c r="BS41" s="162" t="s">
        <v>232</v>
      </c>
      <c r="BT41" s="162" t="s">
        <v>232</v>
      </c>
      <c r="BU41" s="162">
        <v>0</v>
      </c>
      <c r="BV41" s="163" t="s">
        <v>232</v>
      </c>
      <c r="BW41" s="164">
        <v>0</v>
      </c>
      <c r="BX41" s="167">
        <v>0</v>
      </c>
      <c r="BY41" s="168">
        <v>0</v>
      </c>
      <c r="BZ41" s="169">
        <v>0</v>
      </c>
      <c r="CA41" s="169">
        <v>0</v>
      </c>
    </row>
    <row r="42" spans="1:79" x14ac:dyDescent="0.2">
      <c r="A42" s="160">
        <v>42152</v>
      </c>
      <c r="B42" s="161" t="s">
        <v>232</v>
      </c>
      <c r="C42" s="162" t="s">
        <v>232</v>
      </c>
      <c r="D42" s="162" t="s">
        <v>232</v>
      </c>
      <c r="E42" s="162" t="s">
        <v>232</v>
      </c>
      <c r="F42" s="162" t="s">
        <v>232</v>
      </c>
      <c r="G42" s="162" t="s">
        <v>232</v>
      </c>
      <c r="H42" s="163" t="s">
        <v>232</v>
      </c>
      <c r="I42" s="161" t="s">
        <v>232</v>
      </c>
      <c r="J42" s="162" t="s">
        <v>232</v>
      </c>
      <c r="K42" s="162"/>
      <c r="L42" s="162"/>
      <c r="M42" s="161" t="s">
        <v>232</v>
      </c>
      <c r="N42" s="162" t="s">
        <v>232</v>
      </c>
      <c r="O42" s="162" t="s">
        <v>232</v>
      </c>
      <c r="P42" s="162" t="s">
        <v>232</v>
      </c>
      <c r="Q42" s="162" t="s">
        <v>232</v>
      </c>
      <c r="R42" s="162" t="s">
        <v>232</v>
      </c>
      <c r="S42" s="162" t="s">
        <v>232</v>
      </c>
      <c r="T42" s="162" t="s">
        <v>232</v>
      </c>
      <c r="U42" s="162" t="s">
        <v>232</v>
      </c>
      <c r="V42" s="162" t="s">
        <v>232</v>
      </c>
      <c r="W42" s="162" t="s">
        <v>232</v>
      </c>
      <c r="X42" s="162" t="s">
        <v>232</v>
      </c>
      <c r="Y42" s="162" t="s">
        <v>232</v>
      </c>
      <c r="Z42" s="162" t="s">
        <v>232</v>
      </c>
      <c r="AA42" s="162" t="s">
        <v>232</v>
      </c>
      <c r="AB42" s="162" t="s">
        <v>232</v>
      </c>
      <c r="AC42" s="162" t="s">
        <v>232</v>
      </c>
      <c r="AD42" s="162" t="s">
        <v>232</v>
      </c>
      <c r="AE42" s="162" t="s">
        <v>232</v>
      </c>
      <c r="AF42" s="162" t="s">
        <v>232</v>
      </c>
      <c r="AG42" s="162" t="s">
        <v>232</v>
      </c>
      <c r="AH42" s="162" t="s">
        <v>232</v>
      </c>
      <c r="AI42" s="162" t="s">
        <v>232</v>
      </c>
      <c r="AJ42" s="163" t="s">
        <v>232</v>
      </c>
      <c r="AK42" s="160">
        <v>42152</v>
      </c>
      <c r="AL42" s="161">
        <v>0</v>
      </c>
      <c r="AM42" s="162">
        <v>0</v>
      </c>
      <c r="AN42" s="162">
        <v>0</v>
      </c>
      <c r="AO42" s="162">
        <v>0</v>
      </c>
      <c r="AP42" s="162">
        <v>0</v>
      </c>
      <c r="AQ42" s="162">
        <v>0</v>
      </c>
      <c r="AR42" s="163">
        <v>0</v>
      </c>
      <c r="AS42" s="164">
        <v>0</v>
      </c>
      <c r="AT42" s="161" t="s">
        <v>232</v>
      </c>
      <c r="AU42" s="162">
        <v>0</v>
      </c>
      <c r="AV42" s="162">
        <v>0</v>
      </c>
      <c r="AW42" s="165" t="s">
        <v>232</v>
      </c>
      <c r="AX42" s="166">
        <v>0</v>
      </c>
      <c r="AY42" s="161">
        <v>0</v>
      </c>
      <c r="AZ42" s="162">
        <v>0</v>
      </c>
      <c r="BA42" s="162">
        <v>0</v>
      </c>
      <c r="BB42" s="162">
        <v>0</v>
      </c>
      <c r="BC42" s="162">
        <v>0</v>
      </c>
      <c r="BD42" s="162">
        <v>0</v>
      </c>
      <c r="BE42" s="162">
        <v>0</v>
      </c>
      <c r="BF42" s="162">
        <v>0</v>
      </c>
      <c r="BG42" s="162">
        <v>0</v>
      </c>
      <c r="BH42" s="162">
        <v>0</v>
      </c>
      <c r="BI42" s="162">
        <v>0</v>
      </c>
      <c r="BJ42" s="162">
        <v>0</v>
      </c>
      <c r="BK42" s="162">
        <v>0</v>
      </c>
      <c r="BL42" s="162" t="s">
        <v>232</v>
      </c>
      <c r="BM42" s="162" t="s">
        <v>232</v>
      </c>
      <c r="BN42" s="162" t="s">
        <v>232</v>
      </c>
      <c r="BO42" s="162">
        <v>0</v>
      </c>
      <c r="BP42" s="162">
        <v>0</v>
      </c>
      <c r="BQ42" s="162" t="s">
        <v>232</v>
      </c>
      <c r="BR42" s="162" t="s">
        <v>232</v>
      </c>
      <c r="BS42" s="162" t="s">
        <v>232</v>
      </c>
      <c r="BT42" s="162" t="s">
        <v>232</v>
      </c>
      <c r="BU42" s="162">
        <v>0</v>
      </c>
      <c r="BV42" s="163" t="s">
        <v>232</v>
      </c>
      <c r="BW42" s="164">
        <v>0</v>
      </c>
      <c r="BX42" s="167">
        <v>0</v>
      </c>
      <c r="BY42" s="168">
        <v>0</v>
      </c>
      <c r="BZ42" s="169">
        <v>0</v>
      </c>
      <c r="CA42" s="169">
        <v>0</v>
      </c>
    </row>
    <row r="43" spans="1:79" x14ac:dyDescent="0.2">
      <c r="A43" s="160">
        <v>42156</v>
      </c>
      <c r="B43" s="161" t="s">
        <v>232</v>
      </c>
      <c r="C43" s="162" t="s">
        <v>232</v>
      </c>
      <c r="D43" s="162" t="s">
        <v>232</v>
      </c>
      <c r="E43" s="162" t="s">
        <v>232</v>
      </c>
      <c r="F43" s="162" t="s">
        <v>232</v>
      </c>
      <c r="G43" s="162" t="s">
        <v>232</v>
      </c>
      <c r="H43" s="163" t="s">
        <v>232</v>
      </c>
      <c r="I43" s="161" t="s">
        <v>232</v>
      </c>
      <c r="J43" s="162" t="s">
        <v>232</v>
      </c>
      <c r="K43" s="162"/>
      <c r="L43" s="162"/>
      <c r="M43" s="161" t="s">
        <v>232</v>
      </c>
      <c r="N43" s="162" t="s">
        <v>232</v>
      </c>
      <c r="O43" s="162" t="s">
        <v>232</v>
      </c>
      <c r="P43" s="162" t="s">
        <v>232</v>
      </c>
      <c r="Q43" s="162" t="s">
        <v>232</v>
      </c>
      <c r="R43" s="162" t="s">
        <v>232</v>
      </c>
      <c r="S43" s="162" t="s">
        <v>232</v>
      </c>
      <c r="T43" s="162" t="s">
        <v>232</v>
      </c>
      <c r="U43" s="162" t="s">
        <v>232</v>
      </c>
      <c r="V43" s="162" t="s">
        <v>232</v>
      </c>
      <c r="W43" s="162" t="s">
        <v>232</v>
      </c>
      <c r="X43" s="162" t="s">
        <v>232</v>
      </c>
      <c r="Y43" s="162" t="s">
        <v>232</v>
      </c>
      <c r="Z43" s="162" t="s">
        <v>232</v>
      </c>
      <c r="AA43" s="162" t="s">
        <v>232</v>
      </c>
      <c r="AB43" s="162" t="s">
        <v>232</v>
      </c>
      <c r="AC43" s="162" t="s">
        <v>232</v>
      </c>
      <c r="AD43" s="162" t="s">
        <v>232</v>
      </c>
      <c r="AE43" s="162" t="s">
        <v>232</v>
      </c>
      <c r="AF43" s="162" t="s">
        <v>232</v>
      </c>
      <c r="AG43" s="162" t="s">
        <v>232</v>
      </c>
      <c r="AH43" s="162" t="s">
        <v>232</v>
      </c>
      <c r="AI43" s="162" t="s">
        <v>232</v>
      </c>
      <c r="AJ43" s="163" t="s">
        <v>232</v>
      </c>
      <c r="AK43" s="160">
        <v>42156</v>
      </c>
      <c r="AL43" s="161">
        <v>0</v>
      </c>
      <c r="AM43" s="162">
        <v>0</v>
      </c>
      <c r="AN43" s="162">
        <v>0</v>
      </c>
      <c r="AO43" s="162">
        <v>0</v>
      </c>
      <c r="AP43" s="162">
        <v>0</v>
      </c>
      <c r="AQ43" s="162">
        <v>0</v>
      </c>
      <c r="AR43" s="163">
        <v>0</v>
      </c>
      <c r="AS43" s="164">
        <v>0</v>
      </c>
      <c r="AT43" s="161" t="s">
        <v>232</v>
      </c>
      <c r="AU43" s="162">
        <v>0</v>
      </c>
      <c r="AV43" s="162">
        <v>0</v>
      </c>
      <c r="AW43" s="165" t="s">
        <v>232</v>
      </c>
      <c r="AX43" s="166">
        <v>0</v>
      </c>
      <c r="AY43" s="161">
        <v>0</v>
      </c>
      <c r="AZ43" s="162">
        <v>0</v>
      </c>
      <c r="BA43" s="162">
        <v>0</v>
      </c>
      <c r="BB43" s="162">
        <v>0</v>
      </c>
      <c r="BC43" s="162">
        <v>0</v>
      </c>
      <c r="BD43" s="162">
        <v>0</v>
      </c>
      <c r="BE43" s="162">
        <v>0</v>
      </c>
      <c r="BF43" s="162">
        <v>0</v>
      </c>
      <c r="BG43" s="162">
        <v>0</v>
      </c>
      <c r="BH43" s="162">
        <v>0</v>
      </c>
      <c r="BI43" s="162">
        <v>0</v>
      </c>
      <c r="BJ43" s="162">
        <v>0</v>
      </c>
      <c r="BK43" s="162">
        <v>0</v>
      </c>
      <c r="BL43" s="162" t="s">
        <v>232</v>
      </c>
      <c r="BM43" s="162" t="s">
        <v>232</v>
      </c>
      <c r="BN43" s="162" t="s">
        <v>232</v>
      </c>
      <c r="BO43" s="162">
        <v>0</v>
      </c>
      <c r="BP43" s="162">
        <v>0</v>
      </c>
      <c r="BQ43" s="162" t="s">
        <v>232</v>
      </c>
      <c r="BR43" s="162" t="s">
        <v>232</v>
      </c>
      <c r="BS43" s="162" t="s">
        <v>232</v>
      </c>
      <c r="BT43" s="162" t="s">
        <v>232</v>
      </c>
      <c r="BU43" s="162">
        <v>0</v>
      </c>
      <c r="BV43" s="163" t="s">
        <v>232</v>
      </c>
      <c r="BW43" s="164">
        <v>0</v>
      </c>
      <c r="BX43" s="167">
        <v>0</v>
      </c>
      <c r="BY43" s="168">
        <v>0</v>
      </c>
      <c r="BZ43" s="169">
        <v>0</v>
      </c>
      <c r="CA43" s="169">
        <v>0</v>
      </c>
    </row>
    <row r="44" spans="1:79" x14ac:dyDescent="0.2">
      <c r="A44" s="160">
        <v>42157</v>
      </c>
      <c r="B44" s="161" t="s">
        <v>232</v>
      </c>
      <c r="C44" s="162" t="s">
        <v>232</v>
      </c>
      <c r="D44" s="162" t="s">
        <v>232</v>
      </c>
      <c r="E44" s="162" t="s">
        <v>232</v>
      </c>
      <c r="F44" s="162" t="s">
        <v>232</v>
      </c>
      <c r="G44" s="162" t="s">
        <v>232</v>
      </c>
      <c r="H44" s="163" t="s">
        <v>232</v>
      </c>
      <c r="I44" s="161" t="s">
        <v>232</v>
      </c>
      <c r="J44" s="162" t="s">
        <v>232</v>
      </c>
      <c r="K44" s="162"/>
      <c r="L44" s="162"/>
      <c r="M44" s="161" t="s">
        <v>232</v>
      </c>
      <c r="N44" s="162" t="s">
        <v>232</v>
      </c>
      <c r="O44" s="162" t="s">
        <v>232</v>
      </c>
      <c r="P44" s="162" t="s">
        <v>232</v>
      </c>
      <c r="Q44" s="162" t="s">
        <v>232</v>
      </c>
      <c r="R44" s="162" t="s">
        <v>232</v>
      </c>
      <c r="S44" s="162" t="s">
        <v>232</v>
      </c>
      <c r="T44" s="162" t="s">
        <v>232</v>
      </c>
      <c r="U44" s="162" t="s">
        <v>232</v>
      </c>
      <c r="V44" s="162" t="s">
        <v>232</v>
      </c>
      <c r="W44" s="162" t="s">
        <v>232</v>
      </c>
      <c r="X44" s="162" t="s">
        <v>232</v>
      </c>
      <c r="Y44" s="162" t="s">
        <v>232</v>
      </c>
      <c r="Z44" s="162" t="s">
        <v>232</v>
      </c>
      <c r="AA44" s="162" t="s">
        <v>232</v>
      </c>
      <c r="AB44" s="162" t="s">
        <v>232</v>
      </c>
      <c r="AC44" s="162" t="s">
        <v>232</v>
      </c>
      <c r="AD44" s="162" t="s">
        <v>232</v>
      </c>
      <c r="AE44" s="162" t="s">
        <v>232</v>
      </c>
      <c r="AF44" s="162" t="s">
        <v>232</v>
      </c>
      <c r="AG44" s="162" t="s">
        <v>232</v>
      </c>
      <c r="AH44" s="162" t="s">
        <v>232</v>
      </c>
      <c r="AI44" s="162" t="s">
        <v>232</v>
      </c>
      <c r="AJ44" s="163" t="s">
        <v>232</v>
      </c>
      <c r="AK44" s="160">
        <v>42157</v>
      </c>
      <c r="AL44" s="161">
        <v>0</v>
      </c>
      <c r="AM44" s="162">
        <v>0</v>
      </c>
      <c r="AN44" s="162">
        <v>0</v>
      </c>
      <c r="AO44" s="162">
        <v>0</v>
      </c>
      <c r="AP44" s="162">
        <v>0</v>
      </c>
      <c r="AQ44" s="162">
        <v>0</v>
      </c>
      <c r="AR44" s="163">
        <v>0</v>
      </c>
      <c r="AS44" s="164">
        <v>0</v>
      </c>
      <c r="AT44" s="161" t="s">
        <v>232</v>
      </c>
      <c r="AU44" s="162">
        <v>0</v>
      </c>
      <c r="AV44" s="162">
        <v>0</v>
      </c>
      <c r="AW44" s="165" t="s">
        <v>232</v>
      </c>
      <c r="AX44" s="166">
        <v>0</v>
      </c>
      <c r="AY44" s="161">
        <v>0</v>
      </c>
      <c r="AZ44" s="162">
        <v>0</v>
      </c>
      <c r="BA44" s="162">
        <v>0</v>
      </c>
      <c r="BB44" s="162">
        <v>0</v>
      </c>
      <c r="BC44" s="162">
        <v>0</v>
      </c>
      <c r="BD44" s="162">
        <v>0</v>
      </c>
      <c r="BE44" s="162">
        <v>0</v>
      </c>
      <c r="BF44" s="162">
        <v>0</v>
      </c>
      <c r="BG44" s="162">
        <v>0</v>
      </c>
      <c r="BH44" s="162">
        <v>0</v>
      </c>
      <c r="BI44" s="162">
        <v>0</v>
      </c>
      <c r="BJ44" s="162">
        <v>0</v>
      </c>
      <c r="BK44" s="162">
        <v>0</v>
      </c>
      <c r="BL44" s="162" t="s">
        <v>232</v>
      </c>
      <c r="BM44" s="162" t="s">
        <v>232</v>
      </c>
      <c r="BN44" s="162" t="s">
        <v>232</v>
      </c>
      <c r="BO44" s="162">
        <v>0</v>
      </c>
      <c r="BP44" s="162">
        <v>0</v>
      </c>
      <c r="BQ44" s="162" t="s">
        <v>232</v>
      </c>
      <c r="BR44" s="162" t="s">
        <v>232</v>
      </c>
      <c r="BS44" s="162" t="s">
        <v>232</v>
      </c>
      <c r="BT44" s="162" t="s">
        <v>232</v>
      </c>
      <c r="BU44" s="162">
        <v>0</v>
      </c>
      <c r="BV44" s="163" t="s">
        <v>232</v>
      </c>
      <c r="BW44" s="164">
        <v>0</v>
      </c>
      <c r="BX44" s="167">
        <v>0</v>
      </c>
      <c r="BY44" s="168">
        <v>0</v>
      </c>
      <c r="BZ44" s="169">
        <v>0</v>
      </c>
      <c r="CA44" s="169">
        <v>0</v>
      </c>
    </row>
    <row r="45" spans="1:79" x14ac:dyDescent="0.2">
      <c r="A45" s="160">
        <v>42158</v>
      </c>
      <c r="B45" s="161" t="s">
        <v>232</v>
      </c>
      <c r="C45" s="162" t="s">
        <v>232</v>
      </c>
      <c r="D45" s="162" t="s">
        <v>232</v>
      </c>
      <c r="E45" s="162" t="s">
        <v>232</v>
      </c>
      <c r="F45" s="162" t="s">
        <v>232</v>
      </c>
      <c r="G45" s="162" t="s">
        <v>232</v>
      </c>
      <c r="H45" s="163" t="s">
        <v>232</v>
      </c>
      <c r="I45" s="161" t="s">
        <v>232</v>
      </c>
      <c r="J45" s="162" t="s">
        <v>232</v>
      </c>
      <c r="K45" s="162"/>
      <c r="L45" s="162"/>
      <c r="M45" s="161" t="s">
        <v>232</v>
      </c>
      <c r="N45" s="162" t="s">
        <v>232</v>
      </c>
      <c r="O45" s="162" t="s">
        <v>232</v>
      </c>
      <c r="P45" s="162" t="s">
        <v>232</v>
      </c>
      <c r="Q45" s="162" t="s">
        <v>232</v>
      </c>
      <c r="R45" s="162" t="s">
        <v>232</v>
      </c>
      <c r="S45" s="162" t="s">
        <v>232</v>
      </c>
      <c r="T45" s="162" t="s">
        <v>232</v>
      </c>
      <c r="U45" s="162" t="s">
        <v>232</v>
      </c>
      <c r="V45" s="162" t="s">
        <v>232</v>
      </c>
      <c r="W45" s="162" t="s">
        <v>232</v>
      </c>
      <c r="X45" s="162" t="s">
        <v>232</v>
      </c>
      <c r="Y45" s="162" t="s">
        <v>232</v>
      </c>
      <c r="Z45" s="162" t="s">
        <v>232</v>
      </c>
      <c r="AA45" s="162" t="s">
        <v>232</v>
      </c>
      <c r="AB45" s="162" t="s">
        <v>232</v>
      </c>
      <c r="AC45" s="162" t="s">
        <v>232</v>
      </c>
      <c r="AD45" s="162" t="s">
        <v>232</v>
      </c>
      <c r="AE45" s="162" t="s">
        <v>232</v>
      </c>
      <c r="AF45" s="162" t="s">
        <v>232</v>
      </c>
      <c r="AG45" s="162" t="s">
        <v>232</v>
      </c>
      <c r="AH45" s="162" t="s">
        <v>232</v>
      </c>
      <c r="AI45" s="162" t="s">
        <v>232</v>
      </c>
      <c r="AJ45" s="163" t="s">
        <v>232</v>
      </c>
      <c r="AK45" s="160">
        <v>42158</v>
      </c>
      <c r="AL45" s="161">
        <v>0</v>
      </c>
      <c r="AM45" s="162">
        <v>0</v>
      </c>
      <c r="AN45" s="162">
        <v>0</v>
      </c>
      <c r="AO45" s="162">
        <v>0</v>
      </c>
      <c r="AP45" s="162">
        <v>0</v>
      </c>
      <c r="AQ45" s="162">
        <v>0</v>
      </c>
      <c r="AR45" s="163">
        <v>0</v>
      </c>
      <c r="AS45" s="164">
        <v>0</v>
      </c>
      <c r="AT45" s="161">
        <v>0</v>
      </c>
      <c r="AU45" s="162">
        <v>0</v>
      </c>
      <c r="AV45" s="162">
        <v>0</v>
      </c>
      <c r="AW45" s="165" t="s">
        <v>232</v>
      </c>
      <c r="AX45" s="166">
        <v>0</v>
      </c>
      <c r="AY45" s="161">
        <v>0</v>
      </c>
      <c r="AZ45" s="162">
        <v>0</v>
      </c>
      <c r="BA45" s="162">
        <v>0</v>
      </c>
      <c r="BB45" s="162">
        <v>0</v>
      </c>
      <c r="BC45" s="162">
        <v>0</v>
      </c>
      <c r="BD45" s="162">
        <v>0</v>
      </c>
      <c r="BE45" s="162">
        <v>0</v>
      </c>
      <c r="BF45" s="162">
        <v>0</v>
      </c>
      <c r="BG45" s="162">
        <v>0</v>
      </c>
      <c r="BH45" s="162">
        <v>0</v>
      </c>
      <c r="BI45" s="162">
        <v>0</v>
      </c>
      <c r="BJ45" s="162">
        <v>0</v>
      </c>
      <c r="BK45" s="162">
        <v>0</v>
      </c>
      <c r="BL45" s="162" t="s">
        <v>232</v>
      </c>
      <c r="BM45" s="162" t="s">
        <v>232</v>
      </c>
      <c r="BN45" s="162" t="s">
        <v>232</v>
      </c>
      <c r="BO45" s="162">
        <v>0</v>
      </c>
      <c r="BP45" s="162">
        <v>0</v>
      </c>
      <c r="BQ45" s="162" t="s">
        <v>232</v>
      </c>
      <c r="BR45" s="162" t="s">
        <v>232</v>
      </c>
      <c r="BS45" s="162" t="s">
        <v>232</v>
      </c>
      <c r="BT45" s="162" t="s">
        <v>232</v>
      </c>
      <c r="BU45" s="162">
        <v>0</v>
      </c>
      <c r="BV45" s="163" t="s">
        <v>232</v>
      </c>
      <c r="BW45" s="164">
        <v>0</v>
      </c>
      <c r="BX45" s="167">
        <v>0</v>
      </c>
      <c r="BY45" s="168">
        <v>0</v>
      </c>
      <c r="BZ45" s="169">
        <v>0</v>
      </c>
      <c r="CA45" s="169">
        <v>0</v>
      </c>
    </row>
    <row r="46" spans="1:79" x14ac:dyDescent="0.2">
      <c r="A46" s="160">
        <v>42159</v>
      </c>
      <c r="B46" s="161" t="s">
        <v>232</v>
      </c>
      <c r="C46" s="162" t="s">
        <v>232</v>
      </c>
      <c r="D46" s="162" t="s">
        <v>232</v>
      </c>
      <c r="E46" s="162" t="s">
        <v>232</v>
      </c>
      <c r="F46" s="162" t="s">
        <v>232</v>
      </c>
      <c r="G46" s="162" t="s">
        <v>232</v>
      </c>
      <c r="H46" s="163" t="s">
        <v>232</v>
      </c>
      <c r="I46" s="161" t="s">
        <v>232</v>
      </c>
      <c r="J46" s="162" t="s">
        <v>232</v>
      </c>
      <c r="K46" s="162"/>
      <c r="L46" s="162"/>
      <c r="M46" s="161" t="s">
        <v>232</v>
      </c>
      <c r="N46" s="162" t="s">
        <v>232</v>
      </c>
      <c r="O46" s="162" t="s">
        <v>232</v>
      </c>
      <c r="P46" s="162" t="s">
        <v>232</v>
      </c>
      <c r="Q46" s="162" t="s">
        <v>232</v>
      </c>
      <c r="R46" s="162" t="s">
        <v>232</v>
      </c>
      <c r="S46" s="162" t="s">
        <v>232</v>
      </c>
      <c r="T46" s="162" t="s">
        <v>232</v>
      </c>
      <c r="U46" s="162" t="s">
        <v>232</v>
      </c>
      <c r="V46" s="162" t="s">
        <v>232</v>
      </c>
      <c r="W46" s="162" t="s">
        <v>232</v>
      </c>
      <c r="X46" s="162" t="s">
        <v>232</v>
      </c>
      <c r="Y46" s="162" t="s">
        <v>232</v>
      </c>
      <c r="Z46" s="162" t="s">
        <v>232</v>
      </c>
      <c r="AA46" s="162" t="s">
        <v>232</v>
      </c>
      <c r="AB46" s="162" t="s">
        <v>232</v>
      </c>
      <c r="AC46" s="162" t="s">
        <v>232</v>
      </c>
      <c r="AD46" s="162" t="s">
        <v>232</v>
      </c>
      <c r="AE46" s="162" t="s">
        <v>232</v>
      </c>
      <c r="AF46" s="162" t="s">
        <v>232</v>
      </c>
      <c r="AG46" s="162" t="s">
        <v>232</v>
      </c>
      <c r="AH46" s="162" t="s">
        <v>232</v>
      </c>
      <c r="AI46" s="162" t="s">
        <v>232</v>
      </c>
      <c r="AJ46" s="163" t="s">
        <v>232</v>
      </c>
      <c r="AK46" s="160">
        <v>42159</v>
      </c>
      <c r="AL46" s="161" t="s">
        <v>232</v>
      </c>
      <c r="AM46" s="162">
        <v>0</v>
      </c>
      <c r="AN46" s="162">
        <v>0</v>
      </c>
      <c r="AO46" s="162">
        <v>0</v>
      </c>
      <c r="AP46" s="162">
        <v>0</v>
      </c>
      <c r="AQ46" s="162">
        <v>0</v>
      </c>
      <c r="AR46" s="163">
        <v>0</v>
      </c>
      <c r="AS46" s="164">
        <v>0</v>
      </c>
      <c r="AT46" s="161">
        <v>0</v>
      </c>
      <c r="AU46" s="162" t="s">
        <v>232</v>
      </c>
      <c r="AV46" s="162">
        <v>0</v>
      </c>
      <c r="AW46" s="165" t="s">
        <v>232</v>
      </c>
      <c r="AX46" s="166">
        <v>0</v>
      </c>
      <c r="AY46" s="161" t="s">
        <v>232</v>
      </c>
      <c r="AZ46" s="162">
        <v>0</v>
      </c>
      <c r="BA46" s="162">
        <v>0</v>
      </c>
      <c r="BB46" s="162">
        <v>0</v>
      </c>
      <c r="BC46" s="162">
        <v>0</v>
      </c>
      <c r="BD46" s="162">
        <v>0</v>
      </c>
      <c r="BE46" s="162">
        <v>0</v>
      </c>
      <c r="BF46" s="162">
        <v>0</v>
      </c>
      <c r="BG46" s="162">
        <v>0</v>
      </c>
      <c r="BH46" s="162">
        <v>0</v>
      </c>
      <c r="BI46" s="162">
        <v>0</v>
      </c>
      <c r="BJ46" s="162">
        <v>0</v>
      </c>
      <c r="BK46" s="162">
        <v>0</v>
      </c>
      <c r="BL46" s="162" t="s">
        <v>232</v>
      </c>
      <c r="BM46" s="162" t="s">
        <v>232</v>
      </c>
      <c r="BN46" s="162" t="s">
        <v>232</v>
      </c>
      <c r="BO46" s="162">
        <v>0</v>
      </c>
      <c r="BP46" s="162">
        <v>0</v>
      </c>
      <c r="BQ46" s="162" t="s">
        <v>232</v>
      </c>
      <c r="BR46" s="162" t="s">
        <v>232</v>
      </c>
      <c r="BS46" s="162" t="s">
        <v>232</v>
      </c>
      <c r="BT46" s="162" t="s">
        <v>232</v>
      </c>
      <c r="BU46" s="162">
        <v>0</v>
      </c>
      <c r="BV46" s="163" t="s">
        <v>232</v>
      </c>
      <c r="BW46" s="164">
        <v>0</v>
      </c>
      <c r="BX46" s="167">
        <v>0</v>
      </c>
      <c r="BY46" s="168">
        <v>0</v>
      </c>
      <c r="BZ46" s="169">
        <v>0</v>
      </c>
      <c r="CA46" s="169">
        <v>0</v>
      </c>
    </row>
    <row r="47" spans="1:79" x14ac:dyDescent="0.2">
      <c r="A47" s="160">
        <v>42160</v>
      </c>
      <c r="B47" s="161" t="s">
        <v>232</v>
      </c>
      <c r="C47" s="162" t="s">
        <v>232</v>
      </c>
      <c r="D47" s="162" t="s">
        <v>232</v>
      </c>
      <c r="E47" s="162" t="s">
        <v>232</v>
      </c>
      <c r="F47" s="162" t="s">
        <v>232</v>
      </c>
      <c r="G47" s="162" t="s">
        <v>232</v>
      </c>
      <c r="H47" s="163" t="s">
        <v>232</v>
      </c>
      <c r="I47" s="161" t="s">
        <v>232</v>
      </c>
      <c r="J47" s="162" t="s">
        <v>232</v>
      </c>
      <c r="K47" s="162"/>
      <c r="L47" s="162"/>
      <c r="M47" s="161" t="s">
        <v>232</v>
      </c>
      <c r="N47" s="162" t="s">
        <v>232</v>
      </c>
      <c r="O47" s="162" t="s">
        <v>232</v>
      </c>
      <c r="P47" s="162" t="s">
        <v>232</v>
      </c>
      <c r="Q47" s="162" t="s">
        <v>232</v>
      </c>
      <c r="R47" s="162" t="s">
        <v>232</v>
      </c>
      <c r="S47" s="162" t="s">
        <v>232</v>
      </c>
      <c r="T47" s="162" t="s">
        <v>232</v>
      </c>
      <c r="U47" s="162" t="s">
        <v>232</v>
      </c>
      <c r="V47" s="162" t="s">
        <v>232</v>
      </c>
      <c r="W47" s="162" t="s">
        <v>232</v>
      </c>
      <c r="X47" s="162" t="s">
        <v>232</v>
      </c>
      <c r="Y47" s="162" t="s">
        <v>232</v>
      </c>
      <c r="Z47" s="162" t="s">
        <v>232</v>
      </c>
      <c r="AA47" s="162" t="s">
        <v>232</v>
      </c>
      <c r="AB47" s="162" t="s">
        <v>232</v>
      </c>
      <c r="AC47" s="162" t="s">
        <v>232</v>
      </c>
      <c r="AD47" s="162" t="s">
        <v>232</v>
      </c>
      <c r="AE47" s="162" t="s">
        <v>232</v>
      </c>
      <c r="AF47" s="162" t="s">
        <v>232</v>
      </c>
      <c r="AG47" s="162" t="s">
        <v>232</v>
      </c>
      <c r="AH47" s="162" t="s">
        <v>232</v>
      </c>
      <c r="AI47" s="162" t="s">
        <v>232</v>
      </c>
      <c r="AJ47" s="163" t="s">
        <v>232</v>
      </c>
      <c r="AK47" s="160">
        <v>42160</v>
      </c>
      <c r="AL47" s="161" t="s">
        <v>232</v>
      </c>
      <c r="AM47" s="162">
        <v>0</v>
      </c>
      <c r="AN47" s="162">
        <v>0</v>
      </c>
      <c r="AO47" s="162">
        <v>0</v>
      </c>
      <c r="AP47" s="162">
        <v>0</v>
      </c>
      <c r="AQ47" s="162">
        <v>0</v>
      </c>
      <c r="AR47" s="163">
        <v>0</v>
      </c>
      <c r="AS47" s="164">
        <v>0</v>
      </c>
      <c r="AT47" s="161">
        <v>0</v>
      </c>
      <c r="AU47" s="162" t="s">
        <v>232</v>
      </c>
      <c r="AV47" s="162">
        <v>0</v>
      </c>
      <c r="AW47" s="165" t="s">
        <v>232</v>
      </c>
      <c r="AX47" s="166">
        <v>0</v>
      </c>
      <c r="AY47" s="161" t="s">
        <v>232</v>
      </c>
      <c r="AZ47" s="162">
        <v>0</v>
      </c>
      <c r="BA47" s="162">
        <v>0</v>
      </c>
      <c r="BB47" s="162">
        <v>0</v>
      </c>
      <c r="BC47" s="162">
        <v>0</v>
      </c>
      <c r="BD47" s="162">
        <v>0</v>
      </c>
      <c r="BE47" s="162">
        <v>0</v>
      </c>
      <c r="BF47" s="162">
        <v>0</v>
      </c>
      <c r="BG47" s="162">
        <v>0</v>
      </c>
      <c r="BH47" s="162">
        <v>0</v>
      </c>
      <c r="BI47" s="162">
        <v>0</v>
      </c>
      <c r="BJ47" s="162">
        <v>0</v>
      </c>
      <c r="BK47" s="162">
        <v>0</v>
      </c>
      <c r="BL47" s="162" t="s">
        <v>232</v>
      </c>
      <c r="BM47" s="162" t="s">
        <v>232</v>
      </c>
      <c r="BN47" s="162" t="s">
        <v>232</v>
      </c>
      <c r="BO47" s="162">
        <v>0</v>
      </c>
      <c r="BP47" s="162">
        <v>0</v>
      </c>
      <c r="BQ47" s="162" t="s">
        <v>232</v>
      </c>
      <c r="BR47" s="162" t="s">
        <v>232</v>
      </c>
      <c r="BS47" s="162" t="s">
        <v>232</v>
      </c>
      <c r="BT47" s="162" t="s">
        <v>232</v>
      </c>
      <c r="BU47" s="162">
        <v>0</v>
      </c>
      <c r="BV47" s="163" t="s">
        <v>232</v>
      </c>
      <c r="BW47" s="164">
        <v>0</v>
      </c>
      <c r="BX47" s="167">
        <v>0</v>
      </c>
      <c r="BY47" s="168">
        <v>0</v>
      </c>
      <c r="BZ47" s="169">
        <v>0</v>
      </c>
      <c r="CA47" s="169">
        <v>0</v>
      </c>
    </row>
    <row r="48" spans="1:79" x14ac:dyDescent="0.2">
      <c r="A48" s="160">
        <v>42163</v>
      </c>
      <c r="B48" s="161" t="s">
        <v>232</v>
      </c>
      <c r="C48" s="162" t="s">
        <v>232</v>
      </c>
      <c r="D48" s="162" t="s">
        <v>232</v>
      </c>
      <c r="E48" s="162" t="s">
        <v>232</v>
      </c>
      <c r="F48" s="162" t="s">
        <v>232</v>
      </c>
      <c r="G48" s="162" t="s">
        <v>232</v>
      </c>
      <c r="H48" s="163" t="s">
        <v>232</v>
      </c>
      <c r="I48" s="161" t="s">
        <v>232</v>
      </c>
      <c r="J48" s="162" t="s">
        <v>232</v>
      </c>
      <c r="K48" s="162"/>
      <c r="L48" s="162"/>
      <c r="M48" s="161" t="s">
        <v>232</v>
      </c>
      <c r="N48" s="162" t="s">
        <v>232</v>
      </c>
      <c r="O48" s="162" t="s">
        <v>232</v>
      </c>
      <c r="P48" s="162" t="s">
        <v>232</v>
      </c>
      <c r="Q48" s="162" t="s">
        <v>232</v>
      </c>
      <c r="R48" s="162" t="s">
        <v>232</v>
      </c>
      <c r="S48" s="162" t="s">
        <v>232</v>
      </c>
      <c r="T48" s="162" t="s">
        <v>232</v>
      </c>
      <c r="U48" s="162" t="s">
        <v>232</v>
      </c>
      <c r="V48" s="162" t="s">
        <v>232</v>
      </c>
      <c r="W48" s="162" t="s">
        <v>232</v>
      </c>
      <c r="X48" s="162" t="s">
        <v>232</v>
      </c>
      <c r="Y48" s="162" t="s">
        <v>232</v>
      </c>
      <c r="Z48" s="162" t="s">
        <v>232</v>
      </c>
      <c r="AA48" s="162" t="s">
        <v>232</v>
      </c>
      <c r="AB48" s="162" t="s">
        <v>232</v>
      </c>
      <c r="AC48" s="162" t="s">
        <v>232</v>
      </c>
      <c r="AD48" s="162" t="s">
        <v>232</v>
      </c>
      <c r="AE48" s="162" t="s">
        <v>232</v>
      </c>
      <c r="AF48" s="162" t="s">
        <v>232</v>
      </c>
      <c r="AG48" s="162" t="s">
        <v>232</v>
      </c>
      <c r="AH48" s="162" t="s">
        <v>232</v>
      </c>
      <c r="AI48" s="162" t="s">
        <v>232</v>
      </c>
      <c r="AJ48" s="163" t="s">
        <v>232</v>
      </c>
      <c r="AK48" s="160">
        <v>42163</v>
      </c>
      <c r="AL48" s="161" t="s">
        <v>232</v>
      </c>
      <c r="AM48" s="162">
        <v>0</v>
      </c>
      <c r="AN48" s="162">
        <v>0</v>
      </c>
      <c r="AO48" s="162">
        <v>0</v>
      </c>
      <c r="AP48" s="162">
        <v>0</v>
      </c>
      <c r="AQ48" s="162">
        <v>0</v>
      </c>
      <c r="AR48" s="163">
        <v>0</v>
      </c>
      <c r="AS48" s="164">
        <v>0</v>
      </c>
      <c r="AT48" s="161">
        <v>0</v>
      </c>
      <c r="AU48" s="162" t="s">
        <v>232</v>
      </c>
      <c r="AV48" s="162">
        <v>0</v>
      </c>
      <c r="AW48" s="165" t="s">
        <v>232</v>
      </c>
      <c r="AX48" s="166">
        <v>0</v>
      </c>
      <c r="AY48" s="161" t="s">
        <v>232</v>
      </c>
      <c r="AZ48" s="162">
        <v>0</v>
      </c>
      <c r="BA48" s="162">
        <v>0</v>
      </c>
      <c r="BB48" s="162">
        <v>0</v>
      </c>
      <c r="BC48" s="162">
        <v>0</v>
      </c>
      <c r="BD48" s="162">
        <v>0</v>
      </c>
      <c r="BE48" s="162">
        <v>0</v>
      </c>
      <c r="BF48" s="162">
        <v>0</v>
      </c>
      <c r="BG48" s="162">
        <v>0</v>
      </c>
      <c r="BH48" s="162">
        <v>0</v>
      </c>
      <c r="BI48" s="162">
        <v>0</v>
      </c>
      <c r="BJ48" s="162">
        <v>0</v>
      </c>
      <c r="BK48" s="162">
        <v>0</v>
      </c>
      <c r="BL48" s="162" t="s">
        <v>232</v>
      </c>
      <c r="BM48" s="162" t="s">
        <v>232</v>
      </c>
      <c r="BN48" s="162" t="s">
        <v>232</v>
      </c>
      <c r="BO48" s="162">
        <v>0</v>
      </c>
      <c r="BP48" s="162">
        <v>0</v>
      </c>
      <c r="BQ48" s="162" t="s">
        <v>232</v>
      </c>
      <c r="BR48" s="162" t="s">
        <v>232</v>
      </c>
      <c r="BS48" s="162" t="s">
        <v>232</v>
      </c>
      <c r="BT48" s="162" t="s">
        <v>232</v>
      </c>
      <c r="BU48" s="162">
        <v>0</v>
      </c>
      <c r="BV48" s="163" t="s">
        <v>232</v>
      </c>
      <c r="BW48" s="164">
        <v>0</v>
      </c>
      <c r="BX48" s="167">
        <v>0</v>
      </c>
      <c r="BY48" s="168">
        <v>0</v>
      </c>
      <c r="BZ48" s="169">
        <v>0</v>
      </c>
      <c r="CA48" s="169">
        <v>0</v>
      </c>
    </row>
    <row r="49" spans="1:79" x14ac:dyDescent="0.2">
      <c r="A49" s="160">
        <v>42164</v>
      </c>
      <c r="B49" s="161" t="s">
        <v>232</v>
      </c>
      <c r="C49" s="162" t="s">
        <v>232</v>
      </c>
      <c r="D49" s="162" t="s">
        <v>232</v>
      </c>
      <c r="E49" s="162" t="s">
        <v>232</v>
      </c>
      <c r="F49" s="162" t="s">
        <v>232</v>
      </c>
      <c r="G49" s="162" t="s">
        <v>232</v>
      </c>
      <c r="H49" s="163" t="s">
        <v>232</v>
      </c>
      <c r="I49" s="161" t="s">
        <v>232</v>
      </c>
      <c r="J49" s="162" t="s">
        <v>232</v>
      </c>
      <c r="K49" s="162"/>
      <c r="L49" s="162"/>
      <c r="M49" s="161" t="s">
        <v>232</v>
      </c>
      <c r="N49" s="162" t="s">
        <v>232</v>
      </c>
      <c r="O49" s="162" t="s">
        <v>232</v>
      </c>
      <c r="P49" s="162" t="s">
        <v>232</v>
      </c>
      <c r="Q49" s="162" t="s">
        <v>232</v>
      </c>
      <c r="R49" s="162" t="s">
        <v>232</v>
      </c>
      <c r="S49" s="162" t="s">
        <v>232</v>
      </c>
      <c r="T49" s="162" t="s">
        <v>232</v>
      </c>
      <c r="U49" s="162" t="s">
        <v>232</v>
      </c>
      <c r="V49" s="162" t="s">
        <v>232</v>
      </c>
      <c r="W49" s="162" t="s">
        <v>232</v>
      </c>
      <c r="X49" s="162" t="s">
        <v>232</v>
      </c>
      <c r="Y49" s="162" t="s">
        <v>232</v>
      </c>
      <c r="Z49" s="162" t="s">
        <v>232</v>
      </c>
      <c r="AA49" s="162" t="s">
        <v>232</v>
      </c>
      <c r="AB49" s="162" t="s">
        <v>232</v>
      </c>
      <c r="AC49" s="162" t="s">
        <v>232</v>
      </c>
      <c r="AD49" s="162" t="s">
        <v>232</v>
      </c>
      <c r="AE49" s="162" t="s">
        <v>232</v>
      </c>
      <c r="AF49" s="162" t="s">
        <v>232</v>
      </c>
      <c r="AG49" s="162" t="s">
        <v>232</v>
      </c>
      <c r="AH49" s="162" t="s">
        <v>232</v>
      </c>
      <c r="AI49" s="162" t="s">
        <v>232</v>
      </c>
      <c r="AJ49" s="163" t="s">
        <v>232</v>
      </c>
      <c r="AK49" s="160">
        <v>42164</v>
      </c>
      <c r="AL49" s="161" t="s">
        <v>232</v>
      </c>
      <c r="AM49" s="162">
        <v>0</v>
      </c>
      <c r="AN49" s="162">
        <v>0</v>
      </c>
      <c r="AO49" s="162">
        <v>0</v>
      </c>
      <c r="AP49" s="162">
        <v>0</v>
      </c>
      <c r="AQ49" s="162">
        <v>0</v>
      </c>
      <c r="AR49" s="163">
        <v>0</v>
      </c>
      <c r="AS49" s="164">
        <v>0</v>
      </c>
      <c r="AT49" s="161">
        <v>0</v>
      </c>
      <c r="AU49" s="162" t="s">
        <v>232</v>
      </c>
      <c r="AV49" s="162">
        <v>0</v>
      </c>
      <c r="AW49" s="165" t="s">
        <v>232</v>
      </c>
      <c r="AX49" s="166">
        <v>0</v>
      </c>
      <c r="AY49" s="161" t="s">
        <v>232</v>
      </c>
      <c r="AZ49" s="162">
        <v>0</v>
      </c>
      <c r="BA49" s="162">
        <v>0</v>
      </c>
      <c r="BB49" s="162">
        <v>0</v>
      </c>
      <c r="BC49" s="162">
        <v>0</v>
      </c>
      <c r="BD49" s="162">
        <v>0</v>
      </c>
      <c r="BE49" s="162">
        <v>0</v>
      </c>
      <c r="BF49" s="162">
        <v>0</v>
      </c>
      <c r="BG49" s="162">
        <v>0</v>
      </c>
      <c r="BH49" s="162">
        <v>0</v>
      </c>
      <c r="BI49" s="162">
        <v>0</v>
      </c>
      <c r="BJ49" s="162">
        <v>0</v>
      </c>
      <c r="BK49" s="162">
        <v>0</v>
      </c>
      <c r="BL49" s="162" t="s">
        <v>232</v>
      </c>
      <c r="BM49" s="162" t="s">
        <v>232</v>
      </c>
      <c r="BN49" s="162" t="s">
        <v>232</v>
      </c>
      <c r="BO49" s="162">
        <v>0</v>
      </c>
      <c r="BP49" s="162">
        <v>0</v>
      </c>
      <c r="BQ49" s="162" t="s">
        <v>232</v>
      </c>
      <c r="BR49" s="162" t="s">
        <v>232</v>
      </c>
      <c r="BS49" s="162" t="s">
        <v>232</v>
      </c>
      <c r="BT49" s="162" t="s">
        <v>232</v>
      </c>
      <c r="BU49" s="162">
        <v>0</v>
      </c>
      <c r="BV49" s="163" t="s">
        <v>232</v>
      </c>
      <c r="BW49" s="164">
        <v>0</v>
      </c>
      <c r="BX49" s="167">
        <v>0</v>
      </c>
      <c r="BY49" s="168">
        <v>0</v>
      </c>
      <c r="BZ49" s="169">
        <v>0</v>
      </c>
      <c r="CA49" s="169">
        <v>0</v>
      </c>
    </row>
    <row r="50" spans="1:79" x14ac:dyDescent="0.2">
      <c r="A50" s="160">
        <v>42165</v>
      </c>
      <c r="B50" s="161" t="s">
        <v>232</v>
      </c>
      <c r="C50" s="162" t="s">
        <v>232</v>
      </c>
      <c r="D50" s="162" t="s">
        <v>232</v>
      </c>
      <c r="E50" s="162" t="s">
        <v>232</v>
      </c>
      <c r="F50" s="162" t="s">
        <v>232</v>
      </c>
      <c r="G50" s="162" t="s">
        <v>232</v>
      </c>
      <c r="H50" s="163" t="s">
        <v>232</v>
      </c>
      <c r="I50" s="161" t="s">
        <v>232</v>
      </c>
      <c r="J50" s="162" t="s">
        <v>232</v>
      </c>
      <c r="K50" s="162"/>
      <c r="L50" s="162"/>
      <c r="M50" s="161" t="s">
        <v>232</v>
      </c>
      <c r="N50" s="162" t="s">
        <v>232</v>
      </c>
      <c r="O50" s="162" t="s">
        <v>232</v>
      </c>
      <c r="P50" s="162" t="s">
        <v>232</v>
      </c>
      <c r="Q50" s="162" t="s">
        <v>232</v>
      </c>
      <c r="R50" s="162" t="s">
        <v>232</v>
      </c>
      <c r="S50" s="162" t="s">
        <v>232</v>
      </c>
      <c r="T50" s="162" t="s">
        <v>232</v>
      </c>
      <c r="U50" s="162" t="s">
        <v>232</v>
      </c>
      <c r="V50" s="162" t="s">
        <v>232</v>
      </c>
      <c r="W50" s="162" t="s">
        <v>232</v>
      </c>
      <c r="X50" s="162" t="s">
        <v>232</v>
      </c>
      <c r="Y50" s="162" t="s">
        <v>232</v>
      </c>
      <c r="Z50" s="162" t="s">
        <v>232</v>
      </c>
      <c r="AA50" s="162" t="s">
        <v>232</v>
      </c>
      <c r="AB50" s="162" t="s">
        <v>232</v>
      </c>
      <c r="AC50" s="162" t="s">
        <v>232</v>
      </c>
      <c r="AD50" s="162" t="s">
        <v>232</v>
      </c>
      <c r="AE50" s="162" t="s">
        <v>232</v>
      </c>
      <c r="AF50" s="162" t="s">
        <v>232</v>
      </c>
      <c r="AG50" s="162" t="s">
        <v>232</v>
      </c>
      <c r="AH50" s="162" t="s">
        <v>232</v>
      </c>
      <c r="AI50" s="162" t="s">
        <v>232</v>
      </c>
      <c r="AJ50" s="163" t="s">
        <v>232</v>
      </c>
      <c r="AK50" s="160">
        <v>42165</v>
      </c>
      <c r="AL50" s="161" t="s">
        <v>232</v>
      </c>
      <c r="AM50" s="162">
        <v>0</v>
      </c>
      <c r="AN50" s="162">
        <v>0</v>
      </c>
      <c r="AO50" s="162">
        <v>0</v>
      </c>
      <c r="AP50" s="162">
        <v>0</v>
      </c>
      <c r="AQ50" s="162">
        <v>0</v>
      </c>
      <c r="AR50" s="163">
        <v>0</v>
      </c>
      <c r="AS50" s="164">
        <v>0</v>
      </c>
      <c r="AT50" s="161">
        <v>0</v>
      </c>
      <c r="AU50" s="162" t="s">
        <v>232</v>
      </c>
      <c r="AV50" s="162">
        <v>0</v>
      </c>
      <c r="AW50" s="165">
        <v>0</v>
      </c>
      <c r="AX50" s="166">
        <v>0</v>
      </c>
      <c r="AY50" s="161" t="s">
        <v>232</v>
      </c>
      <c r="AZ50" s="162">
        <v>0</v>
      </c>
      <c r="BA50" s="162">
        <v>0</v>
      </c>
      <c r="BB50" s="162">
        <v>0</v>
      </c>
      <c r="BC50" s="162">
        <v>0</v>
      </c>
      <c r="BD50" s="162">
        <v>0</v>
      </c>
      <c r="BE50" s="162">
        <v>0</v>
      </c>
      <c r="BF50" s="162">
        <v>0</v>
      </c>
      <c r="BG50" s="162">
        <v>0</v>
      </c>
      <c r="BH50" s="162">
        <v>0</v>
      </c>
      <c r="BI50" s="162">
        <v>0</v>
      </c>
      <c r="BJ50" s="162">
        <v>0</v>
      </c>
      <c r="BK50" s="162">
        <v>0</v>
      </c>
      <c r="BL50" s="162" t="s">
        <v>232</v>
      </c>
      <c r="BM50" s="162" t="s">
        <v>232</v>
      </c>
      <c r="BN50" s="162" t="s">
        <v>232</v>
      </c>
      <c r="BO50" s="162">
        <v>0</v>
      </c>
      <c r="BP50" s="162">
        <v>0</v>
      </c>
      <c r="BQ50" s="162" t="s">
        <v>232</v>
      </c>
      <c r="BR50" s="162" t="s">
        <v>232</v>
      </c>
      <c r="BS50" s="162" t="s">
        <v>232</v>
      </c>
      <c r="BT50" s="162" t="s">
        <v>232</v>
      </c>
      <c r="BU50" s="162">
        <v>0</v>
      </c>
      <c r="BV50" s="163" t="s">
        <v>232</v>
      </c>
      <c r="BW50" s="164">
        <v>0</v>
      </c>
      <c r="BX50" s="167">
        <v>0</v>
      </c>
      <c r="BY50" s="168">
        <v>0</v>
      </c>
      <c r="BZ50" s="169">
        <v>0</v>
      </c>
      <c r="CA50" s="169">
        <v>0</v>
      </c>
    </row>
    <row r="51" spans="1:79" x14ac:dyDescent="0.2">
      <c r="A51" s="160">
        <v>42166</v>
      </c>
      <c r="B51" s="161" t="s">
        <v>232</v>
      </c>
      <c r="C51" s="162" t="s">
        <v>232</v>
      </c>
      <c r="D51" s="162" t="s">
        <v>232</v>
      </c>
      <c r="E51" s="162" t="s">
        <v>232</v>
      </c>
      <c r="F51" s="162" t="s">
        <v>232</v>
      </c>
      <c r="G51" s="162" t="s">
        <v>232</v>
      </c>
      <c r="H51" s="163" t="s">
        <v>232</v>
      </c>
      <c r="I51" s="161" t="s">
        <v>232</v>
      </c>
      <c r="J51" s="162" t="s">
        <v>232</v>
      </c>
      <c r="K51" s="162"/>
      <c r="L51" s="162"/>
      <c r="M51" s="161" t="s">
        <v>232</v>
      </c>
      <c r="N51" s="162" t="s">
        <v>232</v>
      </c>
      <c r="O51" s="162" t="s">
        <v>232</v>
      </c>
      <c r="P51" s="162" t="s">
        <v>232</v>
      </c>
      <c r="Q51" s="162" t="s">
        <v>232</v>
      </c>
      <c r="R51" s="162" t="s">
        <v>232</v>
      </c>
      <c r="S51" s="162" t="s">
        <v>232</v>
      </c>
      <c r="T51" s="162" t="s">
        <v>232</v>
      </c>
      <c r="U51" s="162" t="s">
        <v>232</v>
      </c>
      <c r="V51" s="162" t="s">
        <v>232</v>
      </c>
      <c r="W51" s="162" t="s">
        <v>232</v>
      </c>
      <c r="X51" s="162" t="s">
        <v>232</v>
      </c>
      <c r="Y51" s="162" t="s">
        <v>232</v>
      </c>
      <c r="Z51" s="162" t="s">
        <v>232</v>
      </c>
      <c r="AA51" s="162" t="s">
        <v>232</v>
      </c>
      <c r="AB51" s="162" t="s">
        <v>232</v>
      </c>
      <c r="AC51" s="162" t="s">
        <v>232</v>
      </c>
      <c r="AD51" s="162" t="s">
        <v>232</v>
      </c>
      <c r="AE51" s="162" t="s">
        <v>232</v>
      </c>
      <c r="AF51" s="162" t="s">
        <v>232</v>
      </c>
      <c r="AG51" s="162" t="s">
        <v>232</v>
      </c>
      <c r="AH51" s="162" t="s">
        <v>232</v>
      </c>
      <c r="AI51" s="162" t="s">
        <v>232</v>
      </c>
      <c r="AJ51" s="163" t="s">
        <v>232</v>
      </c>
      <c r="AK51" s="160">
        <v>42166</v>
      </c>
      <c r="AL51" s="161" t="s">
        <v>232</v>
      </c>
      <c r="AM51" s="162">
        <v>0</v>
      </c>
      <c r="AN51" s="162">
        <v>0</v>
      </c>
      <c r="AO51" s="162">
        <v>0</v>
      </c>
      <c r="AP51" s="162">
        <v>0</v>
      </c>
      <c r="AQ51" s="162">
        <v>0</v>
      </c>
      <c r="AR51" s="163">
        <v>0</v>
      </c>
      <c r="AS51" s="164">
        <v>0</v>
      </c>
      <c r="AT51" s="161" t="s">
        <v>232</v>
      </c>
      <c r="AU51" s="162" t="s">
        <v>232</v>
      </c>
      <c r="AV51" s="162" t="s">
        <v>232</v>
      </c>
      <c r="AW51" s="165">
        <v>0</v>
      </c>
      <c r="AX51" s="166">
        <v>0</v>
      </c>
      <c r="AY51" s="161" t="s">
        <v>232</v>
      </c>
      <c r="AZ51" s="162">
        <v>0</v>
      </c>
      <c r="BA51" s="162">
        <v>0</v>
      </c>
      <c r="BB51" s="162">
        <v>0</v>
      </c>
      <c r="BC51" s="162">
        <v>0</v>
      </c>
      <c r="BD51" s="162">
        <v>0</v>
      </c>
      <c r="BE51" s="162">
        <v>0</v>
      </c>
      <c r="BF51" s="162">
        <v>0</v>
      </c>
      <c r="BG51" s="162">
        <v>0</v>
      </c>
      <c r="BH51" s="162">
        <v>0</v>
      </c>
      <c r="BI51" s="162">
        <v>0</v>
      </c>
      <c r="BJ51" s="162">
        <v>0</v>
      </c>
      <c r="BK51" s="162">
        <v>0</v>
      </c>
      <c r="BL51" s="162" t="s">
        <v>232</v>
      </c>
      <c r="BM51" s="162" t="s">
        <v>232</v>
      </c>
      <c r="BN51" s="162" t="s">
        <v>232</v>
      </c>
      <c r="BO51" s="162">
        <v>0</v>
      </c>
      <c r="BP51" s="162">
        <v>0</v>
      </c>
      <c r="BQ51" s="162" t="s">
        <v>232</v>
      </c>
      <c r="BR51" s="162" t="s">
        <v>232</v>
      </c>
      <c r="BS51" s="162" t="s">
        <v>232</v>
      </c>
      <c r="BT51" s="162" t="s">
        <v>232</v>
      </c>
      <c r="BU51" s="162">
        <v>0</v>
      </c>
      <c r="BV51" s="163" t="s">
        <v>232</v>
      </c>
      <c r="BW51" s="164">
        <v>0</v>
      </c>
      <c r="BX51" s="167">
        <v>0</v>
      </c>
      <c r="BY51" s="168">
        <v>0</v>
      </c>
      <c r="BZ51" s="169">
        <v>0</v>
      </c>
      <c r="CA51" s="169">
        <v>0</v>
      </c>
    </row>
    <row r="52" spans="1:79" x14ac:dyDescent="0.2">
      <c r="A52" s="160">
        <v>42167</v>
      </c>
      <c r="B52" s="161" t="s">
        <v>232</v>
      </c>
      <c r="C52" s="162" t="s">
        <v>232</v>
      </c>
      <c r="D52" s="162" t="s">
        <v>232</v>
      </c>
      <c r="E52" s="162" t="s">
        <v>232</v>
      </c>
      <c r="F52" s="162" t="s">
        <v>232</v>
      </c>
      <c r="G52" s="162" t="s">
        <v>232</v>
      </c>
      <c r="H52" s="163" t="s">
        <v>232</v>
      </c>
      <c r="I52" s="161" t="s">
        <v>232</v>
      </c>
      <c r="J52" s="162" t="s">
        <v>232</v>
      </c>
      <c r="K52" s="162"/>
      <c r="L52" s="162"/>
      <c r="M52" s="161" t="s">
        <v>232</v>
      </c>
      <c r="N52" s="162" t="s">
        <v>232</v>
      </c>
      <c r="O52" s="162" t="s">
        <v>232</v>
      </c>
      <c r="P52" s="162" t="s">
        <v>232</v>
      </c>
      <c r="Q52" s="162" t="s">
        <v>232</v>
      </c>
      <c r="R52" s="162" t="s">
        <v>232</v>
      </c>
      <c r="S52" s="162" t="s">
        <v>232</v>
      </c>
      <c r="T52" s="162" t="s">
        <v>232</v>
      </c>
      <c r="U52" s="162" t="s">
        <v>232</v>
      </c>
      <c r="V52" s="162" t="s">
        <v>232</v>
      </c>
      <c r="W52" s="162" t="s">
        <v>232</v>
      </c>
      <c r="X52" s="162" t="s">
        <v>232</v>
      </c>
      <c r="Y52" s="162" t="s">
        <v>232</v>
      </c>
      <c r="Z52" s="162" t="s">
        <v>232</v>
      </c>
      <c r="AA52" s="162" t="s">
        <v>232</v>
      </c>
      <c r="AB52" s="162" t="s">
        <v>232</v>
      </c>
      <c r="AC52" s="162" t="s">
        <v>232</v>
      </c>
      <c r="AD52" s="162" t="s">
        <v>232</v>
      </c>
      <c r="AE52" s="162" t="s">
        <v>232</v>
      </c>
      <c r="AF52" s="162" t="s">
        <v>232</v>
      </c>
      <c r="AG52" s="162" t="s">
        <v>232</v>
      </c>
      <c r="AH52" s="162" t="s">
        <v>232</v>
      </c>
      <c r="AI52" s="162" t="s">
        <v>232</v>
      </c>
      <c r="AJ52" s="163" t="s">
        <v>232</v>
      </c>
      <c r="AK52" s="160">
        <v>42167</v>
      </c>
      <c r="AL52" s="161" t="s">
        <v>232</v>
      </c>
      <c r="AM52" s="162">
        <v>0</v>
      </c>
      <c r="AN52" s="162">
        <v>0</v>
      </c>
      <c r="AO52" s="162">
        <v>0</v>
      </c>
      <c r="AP52" s="162">
        <v>0</v>
      </c>
      <c r="AQ52" s="162">
        <v>0</v>
      </c>
      <c r="AR52" s="163">
        <v>0</v>
      </c>
      <c r="AS52" s="164">
        <v>0</v>
      </c>
      <c r="AT52" s="161" t="s">
        <v>232</v>
      </c>
      <c r="AU52" s="162" t="s">
        <v>232</v>
      </c>
      <c r="AV52" s="162" t="s">
        <v>232</v>
      </c>
      <c r="AW52" s="165">
        <v>0</v>
      </c>
      <c r="AX52" s="166">
        <v>0</v>
      </c>
      <c r="AY52" s="161" t="s">
        <v>232</v>
      </c>
      <c r="AZ52" s="162">
        <v>0</v>
      </c>
      <c r="BA52" s="162">
        <v>0</v>
      </c>
      <c r="BB52" s="162">
        <v>0</v>
      </c>
      <c r="BC52" s="162">
        <v>0</v>
      </c>
      <c r="BD52" s="162">
        <v>0</v>
      </c>
      <c r="BE52" s="162">
        <v>0</v>
      </c>
      <c r="BF52" s="162">
        <v>0</v>
      </c>
      <c r="BG52" s="162">
        <v>0</v>
      </c>
      <c r="BH52" s="162">
        <v>0</v>
      </c>
      <c r="BI52" s="162">
        <v>0</v>
      </c>
      <c r="BJ52" s="162">
        <v>0</v>
      </c>
      <c r="BK52" s="162">
        <v>0</v>
      </c>
      <c r="BL52" s="162" t="s">
        <v>232</v>
      </c>
      <c r="BM52" s="162" t="s">
        <v>232</v>
      </c>
      <c r="BN52" s="162" t="s">
        <v>232</v>
      </c>
      <c r="BO52" s="162">
        <v>0</v>
      </c>
      <c r="BP52" s="162">
        <v>0</v>
      </c>
      <c r="BQ52" s="162" t="s">
        <v>232</v>
      </c>
      <c r="BR52" s="162" t="s">
        <v>232</v>
      </c>
      <c r="BS52" s="162" t="s">
        <v>232</v>
      </c>
      <c r="BT52" s="162" t="s">
        <v>232</v>
      </c>
      <c r="BU52" s="162">
        <v>0</v>
      </c>
      <c r="BV52" s="163" t="s">
        <v>232</v>
      </c>
      <c r="BW52" s="164">
        <v>0</v>
      </c>
      <c r="BX52" s="167">
        <v>0</v>
      </c>
      <c r="BY52" s="168">
        <v>0</v>
      </c>
      <c r="BZ52" s="169">
        <v>0</v>
      </c>
      <c r="CA52" s="169">
        <v>0</v>
      </c>
    </row>
    <row r="53" spans="1:79" x14ac:dyDescent="0.2">
      <c r="A53" s="160">
        <v>42170</v>
      </c>
      <c r="B53" s="161" t="s">
        <v>232</v>
      </c>
      <c r="C53" s="162" t="s">
        <v>232</v>
      </c>
      <c r="D53" s="162" t="s">
        <v>232</v>
      </c>
      <c r="E53" s="162" t="s">
        <v>232</v>
      </c>
      <c r="F53" s="162" t="s">
        <v>232</v>
      </c>
      <c r="G53" s="162" t="s">
        <v>232</v>
      </c>
      <c r="H53" s="163" t="s">
        <v>232</v>
      </c>
      <c r="I53" s="161" t="s">
        <v>232</v>
      </c>
      <c r="J53" s="162" t="s">
        <v>232</v>
      </c>
      <c r="K53" s="162"/>
      <c r="L53" s="162"/>
      <c r="M53" s="161" t="s">
        <v>232</v>
      </c>
      <c r="N53" s="162" t="s">
        <v>232</v>
      </c>
      <c r="O53" s="162" t="s">
        <v>232</v>
      </c>
      <c r="P53" s="162" t="s">
        <v>232</v>
      </c>
      <c r="Q53" s="162" t="s">
        <v>232</v>
      </c>
      <c r="R53" s="162" t="s">
        <v>232</v>
      </c>
      <c r="S53" s="162" t="s">
        <v>232</v>
      </c>
      <c r="T53" s="162" t="s">
        <v>232</v>
      </c>
      <c r="U53" s="162" t="s">
        <v>232</v>
      </c>
      <c r="V53" s="162" t="s">
        <v>232</v>
      </c>
      <c r="W53" s="162" t="s">
        <v>232</v>
      </c>
      <c r="X53" s="162" t="s">
        <v>232</v>
      </c>
      <c r="Y53" s="162" t="s">
        <v>232</v>
      </c>
      <c r="Z53" s="162" t="s">
        <v>232</v>
      </c>
      <c r="AA53" s="162" t="s">
        <v>232</v>
      </c>
      <c r="AB53" s="162" t="s">
        <v>232</v>
      </c>
      <c r="AC53" s="162" t="s">
        <v>232</v>
      </c>
      <c r="AD53" s="162" t="s">
        <v>232</v>
      </c>
      <c r="AE53" s="162" t="s">
        <v>232</v>
      </c>
      <c r="AF53" s="162" t="s">
        <v>232</v>
      </c>
      <c r="AG53" s="162" t="s">
        <v>232</v>
      </c>
      <c r="AH53" s="162" t="s">
        <v>232</v>
      </c>
      <c r="AI53" s="162" t="s">
        <v>232</v>
      </c>
      <c r="AJ53" s="163" t="s">
        <v>232</v>
      </c>
      <c r="AK53" s="160">
        <v>42170</v>
      </c>
      <c r="AL53" s="161" t="s">
        <v>232</v>
      </c>
      <c r="AM53" s="162">
        <v>0</v>
      </c>
      <c r="AN53" s="162">
        <v>0</v>
      </c>
      <c r="AO53" s="162">
        <v>0</v>
      </c>
      <c r="AP53" s="162">
        <v>0</v>
      </c>
      <c r="AQ53" s="162">
        <v>0</v>
      </c>
      <c r="AR53" s="163">
        <v>0</v>
      </c>
      <c r="AS53" s="164">
        <v>0</v>
      </c>
      <c r="AT53" s="161" t="s">
        <v>232</v>
      </c>
      <c r="AU53" s="162">
        <v>0</v>
      </c>
      <c r="AV53" s="162">
        <v>0</v>
      </c>
      <c r="AW53" s="165">
        <v>0</v>
      </c>
      <c r="AX53" s="166">
        <v>0</v>
      </c>
      <c r="AY53" s="161" t="s">
        <v>232</v>
      </c>
      <c r="AZ53" s="162">
        <v>0</v>
      </c>
      <c r="BA53" s="162">
        <v>0</v>
      </c>
      <c r="BB53" s="162">
        <v>0</v>
      </c>
      <c r="BC53" s="162">
        <v>0</v>
      </c>
      <c r="BD53" s="162">
        <v>0</v>
      </c>
      <c r="BE53" s="162">
        <v>0</v>
      </c>
      <c r="BF53" s="162">
        <v>0</v>
      </c>
      <c r="BG53" s="162">
        <v>0</v>
      </c>
      <c r="BH53" s="162">
        <v>0</v>
      </c>
      <c r="BI53" s="162">
        <v>0</v>
      </c>
      <c r="BJ53" s="162">
        <v>0</v>
      </c>
      <c r="BK53" s="162">
        <v>0</v>
      </c>
      <c r="BL53" s="162" t="s">
        <v>232</v>
      </c>
      <c r="BM53" s="162" t="s">
        <v>232</v>
      </c>
      <c r="BN53" s="162" t="s">
        <v>232</v>
      </c>
      <c r="BO53" s="162">
        <v>0</v>
      </c>
      <c r="BP53" s="162">
        <v>1.0515900409590895</v>
      </c>
      <c r="BQ53" s="162" t="s">
        <v>232</v>
      </c>
      <c r="BR53" s="162" t="s">
        <v>232</v>
      </c>
      <c r="BS53" s="162" t="s">
        <v>232</v>
      </c>
      <c r="BT53" s="162" t="s">
        <v>232</v>
      </c>
      <c r="BU53" s="162">
        <v>0</v>
      </c>
      <c r="BV53" s="163" t="s">
        <v>232</v>
      </c>
      <c r="BW53" s="164">
        <v>8.6470163063427863E-2</v>
      </c>
      <c r="BX53" s="167">
        <v>0</v>
      </c>
      <c r="BY53" s="168">
        <v>0</v>
      </c>
      <c r="BZ53" s="169">
        <v>0</v>
      </c>
      <c r="CA53" s="169">
        <v>3.669532501960731E-2</v>
      </c>
    </row>
    <row r="54" spans="1:79" x14ac:dyDescent="0.2">
      <c r="A54" s="160">
        <v>42171</v>
      </c>
      <c r="B54" s="161" t="s">
        <v>232</v>
      </c>
      <c r="C54" s="162" t="s">
        <v>232</v>
      </c>
      <c r="D54" s="162" t="s">
        <v>232</v>
      </c>
      <c r="E54" s="162" t="s">
        <v>232</v>
      </c>
      <c r="F54" s="162" t="s">
        <v>232</v>
      </c>
      <c r="G54" s="162" t="s">
        <v>232</v>
      </c>
      <c r="H54" s="163" t="s">
        <v>232</v>
      </c>
      <c r="I54" s="161" t="s">
        <v>232</v>
      </c>
      <c r="J54" s="162" t="s">
        <v>232</v>
      </c>
      <c r="K54" s="162"/>
      <c r="L54" s="162"/>
      <c r="M54" s="161" t="s">
        <v>232</v>
      </c>
      <c r="N54" s="162" t="s">
        <v>232</v>
      </c>
      <c r="O54" s="162" t="s">
        <v>232</v>
      </c>
      <c r="P54" s="162" t="s">
        <v>232</v>
      </c>
      <c r="Q54" s="162" t="s">
        <v>232</v>
      </c>
      <c r="R54" s="162" t="s">
        <v>232</v>
      </c>
      <c r="S54" s="162" t="s">
        <v>232</v>
      </c>
      <c r="T54" s="162" t="s">
        <v>232</v>
      </c>
      <c r="U54" s="162" t="s">
        <v>232</v>
      </c>
      <c r="V54" s="162" t="s">
        <v>232</v>
      </c>
      <c r="W54" s="162" t="s">
        <v>232</v>
      </c>
      <c r="X54" s="162" t="s">
        <v>232</v>
      </c>
      <c r="Y54" s="162" t="s">
        <v>232</v>
      </c>
      <c r="Z54" s="162" t="s">
        <v>232</v>
      </c>
      <c r="AA54" s="162" t="s">
        <v>232</v>
      </c>
      <c r="AB54" s="162" t="s">
        <v>232</v>
      </c>
      <c r="AC54" s="162" t="s">
        <v>232</v>
      </c>
      <c r="AD54" s="162" t="s">
        <v>232</v>
      </c>
      <c r="AE54" s="162" t="s">
        <v>232</v>
      </c>
      <c r="AF54" s="162" t="s">
        <v>232</v>
      </c>
      <c r="AG54" s="162" t="s">
        <v>232</v>
      </c>
      <c r="AH54" s="162" t="s">
        <v>232</v>
      </c>
      <c r="AI54" s="162" t="s">
        <v>232</v>
      </c>
      <c r="AJ54" s="163" t="s">
        <v>232</v>
      </c>
      <c r="AK54" s="160">
        <v>42171</v>
      </c>
      <c r="AL54" s="161" t="s">
        <v>232</v>
      </c>
      <c r="AM54" s="162">
        <v>0</v>
      </c>
      <c r="AN54" s="162">
        <v>0</v>
      </c>
      <c r="AO54" s="162">
        <v>0</v>
      </c>
      <c r="AP54" s="162">
        <v>0</v>
      </c>
      <c r="AQ54" s="162">
        <v>0</v>
      </c>
      <c r="AR54" s="163">
        <v>0</v>
      </c>
      <c r="AS54" s="164">
        <v>0</v>
      </c>
      <c r="AT54" s="161" t="s">
        <v>232</v>
      </c>
      <c r="AU54" s="162">
        <v>0</v>
      </c>
      <c r="AV54" s="162">
        <v>0</v>
      </c>
      <c r="AW54" s="165" t="s">
        <v>232</v>
      </c>
      <c r="AX54" s="166">
        <v>0</v>
      </c>
      <c r="AY54" s="161" t="s">
        <v>232</v>
      </c>
      <c r="AZ54" s="162">
        <v>0</v>
      </c>
      <c r="BA54" s="162">
        <v>0</v>
      </c>
      <c r="BB54" s="162">
        <v>0</v>
      </c>
      <c r="BC54" s="162">
        <v>0</v>
      </c>
      <c r="BD54" s="162">
        <v>0</v>
      </c>
      <c r="BE54" s="162">
        <v>0</v>
      </c>
      <c r="BF54" s="162">
        <v>0</v>
      </c>
      <c r="BG54" s="162">
        <v>0</v>
      </c>
      <c r="BH54" s="162">
        <v>0</v>
      </c>
      <c r="BI54" s="162">
        <v>0</v>
      </c>
      <c r="BJ54" s="162">
        <v>0</v>
      </c>
      <c r="BK54" s="162">
        <v>0</v>
      </c>
      <c r="BL54" s="162" t="s">
        <v>232</v>
      </c>
      <c r="BM54" s="162" t="s">
        <v>232</v>
      </c>
      <c r="BN54" s="162" t="s">
        <v>232</v>
      </c>
      <c r="BO54" s="162">
        <v>0</v>
      </c>
      <c r="BP54" s="162">
        <v>0</v>
      </c>
      <c r="BQ54" s="162" t="s">
        <v>232</v>
      </c>
      <c r="BR54" s="162" t="s">
        <v>232</v>
      </c>
      <c r="BS54" s="162" t="s">
        <v>232</v>
      </c>
      <c r="BT54" s="162" t="s">
        <v>232</v>
      </c>
      <c r="BU54" s="162">
        <v>0</v>
      </c>
      <c r="BV54" s="163" t="s">
        <v>232</v>
      </c>
      <c r="BW54" s="164">
        <v>0</v>
      </c>
      <c r="BX54" s="167">
        <v>0</v>
      </c>
      <c r="BY54" s="168">
        <v>0</v>
      </c>
      <c r="BZ54" s="169">
        <v>0</v>
      </c>
      <c r="CA54" s="169">
        <v>0</v>
      </c>
    </row>
    <row r="55" spans="1:79" x14ac:dyDescent="0.2">
      <c r="A55" s="160">
        <v>42172</v>
      </c>
      <c r="B55" s="161" t="s">
        <v>232</v>
      </c>
      <c r="C55" s="162" t="s">
        <v>232</v>
      </c>
      <c r="D55" s="162" t="s">
        <v>232</v>
      </c>
      <c r="E55" s="162" t="s">
        <v>232</v>
      </c>
      <c r="F55" s="162" t="s">
        <v>232</v>
      </c>
      <c r="G55" s="162" t="s">
        <v>232</v>
      </c>
      <c r="H55" s="163" t="s">
        <v>232</v>
      </c>
      <c r="I55" s="161" t="s">
        <v>232</v>
      </c>
      <c r="J55" s="162" t="s">
        <v>232</v>
      </c>
      <c r="K55" s="162"/>
      <c r="L55" s="162"/>
      <c r="M55" s="161" t="s">
        <v>232</v>
      </c>
      <c r="N55" s="162" t="s">
        <v>232</v>
      </c>
      <c r="O55" s="162" t="s">
        <v>232</v>
      </c>
      <c r="P55" s="162" t="s">
        <v>232</v>
      </c>
      <c r="Q55" s="162" t="s">
        <v>232</v>
      </c>
      <c r="R55" s="162" t="s">
        <v>232</v>
      </c>
      <c r="S55" s="162" t="s">
        <v>232</v>
      </c>
      <c r="T55" s="162" t="s">
        <v>232</v>
      </c>
      <c r="U55" s="162" t="s">
        <v>232</v>
      </c>
      <c r="V55" s="162" t="s">
        <v>232</v>
      </c>
      <c r="W55" s="162" t="s">
        <v>232</v>
      </c>
      <c r="X55" s="162" t="s">
        <v>232</v>
      </c>
      <c r="Y55" s="162" t="s">
        <v>232</v>
      </c>
      <c r="Z55" s="162" t="s">
        <v>232</v>
      </c>
      <c r="AA55" s="162" t="s">
        <v>232</v>
      </c>
      <c r="AB55" s="162" t="s">
        <v>232</v>
      </c>
      <c r="AC55" s="162" t="s">
        <v>232</v>
      </c>
      <c r="AD55" s="162" t="s">
        <v>232</v>
      </c>
      <c r="AE55" s="162" t="s">
        <v>232</v>
      </c>
      <c r="AF55" s="162" t="s">
        <v>232</v>
      </c>
      <c r="AG55" s="162" t="s">
        <v>232</v>
      </c>
      <c r="AH55" s="162" t="s">
        <v>232</v>
      </c>
      <c r="AI55" s="162" t="s">
        <v>232</v>
      </c>
      <c r="AJ55" s="163" t="s">
        <v>232</v>
      </c>
      <c r="AK55" s="160">
        <v>42172</v>
      </c>
      <c r="AL55" s="161">
        <v>0</v>
      </c>
      <c r="AM55" s="162">
        <v>0</v>
      </c>
      <c r="AN55" s="162">
        <v>0</v>
      </c>
      <c r="AO55" s="162">
        <v>0</v>
      </c>
      <c r="AP55" s="162">
        <v>0</v>
      </c>
      <c r="AQ55" s="162">
        <v>0</v>
      </c>
      <c r="AR55" s="163">
        <v>0</v>
      </c>
      <c r="AS55" s="164">
        <v>0</v>
      </c>
      <c r="AT55" s="161" t="s">
        <v>232</v>
      </c>
      <c r="AU55" s="162">
        <v>0</v>
      </c>
      <c r="AV55" s="162">
        <v>0</v>
      </c>
      <c r="AW55" s="165" t="s">
        <v>232</v>
      </c>
      <c r="AX55" s="166">
        <v>0</v>
      </c>
      <c r="AY55" s="161">
        <v>0</v>
      </c>
      <c r="AZ55" s="162">
        <v>0</v>
      </c>
      <c r="BA55" s="162">
        <v>0</v>
      </c>
      <c r="BB55" s="162">
        <v>0</v>
      </c>
      <c r="BC55" s="162">
        <v>0</v>
      </c>
      <c r="BD55" s="162">
        <v>0</v>
      </c>
      <c r="BE55" s="162">
        <v>0</v>
      </c>
      <c r="BF55" s="162">
        <v>0</v>
      </c>
      <c r="BG55" s="162">
        <v>0</v>
      </c>
      <c r="BH55" s="162">
        <v>0</v>
      </c>
      <c r="BI55" s="162">
        <v>0</v>
      </c>
      <c r="BJ55" s="162">
        <v>0</v>
      </c>
      <c r="BK55" s="162">
        <v>0</v>
      </c>
      <c r="BL55" s="162" t="s">
        <v>232</v>
      </c>
      <c r="BM55" s="162" t="s">
        <v>232</v>
      </c>
      <c r="BN55" s="162" t="s">
        <v>232</v>
      </c>
      <c r="BO55" s="162">
        <v>0</v>
      </c>
      <c r="BP55" s="162">
        <v>0</v>
      </c>
      <c r="BQ55" s="162" t="s">
        <v>232</v>
      </c>
      <c r="BR55" s="162" t="s">
        <v>232</v>
      </c>
      <c r="BS55" s="162" t="s">
        <v>232</v>
      </c>
      <c r="BT55" s="162" t="s">
        <v>232</v>
      </c>
      <c r="BU55" s="162">
        <v>0</v>
      </c>
      <c r="BV55" s="163" t="s">
        <v>232</v>
      </c>
      <c r="BW55" s="164">
        <v>0</v>
      </c>
      <c r="BX55" s="167">
        <v>0</v>
      </c>
      <c r="BY55" s="168">
        <v>0</v>
      </c>
      <c r="BZ55" s="169">
        <v>0</v>
      </c>
      <c r="CA55" s="169">
        <v>0</v>
      </c>
    </row>
    <row r="56" spans="1:79" x14ac:dyDescent="0.2">
      <c r="A56" s="160">
        <v>42173</v>
      </c>
      <c r="B56" s="161" t="s">
        <v>232</v>
      </c>
      <c r="C56" s="162" t="s">
        <v>232</v>
      </c>
      <c r="D56" s="162" t="s">
        <v>232</v>
      </c>
      <c r="E56" s="162" t="s">
        <v>232</v>
      </c>
      <c r="F56" s="162" t="s">
        <v>232</v>
      </c>
      <c r="G56" s="162" t="s">
        <v>232</v>
      </c>
      <c r="H56" s="163" t="s">
        <v>232</v>
      </c>
      <c r="I56" s="161" t="s">
        <v>232</v>
      </c>
      <c r="J56" s="162" t="s">
        <v>232</v>
      </c>
      <c r="K56" s="162"/>
      <c r="L56" s="162"/>
      <c r="M56" s="161" t="s">
        <v>232</v>
      </c>
      <c r="N56" s="162" t="s">
        <v>232</v>
      </c>
      <c r="O56" s="162" t="s">
        <v>232</v>
      </c>
      <c r="P56" s="162" t="s">
        <v>232</v>
      </c>
      <c r="Q56" s="162" t="s">
        <v>232</v>
      </c>
      <c r="R56" s="162" t="s">
        <v>232</v>
      </c>
      <c r="S56" s="162" t="s">
        <v>232</v>
      </c>
      <c r="T56" s="162" t="s">
        <v>232</v>
      </c>
      <c r="U56" s="162" t="s">
        <v>232</v>
      </c>
      <c r="V56" s="162" t="s">
        <v>232</v>
      </c>
      <c r="W56" s="162" t="s">
        <v>232</v>
      </c>
      <c r="X56" s="162" t="s">
        <v>232</v>
      </c>
      <c r="Y56" s="162" t="s">
        <v>232</v>
      </c>
      <c r="Z56" s="162" t="s">
        <v>232</v>
      </c>
      <c r="AA56" s="162" t="s">
        <v>232</v>
      </c>
      <c r="AB56" s="162" t="s">
        <v>232</v>
      </c>
      <c r="AC56" s="162" t="s">
        <v>232</v>
      </c>
      <c r="AD56" s="162" t="s">
        <v>232</v>
      </c>
      <c r="AE56" s="162" t="s">
        <v>232</v>
      </c>
      <c r="AF56" s="162" t="s">
        <v>232</v>
      </c>
      <c r="AG56" s="162" t="s">
        <v>232</v>
      </c>
      <c r="AH56" s="162" t="s">
        <v>232</v>
      </c>
      <c r="AI56" s="162" t="s">
        <v>232</v>
      </c>
      <c r="AJ56" s="163" t="s">
        <v>232</v>
      </c>
      <c r="AK56" s="160">
        <v>42173</v>
      </c>
      <c r="AL56" s="161">
        <v>0</v>
      </c>
      <c r="AM56" s="162" t="s">
        <v>232</v>
      </c>
      <c r="AN56" s="162">
        <v>0</v>
      </c>
      <c r="AO56" s="162">
        <v>0</v>
      </c>
      <c r="AP56" s="162">
        <v>0</v>
      </c>
      <c r="AQ56" s="162">
        <v>0</v>
      </c>
      <c r="AR56" s="163">
        <v>0</v>
      </c>
      <c r="AS56" s="164">
        <v>0</v>
      </c>
      <c r="AT56" s="161" t="s">
        <v>232</v>
      </c>
      <c r="AU56" s="162">
        <v>0</v>
      </c>
      <c r="AV56" s="162">
        <v>0</v>
      </c>
      <c r="AW56" s="165" t="s">
        <v>232</v>
      </c>
      <c r="AX56" s="166">
        <v>0</v>
      </c>
      <c r="AY56" s="161">
        <v>0</v>
      </c>
      <c r="AZ56" s="162">
        <v>0</v>
      </c>
      <c r="BA56" s="162">
        <v>0</v>
      </c>
      <c r="BB56" s="162">
        <v>0</v>
      </c>
      <c r="BC56" s="162">
        <v>0</v>
      </c>
      <c r="BD56" s="162">
        <v>0</v>
      </c>
      <c r="BE56" s="162">
        <v>0</v>
      </c>
      <c r="BF56" s="162">
        <v>0</v>
      </c>
      <c r="BG56" s="162">
        <v>0</v>
      </c>
      <c r="BH56" s="162">
        <v>0</v>
      </c>
      <c r="BI56" s="162">
        <v>0</v>
      </c>
      <c r="BJ56" s="162">
        <v>0</v>
      </c>
      <c r="BK56" s="162">
        <v>0</v>
      </c>
      <c r="BL56" s="162" t="s">
        <v>232</v>
      </c>
      <c r="BM56" s="162" t="s">
        <v>232</v>
      </c>
      <c r="BN56" s="162" t="s">
        <v>232</v>
      </c>
      <c r="BO56" s="162">
        <v>0</v>
      </c>
      <c r="BP56" s="162">
        <v>0</v>
      </c>
      <c r="BQ56" s="162" t="s">
        <v>232</v>
      </c>
      <c r="BR56" s="162" t="s">
        <v>232</v>
      </c>
      <c r="BS56" s="162" t="s">
        <v>232</v>
      </c>
      <c r="BT56" s="162" t="s">
        <v>232</v>
      </c>
      <c r="BU56" s="162">
        <v>0</v>
      </c>
      <c r="BV56" s="163" t="s">
        <v>232</v>
      </c>
      <c r="BW56" s="164">
        <v>0</v>
      </c>
      <c r="BX56" s="167">
        <v>0</v>
      </c>
      <c r="BY56" s="168">
        <v>0</v>
      </c>
      <c r="BZ56" s="169">
        <v>0</v>
      </c>
      <c r="CA56" s="169">
        <v>0</v>
      </c>
    </row>
    <row r="57" spans="1:79" x14ac:dyDescent="0.2">
      <c r="A57" s="160">
        <v>42174</v>
      </c>
      <c r="B57" s="161" t="s">
        <v>232</v>
      </c>
      <c r="C57" s="162" t="s">
        <v>232</v>
      </c>
      <c r="D57" s="162" t="s">
        <v>232</v>
      </c>
      <c r="E57" s="162" t="s">
        <v>232</v>
      </c>
      <c r="F57" s="162" t="s">
        <v>232</v>
      </c>
      <c r="G57" s="162" t="s">
        <v>232</v>
      </c>
      <c r="H57" s="163" t="s">
        <v>232</v>
      </c>
      <c r="I57" s="161" t="s">
        <v>232</v>
      </c>
      <c r="J57" s="162" t="s">
        <v>232</v>
      </c>
      <c r="K57" s="162"/>
      <c r="L57" s="162"/>
      <c r="M57" s="161" t="s">
        <v>232</v>
      </c>
      <c r="N57" s="162" t="s">
        <v>232</v>
      </c>
      <c r="O57" s="162" t="s">
        <v>232</v>
      </c>
      <c r="P57" s="162" t="s">
        <v>232</v>
      </c>
      <c r="Q57" s="162" t="s">
        <v>232</v>
      </c>
      <c r="R57" s="162" t="s">
        <v>232</v>
      </c>
      <c r="S57" s="162" t="s">
        <v>232</v>
      </c>
      <c r="T57" s="162" t="s">
        <v>232</v>
      </c>
      <c r="U57" s="162" t="s">
        <v>232</v>
      </c>
      <c r="V57" s="162" t="s">
        <v>232</v>
      </c>
      <c r="W57" s="162" t="s">
        <v>232</v>
      </c>
      <c r="X57" s="162" t="s">
        <v>232</v>
      </c>
      <c r="Y57" s="162" t="s">
        <v>232</v>
      </c>
      <c r="Z57" s="162" t="s">
        <v>232</v>
      </c>
      <c r="AA57" s="162" t="s">
        <v>232</v>
      </c>
      <c r="AB57" s="162" t="s">
        <v>232</v>
      </c>
      <c r="AC57" s="162" t="s">
        <v>232</v>
      </c>
      <c r="AD57" s="162" t="s">
        <v>232</v>
      </c>
      <c r="AE57" s="162" t="s">
        <v>232</v>
      </c>
      <c r="AF57" s="162" t="s">
        <v>232</v>
      </c>
      <c r="AG57" s="162" t="s">
        <v>232</v>
      </c>
      <c r="AH57" s="162" t="s">
        <v>232</v>
      </c>
      <c r="AI57" s="162" t="s">
        <v>232</v>
      </c>
      <c r="AJ57" s="163" t="s">
        <v>232</v>
      </c>
      <c r="AK57" s="160">
        <v>42174</v>
      </c>
      <c r="AL57" s="161">
        <v>0</v>
      </c>
      <c r="AM57" s="162" t="s">
        <v>232</v>
      </c>
      <c r="AN57" s="162">
        <v>0</v>
      </c>
      <c r="AO57" s="162">
        <v>0</v>
      </c>
      <c r="AP57" s="162">
        <v>0</v>
      </c>
      <c r="AQ57" s="162">
        <v>0</v>
      </c>
      <c r="AR57" s="163">
        <v>0</v>
      </c>
      <c r="AS57" s="164">
        <v>0</v>
      </c>
      <c r="AT57" s="161" t="s">
        <v>232</v>
      </c>
      <c r="AU57" s="162">
        <v>0</v>
      </c>
      <c r="AV57" s="162">
        <v>0</v>
      </c>
      <c r="AW57" s="165" t="s">
        <v>232</v>
      </c>
      <c r="AX57" s="166">
        <v>0</v>
      </c>
      <c r="AY57" s="161">
        <v>0</v>
      </c>
      <c r="AZ57" s="162">
        <v>0</v>
      </c>
      <c r="BA57" s="162">
        <v>0</v>
      </c>
      <c r="BB57" s="162">
        <v>0</v>
      </c>
      <c r="BC57" s="162">
        <v>0</v>
      </c>
      <c r="BD57" s="162">
        <v>0</v>
      </c>
      <c r="BE57" s="162">
        <v>0</v>
      </c>
      <c r="BF57" s="162">
        <v>0</v>
      </c>
      <c r="BG57" s="162">
        <v>0</v>
      </c>
      <c r="BH57" s="162">
        <v>0</v>
      </c>
      <c r="BI57" s="162">
        <v>0</v>
      </c>
      <c r="BJ57" s="162">
        <v>0</v>
      </c>
      <c r="BK57" s="162">
        <v>0</v>
      </c>
      <c r="BL57" s="162" t="s">
        <v>232</v>
      </c>
      <c r="BM57" s="162" t="s">
        <v>232</v>
      </c>
      <c r="BN57" s="162" t="s">
        <v>232</v>
      </c>
      <c r="BO57" s="162">
        <v>0</v>
      </c>
      <c r="BP57" s="162">
        <v>0</v>
      </c>
      <c r="BQ57" s="162" t="s">
        <v>232</v>
      </c>
      <c r="BR57" s="162" t="s">
        <v>232</v>
      </c>
      <c r="BS57" s="162" t="s">
        <v>232</v>
      </c>
      <c r="BT57" s="162" t="s">
        <v>232</v>
      </c>
      <c r="BU57" s="162">
        <v>0</v>
      </c>
      <c r="BV57" s="163" t="s">
        <v>232</v>
      </c>
      <c r="BW57" s="164">
        <v>0</v>
      </c>
      <c r="BX57" s="167">
        <v>0</v>
      </c>
      <c r="BY57" s="168">
        <v>0</v>
      </c>
      <c r="BZ57" s="169">
        <v>0</v>
      </c>
      <c r="CA57" s="169">
        <v>0</v>
      </c>
    </row>
    <row r="58" spans="1:79" x14ac:dyDescent="0.2">
      <c r="A58" s="160">
        <v>42177</v>
      </c>
      <c r="B58" s="161" t="s">
        <v>232</v>
      </c>
      <c r="C58" s="162" t="s">
        <v>232</v>
      </c>
      <c r="D58" s="162" t="s">
        <v>232</v>
      </c>
      <c r="E58" s="162" t="s">
        <v>232</v>
      </c>
      <c r="F58" s="162" t="s">
        <v>232</v>
      </c>
      <c r="G58" s="162" t="s">
        <v>232</v>
      </c>
      <c r="H58" s="163" t="s">
        <v>232</v>
      </c>
      <c r="I58" s="161" t="s">
        <v>232</v>
      </c>
      <c r="J58" s="162" t="s">
        <v>232</v>
      </c>
      <c r="K58" s="162"/>
      <c r="L58" s="162"/>
      <c r="M58" s="161" t="s">
        <v>232</v>
      </c>
      <c r="N58" s="162" t="s">
        <v>232</v>
      </c>
      <c r="O58" s="162" t="s">
        <v>232</v>
      </c>
      <c r="P58" s="162" t="s">
        <v>232</v>
      </c>
      <c r="Q58" s="162" t="s">
        <v>232</v>
      </c>
      <c r="R58" s="162" t="s">
        <v>232</v>
      </c>
      <c r="S58" s="162" t="s">
        <v>232</v>
      </c>
      <c r="T58" s="162" t="s">
        <v>232</v>
      </c>
      <c r="U58" s="162" t="s">
        <v>232</v>
      </c>
      <c r="V58" s="162" t="s">
        <v>232</v>
      </c>
      <c r="W58" s="162" t="s">
        <v>232</v>
      </c>
      <c r="X58" s="162" t="s">
        <v>232</v>
      </c>
      <c r="Y58" s="162" t="s">
        <v>232</v>
      </c>
      <c r="Z58" s="162" t="s">
        <v>232</v>
      </c>
      <c r="AA58" s="162" t="s">
        <v>232</v>
      </c>
      <c r="AB58" s="162" t="s">
        <v>232</v>
      </c>
      <c r="AC58" s="162" t="s">
        <v>232</v>
      </c>
      <c r="AD58" s="162" t="s">
        <v>232</v>
      </c>
      <c r="AE58" s="162" t="s">
        <v>232</v>
      </c>
      <c r="AF58" s="162" t="s">
        <v>232</v>
      </c>
      <c r="AG58" s="162" t="s">
        <v>232</v>
      </c>
      <c r="AH58" s="162" t="s">
        <v>232</v>
      </c>
      <c r="AI58" s="162" t="s">
        <v>232</v>
      </c>
      <c r="AJ58" s="163" t="s">
        <v>232</v>
      </c>
      <c r="AK58" s="160">
        <v>42177</v>
      </c>
      <c r="AL58" s="161">
        <v>0</v>
      </c>
      <c r="AM58" s="162">
        <v>0</v>
      </c>
      <c r="AN58" s="162">
        <v>0</v>
      </c>
      <c r="AO58" s="162">
        <v>3.5404997769485136</v>
      </c>
      <c r="AP58" s="162">
        <v>0</v>
      </c>
      <c r="AQ58" s="162">
        <v>0</v>
      </c>
      <c r="AR58" s="163">
        <v>0</v>
      </c>
      <c r="AS58" s="164">
        <v>0.94189334376532552</v>
      </c>
      <c r="AT58" s="161" t="s">
        <v>232</v>
      </c>
      <c r="AU58" s="162">
        <v>0</v>
      </c>
      <c r="AV58" s="162">
        <v>0</v>
      </c>
      <c r="AW58" s="165" t="s">
        <v>232</v>
      </c>
      <c r="AX58" s="166">
        <v>0</v>
      </c>
      <c r="AY58" s="161">
        <v>0</v>
      </c>
      <c r="AZ58" s="162">
        <v>0</v>
      </c>
      <c r="BA58" s="162">
        <v>0</v>
      </c>
      <c r="BB58" s="162">
        <v>3.2672406845522679</v>
      </c>
      <c r="BC58" s="162">
        <v>0</v>
      </c>
      <c r="BD58" s="162">
        <v>0</v>
      </c>
      <c r="BE58" s="162">
        <v>0</v>
      </c>
      <c r="BF58" s="162">
        <v>0</v>
      </c>
      <c r="BG58" s="162">
        <v>0</v>
      </c>
      <c r="BH58" s="162">
        <v>0</v>
      </c>
      <c r="BI58" s="162">
        <v>0</v>
      </c>
      <c r="BJ58" s="162">
        <v>0</v>
      </c>
      <c r="BK58" s="162">
        <v>0</v>
      </c>
      <c r="BL58" s="162" t="s">
        <v>232</v>
      </c>
      <c r="BM58" s="162" t="s">
        <v>232</v>
      </c>
      <c r="BN58" s="162" t="s">
        <v>232</v>
      </c>
      <c r="BO58" s="162">
        <v>0</v>
      </c>
      <c r="BP58" s="162">
        <v>0</v>
      </c>
      <c r="BQ58" s="162" t="s">
        <v>232</v>
      </c>
      <c r="BR58" s="162" t="s">
        <v>232</v>
      </c>
      <c r="BS58" s="162" t="s">
        <v>232</v>
      </c>
      <c r="BT58" s="162" t="s">
        <v>232</v>
      </c>
      <c r="BU58" s="162">
        <v>0</v>
      </c>
      <c r="BV58" s="163" t="s">
        <v>232</v>
      </c>
      <c r="BW58" s="164">
        <v>0</v>
      </c>
      <c r="BX58" s="167">
        <v>0</v>
      </c>
      <c r="BY58" s="168">
        <v>0</v>
      </c>
      <c r="BZ58" s="169">
        <v>0</v>
      </c>
      <c r="CA58" s="169">
        <v>0.30111043506242319</v>
      </c>
    </row>
    <row r="59" spans="1:79" x14ac:dyDescent="0.2">
      <c r="A59" s="160">
        <v>42178</v>
      </c>
      <c r="B59" s="161" t="s">
        <v>232</v>
      </c>
      <c r="C59" s="162" t="s">
        <v>232</v>
      </c>
      <c r="D59" s="162" t="s">
        <v>232</v>
      </c>
      <c r="E59" s="162" t="s">
        <v>232</v>
      </c>
      <c r="F59" s="162" t="s">
        <v>232</v>
      </c>
      <c r="G59" s="162" t="s">
        <v>232</v>
      </c>
      <c r="H59" s="163" t="s">
        <v>232</v>
      </c>
      <c r="I59" s="161" t="s">
        <v>232</v>
      </c>
      <c r="J59" s="162" t="s">
        <v>232</v>
      </c>
      <c r="K59" s="162"/>
      <c r="L59" s="162"/>
      <c r="M59" s="161" t="s">
        <v>232</v>
      </c>
      <c r="N59" s="162" t="s">
        <v>232</v>
      </c>
      <c r="O59" s="162" t="s">
        <v>232</v>
      </c>
      <c r="P59" s="162" t="s">
        <v>232</v>
      </c>
      <c r="Q59" s="162" t="s">
        <v>232</v>
      </c>
      <c r="R59" s="162" t="s">
        <v>232</v>
      </c>
      <c r="S59" s="162" t="s">
        <v>232</v>
      </c>
      <c r="T59" s="162" t="s">
        <v>232</v>
      </c>
      <c r="U59" s="162" t="s">
        <v>232</v>
      </c>
      <c r="V59" s="162" t="s">
        <v>232</v>
      </c>
      <c r="W59" s="162" t="s">
        <v>232</v>
      </c>
      <c r="X59" s="162" t="s">
        <v>232</v>
      </c>
      <c r="Y59" s="162" t="s">
        <v>232</v>
      </c>
      <c r="Z59" s="162" t="s">
        <v>232</v>
      </c>
      <c r="AA59" s="162" t="s">
        <v>232</v>
      </c>
      <c r="AB59" s="162" t="s">
        <v>232</v>
      </c>
      <c r="AC59" s="162" t="s">
        <v>232</v>
      </c>
      <c r="AD59" s="162" t="s">
        <v>232</v>
      </c>
      <c r="AE59" s="162" t="s">
        <v>232</v>
      </c>
      <c r="AF59" s="162" t="s">
        <v>232</v>
      </c>
      <c r="AG59" s="162" t="s">
        <v>232</v>
      </c>
      <c r="AH59" s="162" t="s">
        <v>232</v>
      </c>
      <c r="AI59" s="162" t="s">
        <v>232</v>
      </c>
      <c r="AJ59" s="163" t="s">
        <v>232</v>
      </c>
      <c r="AK59" s="160">
        <v>42178</v>
      </c>
      <c r="AL59" s="161">
        <v>0</v>
      </c>
      <c r="AM59" s="162">
        <v>0</v>
      </c>
      <c r="AN59" s="162">
        <v>0</v>
      </c>
      <c r="AO59" s="162">
        <v>0</v>
      </c>
      <c r="AP59" s="162">
        <v>0</v>
      </c>
      <c r="AQ59" s="162">
        <v>0</v>
      </c>
      <c r="AR59" s="163">
        <v>0</v>
      </c>
      <c r="AS59" s="164">
        <v>0</v>
      </c>
      <c r="AT59" s="161" t="s">
        <v>232</v>
      </c>
      <c r="AU59" s="162">
        <v>0</v>
      </c>
      <c r="AV59" s="162">
        <v>0</v>
      </c>
      <c r="AW59" s="165" t="s">
        <v>232</v>
      </c>
      <c r="AX59" s="166">
        <v>0</v>
      </c>
      <c r="AY59" s="161">
        <v>0</v>
      </c>
      <c r="AZ59" s="162">
        <v>0</v>
      </c>
      <c r="BA59" s="162">
        <v>0</v>
      </c>
      <c r="BB59" s="162">
        <v>0</v>
      </c>
      <c r="BC59" s="162">
        <v>0</v>
      </c>
      <c r="BD59" s="162">
        <v>0</v>
      </c>
      <c r="BE59" s="162">
        <v>0</v>
      </c>
      <c r="BF59" s="162">
        <v>0</v>
      </c>
      <c r="BG59" s="162">
        <v>0</v>
      </c>
      <c r="BH59" s="162">
        <v>0</v>
      </c>
      <c r="BI59" s="162">
        <v>0</v>
      </c>
      <c r="BJ59" s="162">
        <v>0</v>
      </c>
      <c r="BK59" s="162">
        <v>0</v>
      </c>
      <c r="BL59" s="162" t="s">
        <v>232</v>
      </c>
      <c r="BM59" s="162" t="s">
        <v>232</v>
      </c>
      <c r="BN59" s="162" t="s">
        <v>232</v>
      </c>
      <c r="BO59" s="162">
        <v>0</v>
      </c>
      <c r="BP59" s="162">
        <v>0</v>
      </c>
      <c r="BQ59" s="162" t="s">
        <v>232</v>
      </c>
      <c r="BR59" s="162" t="s">
        <v>232</v>
      </c>
      <c r="BS59" s="162" t="s">
        <v>232</v>
      </c>
      <c r="BT59" s="162" t="s">
        <v>232</v>
      </c>
      <c r="BU59" s="162">
        <v>0</v>
      </c>
      <c r="BV59" s="163" t="s">
        <v>232</v>
      </c>
      <c r="BW59" s="164">
        <v>0</v>
      </c>
      <c r="BX59" s="167">
        <v>0</v>
      </c>
      <c r="BY59" s="168">
        <v>0</v>
      </c>
      <c r="BZ59" s="169">
        <v>0</v>
      </c>
      <c r="CA59" s="169">
        <v>0</v>
      </c>
    </row>
    <row r="60" spans="1:79" x14ac:dyDescent="0.2">
      <c r="A60" s="160">
        <v>42179</v>
      </c>
      <c r="B60" s="161" t="s">
        <v>232</v>
      </c>
      <c r="C60" s="162" t="s">
        <v>232</v>
      </c>
      <c r="D60" s="162" t="s">
        <v>232</v>
      </c>
      <c r="E60" s="162" t="s">
        <v>232</v>
      </c>
      <c r="F60" s="162" t="s">
        <v>232</v>
      </c>
      <c r="G60" s="162" t="s">
        <v>232</v>
      </c>
      <c r="H60" s="163" t="s">
        <v>232</v>
      </c>
      <c r="I60" s="161" t="s">
        <v>232</v>
      </c>
      <c r="J60" s="162" t="s">
        <v>232</v>
      </c>
      <c r="K60" s="162"/>
      <c r="L60" s="162"/>
      <c r="M60" s="161" t="s">
        <v>232</v>
      </c>
      <c r="N60" s="162" t="s">
        <v>232</v>
      </c>
      <c r="O60" s="162" t="s">
        <v>232</v>
      </c>
      <c r="P60" s="162" t="s">
        <v>232</v>
      </c>
      <c r="Q60" s="162" t="s">
        <v>232</v>
      </c>
      <c r="R60" s="162" t="s">
        <v>232</v>
      </c>
      <c r="S60" s="162" t="s">
        <v>232</v>
      </c>
      <c r="T60" s="162" t="s">
        <v>232</v>
      </c>
      <c r="U60" s="162" t="s">
        <v>232</v>
      </c>
      <c r="V60" s="162" t="s">
        <v>232</v>
      </c>
      <c r="W60" s="162" t="s">
        <v>232</v>
      </c>
      <c r="X60" s="162" t="s">
        <v>232</v>
      </c>
      <c r="Y60" s="162" t="s">
        <v>232</v>
      </c>
      <c r="Z60" s="162" t="s">
        <v>232</v>
      </c>
      <c r="AA60" s="162" t="s">
        <v>232</v>
      </c>
      <c r="AB60" s="162" t="s">
        <v>232</v>
      </c>
      <c r="AC60" s="162" t="s">
        <v>232</v>
      </c>
      <c r="AD60" s="162" t="s">
        <v>232</v>
      </c>
      <c r="AE60" s="162" t="s">
        <v>232</v>
      </c>
      <c r="AF60" s="162" t="s">
        <v>232</v>
      </c>
      <c r="AG60" s="162" t="s">
        <v>232</v>
      </c>
      <c r="AH60" s="162" t="s">
        <v>232</v>
      </c>
      <c r="AI60" s="162" t="s">
        <v>232</v>
      </c>
      <c r="AJ60" s="163" t="s">
        <v>232</v>
      </c>
      <c r="AK60" s="160">
        <v>42179</v>
      </c>
      <c r="AL60" s="161">
        <v>0</v>
      </c>
      <c r="AM60" s="162">
        <v>0</v>
      </c>
      <c r="AN60" s="162">
        <v>0</v>
      </c>
      <c r="AO60" s="162">
        <v>0</v>
      </c>
      <c r="AP60" s="162">
        <v>0</v>
      </c>
      <c r="AQ60" s="162">
        <v>0</v>
      </c>
      <c r="AR60" s="163">
        <v>0</v>
      </c>
      <c r="AS60" s="164">
        <v>0</v>
      </c>
      <c r="AT60" s="161" t="s">
        <v>232</v>
      </c>
      <c r="AU60" s="162">
        <v>0</v>
      </c>
      <c r="AV60" s="162">
        <v>0</v>
      </c>
      <c r="AW60" s="165" t="s">
        <v>232</v>
      </c>
      <c r="AX60" s="166">
        <v>0</v>
      </c>
      <c r="AY60" s="161">
        <v>0</v>
      </c>
      <c r="AZ60" s="162">
        <v>0</v>
      </c>
      <c r="BA60" s="162">
        <v>0</v>
      </c>
      <c r="BB60" s="162">
        <v>0</v>
      </c>
      <c r="BC60" s="162">
        <v>0</v>
      </c>
      <c r="BD60" s="162">
        <v>0</v>
      </c>
      <c r="BE60" s="162">
        <v>0</v>
      </c>
      <c r="BF60" s="162">
        <v>0</v>
      </c>
      <c r="BG60" s="162">
        <v>0</v>
      </c>
      <c r="BH60" s="162">
        <v>0</v>
      </c>
      <c r="BI60" s="162">
        <v>0</v>
      </c>
      <c r="BJ60" s="162">
        <v>0</v>
      </c>
      <c r="BK60" s="162">
        <v>0</v>
      </c>
      <c r="BL60" s="162" t="s">
        <v>232</v>
      </c>
      <c r="BM60" s="162" t="s">
        <v>232</v>
      </c>
      <c r="BN60" s="162" t="s">
        <v>232</v>
      </c>
      <c r="BO60" s="162">
        <v>0</v>
      </c>
      <c r="BP60" s="162">
        <v>0</v>
      </c>
      <c r="BQ60" s="162" t="s">
        <v>232</v>
      </c>
      <c r="BR60" s="162" t="s">
        <v>232</v>
      </c>
      <c r="BS60" s="162" t="s">
        <v>232</v>
      </c>
      <c r="BT60" s="162" t="s">
        <v>232</v>
      </c>
      <c r="BU60" s="162">
        <v>0</v>
      </c>
      <c r="BV60" s="163" t="s">
        <v>232</v>
      </c>
      <c r="BW60" s="164">
        <v>0</v>
      </c>
      <c r="BX60" s="167">
        <v>0</v>
      </c>
      <c r="BY60" s="168">
        <v>0</v>
      </c>
      <c r="BZ60" s="169">
        <v>0</v>
      </c>
      <c r="CA60" s="169">
        <v>0</v>
      </c>
    </row>
    <row r="61" spans="1:79" x14ac:dyDescent="0.2">
      <c r="A61" s="160">
        <v>42180</v>
      </c>
      <c r="B61" s="161" t="s">
        <v>232</v>
      </c>
      <c r="C61" s="162" t="s">
        <v>232</v>
      </c>
      <c r="D61" s="162" t="s">
        <v>232</v>
      </c>
      <c r="E61" s="162" t="s">
        <v>232</v>
      </c>
      <c r="F61" s="162" t="s">
        <v>232</v>
      </c>
      <c r="G61" s="162" t="s">
        <v>232</v>
      </c>
      <c r="H61" s="163" t="s">
        <v>232</v>
      </c>
      <c r="I61" s="161" t="s">
        <v>232</v>
      </c>
      <c r="J61" s="162" t="s">
        <v>232</v>
      </c>
      <c r="K61" s="162"/>
      <c r="L61" s="162"/>
      <c r="M61" s="161" t="s">
        <v>232</v>
      </c>
      <c r="N61" s="162" t="s">
        <v>232</v>
      </c>
      <c r="O61" s="162" t="s">
        <v>232</v>
      </c>
      <c r="P61" s="162" t="s">
        <v>232</v>
      </c>
      <c r="Q61" s="162" t="s">
        <v>232</v>
      </c>
      <c r="R61" s="162" t="s">
        <v>232</v>
      </c>
      <c r="S61" s="162" t="s">
        <v>232</v>
      </c>
      <c r="T61" s="162" t="s">
        <v>232</v>
      </c>
      <c r="U61" s="162" t="s">
        <v>232</v>
      </c>
      <c r="V61" s="162" t="s">
        <v>232</v>
      </c>
      <c r="W61" s="162" t="s">
        <v>232</v>
      </c>
      <c r="X61" s="162" t="s">
        <v>232</v>
      </c>
      <c r="Y61" s="162" t="s">
        <v>232</v>
      </c>
      <c r="Z61" s="162" t="s">
        <v>232</v>
      </c>
      <c r="AA61" s="162" t="s">
        <v>232</v>
      </c>
      <c r="AB61" s="162" t="s">
        <v>232</v>
      </c>
      <c r="AC61" s="162" t="s">
        <v>232</v>
      </c>
      <c r="AD61" s="162" t="s">
        <v>232</v>
      </c>
      <c r="AE61" s="162" t="s">
        <v>232</v>
      </c>
      <c r="AF61" s="162" t="s">
        <v>232</v>
      </c>
      <c r="AG61" s="162" t="s">
        <v>232</v>
      </c>
      <c r="AH61" s="162" t="s">
        <v>232</v>
      </c>
      <c r="AI61" s="162" t="s">
        <v>232</v>
      </c>
      <c r="AJ61" s="163" t="s">
        <v>232</v>
      </c>
      <c r="AK61" s="160">
        <v>42180</v>
      </c>
      <c r="AL61" s="161" t="s">
        <v>232</v>
      </c>
      <c r="AM61" s="162">
        <v>0</v>
      </c>
      <c r="AN61" s="162">
        <v>0</v>
      </c>
      <c r="AO61" s="162">
        <v>0</v>
      </c>
      <c r="AP61" s="162">
        <v>0</v>
      </c>
      <c r="AQ61" s="162">
        <v>0</v>
      </c>
      <c r="AR61" s="163">
        <v>0</v>
      </c>
      <c r="AS61" s="164">
        <v>0</v>
      </c>
      <c r="AT61" s="161" t="s">
        <v>232</v>
      </c>
      <c r="AU61" s="162">
        <v>0</v>
      </c>
      <c r="AV61" s="162">
        <v>0</v>
      </c>
      <c r="AW61" s="165" t="s">
        <v>232</v>
      </c>
      <c r="AX61" s="166">
        <v>0</v>
      </c>
      <c r="AY61" s="161" t="s">
        <v>232</v>
      </c>
      <c r="AZ61" s="162">
        <v>0</v>
      </c>
      <c r="BA61" s="162">
        <v>0</v>
      </c>
      <c r="BB61" s="162">
        <v>0</v>
      </c>
      <c r="BC61" s="162">
        <v>0</v>
      </c>
      <c r="BD61" s="162">
        <v>0</v>
      </c>
      <c r="BE61" s="162">
        <v>0</v>
      </c>
      <c r="BF61" s="162">
        <v>0</v>
      </c>
      <c r="BG61" s="162">
        <v>0</v>
      </c>
      <c r="BH61" s="162">
        <v>0</v>
      </c>
      <c r="BI61" s="162">
        <v>0</v>
      </c>
      <c r="BJ61" s="162">
        <v>0</v>
      </c>
      <c r="BK61" s="162">
        <v>0</v>
      </c>
      <c r="BL61" s="162" t="s">
        <v>232</v>
      </c>
      <c r="BM61" s="162" t="s">
        <v>232</v>
      </c>
      <c r="BN61" s="162" t="s">
        <v>232</v>
      </c>
      <c r="BO61" s="162">
        <v>0</v>
      </c>
      <c r="BP61" s="162">
        <v>0</v>
      </c>
      <c r="BQ61" s="162">
        <v>0</v>
      </c>
      <c r="BR61" s="162" t="s">
        <v>232</v>
      </c>
      <c r="BS61" s="162" t="s">
        <v>232</v>
      </c>
      <c r="BT61" s="162" t="s">
        <v>232</v>
      </c>
      <c r="BU61" s="162">
        <v>0</v>
      </c>
      <c r="BV61" s="163" t="s">
        <v>232</v>
      </c>
      <c r="BW61" s="164">
        <v>0</v>
      </c>
      <c r="BX61" s="167">
        <v>0</v>
      </c>
      <c r="BY61" s="168">
        <v>0</v>
      </c>
      <c r="BZ61" s="169">
        <v>0</v>
      </c>
      <c r="CA61" s="169">
        <v>0</v>
      </c>
    </row>
    <row r="62" spans="1:79" x14ac:dyDescent="0.2">
      <c r="A62" s="160">
        <v>42181</v>
      </c>
      <c r="B62" s="161" t="s">
        <v>232</v>
      </c>
      <c r="C62" s="162" t="s">
        <v>232</v>
      </c>
      <c r="D62" s="162" t="s">
        <v>232</v>
      </c>
      <c r="E62" s="162" t="s">
        <v>232</v>
      </c>
      <c r="F62" s="162" t="s">
        <v>232</v>
      </c>
      <c r="G62" s="162" t="s">
        <v>232</v>
      </c>
      <c r="H62" s="163" t="s">
        <v>232</v>
      </c>
      <c r="I62" s="161" t="s">
        <v>232</v>
      </c>
      <c r="J62" s="162" t="s">
        <v>232</v>
      </c>
      <c r="K62" s="162"/>
      <c r="L62" s="162"/>
      <c r="M62" s="161" t="s">
        <v>232</v>
      </c>
      <c r="N62" s="162" t="s">
        <v>232</v>
      </c>
      <c r="O62" s="162" t="s">
        <v>232</v>
      </c>
      <c r="P62" s="162" t="s">
        <v>232</v>
      </c>
      <c r="Q62" s="162" t="s">
        <v>232</v>
      </c>
      <c r="R62" s="162" t="s">
        <v>232</v>
      </c>
      <c r="S62" s="162" t="s">
        <v>232</v>
      </c>
      <c r="T62" s="162" t="s">
        <v>232</v>
      </c>
      <c r="U62" s="162" t="s">
        <v>232</v>
      </c>
      <c r="V62" s="162" t="s">
        <v>232</v>
      </c>
      <c r="W62" s="162" t="s">
        <v>232</v>
      </c>
      <c r="X62" s="162" t="s">
        <v>232</v>
      </c>
      <c r="Y62" s="162" t="s">
        <v>232</v>
      </c>
      <c r="Z62" s="162" t="s">
        <v>232</v>
      </c>
      <c r="AA62" s="162" t="s">
        <v>232</v>
      </c>
      <c r="AB62" s="162" t="s">
        <v>232</v>
      </c>
      <c r="AC62" s="162" t="s">
        <v>232</v>
      </c>
      <c r="AD62" s="162" t="s">
        <v>232</v>
      </c>
      <c r="AE62" s="162" t="s">
        <v>232</v>
      </c>
      <c r="AF62" s="162" t="s">
        <v>232</v>
      </c>
      <c r="AG62" s="162" t="s">
        <v>232</v>
      </c>
      <c r="AH62" s="162" t="s">
        <v>232</v>
      </c>
      <c r="AI62" s="162" t="s">
        <v>232</v>
      </c>
      <c r="AJ62" s="163" t="s">
        <v>232</v>
      </c>
      <c r="AK62" s="160">
        <v>42181</v>
      </c>
      <c r="AL62" s="161" t="s">
        <v>232</v>
      </c>
      <c r="AM62" s="162">
        <v>0</v>
      </c>
      <c r="AN62" s="162">
        <v>0</v>
      </c>
      <c r="AO62" s="162">
        <v>0</v>
      </c>
      <c r="AP62" s="162">
        <v>0</v>
      </c>
      <c r="AQ62" s="162">
        <v>0</v>
      </c>
      <c r="AR62" s="163">
        <v>0</v>
      </c>
      <c r="AS62" s="164">
        <v>0</v>
      </c>
      <c r="AT62" s="161" t="s">
        <v>232</v>
      </c>
      <c r="AU62" s="162">
        <v>0</v>
      </c>
      <c r="AV62" s="162">
        <v>0</v>
      </c>
      <c r="AW62" s="165" t="s">
        <v>232</v>
      </c>
      <c r="AX62" s="166">
        <v>0</v>
      </c>
      <c r="AY62" s="161" t="s">
        <v>232</v>
      </c>
      <c r="AZ62" s="162">
        <v>0</v>
      </c>
      <c r="BA62" s="162">
        <v>0</v>
      </c>
      <c r="BB62" s="162">
        <v>0</v>
      </c>
      <c r="BC62" s="162">
        <v>0</v>
      </c>
      <c r="BD62" s="162">
        <v>0</v>
      </c>
      <c r="BE62" s="162">
        <v>0</v>
      </c>
      <c r="BF62" s="162">
        <v>0</v>
      </c>
      <c r="BG62" s="162">
        <v>0</v>
      </c>
      <c r="BH62" s="162">
        <v>0</v>
      </c>
      <c r="BI62" s="162">
        <v>0</v>
      </c>
      <c r="BJ62" s="162">
        <v>0</v>
      </c>
      <c r="BK62" s="162">
        <v>0</v>
      </c>
      <c r="BL62" s="162" t="s">
        <v>232</v>
      </c>
      <c r="BM62" s="162" t="s">
        <v>232</v>
      </c>
      <c r="BN62" s="162" t="s">
        <v>232</v>
      </c>
      <c r="BO62" s="162">
        <v>0</v>
      </c>
      <c r="BP62" s="162">
        <v>0</v>
      </c>
      <c r="BQ62" s="162">
        <v>0</v>
      </c>
      <c r="BR62" s="162" t="s">
        <v>232</v>
      </c>
      <c r="BS62" s="162" t="s">
        <v>232</v>
      </c>
      <c r="BT62" s="162" t="s">
        <v>232</v>
      </c>
      <c r="BU62" s="162">
        <v>0</v>
      </c>
      <c r="BV62" s="163" t="s">
        <v>232</v>
      </c>
      <c r="BW62" s="164">
        <v>0</v>
      </c>
      <c r="BX62" s="167">
        <v>0</v>
      </c>
      <c r="BY62" s="168">
        <v>0</v>
      </c>
      <c r="BZ62" s="169">
        <v>0</v>
      </c>
      <c r="CA62" s="169">
        <v>0</v>
      </c>
    </row>
    <row r="63" spans="1:79" x14ac:dyDescent="0.2">
      <c r="A63" s="160">
        <v>42184</v>
      </c>
      <c r="B63" s="161" t="s">
        <v>232</v>
      </c>
      <c r="C63" s="162" t="s">
        <v>232</v>
      </c>
      <c r="D63" s="162" t="s">
        <v>232</v>
      </c>
      <c r="E63" s="162" t="s">
        <v>232</v>
      </c>
      <c r="F63" s="162" t="s">
        <v>232</v>
      </c>
      <c r="G63" s="162" t="s">
        <v>232</v>
      </c>
      <c r="H63" s="163" t="s">
        <v>232</v>
      </c>
      <c r="I63" s="161" t="s">
        <v>232</v>
      </c>
      <c r="J63" s="162" t="s">
        <v>232</v>
      </c>
      <c r="K63" s="162"/>
      <c r="L63" s="162"/>
      <c r="M63" s="161" t="s">
        <v>232</v>
      </c>
      <c r="N63" s="162" t="s">
        <v>232</v>
      </c>
      <c r="O63" s="162" t="s">
        <v>232</v>
      </c>
      <c r="P63" s="162" t="s">
        <v>232</v>
      </c>
      <c r="Q63" s="162" t="s">
        <v>232</v>
      </c>
      <c r="R63" s="162" t="s">
        <v>232</v>
      </c>
      <c r="S63" s="162" t="s">
        <v>232</v>
      </c>
      <c r="T63" s="162" t="s">
        <v>232</v>
      </c>
      <c r="U63" s="162" t="s">
        <v>232</v>
      </c>
      <c r="V63" s="162" t="s">
        <v>232</v>
      </c>
      <c r="W63" s="162" t="s">
        <v>232</v>
      </c>
      <c r="X63" s="162" t="s">
        <v>232</v>
      </c>
      <c r="Y63" s="162" t="s">
        <v>232</v>
      </c>
      <c r="Z63" s="162" t="s">
        <v>232</v>
      </c>
      <c r="AA63" s="162" t="s">
        <v>232</v>
      </c>
      <c r="AB63" s="162" t="s">
        <v>232</v>
      </c>
      <c r="AC63" s="162" t="s">
        <v>232</v>
      </c>
      <c r="AD63" s="162" t="s">
        <v>232</v>
      </c>
      <c r="AE63" s="162" t="s">
        <v>232</v>
      </c>
      <c r="AF63" s="162" t="s">
        <v>232</v>
      </c>
      <c r="AG63" s="162" t="s">
        <v>232</v>
      </c>
      <c r="AH63" s="162" t="s">
        <v>232</v>
      </c>
      <c r="AI63" s="162" t="s">
        <v>232</v>
      </c>
      <c r="AJ63" s="163" t="s">
        <v>232</v>
      </c>
      <c r="AK63" s="160">
        <v>42184</v>
      </c>
      <c r="AL63" s="161" t="s">
        <v>232</v>
      </c>
      <c r="AM63" s="162">
        <v>0</v>
      </c>
      <c r="AN63" s="162">
        <v>0</v>
      </c>
      <c r="AO63" s="162">
        <v>0</v>
      </c>
      <c r="AP63" s="162">
        <v>0</v>
      </c>
      <c r="AQ63" s="162">
        <v>0</v>
      </c>
      <c r="AR63" s="163">
        <v>0</v>
      </c>
      <c r="AS63" s="164">
        <v>0</v>
      </c>
      <c r="AT63" s="161" t="s">
        <v>232</v>
      </c>
      <c r="AU63" s="162">
        <v>0</v>
      </c>
      <c r="AV63" s="162">
        <v>0</v>
      </c>
      <c r="AW63" s="165" t="s">
        <v>232</v>
      </c>
      <c r="AX63" s="166">
        <v>0</v>
      </c>
      <c r="AY63" s="161">
        <v>0</v>
      </c>
      <c r="AZ63" s="162">
        <v>0</v>
      </c>
      <c r="BA63" s="162">
        <v>0</v>
      </c>
      <c r="BB63" s="162">
        <v>0</v>
      </c>
      <c r="BC63" s="162">
        <v>0</v>
      </c>
      <c r="BD63" s="162">
        <v>0</v>
      </c>
      <c r="BE63" s="162">
        <v>0</v>
      </c>
      <c r="BF63" s="162">
        <v>0</v>
      </c>
      <c r="BG63" s="162">
        <v>0</v>
      </c>
      <c r="BH63" s="162">
        <v>0</v>
      </c>
      <c r="BI63" s="162">
        <v>0</v>
      </c>
      <c r="BJ63" s="162">
        <v>0</v>
      </c>
      <c r="BK63" s="162">
        <v>0</v>
      </c>
      <c r="BL63" s="162" t="s">
        <v>232</v>
      </c>
      <c r="BM63" s="162" t="s">
        <v>232</v>
      </c>
      <c r="BN63" s="162" t="s">
        <v>232</v>
      </c>
      <c r="BO63" s="162">
        <v>0</v>
      </c>
      <c r="BP63" s="162">
        <v>0</v>
      </c>
      <c r="BQ63" s="162">
        <v>0</v>
      </c>
      <c r="BR63" s="162" t="s">
        <v>232</v>
      </c>
      <c r="BS63" s="162" t="s">
        <v>232</v>
      </c>
      <c r="BT63" s="162" t="s">
        <v>232</v>
      </c>
      <c r="BU63" s="162">
        <v>0</v>
      </c>
      <c r="BV63" s="163" t="s">
        <v>232</v>
      </c>
      <c r="BW63" s="164">
        <v>0</v>
      </c>
      <c r="BX63" s="167">
        <v>0</v>
      </c>
      <c r="BY63" s="168">
        <v>0</v>
      </c>
      <c r="BZ63" s="169">
        <v>0</v>
      </c>
      <c r="CA63" s="169">
        <v>0</v>
      </c>
    </row>
    <row r="64" spans="1:79" x14ac:dyDescent="0.2">
      <c r="A64" s="160">
        <v>42185</v>
      </c>
      <c r="B64" s="161" t="s">
        <v>232</v>
      </c>
      <c r="C64" s="162" t="s">
        <v>232</v>
      </c>
      <c r="D64" s="162" t="s">
        <v>232</v>
      </c>
      <c r="E64" s="162" t="s">
        <v>232</v>
      </c>
      <c r="F64" s="162" t="s">
        <v>232</v>
      </c>
      <c r="G64" s="162" t="s">
        <v>232</v>
      </c>
      <c r="H64" s="163" t="s">
        <v>232</v>
      </c>
      <c r="I64" s="161" t="s">
        <v>232</v>
      </c>
      <c r="J64" s="162" t="s">
        <v>232</v>
      </c>
      <c r="K64" s="162"/>
      <c r="L64" s="162"/>
      <c r="M64" s="161" t="s">
        <v>232</v>
      </c>
      <c r="N64" s="162" t="s">
        <v>232</v>
      </c>
      <c r="O64" s="162" t="s">
        <v>232</v>
      </c>
      <c r="P64" s="162" t="s">
        <v>232</v>
      </c>
      <c r="Q64" s="162" t="s">
        <v>232</v>
      </c>
      <c r="R64" s="162" t="s">
        <v>232</v>
      </c>
      <c r="S64" s="162" t="s">
        <v>232</v>
      </c>
      <c r="T64" s="162" t="s">
        <v>232</v>
      </c>
      <c r="U64" s="162" t="s">
        <v>232</v>
      </c>
      <c r="V64" s="162" t="s">
        <v>232</v>
      </c>
      <c r="W64" s="162" t="s">
        <v>232</v>
      </c>
      <c r="X64" s="162" t="s">
        <v>232</v>
      </c>
      <c r="Y64" s="162" t="s">
        <v>232</v>
      </c>
      <c r="Z64" s="162" t="s">
        <v>232</v>
      </c>
      <c r="AA64" s="162" t="s">
        <v>232</v>
      </c>
      <c r="AB64" s="162" t="s">
        <v>232</v>
      </c>
      <c r="AC64" s="162" t="s">
        <v>232</v>
      </c>
      <c r="AD64" s="162" t="s">
        <v>232</v>
      </c>
      <c r="AE64" s="162" t="s">
        <v>232</v>
      </c>
      <c r="AF64" s="162" t="s">
        <v>232</v>
      </c>
      <c r="AG64" s="162" t="s">
        <v>232</v>
      </c>
      <c r="AH64" s="162" t="s">
        <v>232</v>
      </c>
      <c r="AI64" s="162" t="s">
        <v>232</v>
      </c>
      <c r="AJ64" s="163" t="s">
        <v>232</v>
      </c>
      <c r="AK64" s="160">
        <v>42185</v>
      </c>
      <c r="AL64" s="161" t="s">
        <v>232</v>
      </c>
      <c r="AM64" s="162">
        <v>0</v>
      </c>
      <c r="AN64" s="162">
        <v>0</v>
      </c>
      <c r="AO64" s="162">
        <v>0</v>
      </c>
      <c r="AP64" s="162">
        <v>0</v>
      </c>
      <c r="AQ64" s="162">
        <v>0</v>
      </c>
      <c r="AR64" s="163">
        <v>0</v>
      </c>
      <c r="AS64" s="164">
        <v>0</v>
      </c>
      <c r="AT64" s="161" t="s">
        <v>232</v>
      </c>
      <c r="AU64" s="162">
        <v>0</v>
      </c>
      <c r="AV64" s="162">
        <v>0</v>
      </c>
      <c r="AW64" s="165" t="s">
        <v>232</v>
      </c>
      <c r="AX64" s="166">
        <v>0</v>
      </c>
      <c r="AY64" s="161">
        <v>0</v>
      </c>
      <c r="AZ64" s="162">
        <v>0</v>
      </c>
      <c r="BA64" s="162">
        <v>0</v>
      </c>
      <c r="BB64" s="162">
        <v>0</v>
      </c>
      <c r="BC64" s="162">
        <v>0</v>
      </c>
      <c r="BD64" s="162">
        <v>0</v>
      </c>
      <c r="BE64" s="162">
        <v>0</v>
      </c>
      <c r="BF64" s="162">
        <v>0</v>
      </c>
      <c r="BG64" s="162">
        <v>0</v>
      </c>
      <c r="BH64" s="162">
        <v>0</v>
      </c>
      <c r="BI64" s="162">
        <v>0</v>
      </c>
      <c r="BJ64" s="162">
        <v>0</v>
      </c>
      <c r="BK64" s="162">
        <v>0</v>
      </c>
      <c r="BL64" s="162" t="s">
        <v>232</v>
      </c>
      <c r="BM64" s="162" t="s">
        <v>232</v>
      </c>
      <c r="BN64" s="162" t="s">
        <v>232</v>
      </c>
      <c r="BO64" s="162">
        <v>0</v>
      </c>
      <c r="BP64" s="162">
        <v>0</v>
      </c>
      <c r="BQ64" s="162" t="s">
        <v>232</v>
      </c>
      <c r="BR64" s="162" t="s">
        <v>232</v>
      </c>
      <c r="BS64" s="162" t="s">
        <v>232</v>
      </c>
      <c r="BT64" s="162" t="s">
        <v>232</v>
      </c>
      <c r="BU64" s="162">
        <v>0</v>
      </c>
      <c r="BV64" s="163" t="s">
        <v>232</v>
      </c>
      <c r="BW64" s="164">
        <v>0</v>
      </c>
      <c r="BX64" s="167">
        <v>0</v>
      </c>
      <c r="BY64" s="168">
        <v>0</v>
      </c>
      <c r="BZ64" s="169">
        <v>0</v>
      </c>
      <c r="CA64" s="169">
        <v>0</v>
      </c>
    </row>
    <row r="65" spans="1:79" x14ac:dyDescent="0.2">
      <c r="A65" s="170">
        <v>42186</v>
      </c>
      <c r="B65" s="171" t="s">
        <v>232</v>
      </c>
      <c r="C65" s="172" t="s">
        <v>232</v>
      </c>
      <c r="D65" s="172" t="s">
        <v>232</v>
      </c>
      <c r="E65" s="172" t="s">
        <v>232</v>
      </c>
      <c r="F65" s="172" t="s">
        <v>232</v>
      </c>
      <c r="G65" s="172" t="s">
        <v>232</v>
      </c>
      <c r="H65" s="173" t="s">
        <v>232</v>
      </c>
      <c r="I65" s="171"/>
      <c r="J65" s="172"/>
      <c r="K65" s="172"/>
      <c r="L65" s="172"/>
      <c r="M65" s="171"/>
      <c r="N65" s="172"/>
      <c r="O65" s="172"/>
      <c r="P65" s="172"/>
      <c r="Q65" s="172"/>
      <c r="R65" s="172"/>
      <c r="S65" s="172"/>
      <c r="T65" s="172" t="s">
        <v>232</v>
      </c>
      <c r="U65" s="172"/>
      <c r="V65" s="172" t="s">
        <v>232</v>
      </c>
      <c r="W65" s="172"/>
      <c r="X65" s="172"/>
      <c r="Y65" s="172"/>
      <c r="Z65" s="172"/>
      <c r="AA65" s="172"/>
      <c r="AB65" s="172"/>
      <c r="AC65" s="172"/>
      <c r="AD65" s="172"/>
      <c r="AE65" s="172"/>
      <c r="AF65" s="172"/>
      <c r="AG65" s="172"/>
      <c r="AH65" s="172"/>
      <c r="AI65" s="172"/>
      <c r="AJ65" s="173"/>
      <c r="AK65" s="170">
        <v>42186</v>
      </c>
      <c r="AL65" s="171" t="s">
        <v>232</v>
      </c>
      <c r="AM65" s="172">
        <v>0</v>
      </c>
      <c r="AN65" s="172">
        <v>0</v>
      </c>
      <c r="AO65" s="172">
        <v>0</v>
      </c>
      <c r="AP65" s="172">
        <v>0</v>
      </c>
      <c r="AQ65" s="172">
        <v>0</v>
      </c>
      <c r="AR65" s="173">
        <v>0</v>
      </c>
      <c r="AS65" s="174">
        <v>0</v>
      </c>
      <c r="AT65" s="171" t="s">
        <v>232</v>
      </c>
      <c r="AU65" s="172">
        <v>0</v>
      </c>
      <c r="AV65" s="172">
        <v>0</v>
      </c>
      <c r="AW65" s="175" t="s">
        <v>232</v>
      </c>
      <c r="AX65" s="176">
        <v>0</v>
      </c>
      <c r="AY65" s="171">
        <v>0</v>
      </c>
      <c r="AZ65" s="172">
        <v>0</v>
      </c>
      <c r="BA65" s="172">
        <v>0</v>
      </c>
      <c r="BB65" s="172">
        <v>0</v>
      </c>
      <c r="BC65" s="172">
        <v>0</v>
      </c>
      <c r="BD65" s="172">
        <v>0</v>
      </c>
      <c r="BE65" s="172">
        <v>0</v>
      </c>
      <c r="BF65" s="172">
        <v>0</v>
      </c>
      <c r="BG65" s="172">
        <v>0</v>
      </c>
      <c r="BH65" s="172">
        <v>0</v>
      </c>
      <c r="BI65" s="172">
        <v>0</v>
      </c>
      <c r="BJ65" s="172">
        <v>0</v>
      </c>
      <c r="BK65" s="172">
        <v>0</v>
      </c>
      <c r="BL65" s="172"/>
      <c r="BM65" s="172"/>
      <c r="BN65" s="172"/>
      <c r="BO65" s="172">
        <v>0</v>
      </c>
      <c r="BP65" s="172">
        <v>0</v>
      </c>
      <c r="BQ65" s="172" t="s">
        <v>232</v>
      </c>
      <c r="BR65" s="172" t="s">
        <v>232</v>
      </c>
      <c r="BS65" s="172" t="s">
        <v>232</v>
      </c>
      <c r="BT65" s="172" t="s">
        <v>232</v>
      </c>
      <c r="BU65" s="172">
        <v>0</v>
      </c>
      <c r="BV65" s="173" t="s">
        <v>232</v>
      </c>
      <c r="BW65" s="174">
        <v>0</v>
      </c>
      <c r="BX65" s="177">
        <v>0</v>
      </c>
      <c r="BY65" s="178">
        <v>0</v>
      </c>
      <c r="BZ65" s="179">
        <v>0</v>
      </c>
      <c r="CA65" s="179">
        <v>0</v>
      </c>
    </row>
    <row r="66" spans="1:79" x14ac:dyDescent="0.2">
      <c r="A66" s="170">
        <v>42187</v>
      </c>
      <c r="B66" s="171" t="s">
        <v>232</v>
      </c>
      <c r="C66" s="172" t="s">
        <v>232</v>
      </c>
      <c r="D66" s="172" t="s">
        <v>232</v>
      </c>
      <c r="E66" s="172" t="s">
        <v>232</v>
      </c>
      <c r="F66" s="172" t="s">
        <v>232</v>
      </c>
      <c r="G66" s="172" t="s">
        <v>232</v>
      </c>
      <c r="H66" s="173" t="s">
        <v>232</v>
      </c>
      <c r="I66" s="171"/>
      <c r="J66" s="172"/>
      <c r="K66" s="172"/>
      <c r="L66" s="172"/>
      <c r="M66" s="171"/>
      <c r="N66" s="172"/>
      <c r="O66" s="172"/>
      <c r="P66" s="172"/>
      <c r="Q66" s="172"/>
      <c r="R66" s="172"/>
      <c r="S66" s="172"/>
      <c r="T66" s="172" t="s">
        <v>232</v>
      </c>
      <c r="U66" s="172"/>
      <c r="V66" s="172" t="s">
        <v>232</v>
      </c>
      <c r="W66" s="172"/>
      <c r="X66" s="172"/>
      <c r="Y66" s="172"/>
      <c r="Z66" s="172"/>
      <c r="AA66" s="172"/>
      <c r="AB66" s="172"/>
      <c r="AC66" s="172"/>
      <c r="AD66" s="172"/>
      <c r="AE66" s="172"/>
      <c r="AF66" s="172"/>
      <c r="AG66" s="172"/>
      <c r="AH66" s="172"/>
      <c r="AI66" s="172"/>
      <c r="AJ66" s="173"/>
      <c r="AK66" s="170">
        <v>42187</v>
      </c>
      <c r="AL66" s="171" t="s">
        <v>232</v>
      </c>
      <c r="AM66" s="172">
        <v>0</v>
      </c>
      <c r="AN66" s="172">
        <v>0</v>
      </c>
      <c r="AO66" s="172">
        <v>0</v>
      </c>
      <c r="AP66" s="172">
        <v>0</v>
      </c>
      <c r="AQ66" s="172">
        <v>0</v>
      </c>
      <c r="AR66" s="173">
        <v>0</v>
      </c>
      <c r="AS66" s="174">
        <v>0</v>
      </c>
      <c r="AT66" s="171" t="s">
        <v>232</v>
      </c>
      <c r="AU66" s="172">
        <v>0</v>
      </c>
      <c r="AV66" s="172">
        <v>0</v>
      </c>
      <c r="AW66" s="175" t="s">
        <v>232</v>
      </c>
      <c r="AX66" s="176">
        <v>0</v>
      </c>
      <c r="AY66" s="171">
        <v>0</v>
      </c>
      <c r="AZ66" s="172">
        <v>0</v>
      </c>
      <c r="BA66" s="172">
        <v>0</v>
      </c>
      <c r="BB66" s="172">
        <v>0</v>
      </c>
      <c r="BC66" s="172">
        <v>0</v>
      </c>
      <c r="BD66" s="172">
        <v>0</v>
      </c>
      <c r="BE66" s="172">
        <v>0</v>
      </c>
      <c r="BF66" s="172">
        <v>0</v>
      </c>
      <c r="BG66" s="172">
        <v>0</v>
      </c>
      <c r="BH66" s="172">
        <v>0</v>
      </c>
      <c r="BI66" s="172">
        <v>0</v>
      </c>
      <c r="BJ66" s="172">
        <v>0</v>
      </c>
      <c r="BK66" s="172">
        <v>0</v>
      </c>
      <c r="BL66" s="172"/>
      <c r="BM66" s="172"/>
      <c r="BN66" s="172"/>
      <c r="BO66" s="172">
        <v>0</v>
      </c>
      <c r="BP66" s="172">
        <v>0</v>
      </c>
      <c r="BQ66" s="172" t="s">
        <v>232</v>
      </c>
      <c r="BR66" s="172" t="s">
        <v>232</v>
      </c>
      <c r="BS66" s="172" t="s">
        <v>232</v>
      </c>
      <c r="BT66" s="172" t="s">
        <v>232</v>
      </c>
      <c r="BU66" s="172">
        <v>0</v>
      </c>
      <c r="BV66" s="173" t="s">
        <v>232</v>
      </c>
      <c r="BW66" s="174">
        <v>0</v>
      </c>
      <c r="BX66" s="177">
        <v>0</v>
      </c>
      <c r="BY66" s="178">
        <v>0</v>
      </c>
      <c r="BZ66" s="179">
        <v>0</v>
      </c>
      <c r="CA66" s="179">
        <v>0</v>
      </c>
    </row>
    <row r="67" spans="1:79" x14ac:dyDescent="0.2">
      <c r="A67" s="170">
        <v>42188</v>
      </c>
      <c r="B67" s="171" t="s">
        <v>232</v>
      </c>
      <c r="C67" s="172" t="s">
        <v>232</v>
      </c>
      <c r="D67" s="172" t="s">
        <v>232</v>
      </c>
      <c r="E67" s="172" t="s">
        <v>232</v>
      </c>
      <c r="F67" s="172" t="s">
        <v>232</v>
      </c>
      <c r="G67" s="172" t="s">
        <v>232</v>
      </c>
      <c r="H67" s="173" t="s">
        <v>232</v>
      </c>
      <c r="I67" s="171"/>
      <c r="J67" s="172"/>
      <c r="K67" s="172"/>
      <c r="L67" s="172"/>
      <c r="M67" s="171"/>
      <c r="N67" s="172"/>
      <c r="O67" s="172"/>
      <c r="P67" s="172"/>
      <c r="Q67" s="172"/>
      <c r="R67" s="172"/>
      <c r="S67" s="172"/>
      <c r="T67" s="172" t="s">
        <v>232</v>
      </c>
      <c r="U67" s="172"/>
      <c r="V67" s="172" t="s">
        <v>232</v>
      </c>
      <c r="W67" s="172"/>
      <c r="X67" s="172"/>
      <c r="Y67" s="172"/>
      <c r="Z67" s="172"/>
      <c r="AA67" s="172"/>
      <c r="AB67" s="172"/>
      <c r="AC67" s="172"/>
      <c r="AD67" s="172"/>
      <c r="AE67" s="172"/>
      <c r="AF67" s="172"/>
      <c r="AG67" s="172"/>
      <c r="AH67" s="172"/>
      <c r="AI67" s="172"/>
      <c r="AJ67" s="173"/>
      <c r="AK67" s="170">
        <v>42188</v>
      </c>
      <c r="AL67" s="171" t="s">
        <v>232</v>
      </c>
      <c r="AM67" s="172">
        <v>0</v>
      </c>
      <c r="AN67" s="172">
        <v>0</v>
      </c>
      <c r="AO67" s="172">
        <v>0</v>
      </c>
      <c r="AP67" s="172">
        <v>0</v>
      </c>
      <c r="AQ67" s="172">
        <v>0</v>
      </c>
      <c r="AR67" s="173">
        <v>0</v>
      </c>
      <c r="AS67" s="174">
        <v>0</v>
      </c>
      <c r="AT67" s="171" t="s">
        <v>232</v>
      </c>
      <c r="AU67" s="172">
        <v>0</v>
      </c>
      <c r="AV67" s="172">
        <v>0</v>
      </c>
      <c r="AW67" s="175" t="s">
        <v>232</v>
      </c>
      <c r="AX67" s="176">
        <v>0</v>
      </c>
      <c r="AY67" s="171">
        <v>0</v>
      </c>
      <c r="AZ67" s="172">
        <v>0</v>
      </c>
      <c r="BA67" s="172">
        <v>0</v>
      </c>
      <c r="BB67" s="172">
        <v>0</v>
      </c>
      <c r="BC67" s="172">
        <v>0</v>
      </c>
      <c r="BD67" s="172">
        <v>0</v>
      </c>
      <c r="BE67" s="172">
        <v>0</v>
      </c>
      <c r="BF67" s="172">
        <v>0</v>
      </c>
      <c r="BG67" s="172">
        <v>0</v>
      </c>
      <c r="BH67" s="172">
        <v>0</v>
      </c>
      <c r="BI67" s="172">
        <v>0</v>
      </c>
      <c r="BJ67" s="172">
        <v>0</v>
      </c>
      <c r="BK67" s="172">
        <v>0</v>
      </c>
      <c r="BL67" s="172"/>
      <c r="BM67" s="172"/>
      <c r="BN67" s="172"/>
      <c r="BO67" s="172">
        <v>0</v>
      </c>
      <c r="BP67" s="172">
        <v>0</v>
      </c>
      <c r="BQ67" s="172" t="s">
        <v>232</v>
      </c>
      <c r="BR67" s="172" t="s">
        <v>232</v>
      </c>
      <c r="BS67" s="172" t="s">
        <v>232</v>
      </c>
      <c r="BT67" s="172" t="s">
        <v>232</v>
      </c>
      <c r="BU67" s="172">
        <v>0</v>
      </c>
      <c r="BV67" s="173" t="s">
        <v>232</v>
      </c>
      <c r="BW67" s="174">
        <v>0</v>
      </c>
      <c r="BX67" s="177">
        <v>0</v>
      </c>
      <c r="BY67" s="178">
        <v>0</v>
      </c>
      <c r="BZ67" s="179">
        <v>0</v>
      </c>
      <c r="CA67" s="179">
        <v>0</v>
      </c>
    </row>
    <row r="68" spans="1:79" x14ac:dyDescent="0.2">
      <c r="A68" s="170">
        <v>42191</v>
      </c>
      <c r="B68" s="171" t="s">
        <v>232</v>
      </c>
      <c r="C68" s="172" t="s">
        <v>232</v>
      </c>
      <c r="D68" s="172" t="s">
        <v>232</v>
      </c>
      <c r="E68" s="172">
        <v>8.1451649395903339E-2</v>
      </c>
      <c r="F68" s="172" t="s">
        <v>232</v>
      </c>
      <c r="G68" s="172" t="s">
        <v>232</v>
      </c>
      <c r="H68" s="173" t="s">
        <v>232</v>
      </c>
      <c r="I68" s="171"/>
      <c r="J68" s="172"/>
      <c r="K68" s="172"/>
      <c r="L68" s="172"/>
      <c r="M68" s="171"/>
      <c r="N68" s="172"/>
      <c r="O68" s="172"/>
      <c r="P68" s="172"/>
      <c r="Q68" s="172"/>
      <c r="R68" s="172"/>
      <c r="S68" s="172"/>
      <c r="T68" s="172" t="s">
        <v>232</v>
      </c>
      <c r="U68" s="172"/>
      <c r="V68" s="172" t="s">
        <v>232</v>
      </c>
      <c r="W68" s="172"/>
      <c r="X68" s="172"/>
      <c r="Y68" s="172"/>
      <c r="Z68" s="172"/>
      <c r="AA68" s="172"/>
      <c r="AB68" s="172"/>
      <c r="AC68" s="172"/>
      <c r="AD68" s="172"/>
      <c r="AE68" s="172"/>
      <c r="AF68" s="172"/>
      <c r="AG68" s="172"/>
      <c r="AH68" s="172"/>
      <c r="AI68" s="172"/>
      <c r="AJ68" s="173"/>
      <c r="AK68" s="170">
        <v>42191</v>
      </c>
      <c r="AL68" s="171" t="s">
        <v>232</v>
      </c>
      <c r="AM68" s="172">
        <v>0</v>
      </c>
      <c r="AN68" s="172">
        <v>0</v>
      </c>
      <c r="AO68" s="172">
        <v>0</v>
      </c>
      <c r="AP68" s="172">
        <v>0</v>
      </c>
      <c r="AQ68" s="172">
        <v>0</v>
      </c>
      <c r="AR68" s="173">
        <v>0</v>
      </c>
      <c r="AS68" s="174">
        <v>0</v>
      </c>
      <c r="AT68" s="171" t="s">
        <v>232</v>
      </c>
      <c r="AU68" s="172">
        <v>0</v>
      </c>
      <c r="AV68" s="172">
        <v>0</v>
      </c>
      <c r="AW68" s="175" t="s">
        <v>232</v>
      </c>
      <c r="AX68" s="176">
        <v>0</v>
      </c>
      <c r="AY68" s="171">
        <v>0</v>
      </c>
      <c r="AZ68" s="172">
        <v>0</v>
      </c>
      <c r="BA68" s="172">
        <v>0</v>
      </c>
      <c r="BB68" s="172">
        <v>0</v>
      </c>
      <c r="BC68" s="172">
        <v>0</v>
      </c>
      <c r="BD68" s="172">
        <v>0</v>
      </c>
      <c r="BE68" s="172">
        <v>0</v>
      </c>
      <c r="BF68" s="172">
        <v>0</v>
      </c>
      <c r="BG68" s="172">
        <v>0</v>
      </c>
      <c r="BH68" s="172">
        <v>0</v>
      </c>
      <c r="BI68" s="172">
        <v>0</v>
      </c>
      <c r="BJ68" s="172">
        <v>0</v>
      </c>
      <c r="BK68" s="172">
        <v>0</v>
      </c>
      <c r="BL68" s="172"/>
      <c r="BM68" s="172"/>
      <c r="BN68" s="172"/>
      <c r="BO68" s="172">
        <v>0</v>
      </c>
      <c r="BP68" s="172">
        <v>0</v>
      </c>
      <c r="BQ68" s="172" t="s">
        <v>232</v>
      </c>
      <c r="BR68" s="172" t="s">
        <v>232</v>
      </c>
      <c r="BS68" s="172" t="s">
        <v>232</v>
      </c>
      <c r="BT68" s="172" t="s">
        <v>232</v>
      </c>
      <c r="BU68" s="172">
        <v>3.3809912221015419</v>
      </c>
      <c r="BV68" s="173" t="s">
        <v>232</v>
      </c>
      <c r="BW68" s="174">
        <v>0.18935458017959342</v>
      </c>
      <c r="BX68" s="177">
        <v>0</v>
      </c>
      <c r="BY68" s="178">
        <v>0</v>
      </c>
      <c r="BZ68" s="179">
        <v>0</v>
      </c>
      <c r="CA68" s="179">
        <v>8.0940389730000076E-2</v>
      </c>
    </row>
    <row r="69" spans="1:79" x14ac:dyDescent="0.2">
      <c r="A69" s="170">
        <v>42192</v>
      </c>
      <c r="B69" s="171" t="s">
        <v>232</v>
      </c>
      <c r="C69" s="172" t="s">
        <v>232</v>
      </c>
      <c r="D69" s="172" t="s">
        <v>232</v>
      </c>
      <c r="E69" s="172">
        <v>7.8430583905630666E-2</v>
      </c>
      <c r="F69" s="172" t="s">
        <v>232</v>
      </c>
      <c r="G69" s="172" t="s">
        <v>232</v>
      </c>
      <c r="H69" s="173" t="s">
        <v>232</v>
      </c>
      <c r="I69" s="171"/>
      <c r="J69" s="172"/>
      <c r="K69" s="172"/>
      <c r="L69" s="172"/>
      <c r="M69" s="171"/>
      <c r="N69" s="172"/>
      <c r="O69" s="172"/>
      <c r="P69" s="172"/>
      <c r="Q69" s="172"/>
      <c r="R69" s="172"/>
      <c r="S69" s="172"/>
      <c r="T69" s="172" t="s">
        <v>232</v>
      </c>
      <c r="U69" s="172"/>
      <c r="V69" s="172" t="s">
        <v>232</v>
      </c>
      <c r="W69" s="172"/>
      <c r="X69" s="172"/>
      <c r="Y69" s="172"/>
      <c r="Z69" s="172"/>
      <c r="AA69" s="172"/>
      <c r="AB69" s="172"/>
      <c r="AC69" s="172"/>
      <c r="AD69" s="172"/>
      <c r="AE69" s="172"/>
      <c r="AF69" s="172"/>
      <c r="AG69" s="172"/>
      <c r="AH69" s="172"/>
      <c r="AI69" s="172"/>
      <c r="AJ69" s="173"/>
      <c r="AK69" s="170">
        <v>42192</v>
      </c>
      <c r="AL69" s="171" t="s">
        <v>232</v>
      </c>
      <c r="AM69" s="172">
        <v>0</v>
      </c>
      <c r="AN69" s="172">
        <v>0</v>
      </c>
      <c r="AO69" s="172">
        <v>0</v>
      </c>
      <c r="AP69" s="172">
        <v>0</v>
      </c>
      <c r="AQ69" s="172">
        <v>0</v>
      </c>
      <c r="AR69" s="173">
        <v>0</v>
      </c>
      <c r="AS69" s="174">
        <v>0</v>
      </c>
      <c r="AT69" s="171" t="s">
        <v>232</v>
      </c>
      <c r="AU69" s="172">
        <v>0</v>
      </c>
      <c r="AV69" s="172">
        <v>0</v>
      </c>
      <c r="AW69" s="175" t="s">
        <v>232</v>
      </c>
      <c r="AX69" s="176">
        <v>0</v>
      </c>
      <c r="AY69" s="171" t="s">
        <v>232</v>
      </c>
      <c r="AZ69" s="172">
        <v>0</v>
      </c>
      <c r="BA69" s="172">
        <v>0</v>
      </c>
      <c r="BB69" s="172">
        <v>0</v>
      </c>
      <c r="BC69" s="172">
        <v>0</v>
      </c>
      <c r="BD69" s="172">
        <v>0</v>
      </c>
      <c r="BE69" s="172">
        <v>0</v>
      </c>
      <c r="BF69" s="172">
        <v>0</v>
      </c>
      <c r="BG69" s="172">
        <v>0</v>
      </c>
      <c r="BH69" s="172">
        <v>0</v>
      </c>
      <c r="BI69" s="172">
        <v>0</v>
      </c>
      <c r="BJ69" s="172">
        <v>0</v>
      </c>
      <c r="BK69" s="172">
        <v>0</v>
      </c>
      <c r="BL69" s="172"/>
      <c r="BM69" s="172"/>
      <c r="BN69" s="172"/>
      <c r="BO69" s="172">
        <v>0</v>
      </c>
      <c r="BP69" s="172">
        <v>0</v>
      </c>
      <c r="BQ69" s="172" t="s">
        <v>232</v>
      </c>
      <c r="BR69" s="172" t="s">
        <v>232</v>
      </c>
      <c r="BS69" s="172" t="s">
        <v>232</v>
      </c>
      <c r="BT69" s="172" t="s">
        <v>232</v>
      </c>
      <c r="BU69" s="172">
        <v>0</v>
      </c>
      <c r="BV69" s="173" t="s">
        <v>232</v>
      </c>
      <c r="BW69" s="174">
        <v>0</v>
      </c>
      <c r="BX69" s="177">
        <v>0</v>
      </c>
      <c r="BY69" s="178">
        <v>0</v>
      </c>
      <c r="BZ69" s="179">
        <v>0</v>
      </c>
      <c r="CA69" s="179">
        <v>0</v>
      </c>
    </row>
    <row r="70" spans="1:79" x14ac:dyDescent="0.2">
      <c r="A70" s="170">
        <v>42193</v>
      </c>
      <c r="B70" s="171" t="s">
        <v>232</v>
      </c>
      <c r="C70" s="172" t="s">
        <v>232</v>
      </c>
      <c r="D70" s="172" t="s">
        <v>232</v>
      </c>
      <c r="E70" s="172">
        <v>7.7522146850676862E-2</v>
      </c>
      <c r="F70" s="172" t="s">
        <v>232</v>
      </c>
      <c r="G70" s="172" t="s">
        <v>232</v>
      </c>
      <c r="H70" s="173" t="s">
        <v>232</v>
      </c>
      <c r="I70" s="171"/>
      <c r="J70" s="172"/>
      <c r="K70" s="172"/>
      <c r="L70" s="172"/>
      <c r="M70" s="171"/>
      <c r="N70" s="172"/>
      <c r="O70" s="172"/>
      <c r="P70" s="172"/>
      <c r="Q70" s="172"/>
      <c r="R70" s="172"/>
      <c r="S70" s="172"/>
      <c r="T70" s="172" t="s">
        <v>232</v>
      </c>
      <c r="U70" s="172"/>
      <c r="V70" s="172" t="s">
        <v>232</v>
      </c>
      <c r="W70" s="172"/>
      <c r="X70" s="172"/>
      <c r="Y70" s="172"/>
      <c r="Z70" s="172"/>
      <c r="AA70" s="172"/>
      <c r="AB70" s="172"/>
      <c r="AC70" s="172"/>
      <c r="AD70" s="172"/>
      <c r="AE70" s="172"/>
      <c r="AF70" s="172"/>
      <c r="AG70" s="172"/>
      <c r="AH70" s="172"/>
      <c r="AI70" s="172"/>
      <c r="AJ70" s="173"/>
      <c r="AK70" s="170">
        <v>42193</v>
      </c>
      <c r="AL70" s="171" t="s">
        <v>232</v>
      </c>
      <c r="AM70" s="172">
        <v>0</v>
      </c>
      <c r="AN70" s="172">
        <v>0</v>
      </c>
      <c r="AO70" s="172">
        <v>0</v>
      </c>
      <c r="AP70" s="172">
        <v>0</v>
      </c>
      <c r="AQ70" s="172">
        <v>0</v>
      </c>
      <c r="AR70" s="173">
        <v>0</v>
      </c>
      <c r="AS70" s="174">
        <v>0</v>
      </c>
      <c r="AT70" s="171">
        <v>0</v>
      </c>
      <c r="AU70" s="172">
        <v>0</v>
      </c>
      <c r="AV70" s="172">
        <v>0</v>
      </c>
      <c r="AW70" s="175" t="s">
        <v>232</v>
      </c>
      <c r="AX70" s="176">
        <v>0</v>
      </c>
      <c r="AY70" s="171" t="s">
        <v>232</v>
      </c>
      <c r="AZ70" s="172">
        <v>0</v>
      </c>
      <c r="BA70" s="172">
        <v>0</v>
      </c>
      <c r="BB70" s="172">
        <v>0</v>
      </c>
      <c r="BC70" s="172">
        <v>0</v>
      </c>
      <c r="BD70" s="172">
        <v>0</v>
      </c>
      <c r="BE70" s="172">
        <v>0</v>
      </c>
      <c r="BF70" s="172">
        <v>0</v>
      </c>
      <c r="BG70" s="172">
        <v>0</v>
      </c>
      <c r="BH70" s="172">
        <v>0</v>
      </c>
      <c r="BI70" s="172">
        <v>0</v>
      </c>
      <c r="BJ70" s="172">
        <v>0</v>
      </c>
      <c r="BK70" s="172">
        <v>0</v>
      </c>
      <c r="BL70" s="172"/>
      <c r="BM70" s="172"/>
      <c r="BN70" s="172"/>
      <c r="BO70" s="172">
        <v>0</v>
      </c>
      <c r="BP70" s="172">
        <v>0</v>
      </c>
      <c r="BQ70" s="172" t="s">
        <v>232</v>
      </c>
      <c r="BR70" s="172" t="s">
        <v>232</v>
      </c>
      <c r="BS70" s="172" t="s">
        <v>232</v>
      </c>
      <c r="BT70" s="172" t="s">
        <v>232</v>
      </c>
      <c r="BU70" s="172">
        <v>0</v>
      </c>
      <c r="BV70" s="173" t="s">
        <v>232</v>
      </c>
      <c r="BW70" s="174">
        <v>0</v>
      </c>
      <c r="BX70" s="177">
        <v>0</v>
      </c>
      <c r="BY70" s="178">
        <v>0</v>
      </c>
      <c r="BZ70" s="179">
        <v>0</v>
      </c>
      <c r="CA70" s="179">
        <v>0</v>
      </c>
    </row>
    <row r="71" spans="1:79" x14ac:dyDescent="0.2">
      <c r="A71" s="170">
        <v>42194</v>
      </c>
      <c r="B71" s="171" t="s">
        <v>232</v>
      </c>
      <c r="C71" s="172" t="s">
        <v>232</v>
      </c>
      <c r="D71" s="172" t="s">
        <v>232</v>
      </c>
      <c r="E71" s="172">
        <v>7.0380052282331976E-2</v>
      </c>
      <c r="F71" s="172" t="s">
        <v>232</v>
      </c>
      <c r="G71" s="172" t="s">
        <v>232</v>
      </c>
      <c r="H71" s="173" t="s">
        <v>232</v>
      </c>
      <c r="I71" s="171"/>
      <c r="J71" s="172"/>
      <c r="K71" s="172"/>
      <c r="L71" s="172"/>
      <c r="M71" s="171"/>
      <c r="N71" s="172"/>
      <c r="O71" s="172"/>
      <c r="P71" s="172"/>
      <c r="Q71" s="172"/>
      <c r="R71" s="172"/>
      <c r="S71" s="172"/>
      <c r="T71" s="172" t="s">
        <v>232</v>
      </c>
      <c r="U71" s="172"/>
      <c r="V71" s="172" t="s">
        <v>232</v>
      </c>
      <c r="W71" s="172"/>
      <c r="X71" s="172"/>
      <c r="Y71" s="172"/>
      <c r="Z71" s="172"/>
      <c r="AA71" s="172"/>
      <c r="AB71" s="172"/>
      <c r="AC71" s="172"/>
      <c r="AD71" s="172"/>
      <c r="AE71" s="172"/>
      <c r="AF71" s="172"/>
      <c r="AG71" s="172"/>
      <c r="AH71" s="172"/>
      <c r="AI71" s="172"/>
      <c r="AJ71" s="173"/>
      <c r="AK71" s="170">
        <v>42194</v>
      </c>
      <c r="AL71" s="171" t="s">
        <v>232</v>
      </c>
      <c r="AM71" s="172">
        <v>0</v>
      </c>
      <c r="AN71" s="172">
        <v>0</v>
      </c>
      <c r="AO71" s="172">
        <v>0</v>
      </c>
      <c r="AP71" s="172">
        <v>0</v>
      </c>
      <c r="AQ71" s="172">
        <v>0</v>
      </c>
      <c r="AR71" s="173">
        <v>0</v>
      </c>
      <c r="AS71" s="174">
        <v>0</v>
      </c>
      <c r="AT71" s="171">
        <v>0</v>
      </c>
      <c r="AU71" s="172" t="s">
        <v>232</v>
      </c>
      <c r="AV71" s="172">
        <v>0</v>
      </c>
      <c r="AW71" s="175" t="s">
        <v>232</v>
      </c>
      <c r="AX71" s="176">
        <v>0</v>
      </c>
      <c r="AY71" s="171" t="s">
        <v>232</v>
      </c>
      <c r="AZ71" s="172">
        <v>0</v>
      </c>
      <c r="BA71" s="172">
        <v>0</v>
      </c>
      <c r="BB71" s="172">
        <v>0</v>
      </c>
      <c r="BC71" s="172">
        <v>0</v>
      </c>
      <c r="BD71" s="172">
        <v>0</v>
      </c>
      <c r="BE71" s="172">
        <v>0</v>
      </c>
      <c r="BF71" s="172">
        <v>0</v>
      </c>
      <c r="BG71" s="172">
        <v>0</v>
      </c>
      <c r="BH71" s="172">
        <v>0</v>
      </c>
      <c r="BI71" s="172">
        <v>0</v>
      </c>
      <c r="BJ71" s="172">
        <v>0</v>
      </c>
      <c r="BK71" s="172">
        <v>0</v>
      </c>
      <c r="BL71" s="172"/>
      <c r="BM71" s="172"/>
      <c r="BN71" s="172"/>
      <c r="BO71" s="172">
        <v>0</v>
      </c>
      <c r="BP71" s="172">
        <v>0</v>
      </c>
      <c r="BQ71" s="172">
        <v>0</v>
      </c>
      <c r="BR71" s="172" t="s">
        <v>232</v>
      </c>
      <c r="BS71" s="172" t="s">
        <v>232</v>
      </c>
      <c r="BT71" s="172" t="s">
        <v>232</v>
      </c>
      <c r="BU71" s="172">
        <v>0</v>
      </c>
      <c r="BV71" s="173" t="s">
        <v>232</v>
      </c>
      <c r="BW71" s="174">
        <v>0</v>
      </c>
      <c r="BX71" s="177">
        <v>0</v>
      </c>
      <c r="BY71" s="178">
        <v>0</v>
      </c>
      <c r="BZ71" s="179">
        <v>0</v>
      </c>
      <c r="CA71" s="179">
        <v>0</v>
      </c>
    </row>
    <row r="72" spans="1:79" x14ac:dyDescent="0.2">
      <c r="A72" s="170">
        <v>42195</v>
      </c>
      <c r="B72" s="171" t="s">
        <v>232</v>
      </c>
      <c r="C72" s="172" t="s">
        <v>232</v>
      </c>
      <c r="D72" s="172" t="s">
        <v>232</v>
      </c>
      <c r="E72" s="172">
        <v>6.9573330491426236E-2</v>
      </c>
      <c r="F72" s="172" t="s">
        <v>232</v>
      </c>
      <c r="G72" s="172" t="s">
        <v>232</v>
      </c>
      <c r="H72" s="173" t="s">
        <v>232</v>
      </c>
      <c r="I72" s="171"/>
      <c r="J72" s="172"/>
      <c r="K72" s="172"/>
      <c r="L72" s="172"/>
      <c r="M72" s="171"/>
      <c r="N72" s="172"/>
      <c r="O72" s="172"/>
      <c r="P72" s="172"/>
      <c r="Q72" s="172"/>
      <c r="R72" s="172"/>
      <c r="S72" s="172"/>
      <c r="T72" s="172" t="s">
        <v>232</v>
      </c>
      <c r="U72" s="172"/>
      <c r="V72" s="172" t="s">
        <v>232</v>
      </c>
      <c r="W72" s="172"/>
      <c r="X72" s="172"/>
      <c r="Y72" s="172"/>
      <c r="Z72" s="172"/>
      <c r="AA72" s="172"/>
      <c r="AB72" s="172"/>
      <c r="AC72" s="172"/>
      <c r="AD72" s="172"/>
      <c r="AE72" s="172"/>
      <c r="AF72" s="172"/>
      <c r="AG72" s="172"/>
      <c r="AH72" s="172"/>
      <c r="AI72" s="172"/>
      <c r="AJ72" s="173"/>
      <c r="AK72" s="170">
        <v>42195</v>
      </c>
      <c r="AL72" s="171" t="s">
        <v>232</v>
      </c>
      <c r="AM72" s="172">
        <v>0</v>
      </c>
      <c r="AN72" s="172">
        <v>0</v>
      </c>
      <c r="AO72" s="172">
        <v>0</v>
      </c>
      <c r="AP72" s="172">
        <v>0</v>
      </c>
      <c r="AQ72" s="172">
        <v>0</v>
      </c>
      <c r="AR72" s="173">
        <v>0</v>
      </c>
      <c r="AS72" s="174">
        <v>0</v>
      </c>
      <c r="AT72" s="171">
        <v>0</v>
      </c>
      <c r="AU72" s="172" t="s">
        <v>232</v>
      </c>
      <c r="AV72" s="172">
        <v>0</v>
      </c>
      <c r="AW72" s="175" t="s">
        <v>232</v>
      </c>
      <c r="AX72" s="176">
        <v>0</v>
      </c>
      <c r="AY72" s="171" t="s">
        <v>232</v>
      </c>
      <c r="AZ72" s="172">
        <v>0</v>
      </c>
      <c r="BA72" s="172">
        <v>0</v>
      </c>
      <c r="BB72" s="172">
        <v>0</v>
      </c>
      <c r="BC72" s="172">
        <v>0</v>
      </c>
      <c r="BD72" s="172">
        <v>0</v>
      </c>
      <c r="BE72" s="172">
        <v>0</v>
      </c>
      <c r="BF72" s="172">
        <v>0</v>
      </c>
      <c r="BG72" s="172">
        <v>0</v>
      </c>
      <c r="BH72" s="172">
        <v>0</v>
      </c>
      <c r="BI72" s="172">
        <v>0</v>
      </c>
      <c r="BJ72" s="172">
        <v>0</v>
      </c>
      <c r="BK72" s="172">
        <v>0</v>
      </c>
      <c r="BL72" s="172"/>
      <c r="BM72" s="172"/>
      <c r="BN72" s="172"/>
      <c r="BO72" s="172">
        <v>0</v>
      </c>
      <c r="BP72" s="172">
        <v>0</v>
      </c>
      <c r="BQ72" s="172">
        <v>0</v>
      </c>
      <c r="BR72" s="172" t="s">
        <v>232</v>
      </c>
      <c r="BS72" s="172" t="s">
        <v>232</v>
      </c>
      <c r="BT72" s="172" t="s">
        <v>232</v>
      </c>
      <c r="BU72" s="172">
        <v>0</v>
      </c>
      <c r="BV72" s="173" t="s">
        <v>232</v>
      </c>
      <c r="BW72" s="174">
        <v>0</v>
      </c>
      <c r="BX72" s="177">
        <v>0</v>
      </c>
      <c r="BY72" s="178">
        <v>0</v>
      </c>
      <c r="BZ72" s="179">
        <v>0</v>
      </c>
      <c r="CA72" s="179">
        <v>0</v>
      </c>
    </row>
    <row r="73" spans="1:79" x14ac:dyDescent="0.2">
      <c r="A73" s="170">
        <v>42198</v>
      </c>
      <c r="B73" s="171" t="s">
        <v>232</v>
      </c>
      <c r="C73" s="172" t="s">
        <v>232</v>
      </c>
      <c r="D73" s="172" t="s">
        <v>232</v>
      </c>
      <c r="E73" s="172">
        <v>6.1320399085213077E-2</v>
      </c>
      <c r="F73" s="172" t="s">
        <v>232</v>
      </c>
      <c r="G73" s="172" t="s">
        <v>232</v>
      </c>
      <c r="H73" s="173" t="s">
        <v>232</v>
      </c>
      <c r="I73" s="171"/>
      <c r="J73" s="172"/>
      <c r="K73" s="172"/>
      <c r="L73" s="172"/>
      <c r="M73" s="171"/>
      <c r="N73" s="172"/>
      <c r="O73" s="172"/>
      <c r="P73" s="172"/>
      <c r="Q73" s="172"/>
      <c r="R73" s="172"/>
      <c r="S73" s="172"/>
      <c r="T73" s="172" t="s">
        <v>232</v>
      </c>
      <c r="U73" s="172"/>
      <c r="V73" s="172" t="s">
        <v>232</v>
      </c>
      <c r="W73" s="172"/>
      <c r="X73" s="172"/>
      <c r="Y73" s="172"/>
      <c r="Z73" s="172"/>
      <c r="AA73" s="172"/>
      <c r="AB73" s="172"/>
      <c r="AC73" s="172"/>
      <c r="AD73" s="172"/>
      <c r="AE73" s="172"/>
      <c r="AF73" s="172"/>
      <c r="AG73" s="172"/>
      <c r="AH73" s="172"/>
      <c r="AI73" s="172"/>
      <c r="AJ73" s="173"/>
      <c r="AK73" s="170">
        <v>42198</v>
      </c>
      <c r="AL73" s="171" t="s">
        <v>232</v>
      </c>
      <c r="AM73" s="172">
        <v>0</v>
      </c>
      <c r="AN73" s="172">
        <v>0</v>
      </c>
      <c r="AO73" s="172">
        <v>0</v>
      </c>
      <c r="AP73" s="172">
        <v>0</v>
      </c>
      <c r="AQ73" s="172">
        <v>0</v>
      </c>
      <c r="AR73" s="173">
        <v>0</v>
      </c>
      <c r="AS73" s="174">
        <v>0</v>
      </c>
      <c r="AT73" s="171">
        <v>0</v>
      </c>
      <c r="AU73" s="172" t="s">
        <v>232</v>
      </c>
      <c r="AV73" s="172">
        <v>0</v>
      </c>
      <c r="AW73" s="175" t="s">
        <v>232</v>
      </c>
      <c r="AX73" s="176">
        <v>0</v>
      </c>
      <c r="AY73" s="171">
        <v>0</v>
      </c>
      <c r="AZ73" s="172">
        <v>0</v>
      </c>
      <c r="BA73" s="172">
        <v>0</v>
      </c>
      <c r="BB73" s="172">
        <v>0</v>
      </c>
      <c r="BC73" s="172">
        <v>0</v>
      </c>
      <c r="BD73" s="172">
        <v>0</v>
      </c>
      <c r="BE73" s="172">
        <v>0</v>
      </c>
      <c r="BF73" s="172">
        <v>0</v>
      </c>
      <c r="BG73" s="172">
        <v>0</v>
      </c>
      <c r="BH73" s="172">
        <v>0</v>
      </c>
      <c r="BI73" s="172">
        <v>0</v>
      </c>
      <c r="BJ73" s="172">
        <v>0</v>
      </c>
      <c r="BK73" s="172">
        <v>0</v>
      </c>
      <c r="BL73" s="172"/>
      <c r="BM73" s="172"/>
      <c r="BN73" s="172"/>
      <c r="BO73" s="172">
        <v>0</v>
      </c>
      <c r="BP73" s="172">
        <v>0</v>
      </c>
      <c r="BQ73" s="172">
        <v>0</v>
      </c>
      <c r="BR73" s="172" t="s">
        <v>232</v>
      </c>
      <c r="BS73" s="172" t="s">
        <v>232</v>
      </c>
      <c r="BT73" s="172" t="s">
        <v>232</v>
      </c>
      <c r="BU73" s="172">
        <v>0</v>
      </c>
      <c r="BV73" s="173" t="s">
        <v>232</v>
      </c>
      <c r="BW73" s="174">
        <v>0</v>
      </c>
      <c r="BX73" s="177">
        <v>0</v>
      </c>
      <c r="BY73" s="178">
        <v>0</v>
      </c>
      <c r="BZ73" s="179">
        <v>0</v>
      </c>
      <c r="CA73" s="179">
        <v>0</v>
      </c>
    </row>
    <row r="74" spans="1:79" x14ac:dyDescent="0.2">
      <c r="A74" s="170">
        <v>42199</v>
      </c>
      <c r="B74" s="171" t="s">
        <v>232</v>
      </c>
      <c r="C74" s="172" t="s">
        <v>232</v>
      </c>
      <c r="D74" s="172" t="s">
        <v>232</v>
      </c>
      <c r="E74" s="172">
        <v>6.0311812068395872E-2</v>
      </c>
      <c r="F74" s="172" t="s">
        <v>232</v>
      </c>
      <c r="G74" s="172" t="s">
        <v>232</v>
      </c>
      <c r="H74" s="173" t="s">
        <v>232</v>
      </c>
      <c r="I74" s="171"/>
      <c r="J74" s="172"/>
      <c r="K74" s="172"/>
      <c r="L74" s="172"/>
      <c r="M74" s="171"/>
      <c r="N74" s="172"/>
      <c r="O74" s="172"/>
      <c r="P74" s="172"/>
      <c r="Q74" s="172"/>
      <c r="R74" s="172"/>
      <c r="S74" s="172"/>
      <c r="T74" s="172" t="s">
        <v>232</v>
      </c>
      <c r="U74" s="172"/>
      <c r="V74" s="172" t="s">
        <v>232</v>
      </c>
      <c r="W74" s="172"/>
      <c r="X74" s="172"/>
      <c r="Y74" s="172"/>
      <c r="Z74" s="172"/>
      <c r="AA74" s="172"/>
      <c r="AB74" s="172"/>
      <c r="AC74" s="172"/>
      <c r="AD74" s="172"/>
      <c r="AE74" s="172"/>
      <c r="AF74" s="172"/>
      <c r="AG74" s="172"/>
      <c r="AH74" s="172"/>
      <c r="AI74" s="172"/>
      <c r="AJ74" s="173"/>
      <c r="AK74" s="170">
        <v>42199</v>
      </c>
      <c r="AL74" s="171" t="s">
        <v>232</v>
      </c>
      <c r="AM74" s="172">
        <v>0</v>
      </c>
      <c r="AN74" s="172">
        <v>0</v>
      </c>
      <c r="AO74" s="172">
        <v>0</v>
      </c>
      <c r="AP74" s="172">
        <v>0</v>
      </c>
      <c r="AQ74" s="172">
        <v>0</v>
      </c>
      <c r="AR74" s="173">
        <v>0</v>
      </c>
      <c r="AS74" s="174">
        <v>0</v>
      </c>
      <c r="AT74" s="171">
        <v>0</v>
      </c>
      <c r="AU74" s="172" t="s">
        <v>232</v>
      </c>
      <c r="AV74" s="172">
        <v>0</v>
      </c>
      <c r="AW74" s="175" t="s">
        <v>232</v>
      </c>
      <c r="AX74" s="176">
        <v>0</v>
      </c>
      <c r="AY74" s="171">
        <v>0</v>
      </c>
      <c r="AZ74" s="172">
        <v>0</v>
      </c>
      <c r="BA74" s="172">
        <v>0</v>
      </c>
      <c r="BB74" s="172">
        <v>0</v>
      </c>
      <c r="BC74" s="172">
        <v>0</v>
      </c>
      <c r="BD74" s="172">
        <v>0</v>
      </c>
      <c r="BE74" s="172">
        <v>0</v>
      </c>
      <c r="BF74" s="172">
        <v>0</v>
      </c>
      <c r="BG74" s="172">
        <v>0</v>
      </c>
      <c r="BH74" s="172">
        <v>0</v>
      </c>
      <c r="BI74" s="172">
        <v>0</v>
      </c>
      <c r="BJ74" s="172">
        <v>0</v>
      </c>
      <c r="BK74" s="172">
        <v>0</v>
      </c>
      <c r="BL74" s="172"/>
      <c r="BM74" s="172"/>
      <c r="BN74" s="172"/>
      <c r="BO74" s="172">
        <v>0</v>
      </c>
      <c r="BP74" s="172">
        <v>0</v>
      </c>
      <c r="BQ74" s="172" t="s">
        <v>232</v>
      </c>
      <c r="BR74" s="172" t="s">
        <v>232</v>
      </c>
      <c r="BS74" s="172" t="s">
        <v>232</v>
      </c>
      <c r="BT74" s="172" t="s">
        <v>232</v>
      </c>
      <c r="BU74" s="172">
        <v>0</v>
      </c>
      <c r="BV74" s="173" t="s">
        <v>232</v>
      </c>
      <c r="BW74" s="174">
        <v>0</v>
      </c>
      <c r="BX74" s="177">
        <v>0</v>
      </c>
      <c r="BY74" s="178">
        <v>0</v>
      </c>
      <c r="BZ74" s="179">
        <v>0</v>
      </c>
      <c r="CA74" s="179">
        <v>0</v>
      </c>
    </row>
    <row r="75" spans="1:79" x14ac:dyDescent="0.2">
      <c r="A75" s="170">
        <v>42200</v>
      </c>
      <c r="B75" s="171" t="s">
        <v>232</v>
      </c>
      <c r="C75" s="172" t="s">
        <v>232</v>
      </c>
      <c r="D75" s="172" t="s">
        <v>232</v>
      </c>
      <c r="E75" s="172">
        <v>5.8297902280661104E-2</v>
      </c>
      <c r="F75" s="172" t="s">
        <v>232</v>
      </c>
      <c r="G75" s="172" t="s">
        <v>232</v>
      </c>
      <c r="H75" s="173" t="s">
        <v>232</v>
      </c>
      <c r="I75" s="171"/>
      <c r="J75" s="172"/>
      <c r="K75" s="172"/>
      <c r="L75" s="172"/>
      <c r="M75" s="171"/>
      <c r="N75" s="172"/>
      <c r="O75" s="172"/>
      <c r="P75" s="172"/>
      <c r="Q75" s="172"/>
      <c r="R75" s="172"/>
      <c r="S75" s="172"/>
      <c r="T75" s="172" t="s">
        <v>232</v>
      </c>
      <c r="U75" s="172"/>
      <c r="V75" s="172" t="s">
        <v>232</v>
      </c>
      <c r="W75" s="172"/>
      <c r="X75" s="172"/>
      <c r="Y75" s="172"/>
      <c r="Z75" s="172"/>
      <c r="AA75" s="172"/>
      <c r="AB75" s="172"/>
      <c r="AC75" s="172"/>
      <c r="AD75" s="172"/>
      <c r="AE75" s="172"/>
      <c r="AF75" s="172"/>
      <c r="AG75" s="172"/>
      <c r="AH75" s="172"/>
      <c r="AI75" s="172"/>
      <c r="AJ75" s="173"/>
      <c r="AK75" s="170">
        <v>42200</v>
      </c>
      <c r="AL75" s="171">
        <v>0</v>
      </c>
      <c r="AM75" s="172">
        <v>0</v>
      </c>
      <c r="AN75" s="172">
        <v>0</v>
      </c>
      <c r="AO75" s="172">
        <v>0</v>
      </c>
      <c r="AP75" s="172">
        <v>0</v>
      </c>
      <c r="AQ75" s="172">
        <v>0</v>
      </c>
      <c r="AR75" s="173">
        <v>0</v>
      </c>
      <c r="AS75" s="174">
        <v>0</v>
      </c>
      <c r="AT75" s="171">
        <v>0</v>
      </c>
      <c r="AU75" s="172">
        <v>0</v>
      </c>
      <c r="AV75" s="172">
        <v>0</v>
      </c>
      <c r="AW75" s="175" t="s">
        <v>232</v>
      </c>
      <c r="AX75" s="176">
        <v>0</v>
      </c>
      <c r="AY75" s="171">
        <v>0</v>
      </c>
      <c r="AZ75" s="172">
        <v>0</v>
      </c>
      <c r="BA75" s="172">
        <v>0</v>
      </c>
      <c r="BB75" s="172">
        <v>0</v>
      </c>
      <c r="BC75" s="172">
        <v>0</v>
      </c>
      <c r="BD75" s="172">
        <v>0</v>
      </c>
      <c r="BE75" s="172">
        <v>0</v>
      </c>
      <c r="BF75" s="172">
        <v>0</v>
      </c>
      <c r="BG75" s="172">
        <v>0</v>
      </c>
      <c r="BH75" s="172">
        <v>0</v>
      </c>
      <c r="BI75" s="172">
        <v>0</v>
      </c>
      <c r="BJ75" s="172">
        <v>0</v>
      </c>
      <c r="BK75" s="172">
        <v>0</v>
      </c>
      <c r="BL75" s="172"/>
      <c r="BM75" s="172"/>
      <c r="BN75" s="172"/>
      <c r="BO75" s="172">
        <v>0</v>
      </c>
      <c r="BP75" s="172">
        <v>0</v>
      </c>
      <c r="BQ75" s="172" t="s">
        <v>232</v>
      </c>
      <c r="BR75" s="172" t="s">
        <v>232</v>
      </c>
      <c r="BS75" s="172" t="s">
        <v>232</v>
      </c>
      <c r="BT75" s="172" t="s">
        <v>232</v>
      </c>
      <c r="BU75" s="172">
        <v>0</v>
      </c>
      <c r="BV75" s="173" t="s">
        <v>232</v>
      </c>
      <c r="BW75" s="174">
        <v>0</v>
      </c>
      <c r="BX75" s="177">
        <v>0</v>
      </c>
      <c r="BY75" s="178">
        <v>0</v>
      </c>
      <c r="BZ75" s="179">
        <v>0</v>
      </c>
      <c r="CA75" s="179">
        <v>0</v>
      </c>
    </row>
    <row r="76" spans="1:79" x14ac:dyDescent="0.2">
      <c r="A76" s="170">
        <v>42201</v>
      </c>
      <c r="B76" s="171" t="s">
        <v>232</v>
      </c>
      <c r="C76" s="172" t="s">
        <v>232</v>
      </c>
      <c r="D76" s="172" t="s">
        <v>232</v>
      </c>
      <c r="E76" s="172" t="s">
        <v>232</v>
      </c>
      <c r="F76" s="172" t="s">
        <v>232</v>
      </c>
      <c r="G76" s="172" t="s">
        <v>232</v>
      </c>
      <c r="H76" s="173" t="s">
        <v>232</v>
      </c>
      <c r="I76" s="171"/>
      <c r="J76" s="172"/>
      <c r="K76" s="172"/>
      <c r="L76" s="172"/>
      <c r="M76" s="171"/>
      <c r="N76" s="172"/>
      <c r="O76" s="172"/>
      <c r="P76" s="172"/>
      <c r="Q76" s="172"/>
      <c r="R76" s="172"/>
      <c r="S76" s="172"/>
      <c r="T76" s="172" t="s">
        <v>232</v>
      </c>
      <c r="U76" s="172"/>
      <c r="V76" s="172" t="s">
        <v>232</v>
      </c>
      <c r="W76" s="172"/>
      <c r="X76" s="172"/>
      <c r="Y76" s="172"/>
      <c r="Z76" s="172"/>
      <c r="AA76" s="172"/>
      <c r="AB76" s="172"/>
      <c r="AC76" s="172"/>
      <c r="AD76" s="172"/>
      <c r="AE76" s="172"/>
      <c r="AF76" s="172"/>
      <c r="AG76" s="172"/>
      <c r="AH76" s="172"/>
      <c r="AI76" s="172"/>
      <c r="AJ76" s="173"/>
      <c r="AK76" s="170">
        <v>42201</v>
      </c>
      <c r="AL76" s="171">
        <v>0</v>
      </c>
      <c r="AM76" s="172" t="s">
        <v>232</v>
      </c>
      <c r="AN76" s="172">
        <v>0</v>
      </c>
      <c r="AO76" s="172">
        <v>0</v>
      </c>
      <c r="AP76" s="172">
        <v>0</v>
      </c>
      <c r="AQ76" s="172">
        <v>0</v>
      </c>
      <c r="AR76" s="173">
        <v>0</v>
      </c>
      <c r="AS76" s="174">
        <v>0</v>
      </c>
      <c r="AT76" s="171" t="s">
        <v>232</v>
      </c>
      <c r="AU76" s="172">
        <v>0</v>
      </c>
      <c r="AV76" s="172">
        <v>0</v>
      </c>
      <c r="AW76" s="175" t="s">
        <v>232</v>
      </c>
      <c r="AX76" s="176">
        <v>0</v>
      </c>
      <c r="AY76" s="171">
        <v>0</v>
      </c>
      <c r="AZ76" s="172">
        <v>0</v>
      </c>
      <c r="BA76" s="172">
        <v>0</v>
      </c>
      <c r="BB76" s="172">
        <v>0</v>
      </c>
      <c r="BC76" s="172">
        <v>0</v>
      </c>
      <c r="BD76" s="172">
        <v>0</v>
      </c>
      <c r="BE76" s="172">
        <v>0</v>
      </c>
      <c r="BF76" s="172">
        <v>0</v>
      </c>
      <c r="BG76" s="172">
        <v>0</v>
      </c>
      <c r="BH76" s="172">
        <v>0</v>
      </c>
      <c r="BI76" s="172">
        <v>0</v>
      </c>
      <c r="BJ76" s="172">
        <v>0</v>
      </c>
      <c r="BK76" s="172">
        <v>0</v>
      </c>
      <c r="BL76" s="172"/>
      <c r="BM76" s="172"/>
      <c r="BN76" s="172"/>
      <c r="BO76" s="172">
        <v>0</v>
      </c>
      <c r="BP76" s="172">
        <v>0</v>
      </c>
      <c r="BQ76" s="172" t="s">
        <v>232</v>
      </c>
      <c r="BR76" s="172" t="s">
        <v>232</v>
      </c>
      <c r="BS76" s="172" t="s">
        <v>232</v>
      </c>
      <c r="BT76" s="172" t="s">
        <v>232</v>
      </c>
      <c r="BU76" s="172">
        <v>0</v>
      </c>
      <c r="BV76" s="173" t="s">
        <v>232</v>
      </c>
      <c r="BW76" s="174">
        <v>0</v>
      </c>
      <c r="BX76" s="177">
        <v>0</v>
      </c>
      <c r="BY76" s="178">
        <v>0</v>
      </c>
      <c r="BZ76" s="179">
        <v>0</v>
      </c>
      <c r="CA76" s="179">
        <v>0</v>
      </c>
    </row>
    <row r="77" spans="1:79" x14ac:dyDescent="0.2">
      <c r="A77" s="170">
        <v>42205</v>
      </c>
      <c r="B77" s="171" t="s">
        <v>232</v>
      </c>
      <c r="C77" s="172" t="s">
        <v>232</v>
      </c>
      <c r="D77" s="172" t="s">
        <v>232</v>
      </c>
      <c r="E77" s="172" t="s">
        <v>232</v>
      </c>
      <c r="F77" s="172" t="s">
        <v>232</v>
      </c>
      <c r="G77" s="172" t="s">
        <v>232</v>
      </c>
      <c r="H77" s="173" t="s">
        <v>232</v>
      </c>
      <c r="I77" s="171"/>
      <c r="J77" s="172"/>
      <c r="K77" s="172"/>
      <c r="L77" s="172"/>
      <c r="M77" s="171"/>
      <c r="N77" s="172"/>
      <c r="O77" s="172"/>
      <c r="P77" s="172"/>
      <c r="Q77" s="172"/>
      <c r="R77" s="172"/>
      <c r="S77" s="172"/>
      <c r="T77" s="172" t="s">
        <v>232</v>
      </c>
      <c r="U77" s="172"/>
      <c r="V77" s="172" t="s">
        <v>232</v>
      </c>
      <c r="W77" s="172"/>
      <c r="X77" s="172"/>
      <c r="Y77" s="172"/>
      <c r="Z77" s="172"/>
      <c r="AA77" s="172"/>
      <c r="AB77" s="172"/>
      <c r="AC77" s="172"/>
      <c r="AD77" s="172"/>
      <c r="AE77" s="172"/>
      <c r="AF77" s="172"/>
      <c r="AG77" s="172"/>
      <c r="AH77" s="172"/>
      <c r="AI77" s="172"/>
      <c r="AJ77" s="173"/>
      <c r="AK77" s="170">
        <v>42205</v>
      </c>
      <c r="AL77" s="171">
        <v>0</v>
      </c>
      <c r="AM77" s="172">
        <v>0</v>
      </c>
      <c r="AN77" s="172">
        <v>0</v>
      </c>
      <c r="AO77" s="172">
        <v>0</v>
      </c>
      <c r="AP77" s="172">
        <v>0</v>
      </c>
      <c r="AQ77" s="172">
        <v>0</v>
      </c>
      <c r="AR77" s="173">
        <v>0</v>
      </c>
      <c r="AS77" s="174">
        <v>0</v>
      </c>
      <c r="AT77" s="171" t="s">
        <v>232</v>
      </c>
      <c r="AU77" s="172">
        <v>0</v>
      </c>
      <c r="AV77" s="172">
        <v>0</v>
      </c>
      <c r="AW77" s="175" t="s">
        <v>232</v>
      </c>
      <c r="AX77" s="176">
        <v>0</v>
      </c>
      <c r="AY77" s="171">
        <v>0</v>
      </c>
      <c r="AZ77" s="172">
        <v>0</v>
      </c>
      <c r="BA77" s="172">
        <v>0</v>
      </c>
      <c r="BB77" s="172">
        <v>0</v>
      </c>
      <c r="BC77" s="172">
        <v>0</v>
      </c>
      <c r="BD77" s="172">
        <v>0</v>
      </c>
      <c r="BE77" s="172">
        <v>0</v>
      </c>
      <c r="BF77" s="172">
        <v>0</v>
      </c>
      <c r="BG77" s="172">
        <v>0</v>
      </c>
      <c r="BH77" s="172">
        <v>0</v>
      </c>
      <c r="BI77" s="172">
        <v>0</v>
      </c>
      <c r="BJ77" s="172">
        <v>0</v>
      </c>
      <c r="BK77" s="172">
        <v>0</v>
      </c>
      <c r="BL77" s="172"/>
      <c r="BM77" s="172"/>
      <c r="BN77" s="172"/>
      <c r="BO77" s="172">
        <v>0</v>
      </c>
      <c r="BP77" s="172">
        <v>0</v>
      </c>
      <c r="BQ77" s="172" t="s">
        <v>232</v>
      </c>
      <c r="BR77" s="172" t="s">
        <v>232</v>
      </c>
      <c r="BS77" s="172" t="s">
        <v>232</v>
      </c>
      <c r="BT77" s="172" t="s">
        <v>232</v>
      </c>
      <c r="BU77" s="172">
        <v>0</v>
      </c>
      <c r="BV77" s="173" t="s">
        <v>232</v>
      </c>
      <c r="BW77" s="174">
        <v>0</v>
      </c>
      <c r="BX77" s="177">
        <v>0</v>
      </c>
      <c r="BY77" s="178">
        <v>0</v>
      </c>
      <c r="BZ77" s="179">
        <v>0</v>
      </c>
      <c r="CA77" s="179">
        <v>0</v>
      </c>
    </row>
    <row r="78" spans="1:79" x14ac:dyDescent="0.2">
      <c r="A78" s="170">
        <v>42206</v>
      </c>
      <c r="B78" s="171" t="s">
        <v>232</v>
      </c>
      <c r="C78" s="172" t="s">
        <v>232</v>
      </c>
      <c r="D78" s="172" t="s">
        <v>232</v>
      </c>
      <c r="E78" s="172" t="s">
        <v>232</v>
      </c>
      <c r="F78" s="172" t="s">
        <v>232</v>
      </c>
      <c r="G78" s="172" t="s">
        <v>232</v>
      </c>
      <c r="H78" s="173" t="s">
        <v>232</v>
      </c>
      <c r="I78" s="171"/>
      <c r="J78" s="172"/>
      <c r="K78" s="172"/>
      <c r="L78" s="172"/>
      <c r="M78" s="171"/>
      <c r="N78" s="172"/>
      <c r="O78" s="172"/>
      <c r="P78" s="172"/>
      <c r="Q78" s="172"/>
      <c r="R78" s="172"/>
      <c r="S78" s="172"/>
      <c r="T78" s="172">
        <v>-1.9194851567577171E-7</v>
      </c>
      <c r="U78" s="172"/>
      <c r="V78" s="172">
        <v>-1.9194851567577171E-7</v>
      </c>
      <c r="W78" s="172"/>
      <c r="X78" s="172"/>
      <c r="Y78" s="172"/>
      <c r="Z78" s="172"/>
      <c r="AA78" s="172"/>
      <c r="AB78" s="172"/>
      <c r="AC78" s="172"/>
      <c r="AD78" s="172"/>
      <c r="AE78" s="172"/>
      <c r="AF78" s="172"/>
      <c r="AG78" s="172"/>
      <c r="AH78" s="172"/>
      <c r="AI78" s="172"/>
      <c r="AJ78" s="173"/>
      <c r="AK78" s="170">
        <v>42206</v>
      </c>
      <c r="AL78" s="171">
        <v>0</v>
      </c>
      <c r="AM78" s="172">
        <v>0</v>
      </c>
      <c r="AN78" s="172">
        <v>0</v>
      </c>
      <c r="AO78" s="172">
        <v>0</v>
      </c>
      <c r="AP78" s="172">
        <v>0</v>
      </c>
      <c r="AQ78" s="172">
        <v>0</v>
      </c>
      <c r="AR78" s="173">
        <v>0</v>
      </c>
      <c r="AS78" s="174">
        <v>0</v>
      </c>
      <c r="AT78" s="171" t="s">
        <v>232</v>
      </c>
      <c r="AU78" s="172">
        <v>0</v>
      </c>
      <c r="AV78" s="172">
        <v>0</v>
      </c>
      <c r="AW78" s="175" t="s">
        <v>232</v>
      </c>
      <c r="AX78" s="176">
        <v>0</v>
      </c>
      <c r="AY78" s="171">
        <v>0</v>
      </c>
      <c r="AZ78" s="172">
        <v>0</v>
      </c>
      <c r="BA78" s="172">
        <v>0</v>
      </c>
      <c r="BB78" s="172">
        <v>0</v>
      </c>
      <c r="BC78" s="172">
        <v>0</v>
      </c>
      <c r="BD78" s="172">
        <v>0</v>
      </c>
      <c r="BE78" s="172">
        <v>0</v>
      </c>
      <c r="BF78" s="172">
        <v>0</v>
      </c>
      <c r="BG78" s="172">
        <v>0</v>
      </c>
      <c r="BH78" s="172">
        <v>0</v>
      </c>
      <c r="BI78" s="172">
        <v>0</v>
      </c>
      <c r="BJ78" s="172">
        <v>0</v>
      </c>
      <c r="BK78" s="172">
        <v>0</v>
      </c>
      <c r="BL78" s="172"/>
      <c r="BM78" s="172"/>
      <c r="BN78" s="172"/>
      <c r="BO78" s="172">
        <v>0</v>
      </c>
      <c r="BP78" s="172">
        <v>0</v>
      </c>
      <c r="BQ78" s="172" t="s">
        <v>232</v>
      </c>
      <c r="BR78" s="172" t="s">
        <v>232</v>
      </c>
      <c r="BS78" s="172" t="s">
        <v>232</v>
      </c>
      <c r="BT78" s="172" t="s">
        <v>232</v>
      </c>
      <c r="BU78" s="172">
        <v>0</v>
      </c>
      <c r="BV78" s="173" t="s">
        <v>232</v>
      </c>
      <c r="BW78" s="174">
        <v>0</v>
      </c>
      <c r="BX78" s="177">
        <v>0</v>
      </c>
      <c r="BY78" s="178">
        <v>0</v>
      </c>
      <c r="BZ78" s="179">
        <v>0</v>
      </c>
      <c r="CA78" s="179">
        <v>0</v>
      </c>
    </row>
    <row r="79" spans="1:79" x14ac:dyDescent="0.2">
      <c r="A79" s="170">
        <v>42207</v>
      </c>
      <c r="B79" s="171" t="s">
        <v>232</v>
      </c>
      <c r="C79" s="172" t="s">
        <v>232</v>
      </c>
      <c r="D79" s="172" t="s">
        <v>232</v>
      </c>
      <c r="E79" s="172" t="s">
        <v>232</v>
      </c>
      <c r="F79" s="172" t="s">
        <v>232</v>
      </c>
      <c r="G79" s="172" t="s">
        <v>232</v>
      </c>
      <c r="H79" s="173" t="s">
        <v>232</v>
      </c>
      <c r="I79" s="171"/>
      <c r="J79" s="172"/>
      <c r="K79" s="172"/>
      <c r="L79" s="172"/>
      <c r="M79" s="171"/>
      <c r="N79" s="172"/>
      <c r="O79" s="172"/>
      <c r="P79" s="172"/>
      <c r="Q79" s="172"/>
      <c r="R79" s="172"/>
      <c r="S79" s="172"/>
      <c r="T79" s="172" t="s">
        <v>232</v>
      </c>
      <c r="U79" s="172"/>
      <c r="V79" s="172" t="s">
        <v>232</v>
      </c>
      <c r="W79" s="172"/>
      <c r="X79" s="172"/>
      <c r="Y79" s="172"/>
      <c r="Z79" s="172"/>
      <c r="AA79" s="172"/>
      <c r="AB79" s="172"/>
      <c r="AC79" s="172"/>
      <c r="AD79" s="172"/>
      <c r="AE79" s="172"/>
      <c r="AF79" s="172"/>
      <c r="AG79" s="172"/>
      <c r="AH79" s="172"/>
      <c r="AI79" s="172"/>
      <c r="AJ79" s="173"/>
      <c r="AK79" s="170">
        <v>42207</v>
      </c>
      <c r="AL79" s="171">
        <v>0</v>
      </c>
      <c r="AM79" s="172">
        <v>0</v>
      </c>
      <c r="AN79" s="172">
        <v>1.0445827936322232</v>
      </c>
      <c r="AO79" s="172">
        <v>0</v>
      </c>
      <c r="AP79" s="172">
        <v>0</v>
      </c>
      <c r="AQ79" s="172">
        <v>0</v>
      </c>
      <c r="AR79" s="173">
        <v>0</v>
      </c>
      <c r="AS79" s="174">
        <v>9.5498396581921413E-2</v>
      </c>
      <c r="AT79" s="171" t="s">
        <v>232</v>
      </c>
      <c r="AU79" s="172">
        <v>0</v>
      </c>
      <c r="AV79" s="172">
        <v>0</v>
      </c>
      <c r="AW79" s="175" t="s">
        <v>232</v>
      </c>
      <c r="AX79" s="176">
        <v>0</v>
      </c>
      <c r="AY79" s="171">
        <v>0</v>
      </c>
      <c r="AZ79" s="172">
        <v>0</v>
      </c>
      <c r="BA79" s="172">
        <v>0</v>
      </c>
      <c r="BB79" s="172">
        <v>0</v>
      </c>
      <c r="BC79" s="172">
        <v>0</v>
      </c>
      <c r="BD79" s="172">
        <v>0</v>
      </c>
      <c r="BE79" s="172">
        <v>0</v>
      </c>
      <c r="BF79" s="172">
        <v>0.41280351378350938</v>
      </c>
      <c r="BG79" s="172">
        <v>0</v>
      </c>
      <c r="BH79" s="172">
        <v>0.29941374788164776</v>
      </c>
      <c r="BI79" s="172">
        <v>0</v>
      </c>
      <c r="BJ79" s="172">
        <v>0</v>
      </c>
      <c r="BK79" s="172">
        <v>0</v>
      </c>
      <c r="BL79" s="172"/>
      <c r="BM79" s="172"/>
      <c r="BN79" s="172"/>
      <c r="BO79" s="172">
        <v>0</v>
      </c>
      <c r="BP79" s="172">
        <v>0</v>
      </c>
      <c r="BQ79" s="172" t="s">
        <v>232</v>
      </c>
      <c r="BR79" s="172" t="s">
        <v>232</v>
      </c>
      <c r="BS79" s="172" t="s">
        <v>232</v>
      </c>
      <c r="BT79" s="172" t="s">
        <v>232</v>
      </c>
      <c r="BU79" s="172">
        <v>0</v>
      </c>
      <c r="BV79" s="173" t="s">
        <v>232</v>
      </c>
      <c r="BW79" s="174">
        <v>5.8432540099914984E-2</v>
      </c>
      <c r="BX79" s="177">
        <v>0</v>
      </c>
      <c r="BY79" s="178">
        <v>1.2326911201679633</v>
      </c>
      <c r="BZ79" s="179">
        <v>0</v>
      </c>
      <c r="CA79" s="179">
        <v>0.3598687454259093</v>
      </c>
    </row>
    <row r="80" spans="1:79" x14ac:dyDescent="0.2">
      <c r="A80" s="170">
        <v>42208</v>
      </c>
      <c r="B80" s="171" t="s">
        <v>232</v>
      </c>
      <c r="C80" s="172" t="s">
        <v>232</v>
      </c>
      <c r="D80" s="172" t="s">
        <v>232</v>
      </c>
      <c r="E80" s="172" t="s">
        <v>232</v>
      </c>
      <c r="F80" s="172" t="s">
        <v>232</v>
      </c>
      <c r="G80" s="172" t="s">
        <v>232</v>
      </c>
      <c r="H80" s="173" t="s">
        <v>232</v>
      </c>
      <c r="I80" s="171"/>
      <c r="J80" s="172"/>
      <c r="K80" s="172"/>
      <c r="L80" s="172"/>
      <c r="M80" s="171"/>
      <c r="N80" s="172"/>
      <c r="O80" s="172"/>
      <c r="P80" s="172"/>
      <c r="Q80" s="172"/>
      <c r="R80" s="172"/>
      <c r="S80" s="172"/>
      <c r="T80" s="172" t="s">
        <v>232</v>
      </c>
      <c r="U80" s="172"/>
      <c r="V80" s="172" t="s">
        <v>232</v>
      </c>
      <c r="W80" s="172"/>
      <c r="X80" s="172"/>
      <c r="Y80" s="172"/>
      <c r="Z80" s="172"/>
      <c r="AA80" s="172"/>
      <c r="AB80" s="172"/>
      <c r="AC80" s="172"/>
      <c r="AD80" s="172"/>
      <c r="AE80" s="172"/>
      <c r="AF80" s="172"/>
      <c r="AG80" s="172"/>
      <c r="AH80" s="172"/>
      <c r="AI80" s="172"/>
      <c r="AJ80" s="173"/>
      <c r="AK80" s="170">
        <v>42208</v>
      </c>
      <c r="AL80" s="171" t="s">
        <v>232</v>
      </c>
      <c r="AM80" s="172">
        <v>0</v>
      </c>
      <c r="AN80" s="172">
        <v>0</v>
      </c>
      <c r="AO80" s="172">
        <v>0</v>
      </c>
      <c r="AP80" s="172">
        <v>0</v>
      </c>
      <c r="AQ80" s="172">
        <v>0</v>
      </c>
      <c r="AR80" s="173">
        <v>0</v>
      </c>
      <c r="AS80" s="174">
        <v>0</v>
      </c>
      <c r="AT80" s="171" t="s">
        <v>232</v>
      </c>
      <c r="AU80" s="172">
        <v>0</v>
      </c>
      <c r="AV80" s="172">
        <v>0</v>
      </c>
      <c r="AW80" s="175" t="s">
        <v>232</v>
      </c>
      <c r="AX80" s="176">
        <v>0</v>
      </c>
      <c r="AY80" s="171">
        <v>0</v>
      </c>
      <c r="AZ80" s="172">
        <v>0</v>
      </c>
      <c r="BA80" s="172">
        <v>0</v>
      </c>
      <c r="BB80" s="172">
        <v>0</v>
      </c>
      <c r="BC80" s="172">
        <v>0</v>
      </c>
      <c r="BD80" s="172">
        <v>0</v>
      </c>
      <c r="BE80" s="172">
        <v>0</v>
      </c>
      <c r="BF80" s="172">
        <v>0</v>
      </c>
      <c r="BG80" s="172">
        <v>0</v>
      </c>
      <c r="BH80" s="172">
        <v>0</v>
      </c>
      <c r="BI80" s="172">
        <v>0</v>
      </c>
      <c r="BJ80" s="172">
        <v>0</v>
      </c>
      <c r="BK80" s="172">
        <v>0</v>
      </c>
      <c r="BL80" s="172"/>
      <c r="BM80" s="172"/>
      <c r="BN80" s="172"/>
      <c r="BO80" s="172">
        <v>0</v>
      </c>
      <c r="BP80" s="172">
        <v>0</v>
      </c>
      <c r="BQ80" s="172">
        <v>0</v>
      </c>
      <c r="BR80" s="172" t="s">
        <v>232</v>
      </c>
      <c r="BS80" s="172" t="s">
        <v>232</v>
      </c>
      <c r="BT80" s="172" t="s">
        <v>232</v>
      </c>
      <c r="BU80" s="172">
        <v>0</v>
      </c>
      <c r="BV80" s="173" t="s">
        <v>232</v>
      </c>
      <c r="BW80" s="174">
        <v>0</v>
      </c>
      <c r="BX80" s="177">
        <v>0</v>
      </c>
      <c r="BY80" s="178">
        <v>0</v>
      </c>
      <c r="BZ80" s="179">
        <v>0</v>
      </c>
      <c r="CA80" s="179">
        <v>0</v>
      </c>
    </row>
    <row r="81" spans="1:79" x14ac:dyDescent="0.2">
      <c r="A81" s="170">
        <v>42209</v>
      </c>
      <c r="B81" s="171" t="s">
        <v>232</v>
      </c>
      <c r="C81" s="172" t="s">
        <v>232</v>
      </c>
      <c r="D81" s="172" t="s">
        <v>232</v>
      </c>
      <c r="E81" s="172" t="s">
        <v>232</v>
      </c>
      <c r="F81" s="172" t="s">
        <v>232</v>
      </c>
      <c r="G81" s="172" t="s">
        <v>232</v>
      </c>
      <c r="H81" s="173" t="s">
        <v>232</v>
      </c>
      <c r="I81" s="171"/>
      <c r="J81" s="172"/>
      <c r="K81" s="172"/>
      <c r="L81" s="172"/>
      <c r="M81" s="171"/>
      <c r="N81" s="172"/>
      <c r="O81" s="172"/>
      <c r="P81" s="172"/>
      <c r="Q81" s="172"/>
      <c r="R81" s="172"/>
      <c r="S81" s="172"/>
      <c r="T81" s="172" t="s">
        <v>232</v>
      </c>
      <c r="U81" s="172"/>
      <c r="V81" s="172" t="s">
        <v>232</v>
      </c>
      <c r="W81" s="172"/>
      <c r="X81" s="172"/>
      <c r="Y81" s="172"/>
      <c r="Z81" s="172"/>
      <c r="AA81" s="172"/>
      <c r="AB81" s="172"/>
      <c r="AC81" s="172"/>
      <c r="AD81" s="172"/>
      <c r="AE81" s="172"/>
      <c r="AF81" s="172"/>
      <c r="AG81" s="172"/>
      <c r="AH81" s="172"/>
      <c r="AI81" s="172"/>
      <c r="AJ81" s="173"/>
      <c r="AK81" s="170">
        <v>42209</v>
      </c>
      <c r="AL81" s="171" t="s">
        <v>232</v>
      </c>
      <c r="AM81" s="172">
        <v>0</v>
      </c>
      <c r="AN81" s="172">
        <v>0</v>
      </c>
      <c r="AO81" s="172">
        <v>0</v>
      </c>
      <c r="AP81" s="172">
        <v>0</v>
      </c>
      <c r="AQ81" s="172">
        <v>0</v>
      </c>
      <c r="AR81" s="173">
        <v>0</v>
      </c>
      <c r="AS81" s="174">
        <v>0</v>
      </c>
      <c r="AT81" s="171" t="s">
        <v>232</v>
      </c>
      <c r="AU81" s="172">
        <v>0</v>
      </c>
      <c r="AV81" s="172">
        <v>0</v>
      </c>
      <c r="AW81" s="175" t="s">
        <v>232</v>
      </c>
      <c r="AX81" s="176">
        <v>0</v>
      </c>
      <c r="AY81" s="171">
        <v>0</v>
      </c>
      <c r="AZ81" s="172">
        <v>0</v>
      </c>
      <c r="BA81" s="172">
        <v>0</v>
      </c>
      <c r="BB81" s="172">
        <v>0</v>
      </c>
      <c r="BC81" s="172">
        <v>0</v>
      </c>
      <c r="BD81" s="172">
        <v>0</v>
      </c>
      <c r="BE81" s="172">
        <v>0</v>
      </c>
      <c r="BF81" s="172">
        <v>0</v>
      </c>
      <c r="BG81" s="172">
        <v>0</v>
      </c>
      <c r="BH81" s="172">
        <v>0</v>
      </c>
      <c r="BI81" s="172">
        <v>0</v>
      </c>
      <c r="BJ81" s="172">
        <v>0</v>
      </c>
      <c r="BK81" s="172">
        <v>0</v>
      </c>
      <c r="BL81" s="172"/>
      <c r="BM81" s="172"/>
      <c r="BN81" s="172"/>
      <c r="BO81" s="172">
        <v>0</v>
      </c>
      <c r="BP81" s="172">
        <v>0</v>
      </c>
      <c r="BQ81" s="172">
        <v>0</v>
      </c>
      <c r="BR81" s="172" t="s">
        <v>232</v>
      </c>
      <c r="BS81" s="172" t="s">
        <v>232</v>
      </c>
      <c r="BT81" s="172" t="s">
        <v>232</v>
      </c>
      <c r="BU81" s="172">
        <v>0</v>
      </c>
      <c r="BV81" s="173" t="s">
        <v>232</v>
      </c>
      <c r="BW81" s="174">
        <v>0</v>
      </c>
      <c r="BX81" s="177">
        <v>0</v>
      </c>
      <c r="BY81" s="178">
        <v>0</v>
      </c>
      <c r="BZ81" s="179">
        <v>0</v>
      </c>
      <c r="CA81" s="179">
        <v>0</v>
      </c>
    </row>
    <row r="82" spans="1:79" x14ac:dyDescent="0.2">
      <c r="A82" s="170">
        <v>42212</v>
      </c>
      <c r="B82" s="171" t="s">
        <v>232</v>
      </c>
      <c r="C82" s="172" t="s">
        <v>232</v>
      </c>
      <c r="D82" s="172" t="s">
        <v>232</v>
      </c>
      <c r="E82" s="172" t="s">
        <v>232</v>
      </c>
      <c r="F82" s="172" t="s">
        <v>232</v>
      </c>
      <c r="G82" s="172" t="s">
        <v>232</v>
      </c>
      <c r="H82" s="173" t="s">
        <v>232</v>
      </c>
      <c r="I82" s="171"/>
      <c r="J82" s="172"/>
      <c r="K82" s="172"/>
      <c r="L82" s="172"/>
      <c r="M82" s="171"/>
      <c r="N82" s="172"/>
      <c r="O82" s="172"/>
      <c r="P82" s="172"/>
      <c r="Q82" s="172"/>
      <c r="R82" s="172"/>
      <c r="S82" s="172"/>
      <c r="T82" s="172" t="s">
        <v>232</v>
      </c>
      <c r="U82" s="172"/>
      <c r="V82" s="172" t="s">
        <v>232</v>
      </c>
      <c r="W82" s="172"/>
      <c r="X82" s="172"/>
      <c r="Y82" s="172"/>
      <c r="Z82" s="172"/>
      <c r="AA82" s="172"/>
      <c r="AB82" s="172"/>
      <c r="AC82" s="172"/>
      <c r="AD82" s="172"/>
      <c r="AE82" s="172"/>
      <c r="AF82" s="172"/>
      <c r="AG82" s="172"/>
      <c r="AH82" s="172"/>
      <c r="AI82" s="172"/>
      <c r="AJ82" s="173"/>
      <c r="AK82" s="170">
        <v>42212</v>
      </c>
      <c r="AL82" s="171" t="s">
        <v>232</v>
      </c>
      <c r="AM82" s="172">
        <v>0</v>
      </c>
      <c r="AN82" s="172">
        <v>0</v>
      </c>
      <c r="AO82" s="172">
        <v>0</v>
      </c>
      <c r="AP82" s="172">
        <v>0</v>
      </c>
      <c r="AQ82" s="172">
        <v>0</v>
      </c>
      <c r="AR82" s="173">
        <v>0</v>
      </c>
      <c r="AS82" s="174">
        <v>0</v>
      </c>
      <c r="AT82" s="171" t="s">
        <v>232</v>
      </c>
      <c r="AU82" s="172">
        <v>0</v>
      </c>
      <c r="AV82" s="172">
        <v>0</v>
      </c>
      <c r="AW82" s="175" t="s">
        <v>232</v>
      </c>
      <c r="AX82" s="176">
        <v>0</v>
      </c>
      <c r="AY82" s="171">
        <v>0</v>
      </c>
      <c r="AZ82" s="172">
        <v>0</v>
      </c>
      <c r="BA82" s="172">
        <v>0</v>
      </c>
      <c r="BB82" s="172">
        <v>0</v>
      </c>
      <c r="BC82" s="172">
        <v>0</v>
      </c>
      <c r="BD82" s="172">
        <v>0</v>
      </c>
      <c r="BE82" s="172">
        <v>0</v>
      </c>
      <c r="BF82" s="172">
        <v>0</v>
      </c>
      <c r="BG82" s="172">
        <v>0</v>
      </c>
      <c r="BH82" s="172">
        <v>0</v>
      </c>
      <c r="BI82" s="172">
        <v>0</v>
      </c>
      <c r="BJ82" s="172">
        <v>0</v>
      </c>
      <c r="BK82" s="172">
        <v>0</v>
      </c>
      <c r="BL82" s="172"/>
      <c r="BM82" s="172"/>
      <c r="BN82" s="172"/>
      <c r="BO82" s="172">
        <v>0</v>
      </c>
      <c r="BP82" s="172">
        <v>0</v>
      </c>
      <c r="BQ82" s="172">
        <v>0</v>
      </c>
      <c r="BR82" s="172" t="s">
        <v>232</v>
      </c>
      <c r="BS82" s="172" t="s">
        <v>232</v>
      </c>
      <c r="BT82" s="172" t="s">
        <v>232</v>
      </c>
      <c r="BU82" s="172">
        <v>0</v>
      </c>
      <c r="BV82" s="173" t="s">
        <v>232</v>
      </c>
      <c r="BW82" s="174">
        <v>0</v>
      </c>
      <c r="BX82" s="177">
        <v>0</v>
      </c>
      <c r="BY82" s="178">
        <v>0</v>
      </c>
      <c r="BZ82" s="179">
        <v>0</v>
      </c>
      <c r="CA82" s="179">
        <v>0</v>
      </c>
    </row>
    <row r="83" spans="1:79" x14ac:dyDescent="0.2">
      <c r="A83" s="170">
        <v>42213</v>
      </c>
      <c r="B83" s="171" t="s">
        <v>232</v>
      </c>
      <c r="C83" s="172" t="s">
        <v>232</v>
      </c>
      <c r="D83" s="172" t="s">
        <v>232</v>
      </c>
      <c r="E83" s="172" t="s">
        <v>232</v>
      </c>
      <c r="F83" s="172" t="s">
        <v>232</v>
      </c>
      <c r="G83" s="172" t="s">
        <v>232</v>
      </c>
      <c r="H83" s="173" t="s">
        <v>232</v>
      </c>
      <c r="I83" s="171"/>
      <c r="J83" s="172"/>
      <c r="K83" s="172"/>
      <c r="L83" s="172"/>
      <c r="M83" s="171"/>
      <c r="N83" s="172"/>
      <c r="O83" s="172"/>
      <c r="P83" s="172"/>
      <c r="Q83" s="172"/>
      <c r="R83" s="172"/>
      <c r="S83" s="172"/>
      <c r="T83" s="172" t="s">
        <v>232</v>
      </c>
      <c r="U83" s="172"/>
      <c r="V83" s="172" t="s">
        <v>232</v>
      </c>
      <c r="W83" s="172"/>
      <c r="X83" s="172"/>
      <c r="Y83" s="172"/>
      <c r="Z83" s="172"/>
      <c r="AA83" s="172"/>
      <c r="AB83" s="172"/>
      <c r="AC83" s="172"/>
      <c r="AD83" s="172"/>
      <c r="AE83" s="172"/>
      <c r="AF83" s="172"/>
      <c r="AG83" s="172"/>
      <c r="AH83" s="172"/>
      <c r="AI83" s="172"/>
      <c r="AJ83" s="173"/>
      <c r="AK83" s="170">
        <v>42213</v>
      </c>
      <c r="AL83" s="171" t="s">
        <v>232</v>
      </c>
      <c r="AM83" s="172">
        <v>0</v>
      </c>
      <c r="AN83" s="172">
        <v>0</v>
      </c>
      <c r="AO83" s="172">
        <v>0</v>
      </c>
      <c r="AP83" s="172">
        <v>0</v>
      </c>
      <c r="AQ83" s="172">
        <v>0</v>
      </c>
      <c r="AR83" s="173">
        <v>0</v>
      </c>
      <c r="AS83" s="174">
        <v>0</v>
      </c>
      <c r="AT83" s="171" t="s">
        <v>232</v>
      </c>
      <c r="AU83" s="172">
        <v>0</v>
      </c>
      <c r="AV83" s="172">
        <v>0</v>
      </c>
      <c r="AW83" s="175" t="s">
        <v>232</v>
      </c>
      <c r="AX83" s="176">
        <v>0</v>
      </c>
      <c r="AY83" s="171" t="s">
        <v>232</v>
      </c>
      <c r="AZ83" s="172">
        <v>0</v>
      </c>
      <c r="BA83" s="172">
        <v>0</v>
      </c>
      <c r="BB83" s="172">
        <v>0</v>
      </c>
      <c r="BC83" s="172">
        <v>0</v>
      </c>
      <c r="BD83" s="172">
        <v>0</v>
      </c>
      <c r="BE83" s="172">
        <v>0</v>
      </c>
      <c r="BF83" s="172">
        <v>0</v>
      </c>
      <c r="BG83" s="172">
        <v>0</v>
      </c>
      <c r="BH83" s="172">
        <v>0</v>
      </c>
      <c r="BI83" s="172">
        <v>0</v>
      </c>
      <c r="BJ83" s="172">
        <v>0</v>
      </c>
      <c r="BK83" s="172">
        <v>0</v>
      </c>
      <c r="BL83" s="172"/>
      <c r="BM83" s="172"/>
      <c r="BN83" s="172"/>
      <c r="BO83" s="172">
        <v>0</v>
      </c>
      <c r="BP83" s="172">
        <v>0</v>
      </c>
      <c r="BQ83" s="172" t="s">
        <v>232</v>
      </c>
      <c r="BR83" s="172" t="s">
        <v>232</v>
      </c>
      <c r="BS83" s="172" t="s">
        <v>232</v>
      </c>
      <c r="BT83" s="172" t="s">
        <v>232</v>
      </c>
      <c r="BU83" s="172">
        <v>0</v>
      </c>
      <c r="BV83" s="173" t="s">
        <v>232</v>
      </c>
      <c r="BW83" s="174">
        <v>0</v>
      </c>
      <c r="BX83" s="177">
        <v>0</v>
      </c>
      <c r="BY83" s="178">
        <v>0</v>
      </c>
      <c r="BZ83" s="179">
        <v>0</v>
      </c>
      <c r="CA83" s="179">
        <v>0</v>
      </c>
    </row>
    <row r="84" spans="1:79" x14ac:dyDescent="0.2">
      <c r="A84" s="170">
        <v>42214</v>
      </c>
      <c r="B84" s="171" t="s">
        <v>232</v>
      </c>
      <c r="C84" s="172" t="s">
        <v>232</v>
      </c>
      <c r="D84" s="172" t="s">
        <v>232</v>
      </c>
      <c r="E84" s="172" t="s">
        <v>232</v>
      </c>
      <c r="F84" s="172" t="s">
        <v>232</v>
      </c>
      <c r="G84" s="172" t="s">
        <v>232</v>
      </c>
      <c r="H84" s="173" t="s">
        <v>232</v>
      </c>
      <c r="I84" s="171"/>
      <c r="J84" s="172"/>
      <c r="K84" s="172"/>
      <c r="L84" s="172"/>
      <c r="M84" s="171"/>
      <c r="N84" s="172"/>
      <c r="O84" s="172"/>
      <c r="P84" s="172"/>
      <c r="Q84" s="172"/>
      <c r="R84" s="172"/>
      <c r="S84" s="172"/>
      <c r="T84" s="172" t="s">
        <v>232</v>
      </c>
      <c r="U84" s="172"/>
      <c r="V84" s="172" t="s">
        <v>232</v>
      </c>
      <c r="W84" s="172"/>
      <c r="X84" s="172"/>
      <c r="Y84" s="172"/>
      <c r="Z84" s="172"/>
      <c r="AA84" s="172"/>
      <c r="AB84" s="172"/>
      <c r="AC84" s="172"/>
      <c r="AD84" s="172"/>
      <c r="AE84" s="172"/>
      <c r="AF84" s="172"/>
      <c r="AG84" s="172"/>
      <c r="AH84" s="172"/>
      <c r="AI84" s="172"/>
      <c r="AJ84" s="173"/>
      <c r="AK84" s="170">
        <v>42214</v>
      </c>
      <c r="AL84" s="171" t="s">
        <v>232</v>
      </c>
      <c r="AM84" s="172">
        <v>0</v>
      </c>
      <c r="AN84" s="172">
        <v>0</v>
      </c>
      <c r="AO84" s="172">
        <v>0</v>
      </c>
      <c r="AP84" s="172">
        <v>0</v>
      </c>
      <c r="AQ84" s="172">
        <v>0</v>
      </c>
      <c r="AR84" s="173">
        <v>0</v>
      </c>
      <c r="AS84" s="174">
        <v>0</v>
      </c>
      <c r="AT84" s="171" t="s">
        <v>232</v>
      </c>
      <c r="AU84" s="172">
        <v>0</v>
      </c>
      <c r="AV84" s="172">
        <v>0</v>
      </c>
      <c r="AW84" s="175" t="s">
        <v>232</v>
      </c>
      <c r="AX84" s="176">
        <v>0</v>
      </c>
      <c r="AY84" s="171" t="s">
        <v>232</v>
      </c>
      <c r="AZ84" s="172">
        <v>0</v>
      </c>
      <c r="BA84" s="172">
        <v>0</v>
      </c>
      <c r="BB84" s="172">
        <v>0</v>
      </c>
      <c r="BC84" s="172">
        <v>0</v>
      </c>
      <c r="BD84" s="172">
        <v>0</v>
      </c>
      <c r="BE84" s="172">
        <v>0</v>
      </c>
      <c r="BF84" s="172">
        <v>0</v>
      </c>
      <c r="BG84" s="172">
        <v>0</v>
      </c>
      <c r="BH84" s="172">
        <v>0</v>
      </c>
      <c r="BI84" s="172">
        <v>0</v>
      </c>
      <c r="BJ84" s="172">
        <v>0</v>
      </c>
      <c r="BK84" s="172">
        <v>0</v>
      </c>
      <c r="BL84" s="172"/>
      <c r="BM84" s="172"/>
      <c r="BN84" s="172"/>
      <c r="BO84" s="172">
        <v>0</v>
      </c>
      <c r="BP84" s="172">
        <v>0</v>
      </c>
      <c r="BQ84" s="172" t="s">
        <v>232</v>
      </c>
      <c r="BR84" s="172" t="s">
        <v>232</v>
      </c>
      <c r="BS84" s="172" t="s">
        <v>232</v>
      </c>
      <c r="BT84" s="172" t="s">
        <v>232</v>
      </c>
      <c r="BU84" s="172">
        <v>0</v>
      </c>
      <c r="BV84" s="173" t="s">
        <v>232</v>
      </c>
      <c r="BW84" s="174">
        <v>0</v>
      </c>
      <c r="BX84" s="177">
        <v>0</v>
      </c>
      <c r="BY84" s="178">
        <v>1.23440780536001</v>
      </c>
      <c r="BZ84" s="179">
        <v>0</v>
      </c>
      <c r="CA84" s="179">
        <v>0.30663186903705325</v>
      </c>
    </row>
    <row r="85" spans="1:79" x14ac:dyDescent="0.2">
      <c r="A85" s="170">
        <v>42215</v>
      </c>
      <c r="B85" s="171" t="s">
        <v>232</v>
      </c>
      <c r="C85" s="172" t="s">
        <v>232</v>
      </c>
      <c r="D85" s="172" t="s">
        <v>232</v>
      </c>
      <c r="E85" s="172" t="s">
        <v>232</v>
      </c>
      <c r="F85" s="172" t="s">
        <v>232</v>
      </c>
      <c r="G85" s="172" t="s">
        <v>232</v>
      </c>
      <c r="H85" s="173" t="s">
        <v>232</v>
      </c>
      <c r="I85" s="171"/>
      <c r="J85" s="172"/>
      <c r="K85" s="172"/>
      <c r="L85" s="172"/>
      <c r="M85" s="171"/>
      <c r="N85" s="172"/>
      <c r="O85" s="172"/>
      <c r="P85" s="172"/>
      <c r="Q85" s="172"/>
      <c r="R85" s="172"/>
      <c r="S85" s="172"/>
      <c r="T85" s="172" t="s">
        <v>232</v>
      </c>
      <c r="U85" s="172"/>
      <c r="V85" s="172" t="s">
        <v>232</v>
      </c>
      <c r="W85" s="172"/>
      <c r="X85" s="172"/>
      <c r="Y85" s="172"/>
      <c r="Z85" s="172"/>
      <c r="AA85" s="172"/>
      <c r="AB85" s="172"/>
      <c r="AC85" s="172"/>
      <c r="AD85" s="172"/>
      <c r="AE85" s="172"/>
      <c r="AF85" s="172"/>
      <c r="AG85" s="172"/>
      <c r="AH85" s="172"/>
      <c r="AI85" s="172"/>
      <c r="AJ85" s="173"/>
      <c r="AK85" s="170">
        <v>42215</v>
      </c>
      <c r="AL85" s="171" t="s">
        <v>232</v>
      </c>
      <c r="AM85" s="172">
        <v>0</v>
      </c>
      <c r="AN85" s="172">
        <v>0</v>
      </c>
      <c r="AO85" s="172">
        <v>0</v>
      </c>
      <c r="AP85" s="172">
        <v>0</v>
      </c>
      <c r="AQ85" s="172">
        <v>0</v>
      </c>
      <c r="AR85" s="173">
        <v>0</v>
      </c>
      <c r="AS85" s="174">
        <v>0</v>
      </c>
      <c r="AT85" s="171" t="s">
        <v>232</v>
      </c>
      <c r="AU85" s="172">
        <v>0</v>
      </c>
      <c r="AV85" s="172">
        <v>0</v>
      </c>
      <c r="AW85" s="175" t="s">
        <v>232</v>
      </c>
      <c r="AX85" s="176">
        <v>0</v>
      </c>
      <c r="AY85" s="171" t="s">
        <v>232</v>
      </c>
      <c r="AZ85" s="172">
        <v>0</v>
      </c>
      <c r="BA85" s="172">
        <v>0</v>
      </c>
      <c r="BB85" s="172">
        <v>0</v>
      </c>
      <c r="BC85" s="172">
        <v>0</v>
      </c>
      <c r="BD85" s="172">
        <v>0</v>
      </c>
      <c r="BE85" s="172">
        <v>0</v>
      </c>
      <c r="BF85" s="172">
        <v>0</v>
      </c>
      <c r="BG85" s="172">
        <v>0</v>
      </c>
      <c r="BH85" s="172">
        <v>0</v>
      </c>
      <c r="BI85" s="172">
        <v>0</v>
      </c>
      <c r="BJ85" s="172">
        <v>0</v>
      </c>
      <c r="BK85" s="172">
        <v>0</v>
      </c>
      <c r="BL85" s="172"/>
      <c r="BM85" s="172"/>
      <c r="BN85" s="172"/>
      <c r="BO85" s="172">
        <v>0</v>
      </c>
      <c r="BP85" s="172">
        <v>0</v>
      </c>
      <c r="BQ85" s="172" t="s">
        <v>232</v>
      </c>
      <c r="BR85" s="172" t="s">
        <v>232</v>
      </c>
      <c r="BS85" s="172" t="s">
        <v>232</v>
      </c>
      <c r="BT85" s="172" t="s">
        <v>232</v>
      </c>
      <c r="BU85" s="172">
        <v>0</v>
      </c>
      <c r="BV85" s="173" t="s">
        <v>232</v>
      </c>
      <c r="BW85" s="174">
        <v>0</v>
      </c>
      <c r="BX85" s="177">
        <v>0</v>
      </c>
      <c r="BY85" s="178">
        <v>0</v>
      </c>
      <c r="BZ85" s="179">
        <v>0</v>
      </c>
      <c r="CA85" s="179">
        <v>0</v>
      </c>
    </row>
    <row r="86" spans="1:79" x14ac:dyDescent="0.2">
      <c r="A86" s="170">
        <v>42216</v>
      </c>
      <c r="B86" s="171" t="s">
        <v>232</v>
      </c>
      <c r="C86" s="172" t="s">
        <v>232</v>
      </c>
      <c r="D86" s="172" t="s">
        <v>232</v>
      </c>
      <c r="E86" s="172" t="s">
        <v>232</v>
      </c>
      <c r="F86" s="172" t="s">
        <v>232</v>
      </c>
      <c r="G86" s="172" t="s">
        <v>232</v>
      </c>
      <c r="H86" s="173" t="s">
        <v>232</v>
      </c>
      <c r="I86" s="171"/>
      <c r="J86" s="172"/>
      <c r="K86" s="172"/>
      <c r="L86" s="172"/>
      <c r="M86" s="171"/>
      <c r="N86" s="172"/>
      <c r="O86" s="172"/>
      <c r="P86" s="172"/>
      <c r="Q86" s="172"/>
      <c r="R86" s="172"/>
      <c r="S86" s="172"/>
      <c r="T86" s="172" t="s">
        <v>232</v>
      </c>
      <c r="U86" s="172"/>
      <c r="V86" s="172" t="s">
        <v>232</v>
      </c>
      <c r="W86" s="172"/>
      <c r="X86" s="172"/>
      <c r="Y86" s="172"/>
      <c r="Z86" s="172"/>
      <c r="AA86" s="172"/>
      <c r="AB86" s="172"/>
      <c r="AC86" s="172"/>
      <c r="AD86" s="172"/>
      <c r="AE86" s="172"/>
      <c r="AF86" s="172"/>
      <c r="AG86" s="172"/>
      <c r="AH86" s="172"/>
      <c r="AI86" s="172"/>
      <c r="AJ86" s="173"/>
      <c r="AK86" s="170">
        <v>42216</v>
      </c>
      <c r="AL86" s="171" t="s">
        <v>232</v>
      </c>
      <c r="AM86" s="172">
        <v>0</v>
      </c>
      <c r="AN86" s="172">
        <v>0</v>
      </c>
      <c r="AO86" s="172">
        <v>0</v>
      </c>
      <c r="AP86" s="172">
        <v>0</v>
      </c>
      <c r="AQ86" s="172">
        <v>0</v>
      </c>
      <c r="AR86" s="173">
        <v>0</v>
      </c>
      <c r="AS86" s="174">
        <v>0</v>
      </c>
      <c r="AT86" s="171" t="s">
        <v>232</v>
      </c>
      <c r="AU86" s="172">
        <v>0</v>
      </c>
      <c r="AV86" s="172">
        <v>0</v>
      </c>
      <c r="AW86" s="175" t="s">
        <v>232</v>
      </c>
      <c r="AX86" s="176">
        <v>0</v>
      </c>
      <c r="AY86" s="171" t="s">
        <v>232</v>
      </c>
      <c r="AZ86" s="172">
        <v>0</v>
      </c>
      <c r="BA86" s="172">
        <v>0</v>
      </c>
      <c r="BB86" s="172">
        <v>0</v>
      </c>
      <c r="BC86" s="172">
        <v>0</v>
      </c>
      <c r="BD86" s="172">
        <v>0</v>
      </c>
      <c r="BE86" s="172">
        <v>0</v>
      </c>
      <c r="BF86" s="172">
        <v>0</v>
      </c>
      <c r="BG86" s="172">
        <v>0</v>
      </c>
      <c r="BH86" s="172">
        <v>0</v>
      </c>
      <c r="BI86" s="172">
        <v>0</v>
      </c>
      <c r="BJ86" s="172">
        <v>0</v>
      </c>
      <c r="BK86" s="172">
        <v>0</v>
      </c>
      <c r="BL86" s="172"/>
      <c r="BM86" s="172"/>
      <c r="BN86" s="172"/>
      <c r="BO86" s="172">
        <v>0</v>
      </c>
      <c r="BP86" s="172">
        <v>0</v>
      </c>
      <c r="BQ86" s="172" t="s">
        <v>232</v>
      </c>
      <c r="BR86" s="172" t="s">
        <v>232</v>
      </c>
      <c r="BS86" s="172" t="s">
        <v>232</v>
      </c>
      <c r="BT86" s="172" t="s">
        <v>232</v>
      </c>
      <c r="BU86" s="172">
        <v>0</v>
      </c>
      <c r="BV86" s="173" t="s">
        <v>232</v>
      </c>
      <c r="BW86" s="174">
        <v>0</v>
      </c>
      <c r="BX86" s="177">
        <v>0</v>
      </c>
      <c r="BY86" s="178">
        <v>0</v>
      </c>
      <c r="BZ86" s="179">
        <v>0</v>
      </c>
      <c r="CA86" s="179">
        <v>0</v>
      </c>
    </row>
    <row r="87" spans="1:79" x14ac:dyDescent="0.2">
      <c r="A87" s="170">
        <v>42220</v>
      </c>
      <c r="B87" s="171" t="s">
        <v>232</v>
      </c>
      <c r="C87" s="172" t="s">
        <v>232</v>
      </c>
      <c r="D87" s="172" t="s">
        <v>232</v>
      </c>
      <c r="E87" s="172" t="s">
        <v>232</v>
      </c>
      <c r="F87" s="172" t="s">
        <v>232</v>
      </c>
      <c r="G87" s="172" t="s">
        <v>232</v>
      </c>
      <c r="H87" s="173" t="s">
        <v>232</v>
      </c>
      <c r="I87" s="171"/>
      <c r="J87" s="172"/>
      <c r="K87" s="172"/>
      <c r="L87" s="172"/>
      <c r="M87" s="171"/>
      <c r="N87" s="172"/>
      <c r="O87" s="172"/>
      <c r="P87" s="172"/>
      <c r="Q87" s="172"/>
      <c r="R87" s="172"/>
      <c r="S87" s="172"/>
      <c r="T87" s="172" t="s">
        <v>232</v>
      </c>
      <c r="U87" s="172"/>
      <c r="V87" s="172" t="s">
        <v>232</v>
      </c>
      <c r="W87" s="172"/>
      <c r="X87" s="172"/>
      <c r="Y87" s="172"/>
      <c r="Z87" s="172"/>
      <c r="AA87" s="172"/>
      <c r="AB87" s="172"/>
      <c r="AC87" s="172"/>
      <c r="AD87" s="172"/>
      <c r="AE87" s="172"/>
      <c r="AF87" s="172"/>
      <c r="AG87" s="172"/>
      <c r="AH87" s="172"/>
      <c r="AI87" s="172"/>
      <c r="AJ87" s="173"/>
      <c r="AK87" s="170">
        <v>42220</v>
      </c>
      <c r="AL87" s="171" t="s">
        <v>232</v>
      </c>
      <c r="AM87" s="172">
        <v>0</v>
      </c>
      <c r="AN87" s="172">
        <v>0</v>
      </c>
      <c r="AO87" s="172">
        <v>0</v>
      </c>
      <c r="AP87" s="172">
        <v>0</v>
      </c>
      <c r="AQ87" s="172">
        <v>0</v>
      </c>
      <c r="AR87" s="173">
        <v>0</v>
      </c>
      <c r="AS87" s="174">
        <v>0</v>
      </c>
      <c r="AT87" s="171" t="s">
        <v>232</v>
      </c>
      <c r="AU87" s="172">
        <v>0</v>
      </c>
      <c r="AV87" s="172">
        <v>0</v>
      </c>
      <c r="AW87" s="175" t="s">
        <v>232</v>
      </c>
      <c r="AX87" s="176">
        <v>0</v>
      </c>
      <c r="AY87" s="171">
        <v>0</v>
      </c>
      <c r="AZ87" s="172">
        <v>0</v>
      </c>
      <c r="BA87" s="172">
        <v>0</v>
      </c>
      <c r="BB87" s="172">
        <v>0</v>
      </c>
      <c r="BC87" s="172">
        <v>0</v>
      </c>
      <c r="BD87" s="172">
        <v>0</v>
      </c>
      <c r="BE87" s="172">
        <v>0</v>
      </c>
      <c r="BF87" s="172">
        <v>0</v>
      </c>
      <c r="BG87" s="172">
        <v>0</v>
      </c>
      <c r="BH87" s="172">
        <v>0</v>
      </c>
      <c r="BI87" s="172">
        <v>0</v>
      </c>
      <c r="BJ87" s="172">
        <v>0</v>
      </c>
      <c r="BK87" s="172">
        <v>0</v>
      </c>
      <c r="BL87" s="172"/>
      <c r="BM87" s="172"/>
      <c r="BN87" s="172"/>
      <c r="BO87" s="172">
        <v>0</v>
      </c>
      <c r="BP87" s="172">
        <v>0</v>
      </c>
      <c r="BQ87" s="172" t="s">
        <v>232</v>
      </c>
      <c r="BR87" s="172" t="s">
        <v>232</v>
      </c>
      <c r="BS87" s="172" t="s">
        <v>232</v>
      </c>
      <c r="BT87" s="172" t="s">
        <v>232</v>
      </c>
      <c r="BU87" s="172">
        <v>0</v>
      </c>
      <c r="BV87" s="173" t="s">
        <v>232</v>
      </c>
      <c r="BW87" s="174">
        <v>0</v>
      </c>
      <c r="BX87" s="177">
        <v>0</v>
      </c>
      <c r="BY87" s="178">
        <v>0</v>
      </c>
      <c r="BZ87" s="179">
        <v>0</v>
      </c>
      <c r="CA87" s="179">
        <v>0</v>
      </c>
    </row>
    <row r="88" spans="1:79" x14ac:dyDescent="0.2">
      <c r="A88" s="170">
        <v>42221</v>
      </c>
      <c r="B88" s="171" t="s">
        <v>232</v>
      </c>
      <c r="C88" s="172" t="s">
        <v>232</v>
      </c>
      <c r="D88" s="172" t="s">
        <v>232</v>
      </c>
      <c r="E88" s="172" t="s">
        <v>232</v>
      </c>
      <c r="F88" s="172" t="s">
        <v>232</v>
      </c>
      <c r="G88" s="172" t="s">
        <v>232</v>
      </c>
      <c r="H88" s="173" t="s">
        <v>232</v>
      </c>
      <c r="I88" s="171"/>
      <c r="J88" s="172"/>
      <c r="K88" s="172"/>
      <c r="L88" s="172"/>
      <c r="M88" s="171"/>
      <c r="N88" s="172"/>
      <c r="O88" s="172"/>
      <c r="P88" s="172"/>
      <c r="Q88" s="172"/>
      <c r="R88" s="172"/>
      <c r="S88" s="172"/>
      <c r="T88" s="172" t="s">
        <v>232</v>
      </c>
      <c r="U88" s="172"/>
      <c r="V88" s="172" t="s">
        <v>232</v>
      </c>
      <c r="W88" s="172"/>
      <c r="X88" s="172"/>
      <c r="Y88" s="172"/>
      <c r="Z88" s="172"/>
      <c r="AA88" s="172"/>
      <c r="AB88" s="172"/>
      <c r="AC88" s="172"/>
      <c r="AD88" s="172"/>
      <c r="AE88" s="172"/>
      <c r="AF88" s="172"/>
      <c r="AG88" s="172"/>
      <c r="AH88" s="172"/>
      <c r="AI88" s="172"/>
      <c r="AJ88" s="173"/>
      <c r="AK88" s="170">
        <v>42221</v>
      </c>
      <c r="AL88" s="171" t="s">
        <v>232</v>
      </c>
      <c r="AM88" s="172">
        <v>0</v>
      </c>
      <c r="AN88" s="172">
        <v>0</v>
      </c>
      <c r="AO88" s="172">
        <v>0</v>
      </c>
      <c r="AP88" s="172">
        <v>0</v>
      </c>
      <c r="AQ88" s="172">
        <v>0</v>
      </c>
      <c r="AR88" s="173">
        <v>0</v>
      </c>
      <c r="AS88" s="174">
        <v>0</v>
      </c>
      <c r="AT88" s="171">
        <v>2.0583755300316988</v>
      </c>
      <c r="AU88" s="172">
        <v>0</v>
      </c>
      <c r="AV88" s="172">
        <v>1.0291877650158494</v>
      </c>
      <c r="AW88" s="175" t="s">
        <v>232</v>
      </c>
      <c r="AX88" s="176">
        <v>1.0291877650158494</v>
      </c>
      <c r="AY88" s="171">
        <v>0</v>
      </c>
      <c r="AZ88" s="172">
        <v>0</v>
      </c>
      <c r="BA88" s="172">
        <v>0</v>
      </c>
      <c r="BB88" s="172">
        <v>0</v>
      </c>
      <c r="BC88" s="172">
        <v>0</v>
      </c>
      <c r="BD88" s="172">
        <v>0</v>
      </c>
      <c r="BE88" s="172">
        <v>0</v>
      </c>
      <c r="BF88" s="172">
        <v>0</v>
      </c>
      <c r="BG88" s="172">
        <v>0</v>
      </c>
      <c r="BH88" s="172">
        <v>0</v>
      </c>
      <c r="BI88" s="172">
        <v>0</v>
      </c>
      <c r="BJ88" s="172">
        <v>0</v>
      </c>
      <c r="BK88" s="172">
        <v>0</v>
      </c>
      <c r="BL88" s="172"/>
      <c r="BM88" s="172"/>
      <c r="BN88" s="172"/>
      <c r="BO88" s="172">
        <v>0</v>
      </c>
      <c r="BP88" s="172">
        <v>0</v>
      </c>
      <c r="BQ88" s="172" t="s">
        <v>232</v>
      </c>
      <c r="BR88" s="172" t="s">
        <v>232</v>
      </c>
      <c r="BS88" s="172" t="s">
        <v>232</v>
      </c>
      <c r="BT88" s="172" t="s">
        <v>232</v>
      </c>
      <c r="BU88" s="172">
        <v>0</v>
      </c>
      <c r="BV88" s="173" t="s">
        <v>232</v>
      </c>
      <c r="BW88" s="174">
        <v>0</v>
      </c>
      <c r="BX88" s="177">
        <v>0</v>
      </c>
      <c r="BY88" s="178">
        <v>0</v>
      </c>
      <c r="BZ88" s="179">
        <v>0</v>
      </c>
      <c r="CA88" s="179">
        <v>0.25518883105856316</v>
      </c>
    </row>
    <row r="89" spans="1:79" x14ac:dyDescent="0.2">
      <c r="A89" s="170">
        <v>42222</v>
      </c>
      <c r="B89" s="171" t="s">
        <v>232</v>
      </c>
      <c r="C89" s="172" t="s">
        <v>232</v>
      </c>
      <c r="D89" s="172" t="s">
        <v>232</v>
      </c>
      <c r="E89" s="172" t="s">
        <v>232</v>
      </c>
      <c r="F89" s="172" t="s">
        <v>232</v>
      </c>
      <c r="G89" s="172" t="s">
        <v>232</v>
      </c>
      <c r="H89" s="173" t="s">
        <v>232</v>
      </c>
      <c r="I89" s="171"/>
      <c r="J89" s="172"/>
      <c r="K89" s="172"/>
      <c r="L89" s="172"/>
      <c r="M89" s="171"/>
      <c r="N89" s="172"/>
      <c r="O89" s="172"/>
      <c r="P89" s="172"/>
      <c r="Q89" s="172"/>
      <c r="R89" s="172"/>
      <c r="S89" s="172"/>
      <c r="T89" s="172" t="s">
        <v>232</v>
      </c>
      <c r="U89" s="172"/>
      <c r="V89" s="172" t="s">
        <v>232</v>
      </c>
      <c r="W89" s="172"/>
      <c r="X89" s="172"/>
      <c r="Y89" s="172"/>
      <c r="Z89" s="172"/>
      <c r="AA89" s="172"/>
      <c r="AB89" s="172"/>
      <c r="AC89" s="172"/>
      <c r="AD89" s="172"/>
      <c r="AE89" s="172"/>
      <c r="AF89" s="172"/>
      <c r="AG89" s="172"/>
      <c r="AH89" s="172"/>
      <c r="AI89" s="172"/>
      <c r="AJ89" s="173"/>
      <c r="AK89" s="170">
        <v>42222</v>
      </c>
      <c r="AL89" s="171" t="s">
        <v>232</v>
      </c>
      <c r="AM89" s="172">
        <v>0</v>
      </c>
      <c r="AN89" s="172">
        <v>0</v>
      </c>
      <c r="AO89" s="172">
        <v>0</v>
      </c>
      <c r="AP89" s="172">
        <v>0</v>
      </c>
      <c r="AQ89" s="172">
        <v>0</v>
      </c>
      <c r="AR89" s="173">
        <v>0</v>
      </c>
      <c r="AS89" s="174">
        <v>0</v>
      </c>
      <c r="AT89" s="171">
        <v>0</v>
      </c>
      <c r="AU89" s="172" t="s">
        <v>232</v>
      </c>
      <c r="AV89" s="172">
        <v>0</v>
      </c>
      <c r="AW89" s="175" t="s">
        <v>232</v>
      </c>
      <c r="AX89" s="176">
        <v>0</v>
      </c>
      <c r="AY89" s="171">
        <v>0</v>
      </c>
      <c r="AZ89" s="172">
        <v>0</v>
      </c>
      <c r="BA89" s="172">
        <v>0</v>
      </c>
      <c r="BB89" s="172">
        <v>0</v>
      </c>
      <c r="BC89" s="172">
        <v>0</v>
      </c>
      <c r="BD89" s="172">
        <v>0</v>
      </c>
      <c r="BE89" s="172">
        <v>0</v>
      </c>
      <c r="BF89" s="172">
        <v>0</v>
      </c>
      <c r="BG89" s="172">
        <v>0</v>
      </c>
      <c r="BH89" s="172">
        <v>0</v>
      </c>
      <c r="BI89" s="172">
        <v>0</v>
      </c>
      <c r="BJ89" s="172">
        <v>0</v>
      </c>
      <c r="BK89" s="172">
        <v>0</v>
      </c>
      <c r="BL89" s="172"/>
      <c r="BM89" s="172"/>
      <c r="BN89" s="172"/>
      <c r="BO89" s="172">
        <v>0</v>
      </c>
      <c r="BP89" s="172">
        <v>0</v>
      </c>
      <c r="BQ89" s="172">
        <v>0</v>
      </c>
      <c r="BR89" s="172" t="s">
        <v>232</v>
      </c>
      <c r="BS89" s="172" t="s">
        <v>232</v>
      </c>
      <c r="BT89" s="172" t="s">
        <v>232</v>
      </c>
      <c r="BU89" s="172">
        <v>0</v>
      </c>
      <c r="BV89" s="173" t="s">
        <v>232</v>
      </c>
      <c r="BW89" s="174">
        <v>0</v>
      </c>
      <c r="BX89" s="177">
        <v>0</v>
      </c>
      <c r="BY89" s="178">
        <v>0</v>
      </c>
      <c r="BZ89" s="179">
        <v>0</v>
      </c>
      <c r="CA89" s="179">
        <v>0</v>
      </c>
    </row>
    <row r="90" spans="1:79" x14ac:dyDescent="0.2">
      <c r="A90" s="170">
        <v>42223</v>
      </c>
      <c r="B90" s="171" t="s">
        <v>232</v>
      </c>
      <c r="C90" s="172" t="s">
        <v>232</v>
      </c>
      <c r="D90" s="172" t="s">
        <v>232</v>
      </c>
      <c r="E90" s="172" t="s">
        <v>232</v>
      </c>
      <c r="F90" s="172" t="s">
        <v>232</v>
      </c>
      <c r="G90" s="172" t="s">
        <v>232</v>
      </c>
      <c r="H90" s="173" t="s">
        <v>232</v>
      </c>
      <c r="I90" s="171"/>
      <c r="J90" s="172"/>
      <c r="K90" s="172"/>
      <c r="L90" s="172"/>
      <c r="M90" s="171"/>
      <c r="N90" s="172"/>
      <c r="O90" s="172"/>
      <c r="P90" s="172"/>
      <c r="Q90" s="172"/>
      <c r="R90" s="172"/>
      <c r="S90" s="172"/>
      <c r="T90" s="172" t="s">
        <v>232</v>
      </c>
      <c r="U90" s="172"/>
      <c r="V90" s="172" t="s">
        <v>232</v>
      </c>
      <c r="W90" s="172"/>
      <c r="X90" s="172"/>
      <c r="Y90" s="172"/>
      <c r="Z90" s="172"/>
      <c r="AA90" s="172"/>
      <c r="AB90" s="172"/>
      <c r="AC90" s="172"/>
      <c r="AD90" s="172"/>
      <c r="AE90" s="172"/>
      <c r="AF90" s="172"/>
      <c r="AG90" s="172"/>
      <c r="AH90" s="172"/>
      <c r="AI90" s="172"/>
      <c r="AJ90" s="173"/>
      <c r="AK90" s="170">
        <v>42223</v>
      </c>
      <c r="AL90" s="171" t="s">
        <v>232</v>
      </c>
      <c r="AM90" s="172">
        <v>0</v>
      </c>
      <c r="AN90" s="172">
        <v>0</v>
      </c>
      <c r="AO90" s="172">
        <v>0</v>
      </c>
      <c r="AP90" s="172">
        <v>0</v>
      </c>
      <c r="AQ90" s="172">
        <v>0</v>
      </c>
      <c r="AR90" s="173">
        <v>0</v>
      </c>
      <c r="AS90" s="174">
        <v>0</v>
      </c>
      <c r="AT90" s="171">
        <v>0</v>
      </c>
      <c r="AU90" s="172" t="s">
        <v>232</v>
      </c>
      <c r="AV90" s="172">
        <v>0</v>
      </c>
      <c r="AW90" s="175" t="s">
        <v>232</v>
      </c>
      <c r="AX90" s="176">
        <v>0</v>
      </c>
      <c r="AY90" s="171">
        <v>0</v>
      </c>
      <c r="AZ90" s="172">
        <v>0</v>
      </c>
      <c r="BA90" s="172">
        <v>0</v>
      </c>
      <c r="BB90" s="172">
        <v>0</v>
      </c>
      <c r="BC90" s="172">
        <v>0</v>
      </c>
      <c r="BD90" s="172">
        <v>0</v>
      </c>
      <c r="BE90" s="172">
        <v>0</v>
      </c>
      <c r="BF90" s="172">
        <v>0</v>
      </c>
      <c r="BG90" s="172">
        <v>0</v>
      </c>
      <c r="BH90" s="172">
        <v>0</v>
      </c>
      <c r="BI90" s="172">
        <v>0</v>
      </c>
      <c r="BJ90" s="172">
        <v>0</v>
      </c>
      <c r="BK90" s="172">
        <v>0</v>
      </c>
      <c r="BL90" s="172"/>
      <c r="BM90" s="172"/>
      <c r="BN90" s="172"/>
      <c r="BO90" s="172">
        <v>0</v>
      </c>
      <c r="BP90" s="172">
        <v>0</v>
      </c>
      <c r="BQ90" s="172">
        <v>0</v>
      </c>
      <c r="BR90" s="172" t="s">
        <v>232</v>
      </c>
      <c r="BS90" s="172" t="s">
        <v>232</v>
      </c>
      <c r="BT90" s="172" t="s">
        <v>232</v>
      </c>
      <c r="BU90" s="172">
        <v>0</v>
      </c>
      <c r="BV90" s="173" t="s">
        <v>232</v>
      </c>
      <c r="BW90" s="174">
        <v>0</v>
      </c>
      <c r="BX90" s="177">
        <v>0</v>
      </c>
      <c r="BY90" s="178">
        <v>0</v>
      </c>
      <c r="BZ90" s="179">
        <v>0</v>
      </c>
      <c r="CA90" s="179">
        <v>0</v>
      </c>
    </row>
    <row r="91" spans="1:79" x14ac:dyDescent="0.2">
      <c r="A91" s="170">
        <v>42226</v>
      </c>
      <c r="B91" s="171" t="s">
        <v>232</v>
      </c>
      <c r="C91" s="172" t="s">
        <v>232</v>
      </c>
      <c r="D91" s="172" t="s">
        <v>232</v>
      </c>
      <c r="E91" s="172" t="s">
        <v>232</v>
      </c>
      <c r="F91" s="172" t="s">
        <v>232</v>
      </c>
      <c r="G91" s="172" t="s">
        <v>232</v>
      </c>
      <c r="H91" s="173" t="s">
        <v>232</v>
      </c>
      <c r="I91" s="171"/>
      <c r="J91" s="172"/>
      <c r="K91" s="172"/>
      <c r="L91" s="172"/>
      <c r="M91" s="171"/>
      <c r="N91" s="172"/>
      <c r="O91" s="172"/>
      <c r="P91" s="172"/>
      <c r="Q91" s="172"/>
      <c r="R91" s="172"/>
      <c r="S91" s="172"/>
      <c r="T91" s="172" t="s">
        <v>232</v>
      </c>
      <c r="U91" s="172"/>
      <c r="V91" s="172" t="s">
        <v>232</v>
      </c>
      <c r="W91" s="172"/>
      <c r="X91" s="172"/>
      <c r="Y91" s="172"/>
      <c r="Z91" s="172"/>
      <c r="AA91" s="172"/>
      <c r="AB91" s="172"/>
      <c r="AC91" s="172"/>
      <c r="AD91" s="172"/>
      <c r="AE91" s="172"/>
      <c r="AF91" s="172"/>
      <c r="AG91" s="172"/>
      <c r="AH91" s="172"/>
      <c r="AI91" s="172"/>
      <c r="AJ91" s="173"/>
      <c r="AK91" s="170">
        <v>42226</v>
      </c>
      <c r="AL91" s="171" t="s">
        <v>232</v>
      </c>
      <c r="AM91" s="172">
        <v>0</v>
      </c>
      <c r="AN91" s="172">
        <v>0</v>
      </c>
      <c r="AO91" s="172">
        <v>0</v>
      </c>
      <c r="AP91" s="172">
        <v>0</v>
      </c>
      <c r="AQ91" s="172">
        <v>0</v>
      </c>
      <c r="AR91" s="173">
        <v>0</v>
      </c>
      <c r="AS91" s="174">
        <v>0</v>
      </c>
      <c r="AT91" s="171">
        <v>0</v>
      </c>
      <c r="AU91" s="172" t="s">
        <v>232</v>
      </c>
      <c r="AV91" s="172">
        <v>0</v>
      </c>
      <c r="AW91" s="175" t="s">
        <v>232</v>
      </c>
      <c r="AX91" s="176">
        <v>0</v>
      </c>
      <c r="AY91" s="171">
        <v>0</v>
      </c>
      <c r="AZ91" s="172">
        <v>0</v>
      </c>
      <c r="BA91" s="172">
        <v>0</v>
      </c>
      <c r="BB91" s="172">
        <v>0</v>
      </c>
      <c r="BC91" s="172">
        <v>0</v>
      </c>
      <c r="BD91" s="172">
        <v>0</v>
      </c>
      <c r="BE91" s="172">
        <v>0</v>
      </c>
      <c r="BF91" s="172">
        <v>0</v>
      </c>
      <c r="BG91" s="172">
        <v>0</v>
      </c>
      <c r="BH91" s="172">
        <v>0</v>
      </c>
      <c r="BI91" s="172">
        <v>0</v>
      </c>
      <c r="BJ91" s="172">
        <v>0</v>
      </c>
      <c r="BK91" s="172">
        <v>0</v>
      </c>
      <c r="BL91" s="172"/>
      <c r="BM91" s="172"/>
      <c r="BN91" s="172"/>
      <c r="BO91" s="172">
        <v>0</v>
      </c>
      <c r="BP91" s="172">
        <v>0</v>
      </c>
      <c r="BQ91" s="172">
        <v>0</v>
      </c>
      <c r="BR91" s="172" t="s">
        <v>232</v>
      </c>
      <c r="BS91" s="172" t="s">
        <v>232</v>
      </c>
      <c r="BT91" s="172" t="s">
        <v>232</v>
      </c>
      <c r="BU91" s="172">
        <v>0</v>
      </c>
      <c r="BV91" s="173" t="s">
        <v>232</v>
      </c>
      <c r="BW91" s="174">
        <v>0</v>
      </c>
      <c r="BX91" s="177">
        <v>0</v>
      </c>
      <c r="BY91" s="178">
        <v>0</v>
      </c>
      <c r="BZ91" s="179">
        <v>0</v>
      </c>
      <c r="CA91" s="179">
        <v>0</v>
      </c>
    </row>
    <row r="92" spans="1:79" x14ac:dyDescent="0.2">
      <c r="A92" s="170">
        <v>42227</v>
      </c>
      <c r="B92" s="171" t="s">
        <v>232</v>
      </c>
      <c r="C92" s="172" t="s">
        <v>232</v>
      </c>
      <c r="D92" s="172" t="s">
        <v>232</v>
      </c>
      <c r="E92" s="172" t="s">
        <v>232</v>
      </c>
      <c r="F92" s="172" t="s">
        <v>232</v>
      </c>
      <c r="G92" s="172" t="s">
        <v>232</v>
      </c>
      <c r="H92" s="173" t="s">
        <v>232</v>
      </c>
      <c r="I92" s="171"/>
      <c r="J92" s="172"/>
      <c r="K92" s="172"/>
      <c r="L92" s="172"/>
      <c r="M92" s="171"/>
      <c r="N92" s="172"/>
      <c r="O92" s="172"/>
      <c r="P92" s="172"/>
      <c r="Q92" s="172"/>
      <c r="R92" s="172"/>
      <c r="S92" s="172"/>
      <c r="T92" s="172" t="s">
        <v>232</v>
      </c>
      <c r="U92" s="172"/>
      <c r="V92" s="172" t="s">
        <v>232</v>
      </c>
      <c r="W92" s="172"/>
      <c r="X92" s="172"/>
      <c r="Y92" s="172"/>
      <c r="Z92" s="172"/>
      <c r="AA92" s="172"/>
      <c r="AB92" s="172"/>
      <c r="AC92" s="172"/>
      <c r="AD92" s="172"/>
      <c r="AE92" s="172"/>
      <c r="AF92" s="172"/>
      <c r="AG92" s="172"/>
      <c r="AH92" s="172"/>
      <c r="AI92" s="172"/>
      <c r="AJ92" s="173"/>
      <c r="AK92" s="170">
        <v>42227</v>
      </c>
      <c r="AL92" s="171" t="s">
        <v>232</v>
      </c>
      <c r="AM92" s="172">
        <v>0</v>
      </c>
      <c r="AN92" s="172">
        <v>0</v>
      </c>
      <c r="AO92" s="172">
        <v>0</v>
      </c>
      <c r="AP92" s="172">
        <v>0</v>
      </c>
      <c r="AQ92" s="172">
        <v>0</v>
      </c>
      <c r="AR92" s="173">
        <v>0</v>
      </c>
      <c r="AS92" s="174">
        <v>0</v>
      </c>
      <c r="AT92" s="171">
        <v>0</v>
      </c>
      <c r="AU92" s="172" t="s">
        <v>232</v>
      </c>
      <c r="AV92" s="172">
        <v>0</v>
      </c>
      <c r="AW92" s="175" t="s">
        <v>232</v>
      </c>
      <c r="AX92" s="176">
        <v>0</v>
      </c>
      <c r="AY92" s="171">
        <v>0</v>
      </c>
      <c r="AZ92" s="172">
        <v>0</v>
      </c>
      <c r="BA92" s="172">
        <v>0</v>
      </c>
      <c r="BB92" s="172">
        <v>0</v>
      </c>
      <c r="BC92" s="172">
        <v>0</v>
      </c>
      <c r="BD92" s="172">
        <v>0</v>
      </c>
      <c r="BE92" s="172">
        <v>0</v>
      </c>
      <c r="BF92" s="172">
        <v>0</v>
      </c>
      <c r="BG92" s="172">
        <v>0</v>
      </c>
      <c r="BH92" s="172">
        <v>0</v>
      </c>
      <c r="BI92" s="172">
        <v>0</v>
      </c>
      <c r="BJ92" s="172">
        <v>0</v>
      </c>
      <c r="BK92" s="172">
        <v>0</v>
      </c>
      <c r="BL92" s="172"/>
      <c r="BM92" s="172"/>
      <c r="BN92" s="172"/>
      <c r="BO92" s="172">
        <v>0</v>
      </c>
      <c r="BP92" s="172">
        <v>0</v>
      </c>
      <c r="BQ92" s="172" t="s">
        <v>232</v>
      </c>
      <c r="BR92" s="172" t="s">
        <v>232</v>
      </c>
      <c r="BS92" s="172" t="s">
        <v>232</v>
      </c>
      <c r="BT92" s="172" t="s">
        <v>232</v>
      </c>
      <c r="BU92" s="172">
        <v>0</v>
      </c>
      <c r="BV92" s="173" t="s">
        <v>232</v>
      </c>
      <c r="BW92" s="174">
        <v>0</v>
      </c>
      <c r="BX92" s="177">
        <v>0</v>
      </c>
      <c r="BY92" s="178">
        <v>0</v>
      </c>
      <c r="BZ92" s="179">
        <v>0</v>
      </c>
      <c r="CA92" s="179">
        <v>0</v>
      </c>
    </row>
    <row r="93" spans="1:79" x14ac:dyDescent="0.2">
      <c r="A93" s="170">
        <v>42228</v>
      </c>
      <c r="B93" s="171" t="s">
        <v>232</v>
      </c>
      <c r="C93" s="172" t="s">
        <v>232</v>
      </c>
      <c r="D93" s="172" t="s">
        <v>232</v>
      </c>
      <c r="E93" s="172" t="s">
        <v>232</v>
      </c>
      <c r="F93" s="172" t="s">
        <v>232</v>
      </c>
      <c r="G93" s="172" t="s">
        <v>232</v>
      </c>
      <c r="H93" s="173" t="s">
        <v>232</v>
      </c>
      <c r="I93" s="171"/>
      <c r="J93" s="172"/>
      <c r="K93" s="172"/>
      <c r="L93" s="172"/>
      <c r="M93" s="171"/>
      <c r="N93" s="172"/>
      <c r="O93" s="172"/>
      <c r="P93" s="172"/>
      <c r="Q93" s="172"/>
      <c r="R93" s="172"/>
      <c r="S93" s="172"/>
      <c r="T93" s="172" t="s">
        <v>232</v>
      </c>
      <c r="U93" s="172"/>
      <c r="V93" s="172" t="s">
        <v>232</v>
      </c>
      <c r="W93" s="172"/>
      <c r="X93" s="172"/>
      <c r="Y93" s="172"/>
      <c r="Z93" s="172"/>
      <c r="AA93" s="172"/>
      <c r="AB93" s="172"/>
      <c r="AC93" s="172"/>
      <c r="AD93" s="172"/>
      <c r="AE93" s="172"/>
      <c r="AF93" s="172"/>
      <c r="AG93" s="172"/>
      <c r="AH93" s="172"/>
      <c r="AI93" s="172"/>
      <c r="AJ93" s="173"/>
      <c r="AK93" s="170">
        <v>42228</v>
      </c>
      <c r="AL93" s="171">
        <v>0</v>
      </c>
      <c r="AM93" s="172">
        <v>0</v>
      </c>
      <c r="AN93" s="172">
        <v>0</v>
      </c>
      <c r="AO93" s="172">
        <v>0</v>
      </c>
      <c r="AP93" s="172">
        <v>0</v>
      </c>
      <c r="AQ93" s="172">
        <v>0</v>
      </c>
      <c r="AR93" s="173">
        <v>0</v>
      </c>
      <c r="AS93" s="174">
        <v>0</v>
      </c>
      <c r="AT93" s="171">
        <v>0</v>
      </c>
      <c r="AU93" s="172" t="s">
        <v>232</v>
      </c>
      <c r="AV93" s="172">
        <v>0</v>
      </c>
      <c r="AW93" s="175">
        <v>4.8096192384769543</v>
      </c>
      <c r="AX93" s="176">
        <v>2.4369935622753398</v>
      </c>
      <c r="AY93" s="171">
        <v>0</v>
      </c>
      <c r="AZ93" s="172">
        <v>0</v>
      </c>
      <c r="BA93" s="172">
        <v>0</v>
      </c>
      <c r="BB93" s="172">
        <v>0</v>
      </c>
      <c r="BC93" s="172">
        <v>0</v>
      </c>
      <c r="BD93" s="172">
        <v>0</v>
      </c>
      <c r="BE93" s="172">
        <v>0</v>
      </c>
      <c r="BF93" s="172">
        <v>0</v>
      </c>
      <c r="BG93" s="172">
        <v>0</v>
      </c>
      <c r="BH93" s="172">
        <v>0</v>
      </c>
      <c r="BI93" s="172">
        <v>0</v>
      </c>
      <c r="BJ93" s="172">
        <v>0</v>
      </c>
      <c r="BK93" s="172">
        <v>0</v>
      </c>
      <c r="BL93" s="172"/>
      <c r="BM93" s="172"/>
      <c r="BN93" s="172"/>
      <c r="BO93" s="172">
        <v>0</v>
      </c>
      <c r="BP93" s="172">
        <v>0</v>
      </c>
      <c r="BQ93" s="172" t="s">
        <v>232</v>
      </c>
      <c r="BR93" s="172" t="s">
        <v>232</v>
      </c>
      <c r="BS93" s="172" t="s">
        <v>232</v>
      </c>
      <c r="BT93" s="172" t="s">
        <v>232</v>
      </c>
      <c r="BU93" s="172">
        <v>0</v>
      </c>
      <c r="BV93" s="173" t="s">
        <v>232</v>
      </c>
      <c r="BW93" s="174">
        <v>0</v>
      </c>
      <c r="BX93" s="177">
        <v>0</v>
      </c>
      <c r="BY93" s="178">
        <v>0</v>
      </c>
      <c r="BZ93" s="179">
        <v>0</v>
      </c>
      <c r="CA93" s="179">
        <v>0.60972300893427134</v>
      </c>
    </row>
    <row r="94" spans="1:79" x14ac:dyDescent="0.2">
      <c r="A94" s="170">
        <v>42229</v>
      </c>
      <c r="B94" s="171" t="s">
        <v>232</v>
      </c>
      <c r="C94" s="172" t="s">
        <v>232</v>
      </c>
      <c r="D94" s="172" t="s">
        <v>232</v>
      </c>
      <c r="E94" s="172" t="s">
        <v>232</v>
      </c>
      <c r="F94" s="172" t="s">
        <v>232</v>
      </c>
      <c r="G94" s="172" t="s">
        <v>232</v>
      </c>
      <c r="H94" s="173">
        <v>0.60768760206067685</v>
      </c>
      <c r="I94" s="171"/>
      <c r="J94" s="172"/>
      <c r="K94" s="172"/>
      <c r="L94" s="172"/>
      <c r="M94" s="171"/>
      <c r="N94" s="172"/>
      <c r="O94" s="172"/>
      <c r="P94" s="172"/>
      <c r="Q94" s="172"/>
      <c r="R94" s="172"/>
      <c r="S94" s="172"/>
      <c r="T94" s="172" t="s">
        <v>232</v>
      </c>
      <c r="U94" s="172"/>
      <c r="V94" s="172" t="s">
        <v>232</v>
      </c>
      <c r="W94" s="172"/>
      <c r="X94" s="172"/>
      <c r="Y94" s="172"/>
      <c r="Z94" s="172"/>
      <c r="AA94" s="172"/>
      <c r="AB94" s="172"/>
      <c r="AC94" s="172"/>
      <c r="AD94" s="172"/>
      <c r="AE94" s="172"/>
      <c r="AF94" s="172"/>
      <c r="AG94" s="172"/>
      <c r="AH94" s="172"/>
      <c r="AI94" s="172"/>
      <c r="AJ94" s="173"/>
      <c r="AK94" s="170">
        <v>42229</v>
      </c>
      <c r="AL94" s="171">
        <v>0</v>
      </c>
      <c r="AM94" s="172">
        <v>0</v>
      </c>
      <c r="AN94" s="172">
        <v>1.3815753116439167</v>
      </c>
      <c r="AO94" s="172">
        <v>0</v>
      </c>
      <c r="AP94" s="172">
        <v>0</v>
      </c>
      <c r="AQ94" s="172">
        <v>0</v>
      </c>
      <c r="AR94" s="173">
        <v>0</v>
      </c>
      <c r="AS94" s="174">
        <v>0.22177241144865226</v>
      </c>
      <c r="AT94" s="171" t="s">
        <v>232</v>
      </c>
      <c r="AU94" s="172" t="s">
        <v>232</v>
      </c>
      <c r="AV94" s="172" t="s">
        <v>232</v>
      </c>
      <c r="AW94" s="175">
        <v>0</v>
      </c>
      <c r="AX94" s="176">
        <v>0</v>
      </c>
      <c r="AY94" s="171">
        <v>0</v>
      </c>
      <c r="AZ94" s="172">
        <v>0</v>
      </c>
      <c r="BA94" s="172">
        <v>0</v>
      </c>
      <c r="BB94" s="172">
        <v>0</v>
      </c>
      <c r="BC94" s="172">
        <v>0</v>
      </c>
      <c r="BD94" s="172">
        <v>0</v>
      </c>
      <c r="BE94" s="172">
        <v>0</v>
      </c>
      <c r="BF94" s="172">
        <v>0</v>
      </c>
      <c r="BG94" s="172">
        <v>0</v>
      </c>
      <c r="BH94" s="172">
        <v>0</v>
      </c>
      <c r="BI94" s="172">
        <v>0</v>
      </c>
      <c r="BJ94" s="172">
        <v>0</v>
      </c>
      <c r="BK94" s="172">
        <v>0</v>
      </c>
      <c r="BL94" s="172"/>
      <c r="BM94" s="172"/>
      <c r="BN94" s="172"/>
      <c r="BO94" s="172">
        <v>0</v>
      </c>
      <c r="BP94" s="172">
        <v>0</v>
      </c>
      <c r="BQ94" s="172" t="s">
        <v>232</v>
      </c>
      <c r="BR94" s="172" t="s">
        <v>232</v>
      </c>
      <c r="BS94" s="172" t="s">
        <v>232</v>
      </c>
      <c r="BT94" s="172" t="s">
        <v>232</v>
      </c>
      <c r="BU94" s="172">
        <v>0</v>
      </c>
      <c r="BV94" s="173" t="s">
        <v>232</v>
      </c>
      <c r="BW94" s="174">
        <v>0</v>
      </c>
      <c r="BX94" s="177">
        <v>0</v>
      </c>
      <c r="BY94" s="178">
        <v>0</v>
      </c>
      <c r="BZ94" s="179">
        <v>0</v>
      </c>
      <c r="CA94" s="179">
        <v>7.0896959978868662E-2</v>
      </c>
    </row>
    <row r="95" spans="1:79" x14ac:dyDescent="0.2">
      <c r="A95" s="170">
        <v>42230</v>
      </c>
      <c r="B95" s="171">
        <v>2.0807948636373249E-2</v>
      </c>
      <c r="C95" s="172">
        <v>5.1055113995545917E-3</v>
      </c>
      <c r="D95" s="172" t="s">
        <v>232</v>
      </c>
      <c r="E95" s="172" t="s">
        <v>232</v>
      </c>
      <c r="F95" s="172">
        <v>5.2991491022787919E-2</v>
      </c>
      <c r="G95" s="172" t="s">
        <v>232</v>
      </c>
      <c r="H95" s="173">
        <v>5.2991491022787919E-2</v>
      </c>
      <c r="I95" s="171"/>
      <c r="J95" s="172"/>
      <c r="K95" s="172"/>
      <c r="L95" s="172"/>
      <c r="M95" s="171"/>
      <c r="N95" s="172"/>
      <c r="O95" s="172"/>
      <c r="P95" s="172"/>
      <c r="Q95" s="172"/>
      <c r="R95" s="172"/>
      <c r="S95" s="172"/>
      <c r="T95" s="172" t="s">
        <v>232</v>
      </c>
      <c r="U95" s="172"/>
      <c r="V95" s="172" t="s">
        <v>232</v>
      </c>
      <c r="W95" s="172"/>
      <c r="X95" s="172"/>
      <c r="Y95" s="172"/>
      <c r="Z95" s="172"/>
      <c r="AA95" s="172"/>
      <c r="AB95" s="172"/>
      <c r="AC95" s="172"/>
      <c r="AD95" s="172"/>
      <c r="AE95" s="172"/>
      <c r="AF95" s="172"/>
      <c r="AG95" s="172"/>
      <c r="AH95" s="172"/>
      <c r="AI95" s="172"/>
      <c r="AJ95" s="173"/>
      <c r="AK95" s="170">
        <v>42230</v>
      </c>
      <c r="AL95" s="171">
        <v>0</v>
      </c>
      <c r="AM95" s="172">
        <v>0</v>
      </c>
      <c r="AN95" s="172">
        <v>0</v>
      </c>
      <c r="AO95" s="172">
        <v>0</v>
      </c>
      <c r="AP95" s="172">
        <v>0</v>
      </c>
      <c r="AQ95" s="172">
        <v>0</v>
      </c>
      <c r="AR95" s="173">
        <v>0</v>
      </c>
      <c r="AS95" s="174">
        <v>0</v>
      </c>
      <c r="AT95" s="171" t="s">
        <v>232</v>
      </c>
      <c r="AU95" s="172" t="s">
        <v>232</v>
      </c>
      <c r="AV95" s="172" t="s">
        <v>232</v>
      </c>
      <c r="AW95" s="175">
        <v>0</v>
      </c>
      <c r="AX95" s="176">
        <v>0</v>
      </c>
      <c r="AY95" s="171">
        <v>0</v>
      </c>
      <c r="AZ95" s="172">
        <v>0</v>
      </c>
      <c r="BA95" s="172">
        <v>0</v>
      </c>
      <c r="BB95" s="172">
        <v>0</v>
      </c>
      <c r="BC95" s="172">
        <v>0</v>
      </c>
      <c r="BD95" s="172">
        <v>0</v>
      </c>
      <c r="BE95" s="172">
        <v>0</v>
      </c>
      <c r="BF95" s="172">
        <v>0</v>
      </c>
      <c r="BG95" s="172">
        <v>0</v>
      </c>
      <c r="BH95" s="172">
        <v>0</v>
      </c>
      <c r="BI95" s="172">
        <v>0</v>
      </c>
      <c r="BJ95" s="172">
        <v>0</v>
      </c>
      <c r="BK95" s="172">
        <v>0</v>
      </c>
      <c r="BL95" s="172"/>
      <c r="BM95" s="172"/>
      <c r="BN95" s="172"/>
      <c r="BO95" s="172">
        <v>0</v>
      </c>
      <c r="BP95" s="172">
        <v>0</v>
      </c>
      <c r="BQ95" s="172" t="s">
        <v>232</v>
      </c>
      <c r="BR95" s="172" t="s">
        <v>232</v>
      </c>
      <c r="BS95" s="172" t="s">
        <v>232</v>
      </c>
      <c r="BT95" s="172" t="s">
        <v>232</v>
      </c>
      <c r="BU95" s="172">
        <v>0</v>
      </c>
      <c r="BV95" s="173" t="s">
        <v>232</v>
      </c>
      <c r="BW95" s="174">
        <v>0</v>
      </c>
      <c r="BX95" s="177">
        <v>0</v>
      </c>
      <c r="BY95" s="178">
        <v>0</v>
      </c>
      <c r="BZ95" s="179">
        <v>0</v>
      </c>
      <c r="CA95" s="179">
        <v>0</v>
      </c>
    </row>
    <row r="96" spans="1:79" x14ac:dyDescent="0.2">
      <c r="A96" s="170">
        <v>42233</v>
      </c>
      <c r="B96" s="171" t="s">
        <v>232</v>
      </c>
      <c r="C96" s="172" t="s">
        <v>232</v>
      </c>
      <c r="D96" s="172" t="s">
        <v>232</v>
      </c>
      <c r="E96" s="172">
        <v>0.2646203763724565</v>
      </c>
      <c r="F96" s="172">
        <v>0.1112572064326888</v>
      </c>
      <c r="G96" s="172" t="s">
        <v>232</v>
      </c>
      <c r="H96" s="173">
        <v>0.1112572064326888</v>
      </c>
      <c r="I96" s="171"/>
      <c r="J96" s="172"/>
      <c r="K96" s="172"/>
      <c r="L96" s="172"/>
      <c r="M96" s="171"/>
      <c r="N96" s="172"/>
      <c r="O96" s="172"/>
      <c r="P96" s="172"/>
      <c r="Q96" s="172"/>
      <c r="R96" s="172"/>
      <c r="S96" s="172"/>
      <c r="T96" s="172" t="s">
        <v>232</v>
      </c>
      <c r="U96" s="172"/>
      <c r="V96" s="172" t="s">
        <v>232</v>
      </c>
      <c r="W96" s="172"/>
      <c r="X96" s="172"/>
      <c r="Y96" s="172"/>
      <c r="Z96" s="172"/>
      <c r="AA96" s="172"/>
      <c r="AB96" s="172"/>
      <c r="AC96" s="172"/>
      <c r="AD96" s="172"/>
      <c r="AE96" s="172"/>
      <c r="AF96" s="172"/>
      <c r="AG96" s="172"/>
      <c r="AH96" s="172"/>
      <c r="AI96" s="172"/>
      <c r="AJ96" s="173"/>
      <c r="AK96" s="170">
        <v>42233</v>
      </c>
      <c r="AL96" s="171">
        <v>0</v>
      </c>
      <c r="AM96" s="172">
        <v>0</v>
      </c>
      <c r="AN96" s="172">
        <v>0</v>
      </c>
      <c r="AO96" s="172">
        <v>0</v>
      </c>
      <c r="AP96" s="172">
        <v>0</v>
      </c>
      <c r="AQ96" s="172">
        <v>0</v>
      </c>
      <c r="AR96" s="173">
        <v>0</v>
      </c>
      <c r="AS96" s="174">
        <v>0</v>
      </c>
      <c r="AT96" s="171" t="s">
        <v>232</v>
      </c>
      <c r="AU96" s="172">
        <v>0</v>
      </c>
      <c r="AV96" s="172">
        <v>0</v>
      </c>
      <c r="AW96" s="175">
        <v>0</v>
      </c>
      <c r="AX96" s="176">
        <v>0</v>
      </c>
      <c r="AY96" s="171">
        <v>0</v>
      </c>
      <c r="AZ96" s="172">
        <v>0</v>
      </c>
      <c r="BA96" s="172">
        <v>0</v>
      </c>
      <c r="BB96" s="172">
        <v>0</v>
      </c>
      <c r="BC96" s="172">
        <v>0</v>
      </c>
      <c r="BD96" s="172">
        <v>0</v>
      </c>
      <c r="BE96" s="172">
        <v>0</v>
      </c>
      <c r="BF96" s="172">
        <v>0</v>
      </c>
      <c r="BG96" s="172">
        <v>0</v>
      </c>
      <c r="BH96" s="172">
        <v>0</v>
      </c>
      <c r="BI96" s="172">
        <v>0</v>
      </c>
      <c r="BJ96" s="172">
        <v>0</v>
      </c>
      <c r="BK96" s="172">
        <v>0</v>
      </c>
      <c r="BL96" s="172"/>
      <c r="BM96" s="172"/>
      <c r="BN96" s="172"/>
      <c r="BO96" s="172">
        <v>0</v>
      </c>
      <c r="BP96" s="172">
        <v>0</v>
      </c>
      <c r="BQ96" s="172" t="s">
        <v>232</v>
      </c>
      <c r="BR96" s="172" t="s">
        <v>232</v>
      </c>
      <c r="BS96" s="172" t="s">
        <v>232</v>
      </c>
      <c r="BT96" s="172" t="s">
        <v>232</v>
      </c>
      <c r="BU96" s="172">
        <v>0</v>
      </c>
      <c r="BV96" s="173" t="s">
        <v>232</v>
      </c>
      <c r="BW96" s="174">
        <v>0</v>
      </c>
      <c r="BX96" s="177">
        <v>0</v>
      </c>
      <c r="BY96" s="178">
        <v>0</v>
      </c>
      <c r="BZ96" s="179">
        <v>0</v>
      </c>
      <c r="CA96" s="179">
        <v>0</v>
      </c>
    </row>
    <row r="97" spans="1:79" x14ac:dyDescent="0.2">
      <c r="A97" s="170">
        <v>42234</v>
      </c>
      <c r="B97" s="171" t="s">
        <v>232</v>
      </c>
      <c r="C97" s="172" t="s">
        <v>232</v>
      </c>
      <c r="D97" s="172" t="s">
        <v>232</v>
      </c>
      <c r="E97" s="172">
        <v>0.2620947262236501</v>
      </c>
      <c r="F97" s="172">
        <v>0.11024521975715169</v>
      </c>
      <c r="G97" s="172" t="s">
        <v>232</v>
      </c>
      <c r="H97" s="173">
        <v>0.11024521975715169</v>
      </c>
      <c r="I97" s="171"/>
      <c r="J97" s="172"/>
      <c r="K97" s="172"/>
      <c r="L97" s="172"/>
      <c r="M97" s="171"/>
      <c r="N97" s="172"/>
      <c r="O97" s="172"/>
      <c r="P97" s="172"/>
      <c r="Q97" s="172"/>
      <c r="R97" s="172"/>
      <c r="S97" s="172"/>
      <c r="T97" s="172" t="s">
        <v>232</v>
      </c>
      <c r="U97" s="172"/>
      <c r="V97" s="172" t="s">
        <v>232</v>
      </c>
      <c r="W97" s="172"/>
      <c r="X97" s="172"/>
      <c r="Y97" s="172"/>
      <c r="Z97" s="172"/>
      <c r="AA97" s="172"/>
      <c r="AB97" s="172"/>
      <c r="AC97" s="172"/>
      <c r="AD97" s="172"/>
      <c r="AE97" s="172"/>
      <c r="AF97" s="172"/>
      <c r="AG97" s="172"/>
      <c r="AH97" s="172"/>
      <c r="AI97" s="172"/>
      <c r="AJ97" s="173"/>
      <c r="AK97" s="170">
        <v>42234</v>
      </c>
      <c r="AL97" s="171">
        <v>0</v>
      </c>
      <c r="AM97" s="172">
        <v>0</v>
      </c>
      <c r="AN97" s="172">
        <v>0</v>
      </c>
      <c r="AO97" s="172">
        <v>0</v>
      </c>
      <c r="AP97" s="172">
        <v>0</v>
      </c>
      <c r="AQ97" s="172">
        <v>0</v>
      </c>
      <c r="AR97" s="173">
        <v>0</v>
      </c>
      <c r="AS97" s="174">
        <v>0</v>
      </c>
      <c r="AT97" s="171" t="s">
        <v>232</v>
      </c>
      <c r="AU97" s="172">
        <v>0</v>
      </c>
      <c r="AV97" s="172">
        <v>0</v>
      </c>
      <c r="AW97" s="175" t="s">
        <v>232</v>
      </c>
      <c r="AX97" s="176">
        <v>0</v>
      </c>
      <c r="AY97" s="171" t="s">
        <v>232</v>
      </c>
      <c r="AZ97" s="172">
        <v>0</v>
      </c>
      <c r="BA97" s="172">
        <v>0</v>
      </c>
      <c r="BB97" s="172">
        <v>0</v>
      </c>
      <c r="BC97" s="172">
        <v>0</v>
      </c>
      <c r="BD97" s="172">
        <v>0</v>
      </c>
      <c r="BE97" s="172">
        <v>0</v>
      </c>
      <c r="BF97" s="172">
        <v>0</v>
      </c>
      <c r="BG97" s="172">
        <v>0</v>
      </c>
      <c r="BH97" s="172">
        <v>0</v>
      </c>
      <c r="BI97" s="172">
        <v>0</v>
      </c>
      <c r="BJ97" s="172">
        <v>0</v>
      </c>
      <c r="BK97" s="172">
        <v>0</v>
      </c>
      <c r="BL97" s="172"/>
      <c r="BM97" s="172"/>
      <c r="BN97" s="172"/>
      <c r="BO97" s="172">
        <v>0</v>
      </c>
      <c r="BP97" s="172">
        <v>0</v>
      </c>
      <c r="BQ97" s="172" t="s">
        <v>232</v>
      </c>
      <c r="BR97" s="172" t="s">
        <v>232</v>
      </c>
      <c r="BS97" s="172" t="s">
        <v>232</v>
      </c>
      <c r="BT97" s="172" t="s">
        <v>232</v>
      </c>
      <c r="BU97" s="172">
        <v>0</v>
      </c>
      <c r="BV97" s="173" t="s">
        <v>232</v>
      </c>
      <c r="BW97" s="174">
        <v>0</v>
      </c>
      <c r="BX97" s="177">
        <v>0</v>
      </c>
      <c r="BY97" s="178">
        <v>0</v>
      </c>
      <c r="BZ97" s="179">
        <v>0</v>
      </c>
      <c r="CA97" s="179">
        <v>0</v>
      </c>
    </row>
    <row r="98" spans="1:79" x14ac:dyDescent="0.2">
      <c r="A98" s="170">
        <v>42235</v>
      </c>
      <c r="B98" s="171" t="s">
        <v>232</v>
      </c>
      <c r="C98" s="172" t="s">
        <v>232</v>
      </c>
      <c r="D98" s="172">
        <v>0.26353101499522058</v>
      </c>
      <c r="E98" s="172">
        <v>0.43528239095834403</v>
      </c>
      <c r="F98" s="172">
        <v>0.1092288242730762</v>
      </c>
      <c r="G98" s="172" t="s">
        <v>232</v>
      </c>
      <c r="H98" s="173">
        <v>8.4056096064689542E-2</v>
      </c>
      <c r="I98" s="171"/>
      <c r="J98" s="172"/>
      <c r="K98" s="172"/>
      <c r="L98" s="172"/>
      <c r="M98" s="171"/>
      <c r="N98" s="172"/>
      <c r="O98" s="172"/>
      <c r="P98" s="172"/>
      <c r="Q98" s="172"/>
      <c r="R98" s="172"/>
      <c r="S98" s="172"/>
      <c r="T98" s="172" t="s">
        <v>232</v>
      </c>
      <c r="U98" s="172"/>
      <c r="V98" s="172" t="s">
        <v>232</v>
      </c>
      <c r="W98" s="172"/>
      <c r="X98" s="172"/>
      <c r="Y98" s="172"/>
      <c r="Z98" s="172"/>
      <c r="AA98" s="172"/>
      <c r="AB98" s="172"/>
      <c r="AC98" s="172"/>
      <c r="AD98" s="172"/>
      <c r="AE98" s="172"/>
      <c r="AF98" s="172"/>
      <c r="AG98" s="172"/>
      <c r="AH98" s="172"/>
      <c r="AI98" s="172"/>
      <c r="AJ98" s="173"/>
      <c r="AK98" s="170">
        <v>42235</v>
      </c>
      <c r="AL98" s="171">
        <v>0</v>
      </c>
      <c r="AM98" s="172">
        <v>0</v>
      </c>
      <c r="AN98" s="172">
        <v>0</v>
      </c>
      <c r="AO98" s="172">
        <v>0</v>
      </c>
      <c r="AP98" s="172">
        <v>0</v>
      </c>
      <c r="AQ98" s="172">
        <v>0</v>
      </c>
      <c r="AR98" s="173">
        <v>0</v>
      </c>
      <c r="AS98" s="174">
        <v>0</v>
      </c>
      <c r="AT98" s="171" t="s">
        <v>232</v>
      </c>
      <c r="AU98" s="172">
        <v>0</v>
      </c>
      <c r="AV98" s="172">
        <v>0</v>
      </c>
      <c r="AW98" s="175" t="s">
        <v>232</v>
      </c>
      <c r="AX98" s="176">
        <v>0</v>
      </c>
      <c r="AY98" s="171" t="s">
        <v>232</v>
      </c>
      <c r="AZ98" s="172">
        <v>0</v>
      </c>
      <c r="BA98" s="172">
        <v>0</v>
      </c>
      <c r="BB98" s="172">
        <v>0</v>
      </c>
      <c r="BC98" s="172">
        <v>0</v>
      </c>
      <c r="BD98" s="172">
        <v>0</v>
      </c>
      <c r="BE98" s="172">
        <v>0</v>
      </c>
      <c r="BF98" s="172">
        <v>0</v>
      </c>
      <c r="BG98" s="172">
        <v>0</v>
      </c>
      <c r="BH98" s="172">
        <v>0</v>
      </c>
      <c r="BI98" s="172">
        <v>0</v>
      </c>
      <c r="BJ98" s="172">
        <v>0</v>
      </c>
      <c r="BK98" s="172">
        <v>0</v>
      </c>
      <c r="BL98" s="172"/>
      <c r="BM98" s="172"/>
      <c r="BN98" s="172"/>
      <c r="BO98" s="172">
        <v>0</v>
      </c>
      <c r="BP98" s="172">
        <v>0</v>
      </c>
      <c r="BQ98" s="172" t="s">
        <v>232</v>
      </c>
      <c r="BR98" s="172" t="s">
        <v>232</v>
      </c>
      <c r="BS98" s="172" t="s">
        <v>232</v>
      </c>
      <c r="BT98" s="172" t="s">
        <v>232</v>
      </c>
      <c r="BU98" s="172">
        <v>0</v>
      </c>
      <c r="BV98" s="173" t="s">
        <v>232</v>
      </c>
      <c r="BW98" s="174">
        <v>0</v>
      </c>
      <c r="BX98" s="177">
        <v>0</v>
      </c>
      <c r="BY98" s="178">
        <v>0</v>
      </c>
      <c r="BZ98" s="179">
        <v>0</v>
      </c>
      <c r="CA98" s="179">
        <v>0</v>
      </c>
    </row>
    <row r="99" spans="1:79" x14ac:dyDescent="0.2">
      <c r="A99" s="170">
        <v>42236</v>
      </c>
      <c r="B99" s="171" t="s">
        <v>232</v>
      </c>
      <c r="C99" s="172" t="s">
        <v>232</v>
      </c>
      <c r="D99" s="172">
        <v>0.26656374615224954</v>
      </c>
      <c r="E99" s="172">
        <v>4.0372727304893524E-2</v>
      </c>
      <c r="F99" s="172">
        <v>0.10921888273128523</v>
      </c>
      <c r="G99" s="172" t="s">
        <v>232</v>
      </c>
      <c r="H99" s="173">
        <v>7.4387254260982999E-2</v>
      </c>
      <c r="I99" s="171"/>
      <c r="J99" s="172"/>
      <c r="K99" s="172"/>
      <c r="L99" s="172"/>
      <c r="M99" s="171"/>
      <c r="N99" s="172"/>
      <c r="O99" s="172"/>
      <c r="P99" s="172"/>
      <c r="Q99" s="172"/>
      <c r="R99" s="172"/>
      <c r="S99" s="172"/>
      <c r="T99" s="172" t="s">
        <v>232</v>
      </c>
      <c r="U99" s="172"/>
      <c r="V99" s="172" t="s">
        <v>232</v>
      </c>
      <c r="W99" s="172"/>
      <c r="X99" s="172"/>
      <c r="Y99" s="172"/>
      <c r="Z99" s="172"/>
      <c r="AA99" s="172"/>
      <c r="AB99" s="172"/>
      <c r="AC99" s="172"/>
      <c r="AD99" s="172"/>
      <c r="AE99" s="172"/>
      <c r="AF99" s="172"/>
      <c r="AG99" s="172"/>
      <c r="AH99" s="172"/>
      <c r="AI99" s="172"/>
      <c r="AJ99" s="173"/>
      <c r="AK99" s="170">
        <v>42236</v>
      </c>
      <c r="AL99" s="171" t="s">
        <v>232</v>
      </c>
      <c r="AM99" s="172">
        <v>0</v>
      </c>
      <c r="AN99" s="172">
        <v>0</v>
      </c>
      <c r="AO99" s="172">
        <v>0</v>
      </c>
      <c r="AP99" s="172">
        <v>0</v>
      </c>
      <c r="AQ99" s="172">
        <v>0</v>
      </c>
      <c r="AR99" s="173">
        <v>0</v>
      </c>
      <c r="AS99" s="174">
        <v>0</v>
      </c>
      <c r="AT99" s="171" t="s">
        <v>232</v>
      </c>
      <c r="AU99" s="172">
        <v>0</v>
      </c>
      <c r="AV99" s="172">
        <v>0</v>
      </c>
      <c r="AW99" s="175" t="s">
        <v>232</v>
      </c>
      <c r="AX99" s="176">
        <v>0</v>
      </c>
      <c r="AY99" s="171" t="s">
        <v>232</v>
      </c>
      <c r="AZ99" s="172">
        <v>0</v>
      </c>
      <c r="BA99" s="172">
        <v>0</v>
      </c>
      <c r="BB99" s="172">
        <v>0</v>
      </c>
      <c r="BC99" s="172">
        <v>0</v>
      </c>
      <c r="BD99" s="172">
        <v>0</v>
      </c>
      <c r="BE99" s="172">
        <v>0</v>
      </c>
      <c r="BF99" s="172">
        <v>0</v>
      </c>
      <c r="BG99" s="172">
        <v>0</v>
      </c>
      <c r="BH99" s="172">
        <v>0</v>
      </c>
      <c r="BI99" s="172">
        <v>0</v>
      </c>
      <c r="BJ99" s="172">
        <v>0</v>
      </c>
      <c r="BK99" s="172">
        <v>0</v>
      </c>
      <c r="BL99" s="172"/>
      <c r="BM99" s="172"/>
      <c r="BN99" s="172"/>
      <c r="BO99" s="172">
        <v>0</v>
      </c>
      <c r="BP99" s="172">
        <v>0</v>
      </c>
      <c r="BQ99" s="172">
        <v>0</v>
      </c>
      <c r="BR99" s="172" t="s">
        <v>232</v>
      </c>
      <c r="BS99" s="172" t="s">
        <v>232</v>
      </c>
      <c r="BT99" s="172" t="s">
        <v>232</v>
      </c>
      <c r="BU99" s="172">
        <v>0</v>
      </c>
      <c r="BV99" s="173" t="s">
        <v>232</v>
      </c>
      <c r="BW99" s="174">
        <v>0</v>
      </c>
      <c r="BX99" s="177">
        <v>0</v>
      </c>
      <c r="BY99" s="178">
        <v>0</v>
      </c>
      <c r="BZ99" s="179">
        <v>0</v>
      </c>
      <c r="CA99" s="179">
        <v>0</v>
      </c>
    </row>
    <row r="100" spans="1:79" x14ac:dyDescent="0.2">
      <c r="A100" s="170">
        <v>42237</v>
      </c>
      <c r="B100" s="171" t="s">
        <v>232</v>
      </c>
      <c r="C100" s="172" t="s">
        <v>232</v>
      </c>
      <c r="D100" s="172">
        <v>0.26250137763127623</v>
      </c>
      <c r="E100" s="172">
        <v>4.2418283383211422E-2</v>
      </c>
      <c r="F100" s="172">
        <v>0.10415981959115617</v>
      </c>
      <c r="G100" s="172" t="s">
        <v>232</v>
      </c>
      <c r="H100" s="173">
        <v>7.5855268148375773E-2</v>
      </c>
      <c r="I100" s="171"/>
      <c r="J100" s="172"/>
      <c r="K100" s="172"/>
      <c r="L100" s="172"/>
      <c r="M100" s="171"/>
      <c r="N100" s="172"/>
      <c r="O100" s="172"/>
      <c r="P100" s="172"/>
      <c r="Q100" s="172"/>
      <c r="R100" s="172"/>
      <c r="S100" s="172"/>
      <c r="T100" s="172" t="s">
        <v>232</v>
      </c>
      <c r="U100" s="172"/>
      <c r="V100" s="172" t="s">
        <v>232</v>
      </c>
      <c r="W100" s="172"/>
      <c r="X100" s="172"/>
      <c r="Y100" s="172"/>
      <c r="Z100" s="172"/>
      <c r="AA100" s="172"/>
      <c r="AB100" s="172"/>
      <c r="AC100" s="172"/>
      <c r="AD100" s="172"/>
      <c r="AE100" s="172"/>
      <c r="AF100" s="172"/>
      <c r="AG100" s="172"/>
      <c r="AH100" s="172"/>
      <c r="AI100" s="172"/>
      <c r="AJ100" s="173"/>
      <c r="AK100" s="170">
        <v>42237</v>
      </c>
      <c r="AL100" s="171" t="s">
        <v>232</v>
      </c>
      <c r="AM100" s="172">
        <v>0</v>
      </c>
      <c r="AN100" s="172">
        <v>0</v>
      </c>
      <c r="AO100" s="172">
        <v>0</v>
      </c>
      <c r="AP100" s="172">
        <v>0</v>
      </c>
      <c r="AQ100" s="172">
        <v>0</v>
      </c>
      <c r="AR100" s="173">
        <v>0</v>
      </c>
      <c r="AS100" s="174">
        <v>0</v>
      </c>
      <c r="AT100" s="171" t="s">
        <v>232</v>
      </c>
      <c r="AU100" s="172">
        <v>0</v>
      </c>
      <c r="AV100" s="172">
        <v>0</v>
      </c>
      <c r="AW100" s="175" t="s">
        <v>232</v>
      </c>
      <c r="AX100" s="176">
        <v>0</v>
      </c>
      <c r="AY100" s="171" t="s">
        <v>232</v>
      </c>
      <c r="AZ100" s="172">
        <v>0</v>
      </c>
      <c r="BA100" s="172">
        <v>0</v>
      </c>
      <c r="BB100" s="172">
        <v>0</v>
      </c>
      <c r="BC100" s="172">
        <v>0</v>
      </c>
      <c r="BD100" s="172">
        <v>0</v>
      </c>
      <c r="BE100" s="172">
        <v>0</v>
      </c>
      <c r="BF100" s="172">
        <v>0</v>
      </c>
      <c r="BG100" s="172">
        <v>0</v>
      </c>
      <c r="BH100" s="172">
        <v>0</v>
      </c>
      <c r="BI100" s="172">
        <v>0</v>
      </c>
      <c r="BJ100" s="172">
        <v>0</v>
      </c>
      <c r="BK100" s="172">
        <v>0</v>
      </c>
      <c r="BL100" s="172"/>
      <c r="BM100" s="172"/>
      <c r="BN100" s="172"/>
      <c r="BO100" s="172">
        <v>0</v>
      </c>
      <c r="BP100" s="172">
        <v>0</v>
      </c>
      <c r="BQ100" s="172">
        <v>0</v>
      </c>
      <c r="BR100" s="172" t="s">
        <v>232</v>
      </c>
      <c r="BS100" s="172" t="s">
        <v>232</v>
      </c>
      <c r="BT100" s="172" t="s">
        <v>232</v>
      </c>
      <c r="BU100" s="172">
        <v>0</v>
      </c>
      <c r="BV100" s="173" t="s">
        <v>232</v>
      </c>
      <c r="BW100" s="174">
        <v>0</v>
      </c>
      <c r="BX100" s="177">
        <v>0</v>
      </c>
      <c r="BY100" s="178">
        <v>0</v>
      </c>
      <c r="BZ100" s="179">
        <v>0</v>
      </c>
      <c r="CA100" s="179">
        <v>0</v>
      </c>
    </row>
    <row r="101" spans="1:79" x14ac:dyDescent="0.2">
      <c r="A101" s="170">
        <v>42240</v>
      </c>
      <c r="B101" s="171" t="s">
        <v>232</v>
      </c>
      <c r="C101" s="172">
        <v>2.5012819069750508E-3</v>
      </c>
      <c r="D101" s="172" t="s">
        <v>232</v>
      </c>
      <c r="E101" s="172">
        <v>0</v>
      </c>
      <c r="F101" s="172">
        <v>0.10111223458039284</v>
      </c>
      <c r="G101" s="172" t="s">
        <v>232</v>
      </c>
      <c r="H101" s="173">
        <v>7.1800213378111211E-2</v>
      </c>
      <c r="I101" s="171"/>
      <c r="J101" s="172"/>
      <c r="K101" s="172"/>
      <c r="L101" s="172"/>
      <c r="M101" s="171"/>
      <c r="N101" s="172"/>
      <c r="O101" s="172"/>
      <c r="P101" s="172"/>
      <c r="Q101" s="172"/>
      <c r="R101" s="172"/>
      <c r="S101" s="172"/>
      <c r="T101" s="172" t="s">
        <v>232</v>
      </c>
      <c r="U101" s="172"/>
      <c r="V101" s="172" t="s">
        <v>232</v>
      </c>
      <c r="W101" s="172"/>
      <c r="X101" s="172"/>
      <c r="Y101" s="172"/>
      <c r="Z101" s="172"/>
      <c r="AA101" s="172"/>
      <c r="AB101" s="172"/>
      <c r="AC101" s="172"/>
      <c r="AD101" s="172"/>
      <c r="AE101" s="172"/>
      <c r="AF101" s="172"/>
      <c r="AG101" s="172"/>
      <c r="AH101" s="172"/>
      <c r="AI101" s="172"/>
      <c r="AJ101" s="173"/>
      <c r="AK101" s="170">
        <v>42240</v>
      </c>
      <c r="AL101" s="171" t="s">
        <v>232</v>
      </c>
      <c r="AM101" s="172">
        <v>0</v>
      </c>
      <c r="AN101" s="172">
        <v>0</v>
      </c>
      <c r="AO101" s="172">
        <v>0</v>
      </c>
      <c r="AP101" s="172">
        <v>0</v>
      </c>
      <c r="AQ101" s="172">
        <v>0</v>
      </c>
      <c r="AR101" s="173">
        <v>0</v>
      </c>
      <c r="AS101" s="174">
        <v>0</v>
      </c>
      <c r="AT101" s="171" t="s">
        <v>232</v>
      </c>
      <c r="AU101" s="172">
        <v>0</v>
      </c>
      <c r="AV101" s="172">
        <v>0</v>
      </c>
      <c r="AW101" s="175" t="s">
        <v>232</v>
      </c>
      <c r="AX101" s="176">
        <v>0</v>
      </c>
      <c r="AY101" s="171">
        <v>0</v>
      </c>
      <c r="AZ101" s="172">
        <v>0</v>
      </c>
      <c r="BA101" s="172">
        <v>0</v>
      </c>
      <c r="BB101" s="172">
        <v>0</v>
      </c>
      <c r="BC101" s="172">
        <v>0</v>
      </c>
      <c r="BD101" s="172">
        <v>0</v>
      </c>
      <c r="BE101" s="172">
        <v>0</v>
      </c>
      <c r="BF101" s="172">
        <v>0</v>
      </c>
      <c r="BG101" s="172">
        <v>0</v>
      </c>
      <c r="BH101" s="172">
        <v>0</v>
      </c>
      <c r="BI101" s="172">
        <v>0</v>
      </c>
      <c r="BJ101" s="172">
        <v>0</v>
      </c>
      <c r="BK101" s="172">
        <v>0</v>
      </c>
      <c r="BL101" s="172"/>
      <c r="BM101" s="172"/>
      <c r="BN101" s="172"/>
      <c r="BO101" s="172">
        <v>0</v>
      </c>
      <c r="BP101" s="172">
        <v>0</v>
      </c>
      <c r="BQ101" s="172">
        <v>0</v>
      </c>
      <c r="BR101" s="172" t="s">
        <v>232</v>
      </c>
      <c r="BS101" s="172" t="s">
        <v>232</v>
      </c>
      <c r="BT101" s="172" t="s">
        <v>232</v>
      </c>
      <c r="BU101" s="172">
        <v>0</v>
      </c>
      <c r="BV101" s="173" t="s">
        <v>232</v>
      </c>
      <c r="BW101" s="174">
        <v>0</v>
      </c>
      <c r="BX101" s="177">
        <v>0</v>
      </c>
      <c r="BY101" s="178">
        <v>0</v>
      </c>
      <c r="BZ101" s="179">
        <v>0</v>
      </c>
      <c r="CA101" s="179">
        <v>0</v>
      </c>
    </row>
    <row r="102" spans="1:79" x14ac:dyDescent="0.2">
      <c r="A102" s="170">
        <v>42241</v>
      </c>
      <c r="B102" s="171" t="s">
        <v>232</v>
      </c>
      <c r="C102" s="172" t="s">
        <v>232</v>
      </c>
      <c r="D102" s="172" t="s">
        <v>232</v>
      </c>
      <c r="E102" s="172">
        <v>0.24903000254451044</v>
      </c>
      <c r="F102" s="172">
        <v>0.1051482185465273</v>
      </c>
      <c r="G102" s="172" t="s">
        <v>232</v>
      </c>
      <c r="H102" s="173">
        <v>6.9774144129115145E-2</v>
      </c>
      <c r="I102" s="171"/>
      <c r="J102" s="172"/>
      <c r="K102" s="172"/>
      <c r="L102" s="172"/>
      <c r="M102" s="171"/>
      <c r="N102" s="172"/>
      <c r="O102" s="172"/>
      <c r="P102" s="172"/>
      <c r="Q102" s="172"/>
      <c r="R102" s="172"/>
      <c r="S102" s="172"/>
      <c r="T102" s="172" t="s">
        <v>232</v>
      </c>
      <c r="U102" s="172"/>
      <c r="V102" s="172" t="s">
        <v>232</v>
      </c>
      <c r="W102" s="172"/>
      <c r="X102" s="172"/>
      <c r="Y102" s="172"/>
      <c r="Z102" s="172"/>
      <c r="AA102" s="172"/>
      <c r="AB102" s="172"/>
      <c r="AC102" s="172"/>
      <c r="AD102" s="172"/>
      <c r="AE102" s="172"/>
      <c r="AF102" s="172"/>
      <c r="AG102" s="172"/>
      <c r="AH102" s="172"/>
      <c r="AI102" s="172"/>
      <c r="AJ102" s="173"/>
      <c r="AK102" s="170">
        <v>42241</v>
      </c>
      <c r="AL102" s="171" t="s">
        <v>232</v>
      </c>
      <c r="AM102" s="172">
        <v>0</v>
      </c>
      <c r="AN102" s="172">
        <v>0</v>
      </c>
      <c r="AO102" s="172">
        <v>0</v>
      </c>
      <c r="AP102" s="172">
        <v>0</v>
      </c>
      <c r="AQ102" s="172">
        <v>0</v>
      </c>
      <c r="AR102" s="173">
        <v>0</v>
      </c>
      <c r="AS102" s="174">
        <v>0</v>
      </c>
      <c r="AT102" s="171" t="s">
        <v>232</v>
      </c>
      <c r="AU102" s="172">
        <v>0</v>
      </c>
      <c r="AV102" s="172">
        <v>0</v>
      </c>
      <c r="AW102" s="175" t="s">
        <v>232</v>
      </c>
      <c r="AX102" s="176">
        <v>0</v>
      </c>
      <c r="AY102" s="171">
        <v>0</v>
      </c>
      <c r="AZ102" s="172">
        <v>0</v>
      </c>
      <c r="BA102" s="172">
        <v>0</v>
      </c>
      <c r="BB102" s="172">
        <v>0</v>
      </c>
      <c r="BC102" s="172">
        <v>0</v>
      </c>
      <c r="BD102" s="172">
        <v>0</v>
      </c>
      <c r="BE102" s="172">
        <v>0</v>
      </c>
      <c r="BF102" s="172">
        <v>0</v>
      </c>
      <c r="BG102" s="172">
        <v>0</v>
      </c>
      <c r="BH102" s="172">
        <v>0</v>
      </c>
      <c r="BI102" s="172">
        <v>0</v>
      </c>
      <c r="BJ102" s="172">
        <v>0</v>
      </c>
      <c r="BK102" s="172">
        <v>0</v>
      </c>
      <c r="BL102" s="172"/>
      <c r="BM102" s="172"/>
      <c r="BN102" s="172"/>
      <c r="BO102" s="172">
        <v>0</v>
      </c>
      <c r="BP102" s="172">
        <v>0</v>
      </c>
      <c r="BQ102" s="172" t="s">
        <v>232</v>
      </c>
      <c r="BR102" s="172" t="s">
        <v>232</v>
      </c>
      <c r="BS102" s="172" t="s">
        <v>232</v>
      </c>
      <c r="BT102" s="172" t="s">
        <v>232</v>
      </c>
      <c r="BU102" s="172">
        <v>0</v>
      </c>
      <c r="BV102" s="173" t="s">
        <v>232</v>
      </c>
      <c r="BW102" s="174">
        <v>0</v>
      </c>
      <c r="BX102" s="177">
        <v>0</v>
      </c>
      <c r="BY102" s="178">
        <v>0</v>
      </c>
      <c r="BZ102" s="179">
        <v>0</v>
      </c>
      <c r="CA102" s="179">
        <v>0</v>
      </c>
    </row>
    <row r="103" spans="1:79" x14ac:dyDescent="0.2">
      <c r="A103" s="170">
        <v>42242</v>
      </c>
      <c r="B103" s="171" t="s">
        <v>232</v>
      </c>
      <c r="C103" s="172" t="s">
        <v>232</v>
      </c>
      <c r="D103" s="172" t="s">
        <v>232</v>
      </c>
      <c r="E103" s="172">
        <v>0.24701481938358555</v>
      </c>
      <c r="F103" s="172">
        <v>0.10312718007825925</v>
      </c>
      <c r="G103" s="172" t="s">
        <v>232</v>
      </c>
      <c r="H103" s="173">
        <v>0.19867673040774836</v>
      </c>
      <c r="I103" s="171"/>
      <c r="J103" s="172"/>
      <c r="K103" s="172"/>
      <c r="L103" s="172"/>
      <c r="M103" s="171"/>
      <c r="N103" s="172"/>
      <c r="O103" s="172"/>
      <c r="P103" s="172"/>
      <c r="Q103" s="172"/>
      <c r="R103" s="172"/>
      <c r="S103" s="172"/>
      <c r="T103" s="172" t="s">
        <v>232</v>
      </c>
      <c r="U103" s="172"/>
      <c r="V103" s="172" t="s">
        <v>232</v>
      </c>
      <c r="W103" s="172"/>
      <c r="X103" s="172"/>
      <c r="Y103" s="172"/>
      <c r="Z103" s="172"/>
      <c r="AA103" s="172"/>
      <c r="AB103" s="172"/>
      <c r="AC103" s="172"/>
      <c r="AD103" s="172"/>
      <c r="AE103" s="172"/>
      <c r="AF103" s="172"/>
      <c r="AG103" s="172"/>
      <c r="AH103" s="172"/>
      <c r="AI103" s="172"/>
      <c r="AJ103" s="173"/>
      <c r="AK103" s="170">
        <v>42242</v>
      </c>
      <c r="AL103" s="171">
        <v>0</v>
      </c>
      <c r="AM103" s="172">
        <v>0</v>
      </c>
      <c r="AN103" s="172">
        <v>0</v>
      </c>
      <c r="AO103" s="172">
        <v>0</v>
      </c>
      <c r="AP103" s="172">
        <v>0</v>
      </c>
      <c r="AQ103" s="172">
        <v>0</v>
      </c>
      <c r="AR103" s="173">
        <v>0</v>
      </c>
      <c r="AS103" s="174">
        <v>0</v>
      </c>
      <c r="AT103" s="171" t="s">
        <v>232</v>
      </c>
      <c r="AU103" s="172">
        <v>0</v>
      </c>
      <c r="AV103" s="172">
        <v>0</v>
      </c>
      <c r="AW103" s="175" t="s">
        <v>232</v>
      </c>
      <c r="AX103" s="176">
        <v>0</v>
      </c>
      <c r="AY103" s="171">
        <v>0</v>
      </c>
      <c r="AZ103" s="172">
        <v>0</v>
      </c>
      <c r="BA103" s="172">
        <v>0</v>
      </c>
      <c r="BB103" s="172">
        <v>0</v>
      </c>
      <c r="BC103" s="172">
        <v>0</v>
      </c>
      <c r="BD103" s="172">
        <v>0</v>
      </c>
      <c r="BE103" s="172">
        <v>0</v>
      </c>
      <c r="BF103" s="172">
        <v>0</v>
      </c>
      <c r="BG103" s="172">
        <v>0</v>
      </c>
      <c r="BH103" s="172">
        <v>0</v>
      </c>
      <c r="BI103" s="172">
        <v>0</v>
      </c>
      <c r="BJ103" s="172">
        <v>0</v>
      </c>
      <c r="BK103" s="172">
        <v>0</v>
      </c>
      <c r="BL103" s="172"/>
      <c r="BM103" s="172"/>
      <c r="BN103" s="172"/>
      <c r="BO103" s="172">
        <v>0</v>
      </c>
      <c r="BP103" s="172">
        <v>0</v>
      </c>
      <c r="BQ103" s="172" t="s">
        <v>232</v>
      </c>
      <c r="BR103" s="172" t="s">
        <v>232</v>
      </c>
      <c r="BS103" s="172" t="s">
        <v>232</v>
      </c>
      <c r="BT103" s="172" t="s">
        <v>232</v>
      </c>
      <c r="BU103" s="172">
        <v>0</v>
      </c>
      <c r="BV103" s="173" t="s">
        <v>232</v>
      </c>
      <c r="BW103" s="174">
        <v>0</v>
      </c>
      <c r="BX103" s="177">
        <v>0</v>
      </c>
      <c r="BY103" s="178">
        <v>0</v>
      </c>
      <c r="BZ103" s="179">
        <v>0</v>
      </c>
      <c r="CA103" s="179">
        <v>0</v>
      </c>
    </row>
    <row r="104" spans="1:79" x14ac:dyDescent="0.2">
      <c r="A104" s="170">
        <v>42243</v>
      </c>
      <c r="B104" s="171" t="s">
        <v>232</v>
      </c>
      <c r="C104" s="172" t="s">
        <v>232</v>
      </c>
      <c r="D104" s="172" t="s">
        <v>232</v>
      </c>
      <c r="E104" s="172">
        <v>0.11479609130859016</v>
      </c>
      <c r="F104" s="172">
        <v>0.10615442941994591</v>
      </c>
      <c r="G104" s="172" t="s">
        <v>232</v>
      </c>
      <c r="H104" s="173">
        <v>0.19968258642937348</v>
      </c>
      <c r="I104" s="171"/>
      <c r="J104" s="172"/>
      <c r="K104" s="172"/>
      <c r="L104" s="172"/>
      <c r="M104" s="171"/>
      <c r="N104" s="172"/>
      <c r="O104" s="172"/>
      <c r="P104" s="172"/>
      <c r="Q104" s="172"/>
      <c r="R104" s="172"/>
      <c r="S104" s="172"/>
      <c r="T104" s="172" t="s">
        <v>232</v>
      </c>
      <c r="U104" s="172"/>
      <c r="V104" s="172" t="s">
        <v>232</v>
      </c>
      <c r="W104" s="172"/>
      <c r="X104" s="172"/>
      <c r="Y104" s="172"/>
      <c r="Z104" s="172"/>
      <c r="AA104" s="172"/>
      <c r="AB104" s="172"/>
      <c r="AC104" s="172"/>
      <c r="AD104" s="172"/>
      <c r="AE104" s="172"/>
      <c r="AF104" s="172"/>
      <c r="AG104" s="172"/>
      <c r="AH104" s="172"/>
      <c r="AI104" s="172"/>
      <c r="AJ104" s="173"/>
      <c r="AK104" s="170">
        <v>42243</v>
      </c>
      <c r="AL104" s="171">
        <v>0</v>
      </c>
      <c r="AM104" s="172">
        <v>0</v>
      </c>
      <c r="AN104" s="172">
        <v>0</v>
      </c>
      <c r="AO104" s="172">
        <v>0</v>
      </c>
      <c r="AP104" s="172">
        <v>0</v>
      </c>
      <c r="AQ104" s="172">
        <v>0</v>
      </c>
      <c r="AR104" s="173">
        <v>0</v>
      </c>
      <c r="AS104" s="174">
        <v>0</v>
      </c>
      <c r="AT104" s="171" t="s">
        <v>232</v>
      </c>
      <c r="AU104" s="172">
        <v>0</v>
      </c>
      <c r="AV104" s="172">
        <v>0</v>
      </c>
      <c r="AW104" s="175" t="s">
        <v>232</v>
      </c>
      <c r="AX104" s="176">
        <v>0</v>
      </c>
      <c r="AY104" s="171">
        <v>0</v>
      </c>
      <c r="AZ104" s="172">
        <v>0</v>
      </c>
      <c r="BA104" s="172">
        <v>0</v>
      </c>
      <c r="BB104" s="172">
        <v>0</v>
      </c>
      <c r="BC104" s="172">
        <v>0</v>
      </c>
      <c r="BD104" s="172">
        <v>0</v>
      </c>
      <c r="BE104" s="172">
        <v>0</v>
      </c>
      <c r="BF104" s="172">
        <v>0</v>
      </c>
      <c r="BG104" s="172">
        <v>0</v>
      </c>
      <c r="BH104" s="172">
        <v>0</v>
      </c>
      <c r="BI104" s="172">
        <v>0</v>
      </c>
      <c r="BJ104" s="172">
        <v>0</v>
      </c>
      <c r="BK104" s="172">
        <v>0</v>
      </c>
      <c r="BL104" s="172"/>
      <c r="BM104" s="172"/>
      <c r="BN104" s="172"/>
      <c r="BO104" s="172">
        <v>0</v>
      </c>
      <c r="BP104" s="172">
        <v>0</v>
      </c>
      <c r="BQ104" s="172">
        <v>0</v>
      </c>
      <c r="BR104" s="172" t="s">
        <v>232</v>
      </c>
      <c r="BS104" s="172" t="s">
        <v>232</v>
      </c>
      <c r="BT104" s="172" t="s">
        <v>232</v>
      </c>
      <c r="BU104" s="172">
        <v>0</v>
      </c>
      <c r="BV104" s="173" t="s">
        <v>232</v>
      </c>
      <c r="BW104" s="174">
        <v>0</v>
      </c>
      <c r="BX104" s="177">
        <v>0</v>
      </c>
      <c r="BY104" s="178">
        <v>0</v>
      </c>
      <c r="BZ104" s="179">
        <v>0</v>
      </c>
      <c r="CA104" s="179">
        <v>0</v>
      </c>
    </row>
    <row r="105" spans="1:79" x14ac:dyDescent="0.2">
      <c r="A105" s="170">
        <v>42247</v>
      </c>
      <c r="B105" s="171" t="s">
        <v>232</v>
      </c>
      <c r="C105" s="172" t="s">
        <v>232</v>
      </c>
      <c r="D105" s="172" t="s">
        <v>232</v>
      </c>
      <c r="E105" s="172" t="s">
        <v>232</v>
      </c>
      <c r="F105" s="172" t="s">
        <v>232</v>
      </c>
      <c r="G105" s="172" t="s">
        <v>232</v>
      </c>
      <c r="H105" s="173" t="s">
        <v>232</v>
      </c>
      <c r="I105" s="171"/>
      <c r="J105" s="172"/>
      <c r="K105" s="172"/>
      <c r="L105" s="172"/>
      <c r="M105" s="171"/>
      <c r="N105" s="172"/>
      <c r="O105" s="172"/>
      <c r="P105" s="172"/>
      <c r="Q105" s="172"/>
      <c r="R105" s="172"/>
      <c r="S105" s="172"/>
      <c r="T105" s="172" t="s">
        <v>232</v>
      </c>
      <c r="U105" s="172"/>
      <c r="V105" s="172" t="s">
        <v>232</v>
      </c>
      <c r="W105" s="172"/>
      <c r="X105" s="172"/>
      <c r="Y105" s="172"/>
      <c r="Z105" s="172"/>
      <c r="AA105" s="172"/>
      <c r="AB105" s="172"/>
      <c r="AC105" s="172"/>
      <c r="AD105" s="172"/>
      <c r="AE105" s="172"/>
      <c r="AF105" s="172"/>
      <c r="AG105" s="172"/>
      <c r="AH105" s="172"/>
      <c r="AI105" s="172"/>
      <c r="AJ105" s="173"/>
      <c r="AK105" s="170">
        <v>42247</v>
      </c>
      <c r="AL105" s="171">
        <v>0</v>
      </c>
      <c r="AM105" s="172">
        <v>0</v>
      </c>
      <c r="AN105" s="172">
        <v>0</v>
      </c>
      <c r="AO105" s="172">
        <v>0</v>
      </c>
      <c r="AP105" s="172">
        <v>0</v>
      </c>
      <c r="AQ105" s="172">
        <v>0</v>
      </c>
      <c r="AR105" s="173">
        <v>0</v>
      </c>
      <c r="AS105" s="174">
        <v>0</v>
      </c>
      <c r="AT105" s="171" t="s">
        <v>232</v>
      </c>
      <c r="AU105" s="172">
        <v>0</v>
      </c>
      <c r="AV105" s="172">
        <v>0</v>
      </c>
      <c r="AW105" s="175" t="s">
        <v>232</v>
      </c>
      <c r="AX105" s="176">
        <v>0</v>
      </c>
      <c r="AY105" s="171">
        <v>0</v>
      </c>
      <c r="AZ105" s="172">
        <v>0</v>
      </c>
      <c r="BA105" s="172">
        <v>0</v>
      </c>
      <c r="BB105" s="172">
        <v>0</v>
      </c>
      <c r="BC105" s="172">
        <v>0</v>
      </c>
      <c r="BD105" s="172">
        <v>0</v>
      </c>
      <c r="BE105" s="172">
        <v>0</v>
      </c>
      <c r="BF105" s="172">
        <v>0</v>
      </c>
      <c r="BG105" s="172">
        <v>0</v>
      </c>
      <c r="BH105" s="172">
        <v>0</v>
      </c>
      <c r="BI105" s="172">
        <v>0</v>
      </c>
      <c r="BJ105" s="172">
        <v>0</v>
      </c>
      <c r="BK105" s="172">
        <v>0</v>
      </c>
      <c r="BL105" s="172"/>
      <c r="BM105" s="172"/>
      <c r="BN105" s="172"/>
      <c r="BO105" s="172">
        <v>0</v>
      </c>
      <c r="BP105" s="172">
        <v>0</v>
      </c>
      <c r="BQ105" s="172">
        <v>0</v>
      </c>
      <c r="BR105" s="172" t="s">
        <v>232</v>
      </c>
      <c r="BS105" s="172" t="s">
        <v>232</v>
      </c>
      <c r="BT105" s="172" t="s">
        <v>232</v>
      </c>
      <c r="BU105" s="172">
        <v>0</v>
      </c>
      <c r="BV105" s="173" t="s">
        <v>232</v>
      </c>
      <c r="BW105" s="174">
        <v>0</v>
      </c>
      <c r="BX105" s="177">
        <v>0</v>
      </c>
      <c r="BY105" s="178">
        <v>0</v>
      </c>
      <c r="BZ105" s="179">
        <v>0</v>
      </c>
      <c r="CA105" s="179">
        <v>0</v>
      </c>
    </row>
    <row r="106" spans="1:79" x14ac:dyDescent="0.2">
      <c r="A106" s="170">
        <v>42248</v>
      </c>
      <c r="B106" s="171" t="s">
        <v>232</v>
      </c>
      <c r="C106" s="172" t="s">
        <v>232</v>
      </c>
      <c r="D106" s="172" t="s">
        <v>232</v>
      </c>
      <c r="E106" s="172">
        <v>0.23452494148166061</v>
      </c>
      <c r="F106" s="172">
        <v>9.602021478205823E-2</v>
      </c>
      <c r="G106" s="172" t="s">
        <v>232</v>
      </c>
      <c r="H106" s="173">
        <v>5.9644458372714683E-2</v>
      </c>
      <c r="I106" s="171"/>
      <c r="J106" s="172"/>
      <c r="K106" s="172"/>
      <c r="L106" s="172"/>
      <c r="M106" s="171"/>
      <c r="N106" s="172"/>
      <c r="O106" s="172"/>
      <c r="P106" s="172"/>
      <c r="Q106" s="172"/>
      <c r="R106" s="172"/>
      <c r="S106" s="172"/>
      <c r="T106" s="172" t="s">
        <v>232</v>
      </c>
      <c r="U106" s="172"/>
      <c r="V106" s="172" t="s">
        <v>232</v>
      </c>
      <c r="W106" s="172"/>
      <c r="X106" s="172"/>
      <c r="Y106" s="172"/>
      <c r="Z106" s="172"/>
      <c r="AA106" s="172"/>
      <c r="AB106" s="172"/>
      <c r="AC106" s="172"/>
      <c r="AD106" s="172"/>
      <c r="AE106" s="172"/>
      <c r="AF106" s="172"/>
      <c r="AG106" s="172"/>
      <c r="AH106" s="172"/>
      <c r="AI106" s="172"/>
      <c r="AJ106" s="173"/>
      <c r="AK106" s="170">
        <v>42248</v>
      </c>
      <c r="AL106" s="171">
        <v>0</v>
      </c>
      <c r="AM106" s="172">
        <v>0</v>
      </c>
      <c r="AN106" s="172">
        <v>0</v>
      </c>
      <c r="AO106" s="172">
        <v>0</v>
      </c>
      <c r="AP106" s="172">
        <v>0</v>
      </c>
      <c r="AQ106" s="172">
        <v>0</v>
      </c>
      <c r="AR106" s="173">
        <v>0</v>
      </c>
      <c r="AS106" s="174">
        <v>0</v>
      </c>
      <c r="AT106" s="171" t="s">
        <v>232</v>
      </c>
      <c r="AU106" s="172">
        <v>0</v>
      </c>
      <c r="AV106" s="172">
        <v>0</v>
      </c>
      <c r="AW106" s="175" t="s">
        <v>232</v>
      </c>
      <c r="AX106" s="176">
        <v>0</v>
      </c>
      <c r="AY106" s="171">
        <v>0</v>
      </c>
      <c r="AZ106" s="172">
        <v>0</v>
      </c>
      <c r="BA106" s="172">
        <v>0</v>
      </c>
      <c r="BB106" s="172">
        <v>0</v>
      </c>
      <c r="BC106" s="172">
        <v>0</v>
      </c>
      <c r="BD106" s="172">
        <v>0</v>
      </c>
      <c r="BE106" s="172">
        <v>0</v>
      </c>
      <c r="BF106" s="172">
        <v>0</v>
      </c>
      <c r="BG106" s="172">
        <v>0</v>
      </c>
      <c r="BH106" s="172">
        <v>0</v>
      </c>
      <c r="BI106" s="172">
        <v>0</v>
      </c>
      <c r="BJ106" s="172">
        <v>0</v>
      </c>
      <c r="BK106" s="172">
        <v>0</v>
      </c>
      <c r="BL106" s="172"/>
      <c r="BM106" s="172"/>
      <c r="BN106" s="172"/>
      <c r="BO106" s="172">
        <v>0</v>
      </c>
      <c r="BP106" s="172">
        <v>0</v>
      </c>
      <c r="BQ106" s="172" t="s">
        <v>232</v>
      </c>
      <c r="BR106" s="172" t="s">
        <v>232</v>
      </c>
      <c r="BS106" s="172" t="s">
        <v>232</v>
      </c>
      <c r="BT106" s="172" t="s">
        <v>232</v>
      </c>
      <c r="BU106" s="172">
        <v>0</v>
      </c>
      <c r="BV106" s="173" t="s">
        <v>232</v>
      </c>
      <c r="BW106" s="174">
        <v>0</v>
      </c>
      <c r="BX106" s="177">
        <v>0</v>
      </c>
      <c r="BY106" s="178">
        <v>0</v>
      </c>
      <c r="BZ106" s="179">
        <v>0</v>
      </c>
      <c r="CA106" s="179">
        <v>0</v>
      </c>
    </row>
    <row r="107" spans="1:79" x14ac:dyDescent="0.2">
      <c r="A107" s="170">
        <v>42249</v>
      </c>
      <c r="B107" s="171" t="s">
        <v>232</v>
      </c>
      <c r="C107" s="172" t="s">
        <v>232</v>
      </c>
      <c r="D107" s="172" t="s">
        <v>232</v>
      </c>
      <c r="E107" s="172">
        <v>0.22798975651656966</v>
      </c>
      <c r="F107" s="172">
        <v>0.10107135637759684</v>
      </c>
      <c r="G107" s="172" t="s">
        <v>232</v>
      </c>
      <c r="H107" s="173">
        <v>6.3686862815467191E-2</v>
      </c>
      <c r="I107" s="171"/>
      <c r="J107" s="172"/>
      <c r="K107" s="172"/>
      <c r="L107" s="172"/>
      <c r="M107" s="171"/>
      <c r="N107" s="172"/>
      <c r="O107" s="172"/>
      <c r="P107" s="172"/>
      <c r="Q107" s="172"/>
      <c r="R107" s="172"/>
      <c r="S107" s="172"/>
      <c r="T107" s="172" t="s">
        <v>232</v>
      </c>
      <c r="U107" s="172"/>
      <c r="V107" s="172" t="s">
        <v>232</v>
      </c>
      <c r="W107" s="172"/>
      <c r="X107" s="172"/>
      <c r="Y107" s="172"/>
      <c r="Z107" s="172"/>
      <c r="AA107" s="172"/>
      <c r="AB107" s="172"/>
      <c r="AC107" s="172"/>
      <c r="AD107" s="172"/>
      <c r="AE107" s="172"/>
      <c r="AF107" s="172"/>
      <c r="AG107" s="172"/>
      <c r="AH107" s="172"/>
      <c r="AI107" s="172"/>
      <c r="AJ107" s="173"/>
      <c r="AK107" s="170">
        <v>42249</v>
      </c>
      <c r="AL107" s="171">
        <v>0</v>
      </c>
      <c r="AM107" s="172">
        <v>0</v>
      </c>
      <c r="AN107" s="172">
        <v>0</v>
      </c>
      <c r="AO107" s="172">
        <v>0</v>
      </c>
      <c r="AP107" s="172">
        <v>0</v>
      </c>
      <c r="AQ107" s="172">
        <v>0</v>
      </c>
      <c r="AR107" s="173">
        <v>0</v>
      </c>
      <c r="AS107" s="174">
        <v>0</v>
      </c>
      <c r="AT107" s="171" t="s">
        <v>232</v>
      </c>
      <c r="AU107" s="172">
        <v>0</v>
      </c>
      <c r="AV107" s="172">
        <v>0</v>
      </c>
      <c r="AW107" s="175" t="s">
        <v>232</v>
      </c>
      <c r="AX107" s="176">
        <v>0</v>
      </c>
      <c r="AY107" s="171">
        <v>0</v>
      </c>
      <c r="AZ107" s="172">
        <v>0</v>
      </c>
      <c r="BA107" s="172">
        <v>0</v>
      </c>
      <c r="BB107" s="172">
        <v>0</v>
      </c>
      <c r="BC107" s="172">
        <v>0</v>
      </c>
      <c r="BD107" s="172">
        <v>0</v>
      </c>
      <c r="BE107" s="172">
        <v>0</v>
      </c>
      <c r="BF107" s="172">
        <v>0</v>
      </c>
      <c r="BG107" s="172">
        <v>0</v>
      </c>
      <c r="BH107" s="172">
        <v>0</v>
      </c>
      <c r="BI107" s="172">
        <v>0</v>
      </c>
      <c r="BJ107" s="172">
        <v>0</v>
      </c>
      <c r="BK107" s="172">
        <v>0</v>
      </c>
      <c r="BL107" s="172"/>
      <c r="BM107" s="172"/>
      <c r="BN107" s="172"/>
      <c r="BO107" s="172">
        <v>0</v>
      </c>
      <c r="BP107" s="172">
        <v>0</v>
      </c>
      <c r="BQ107" s="172" t="s">
        <v>232</v>
      </c>
      <c r="BR107" s="172" t="s">
        <v>232</v>
      </c>
      <c r="BS107" s="172" t="s">
        <v>232</v>
      </c>
      <c r="BT107" s="172" t="s">
        <v>232</v>
      </c>
      <c r="BU107" s="172">
        <v>0</v>
      </c>
      <c r="BV107" s="173" t="s">
        <v>232</v>
      </c>
      <c r="BW107" s="174">
        <v>0</v>
      </c>
      <c r="BX107" s="177">
        <v>0</v>
      </c>
      <c r="BY107" s="178">
        <v>0</v>
      </c>
      <c r="BZ107" s="179">
        <v>0</v>
      </c>
      <c r="CA107" s="179">
        <v>0</v>
      </c>
    </row>
    <row r="108" spans="1:79" x14ac:dyDescent="0.2">
      <c r="A108" s="170">
        <v>42250</v>
      </c>
      <c r="B108" s="171" t="s">
        <v>232</v>
      </c>
      <c r="C108" s="172" t="s">
        <v>232</v>
      </c>
      <c r="D108" s="172" t="s">
        <v>232</v>
      </c>
      <c r="E108" s="172" t="s">
        <v>232</v>
      </c>
      <c r="F108" s="172" t="s">
        <v>232</v>
      </c>
      <c r="G108" s="172" t="s">
        <v>232</v>
      </c>
      <c r="H108" s="173" t="s">
        <v>232</v>
      </c>
      <c r="I108" s="171"/>
      <c r="J108" s="172"/>
      <c r="K108" s="172"/>
      <c r="L108" s="172"/>
      <c r="M108" s="171"/>
      <c r="N108" s="172"/>
      <c r="O108" s="172"/>
      <c r="P108" s="172"/>
      <c r="Q108" s="172"/>
      <c r="R108" s="172"/>
      <c r="S108" s="172"/>
      <c r="T108" s="172" t="s">
        <v>232</v>
      </c>
      <c r="U108" s="172"/>
      <c r="V108" s="172" t="s">
        <v>232</v>
      </c>
      <c r="W108" s="172"/>
      <c r="X108" s="172"/>
      <c r="Y108" s="172"/>
      <c r="Z108" s="172"/>
      <c r="AA108" s="172"/>
      <c r="AB108" s="172"/>
      <c r="AC108" s="172"/>
      <c r="AD108" s="172"/>
      <c r="AE108" s="172"/>
      <c r="AF108" s="172"/>
      <c r="AG108" s="172"/>
      <c r="AH108" s="172"/>
      <c r="AI108" s="172"/>
      <c r="AJ108" s="173"/>
      <c r="AK108" s="170">
        <v>42250</v>
      </c>
      <c r="AL108" s="171" t="s">
        <v>232</v>
      </c>
      <c r="AM108" s="172">
        <v>0</v>
      </c>
      <c r="AN108" s="172">
        <v>0</v>
      </c>
      <c r="AO108" s="172">
        <v>0</v>
      </c>
      <c r="AP108" s="172">
        <v>0</v>
      </c>
      <c r="AQ108" s="172">
        <v>0</v>
      </c>
      <c r="AR108" s="173">
        <v>0</v>
      </c>
      <c r="AS108" s="174">
        <v>0</v>
      </c>
      <c r="AT108" s="171" t="s">
        <v>232</v>
      </c>
      <c r="AU108" s="172">
        <v>0</v>
      </c>
      <c r="AV108" s="172">
        <v>0</v>
      </c>
      <c r="AW108" s="175" t="s">
        <v>232</v>
      </c>
      <c r="AX108" s="176">
        <v>0</v>
      </c>
      <c r="AY108" s="171">
        <v>0</v>
      </c>
      <c r="AZ108" s="172">
        <v>0</v>
      </c>
      <c r="BA108" s="172">
        <v>0</v>
      </c>
      <c r="BB108" s="172">
        <v>0</v>
      </c>
      <c r="BC108" s="172">
        <v>0</v>
      </c>
      <c r="BD108" s="172">
        <v>0</v>
      </c>
      <c r="BE108" s="172">
        <v>0</v>
      </c>
      <c r="BF108" s="172">
        <v>0</v>
      </c>
      <c r="BG108" s="172">
        <v>0</v>
      </c>
      <c r="BH108" s="172">
        <v>0</v>
      </c>
      <c r="BI108" s="172">
        <v>0</v>
      </c>
      <c r="BJ108" s="172">
        <v>0</v>
      </c>
      <c r="BK108" s="172">
        <v>0</v>
      </c>
      <c r="BL108" s="172"/>
      <c r="BM108" s="172"/>
      <c r="BN108" s="172"/>
      <c r="BO108" s="172">
        <v>0</v>
      </c>
      <c r="BP108" s="172">
        <v>0</v>
      </c>
      <c r="BQ108" s="172" t="s">
        <v>232</v>
      </c>
      <c r="BR108" s="172" t="s">
        <v>232</v>
      </c>
      <c r="BS108" s="172" t="s">
        <v>232</v>
      </c>
      <c r="BT108" s="172" t="s">
        <v>232</v>
      </c>
      <c r="BU108" s="172">
        <v>0</v>
      </c>
      <c r="BV108" s="173" t="s">
        <v>232</v>
      </c>
      <c r="BW108" s="174">
        <v>0</v>
      </c>
      <c r="BX108" s="177">
        <v>0</v>
      </c>
      <c r="BY108" s="178">
        <v>0</v>
      </c>
      <c r="BZ108" s="179">
        <v>0</v>
      </c>
      <c r="CA108" s="179">
        <v>0</v>
      </c>
    </row>
    <row r="109" spans="1:79" x14ac:dyDescent="0.2">
      <c r="A109" s="170">
        <v>42251</v>
      </c>
      <c r="B109" s="171" t="s">
        <v>232</v>
      </c>
      <c r="C109" s="172" t="s">
        <v>232</v>
      </c>
      <c r="D109" s="172" t="s">
        <v>232</v>
      </c>
      <c r="E109" s="172" t="s">
        <v>232</v>
      </c>
      <c r="F109" s="172" t="s">
        <v>232</v>
      </c>
      <c r="G109" s="172" t="s">
        <v>232</v>
      </c>
      <c r="H109" s="173" t="s">
        <v>232</v>
      </c>
      <c r="I109" s="171"/>
      <c r="J109" s="172"/>
      <c r="K109" s="172"/>
      <c r="L109" s="172"/>
      <c r="M109" s="171"/>
      <c r="N109" s="172"/>
      <c r="O109" s="172"/>
      <c r="P109" s="172"/>
      <c r="Q109" s="172"/>
      <c r="R109" s="172"/>
      <c r="S109" s="172"/>
      <c r="T109" s="172" t="s">
        <v>232</v>
      </c>
      <c r="U109" s="172"/>
      <c r="V109" s="172" t="s">
        <v>232</v>
      </c>
      <c r="W109" s="172"/>
      <c r="X109" s="172"/>
      <c r="Y109" s="172"/>
      <c r="Z109" s="172"/>
      <c r="AA109" s="172"/>
      <c r="AB109" s="172"/>
      <c r="AC109" s="172"/>
      <c r="AD109" s="172"/>
      <c r="AE109" s="172"/>
      <c r="AF109" s="172"/>
      <c r="AG109" s="172"/>
      <c r="AH109" s="172"/>
      <c r="AI109" s="172"/>
      <c r="AJ109" s="173"/>
      <c r="AK109" s="170">
        <v>42251</v>
      </c>
      <c r="AL109" s="171" t="s">
        <v>232</v>
      </c>
      <c r="AM109" s="172">
        <v>0</v>
      </c>
      <c r="AN109" s="172">
        <v>0</v>
      </c>
      <c r="AO109" s="172">
        <v>0</v>
      </c>
      <c r="AP109" s="172">
        <v>0</v>
      </c>
      <c r="AQ109" s="172">
        <v>0</v>
      </c>
      <c r="AR109" s="173">
        <v>0</v>
      </c>
      <c r="AS109" s="174">
        <v>0</v>
      </c>
      <c r="AT109" s="171" t="s">
        <v>232</v>
      </c>
      <c r="AU109" s="172">
        <v>0</v>
      </c>
      <c r="AV109" s="172">
        <v>0</v>
      </c>
      <c r="AW109" s="175" t="s">
        <v>232</v>
      </c>
      <c r="AX109" s="176">
        <v>0</v>
      </c>
      <c r="AY109" s="171">
        <v>0</v>
      </c>
      <c r="AZ109" s="172">
        <v>0</v>
      </c>
      <c r="BA109" s="172">
        <v>0</v>
      </c>
      <c r="BB109" s="172">
        <v>0</v>
      </c>
      <c r="BC109" s="172">
        <v>0</v>
      </c>
      <c r="BD109" s="172">
        <v>0</v>
      </c>
      <c r="BE109" s="172">
        <v>0</v>
      </c>
      <c r="BF109" s="172">
        <v>0</v>
      </c>
      <c r="BG109" s="172">
        <v>0</v>
      </c>
      <c r="BH109" s="172">
        <v>0</v>
      </c>
      <c r="BI109" s="172">
        <v>0</v>
      </c>
      <c r="BJ109" s="172">
        <v>0</v>
      </c>
      <c r="BK109" s="172">
        <v>0</v>
      </c>
      <c r="BL109" s="172"/>
      <c r="BM109" s="172"/>
      <c r="BN109" s="172"/>
      <c r="BO109" s="172">
        <v>0</v>
      </c>
      <c r="BP109" s="172">
        <v>0</v>
      </c>
      <c r="BQ109" s="172" t="s">
        <v>232</v>
      </c>
      <c r="BR109" s="172" t="s">
        <v>232</v>
      </c>
      <c r="BS109" s="172" t="s">
        <v>232</v>
      </c>
      <c r="BT109" s="172" t="s">
        <v>232</v>
      </c>
      <c r="BU109" s="172">
        <v>0</v>
      </c>
      <c r="BV109" s="173" t="s">
        <v>232</v>
      </c>
      <c r="BW109" s="174">
        <v>0</v>
      </c>
      <c r="BX109" s="177">
        <v>0</v>
      </c>
      <c r="BY109" s="178">
        <v>0</v>
      </c>
      <c r="BZ109" s="179">
        <v>0</v>
      </c>
      <c r="CA109" s="179">
        <v>0</v>
      </c>
    </row>
    <row r="110" spans="1:79" x14ac:dyDescent="0.2">
      <c r="A110" s="170">
        <v>42254</v>
      </c>
      <c r="B110" s="171" t="s">
        <v>232</v>
      </c>
      <c r="C110" s="172" t="s">
        <v>232</v>
      </c>
      <c r="D110" s="172" t="s">
        <v>232</v>
      </c>
      <c r="E110" s="172">
        <v>0.22224039387219122</v>
      </c>
      <c r="F110" s="172">
        <v>9.5995958064922421E-2</v>
      </c>
      <c r="G110" s="172" t="s">
        <v>232</v>
      </c>
      <c r="H110" s="173">
        <v>9.5995958064922421E-2</v>
      </c>
      <c r="I110" s="171"/>
      <c r="J110" s="172"/>
      <c r="K110" s="172"/>
      <c r="L110" s="172"/>
      <c r="M110" s="171"/>
      <c r="N110" s="172"/>
      <c r="O110" s="172"/>
      <c r="P110" s="172"/>
      <c r="Q110" s="172"/>
      <c r="R110" s="172"/>
      <c r="S110" s="172"/>
      <c r="T110" s="172" t="s">
        <v>232</v>
      </c>
      <c r="U110" s="172"/>
      <c r="V110" s="172" t="s">
        <v>232</v>
      </c>
      <c r="W110" s="172"/>
      <c r="X110" s="172"/>
      <c r="Y110" s="172"/>
      <c r="Z110" s="172"/>
      <c r="AA110" s="172"/>
      <c r="AB110" s="172"/>
      <c r="AC110" s="172"/>
      <c r="AD110" s="172"/>
      <c r="AE110" s="172"/>
      <c r="AF110" s="172"/>
      <c r="AG110" s="172"/>
      <c r="AH110" s="172"/>
      <c r="AI110" s="172"/>
      <c r="AJ110" s="173"/>
      <c r="AK110" s="170">
        <v>42254</v>
      </c>
      <c r="AL110" s="171" t="s">
        <v>232</v>
      </c>
      <c r="AM110" s="172">
        <v>0</v>
      </c>
      <c r="AN110" s="172">
        <v>0</v>
      </c>
      <c r="AO110" s="172">
        <v>0</v>
      </c>
      <c r="AP110" s="172">
        <v>0</v>
      </c>
      <c r="AQ110" s="172">
        <v>0</v>
      </c>
      <c r="AR110" s="173">
        <v>0</v>
      </c>
      <c r="AS110" s="174">
        <v>0</v>
      </c>
      <c r="AT110" s="171" t="s">
        <v>232</v>
      </c>
      <c r="AU110" s="172">
        <v>0</v>
      </c>
      <c r="AV110" s="172">
        <v>0</v>
      </c>
      <c r="AW110" s="175" t="s">
        <v>232</v>
      </c>
      <c r="AX110" s="176">
        <v>0</v>
      </c>
      <c r="AY110" s="171">
        <v>0</v>
      </c>
      <c r="AZ110" s="172">
        <v>0</v>
      </c>
      <c r="BA110" s="172">
        <v>0</v>
      </c>
      <c r="BB110" s="172">
        <v>0</v>
      </c>
      <c r="BC110" s="172">
        <v>0</v>
      </c>
      <c r="BD110" s="172">
        <v>0</v>
      </c>
      <c r="BE110" s="172">
        <v>0</v>
      </c>
      <c r="BF110" s="172">
        <v>0</v>
      </c>
      <c r="BG110" s="172">
        <v>0</v>
      </c>
      <c r="BH110" s="172">
        <v>0</v>
      </c>
      <c r="BI110" s="172">
        <v>0</v>
      </c>
      <c r="BJ110" s="172">
        <v>0</v>
      </c>
      <c r="BK110" s="172">
        <v>0</v>
      </c>
      <c r="BL110" s="172"/>
      <c r="BM110" s="172"/>
      <c r="BN110" s="172"/>
      <c r="BO110" s="172">
        <v>0</v>
      </c>
      <c r="BP110" s="172">
        <v>0</v>
      </c>
      <c r="BQ110" s="172" t="s">
        <v>232</v>
      </c>
      <c r="BR110" s="172" t="s">
        <v>232</v>
      </c>
      <c r="BS110" s="172" t="s">
        <v>232</v>
      </c>
      <c r="BT110" s="172" t="s">
        <v>232</v>
      </c>
      <c r="BU110" s="172">
        <v>0</v>
      </c>
      <c r="BV110" s="173" t="s">
        <v>232</v>
      </c>
      <c r="BW110" s="174">
        <v>0</v>
      </c>
      <c r="BX110" s="177">
        <v>0</v>
      </c>
      <c r="BY110" s="178">
        <v>0</v>
      </c>
      <c r="BZ110" s="179">
        <v>0</v>
      </c>
      <c r="CA110" s="179">
        <v>0</v>
      </c>
    </row>
    <row r="111" spans="1:79" x14ac:dyDescent="0.2">
      <c r="A111" s="170">
        <v>42256</v>
      </c>
      <c r="B111" s="171" t="s">
        <v>232</v>
      </c>
      <c r="C111" s="172" t="s">
        <v>232</v>
      </c>
      <c r="D111" s="172" t="s">
        <v>232</v>
      </c>
      <c r="E111" s="172">
        <v>0.21801279282613958</v>
      </c>
      <c r="F111" s="172">
        <v>9.0936647468933429E-2</v>
      </c>
      <c r="G111" s="172" t="s">
        <v>232</v>
      </c>
      <c r="H111" s="173">
        <v>9.0936647468933429E-2</v>
      </c>
      <c r="I111" s="171"/>
      <c r="J111" s="172"/>
      <c r="K111" s="172"/>
      <c r="L111" s="172"/>
      <c r="M111" s="171"/>
      <c r="N111" s="172"/>
      <c r="O111" s="172"/>
      <c r="P111" s="172"/>
      <c r="Q111" s="172"/>
      <c r="R111" s="172"/>
      <c r="S111" s="172"/>
      <c r="T111" s="172" t="s">
        <v>232</v>
      </c>
      <c r="U111" s="172"/>
      <c r="V111" s="172" t="s">
        <v>232</v>
      </c>
      <c r="W111" s="172"/>
      <c r="X111" s="172"/>
      <c r="Y111" s="172"/>
      <c r="Z111" s="172"/>
      <c r="AA111" s="172"/>
      <c r="AB111" s="172"/>
      <c r="AC111" s="172"/>
      <c r="AD111" s="172"/>
      <c r="AE111" s="172"/>
      <c r="AF111" s="172"/>
      <c r="AG111" s="172"/>
      <c r="AH111" s="172"/>
      <c r="AI111" s="172"/>
      <c r="AJ111" s="173"/>
      <c r="AK111" s="170">
        <v>42256</v>
      </c>
      <c r="AL111" s="171" t="s">
        <v>232</v>
      </c>
      <c r="AM111" s="172">
        <v>0</v>
      </c>
      <c r="AN111" s="172">
        <v>0</v>
      </c>
      <c r="AO111" s="172">
        <v>0</v>
      </c>
      <c r="AP111" s="172">
        <v>0</v>
      </c>
      <c r="AQ111" s="172">
        <v>0</v>
      </c>
      <c r="AR111" s="173">
        <v>0</v>
      </c>
      <c r="AS111" s="174">
        <v>0</v>
      </c>
      <c r="AT111" s="171">
        <v>0</v>
      </c>
      <c r="AU111" s="172">
        <v>0</v>
      </c>
      <c r="AV111" s="172">
        <v>0</v>
      </c>
      <c r="AW111" s="175" t="s">
        <v>232</v>
      </c>
      <c r="AX111" s="176">
        <v>0</v>
      </c>
      <c r="AY111" s="171" t="s">
        <v>232</v>
      </c>
      <c r="AZ111" s="172">
        <v>0</v>
      </c>
      <c r="BA111" s="172">
        <v>0</v>
      </c>
      <c r="BB111" s="172">
        <v>0</v>
      </c>
      <c r="BC111" s="172">
        <v>0</v>
      </c>
      <c r="BD111" s="172">
        <v>0</v>
      </c>
      <c r="BE111" s="172">
        <v>0</v>
      </c>
      <c r="BF111" s="172">
        <v>0</v>
      </c>
      <c r="BG111" s="172">
        <v>0</v>
      </c>
      <c r="BH111" s="172">
        <v>0</v>
      </c>
      <c r="BI111" s="172">
        <v>0</v>
      </c>
      <c r="BJ111" s="172">
        <v>0</v>
      </c>
      <c r="BK111" s="172">
        <v>0</v>
      </c>
      <c r="BL111" s="172"/>
      <c r="BM111" s="172"/>
      <c r="BN111" s="172"/>
      <c r="BO111" s="172">
        <v>0</v>
      </c>
      <c r="BP111" s="172">
        <v>0</v>
      </c>
      <c r="BQ111" s="172" t="s">
        <v>232</v>
      </c>
      <c r="BR111" s="172" t="s">
        <v>232</v>
      </c>
      <c r="BS111" s="172" t="s">
        <v>232</v>
      </c>
      <c r="BT111" s="172" t="s">
        <v>232</v>
      </c>
      <c r="BU111" s="172">
        <v>0</v>
      </c>
      <c r="BV111" s="173" t="s">
        <v>232</v>
      </c>
      <c r="BW111" s="174">
        <v>0</v>
      </c>
      <c r="BX111" s="177">
        <v>0</v>
      </c>
      <c r="BY111" s="178">
        <v>0</v>
      </c>
      <c r="BZ111" s="179">
        <v>0</v>
      </c>
      <c r="CA111" s="179">
        <v>0</v>
      </c>
    </row>
    <row r="112" spans="1:79" x14ac:dyDescent="0.2">
      <c r="A112" s="170">
        <v>42257</v>
      </c>
      <c r="B112" s="171" t="s">
        <v>232</v>
      </c>
      <c r="C112" s="172" t="s">
        <v>232</v>
      </c>
      <c r="D112" s="172" t="s">
        <v>232</v>
      </c>
      <c r="E112" s="172" t="s">
        <v>232</v>
      </c>
      <c r="F112" s="172" t="s">
        <v>232</v>
      </c>
      <c r="G112" s="172" t="s">
        <v>232</v>
      </c>
      <c r="H112" s="173" t="s">
        <v>232</v>
      </c>
      <c r="I112" s="171"/>
      <c r="J112" s="172"/>
      <c r="K112" s="172"/>
      <c r="L112" s="172"/>
      <c r="M112" s="171"/>
      <c r="N112" s="172"/>
      <c r="O112" s="172"/>
      <c r="P112" s="172"/>
      <c r="Q112" s="172"/>
      <c r="R112" s="172"/>
      <c r="S112" s="172"/>
      <c r="T112" s="172" t="s">
        <v>232</v>
      </c>
      <c r="U112" s="172"/>
      <c r="V112" s="172" t="s">
        <v>232</v>
      </c>
      <c r="W112" s="172"/>
      <c r="X112" s="172"/>
      <c r="Y112" s="172"/>
      <c r="Z112" s="172"/>
      <c r="AA112" s="172"/>
      <c r="AB112" s="172"/>
      <c r="AC112" s="172"/>
      <c r="AD112" s="172"/>
      <c r="AE112" s="172"/>
      <c r="AF112" s="172"/>
      <c r="AG112" s="172"/>
      <c r="AH112" s="172"/>
      <c r="AI112" s="172"/>
      <c r="AJ112" s="173"/>
      <c r="AK112" s="170">
        <v>42257</v>
      </c>
      <c r="AL112" s="171" t="s">
        <v>232</v>
      </c>
      <c r="AM112" s="172">
        <v>0</v>
      </c>
      <c r="AN112" s="172">
        <v>0</v>
      </c>
      <c r="AO112" s="172">
        <v>0</v>
      </c>
      <c r="AP112" s="172">
        <v>0</v>
      </c>
      <c r="AQ112" s="172">
        <v>0</v>
      </c>
      <c r="AR112" s="173">
        <v>0</v>
      </c>
      <c r="AS112" s="174">
        <v>0</v>
      </c>
      <c r="AT112" s="171">
        <v>0</v>
      </c>
      <c r="AU112" s="172" t="s">
        <v>232</v>
      </c>
      <c r="AV112" s="172">
        <v>0</v>
      </c>
      <c r="AW112" s="175" t="s">
        <v>232</v>
      </c>
      <c r="AX112" s="176">
        <v>0</v>
      </c>
      <c r="AY112" s="171" t="s">
        <v>232</v>
      </c>
      <c r="AZ112" s="172">
        <v>0</v>
      </c>
      <c r="BA112" s="172">
        <v>0</v>
      </c>
      <c r="BB112" s="172">
        <v>0</v>
      </c>
      <c r="BC112" s="172">
        <v>0</v>
      </c>
      <c r="BD112" s="172">
        <v>0</v>
      </c>
      <c r="BE112" s="172">
        <v>0</v>
      </c>
      <c r="BF112" s="172">
        <v>0</v>
      </c>
      <c r="BG112" s="172">
        <v>0</v>
      </c>
      <c r="BH112" s="172">
        <v>0</v>
      </c>
      <c r="BI112" s="172">
        <v>0</v>
      </c>
      <c r="BJ112" s="172">
        <v>0</v>
      </c>
      <c r="BK112" s="172">
        <v>0</v>
      </c>
      <c r="BL112" s="172"/>
      <c r="BM112" s="172"/>
      <c r="BN112" s="172"/>
      <c r="BO112" s="172">
        <v>0</v>
      </c>
      <c r="BP112" s="172">
        <v>0</v>
      </c>
      <c r="BQ112" s="172" t="s">
        <v>232</v>
      </c>
      <c r="BR112" s="172" t="s">
        <v>232</v>
      </c>
      <c r="BS112" s="172" t="s">
        <v>232</v>
      </c>
      <c r="BT112" s="172" t="s">
        <v>232</v>
      </c>
      <c r="BU112" s="172">
        <v>0</v>
      </c>
      <c r="BV112" s="173" t="s">
        <v>232</v>
      </c>
      <c r="BW112" s="174">
        <v>0</v>
      </c>
      <c r="BX112" s="177">
        <v>0</v>
      </c>
      <c r="BY112" s="178">
        <v>0</v>
      </c>
      <c r="BZ112" s="179">
        <v>0</v>
      </c>
      <c r="CA112" s="179">
        <v>0</v>
      </c>
    </row>
    <row r="113" spans="1:79" x14ac:dyDescent="0.2">
      <c r="A113" s="170">
        <v>42258</v>
      </c>
      <c r="B113" s="171" t="s">
        <v>232</v>
      </c>
      <c r="C113" s="172" t="s">
        <v>232</v>
      </c>
      <c r="D113" s="172" t="s">
        <v>232</v>
      </c>
      <c r="E113" s="172">
        <v>0.21388593218451624</v>
      </c>
      <c r="F113" s="172">
        <v>9.1935443133895567E-2</v>
      </c>
      <c r="G113" s="172" t="s">
        <v>232</v>
      </c>
      <c r="H113" s="173">
        <v>9.1935443133895567E-2</v>
      </c>
      <c r="I113" s="171"/>
      <c r="J113" s="172"/>
      <c r="K113" s="172"/>
      <c r="L113" s="172"/>
      <c r="M113" s="171"/>
      <c r="N113" s="172"/>
      <c r="O113" s="172"/>
      <c r="P113" s="172"/>
      <c r="Q113" s="172"/>
      <c r="R113" s="172"/>
      <c r="S113" s="172"/>
      <c r="T113" s="172" t="s">
        <v>232</v>
      </c>
      <c r="U113" s="172"/>
      <c r="V113" s="172" t="s">
        <v>232</v>
      </c>
      <c r="W113" s="172"/>
      <c r="X113" s="172"/>
      <c r="Y113" s="172"/>
      <c r="Z113" s="172"/>
      <c r="AA113" s="172"/>
      <c r="AB113" s="172"/>
      <c r="AC113" s="172"/>
      <c r="AD113" s="172"/>
      <c r="AE113" s="172"/>
      <c r="AF113" s="172"/>
      <c r="AG113" s="172"/>
      <c r="AH113" s="172"/>
      <c r="AI113" s="172"/>
      <c r="AJ113" s="173"/>
      <c r="AK113" s="170">
        <v>42258</v>
      </c>
      <c r="AL113" s="171" t="s">
        <v>232</v>
      </c>
      <c r="AM113" s="172">
        <v>0</v>
      </c>
      <c r="AN113" s="172">
        <v>0</v>
      </c>
      <c r="AO113" s="172">
        <v>0</v>
      </c>
      <c r="AP113" s="172">
        <v>0</v>
      </c>
      <c r="AQ113" s="172">
        <v>0</v>
      </c>
      <c r="AR113" s="173">
        <v>0</v>
      </c>
      <c r="AS113" s="174">
        <v>0</v>
      </c>
      <c r="AT113" s="171">
        <v>0</v>
      </c>
      <c r="AU113" s="172" t="s">
        <v>232</v>
      </c>
      <c r="AV113" s="172">
        <v>0</v>
      </c>
      <c r="AW113" s="175" t="s">
        <v>232</v>
      </c>
      <c r="AX113" s="176">
        <v>0</v>
      </c>
      <c r="AY113" s="171" t="s">
        <v>232</v>
      </c>
      <c r="AZ113" s="172">
        <v>0</v>
      </c>
      <c r="BA113" s="172">
        <v>0</v>
      </c>
      <c r="BB113" s="172">
        <v>0</v>
      </c>
      <c r="BC113" s="172">
        <v>0</v>
      </c>
      <c r="BD113" s="172">
        <v>0</v>
      </c>
      <c r="BE113" s="172">
        <v>0</v>
      </c>
      <c r="BF113" s="172">
        <v>0</v>
      </c>
      <c r="BG113" s="172">
        <v>0</v>
      </c>
      <c r="BH113" s="172">
        <v>0</v>
      </c>
      <c r="BI113" s="172">
        <v>0</v>
      </c>
      <c r="BJ113" s="172">
        <v>0</v>
      </c>
      <c r="BK113" s="172">
        <v>0</v>
      </c>
      <c r="BL113" s="172"/>
      <c r="BM113" s="172"/>
      <c r="BN113" s="172"/>
      <c r="BO113" s="172">
        <v>0</v>
      </c>
      <c r="BP113" s="172">
        <v>0</v>
      </c>
      <c r="BQ113" s="172" t="s">
        <v>232</v>
      </c>
      <c r="BR113" s="172" t="s">
        <v>232</v>
      </c>
      <c r="BS113" s="172" t="s">
        <v>232</v>
      </c>
      <c r="BT113" s="172" t="s">
        <v>232</v>
      </c>
      <c r="BU113" s="172">
        <v>0</v>
      </c>
      <c r="BV113" s="173" t="s">
        <v>232</v>
      </c>
      <c r="BW113" s="174">
        <v>0</v>
      </c>
      <c r="BX113" s="177">
        <v>0</v>
      </c>
      <c r="BY113" s="178">
        <v>0</v>
      </c>
      <c r="BZ113" s="179">
        <v>0</v>
      </c>
      <c r="CA113" s="179">
        <v>0</v>
      </c>
    </row>
    <row r="114" spans="1:79" x14ac:dyDescent="0.2">
      <c r="A114" s="170">
        <v>42261</v>
      </c>
      <c r="B114" s="171" t="s">
        <v>232</v>
      </c>
      <c r="C114" s="172">
        <v>0.15935872128639972</v>
      </c>
      <c r="D114" s="172" t="s">
        <v>232</v>
      </c>
      <c r="E114" s="172">
        <v>0.20764661154836944</v>
      </c>
      <c r="F114" s="172">
        <v>9.0913682509221078E-2</v>
      </c>
      <c r="G114" s="172" t="s">
        <v>232</v>
      </c>
      <c r="H114" s="173">
        <v>4.6174279107852829E-2</v>
      </c>
      <c r="I114" s="171"/>
      <c r="J114" s="172"/>
      <c r="K114" s="172"/>
      <c r="L114" s="172"/>
      <c r="M114" s="171"/>
      <c r="N114" s="172"/>
      <c r="O114" s="172"/>
      <c r="P114" s="172"/>
      <c r="Q114" s="172"/>
      <c r="R114" s="172"/>
      <c r="S114" s="172"/>
      <c r="T114" s="172" t="s">
        <v>232</v>
      </c>
      <c r="U114" s="172"/>
      <c r="V114" s="172" t="s">
        <v>232</v>
      </c>
      <c r="W114" s="172"/>
      <c r="X114" s="172"/>
      <c r="Y114" s="172"/>
      <c r="Z114" s="172"/>
      <c r="AA114" s="172"/>
      <c r="AB114" s="172"/>
      <c r="AC114" s="172"/>
      <c r="AD114" s="172"/>
      <c r="AE114" s="172"/>
      <c r="AF114" s="172"/>
      <c r="AG114" s="172"/>
      <c r="AH114" s="172"/>
      <c r="AI114" s="172"/>
      <c r="AJ114" s="173"/>
      <c r="AK114" s="170">
        <v>42261</v>
      </c>
      <c r="AL114" s="171" t="s">
        <v>232</v>
      </c>
      <c r="AM114" s="172">
        <v>0</v>
      </c>
      <c r="AN114" s="172">
        <v>0</v>
      </c>
      <c r="AO114" s="172">
        <v>0</v>
      </c>
      <c r="AP114" s="172">
        <v>0</v>
      </c>
      <c r="AQ114" s="172">
        <v>0</v>
      </c>
      <c r="AR114" s="173">
        <v>0</v>
      </c>
      <c r="AS114" s="174">
        <v>0</v>
      </c>
      <c r="AT114" s="171">
        <v>0</v>
      </c>
      <c r="AU114" s="172" t="s">
        <v>232</v>
      </c>
      <c r="AV114" s="172">
        <v>0</v>
      </c>
      <c r="AW114" s="175" t="s">
        <v>232</v>
      </c>
      <c r="AX114" s="176">
        <v>0</v>
      </c>
      <c r="AY114" s="171">
        <v>0</v>
      </c>
      <c r="AZ114" s="172">
        <v>0</v>
      </c>
      <c r="BA114" s="172">
        <v>0</v>
      </c>
      <c r="BB114" s="172">
        <v>0</v>
      </c>
      <c r="BC114" s="172">
        <v>0</v>
      </c>
      <c r="BD114" s="172">
        <v>0</v>
      </c>
      <c r="BE114" s="172">
        <v>0</v>
      </c>
      <c r="BF114" s="172">
        <v>0</v>
      </c>
      <c r="BG114" s="172">
        <v>0</v>
      </c>
      <c r="BH114" s="172">
        <v>0</v>
      </c>
      <c r="BI114" s="172">
        <v>0</v>
      </c>
      <c r="BJ114" s="172">
        <v>0</v>
      </c>
      <c r="BK114" s="172">
        <v>0</v>
      </c>
      <c r="BL114" s="172"/>
      <c r="BM114" s="172"/>
      <c r="BN114" s="172"/>
      <c r="BO114" s="172">
        <v>0</v>
      </c>
      <c r="BP114" s="172">
        <v>0</v>
      </c>
      <c r="BQ114" s="172" t="s">
        <v>232</v>
      </c>
      <c r="BR114" s="172" t="s">
        <v>232</v>
      </c>
      <c r="BS114" s="172" t="s">
        <v>232</v>
      </c>
      <c r="BT114" s="172" t="s">
        <v>232</v>
      </c>
      <c r="BU114" s="172">
        <v>0</v>
      </c>
      <c r="BV114" s="173" t="s">
        <v>232</v>
      </c>
      <c r="BW114" s="174">
        <v>0</v>
      </c>
      <c r="BX114" s="177">
        <v>0</v>
      </c>
      <c r="BY114" s="178">
        <v>0</v>
      </c>
      <c r="BZ114" s="179">
        <v>0</v>
      </c>
      <c r="CA114" s="179">
        <v>0</v>
      </c>
    </row>
    <row r="115" spans="1:79" x14ac:dyDescent="0.2">
      <c r="A115" s="170">
        <v>42262</v>
      </c>
      <c r="B115" s="171" t="s">
        <v>232</v>
      </c>
      <c r="C115" s="172">
        <v>0.16224935052716971</v>
      </c>
      <c r="D115" s="172" t="s">
        <v>232</v>
      </c>
      <c r="E115" s="172">
        <v>0.20483067364415047</v>
      </c>
      <c r="F115" s="172">
        <v>8.5860754059453981E-2</v>
      </c>
      <c r="G115" s="172" t="s">
        <v>232</v>
      </c>
      <c r="H115" s="173">
        <v>4.4656794349403617E-2</v>
      </c>
      <c r="I115" s="171"/>
      <c r="J115" s="172"/>
      <c r="K115" s="172"/>
      <c r="L115" s="172"/>
      <c r="M115" s="171"/>
      <c r="N115" s="172"/>
      <c r="O115" s="172"/>
      <c r="P115" s="172"/>
      <c r="Q115" s="172"/>
      <c r="R115" s="172"/>
      <c r="S115" s="172"/>
      <c r="T115" s="172" t="s">
        <v>232</v>
      </c>
      <c r="U115" s="172"/>
      <c r="V115" s="172" t="s">
        <v>232</v>
      </c>
      <c r="W115" s="172"/>
      <c r="X115" s="172"/>
      <c r="Y115" s="172"/>
      <c r="Z115" s="172"/>
      <c r="AA115" s="172"/>
      <c r="AB115" s="172"/>
      <c r="AC115" s="172"/>
      <c r="AD115" s="172"/>
      <c r="AE115" s="172"/>
      <c r="AF115" s="172"/>
      <c r="AG115" s="172"/>
      <c r="AH115" s="172"/>
      <c r="AI115" s="172"/>
      <c r="AJ115" s="173"/>
      <c r="AK115" s="170">
        <v>42262</v>
      </c>
      <c r="AL115" s="171" t="s">
        <v>232</v>
      </c>
      <c r="AM115" s="172">
        <v>0</v>
      </c>
      <c r="AN115" s="172">
        <v>0</v>
      </c>
      <c r="AO115" s="172">
        <v>0</v>
      </c>
      <c r="AP115" s="172">
        <v>0</v>
      </c>
      <c r="AQ115" s="172">
        <v>0</v>
      </c>
      <c r="AR115" s="173">
        <v>0</v>
      </c>
      <c r="AS115" s="174">
        <v>0</v>
      </c>
      <c r="AT115" s="171">
        <v>0</v>
      </c>
      <c r="AU115" s="172" t="s">
        <v>232</v>
      </c>
      <c r="AV115" s="172">
        <v>0</v>
      </c>
      <c r="AW115" s="175" t="s">
        <v>232</v>
      </c>
      <c r="AX115" s="176">
        <v>0</v>
      </c>
      <c r="AY115" s="171">
        <v>0</v>
      </c>
      <c r="AZ115" s="172">
        <v>0</v>
      </c>
      <c r="BA115" s="172">
        <v>0</v>
      </c>
      <c r="BB115" s="172">
        <v>0</v>
      </c>
      <c r="BC115" s="172">
        <v>0</v>
      </c>
      <c r="BD115" s="172">
        <v>0</v>
      </c>
      <c r="BE115" s="172">
        <v>0</v>
      </c>
      <c r="BF115" s="172">
        <v>0</v>
      </c>
      <c r="BG115" s="172">
        <v>0</v>
      </c>
      <c r="BH115" s="172">
        <v>0</v>
      </c>
      <c r="BI115" s="172">
        <v>0</v>
      </c>
      <c r="BJ115" s="172">
        <v>0</v>
      </c>
      <c r="BK115" s="172">
        <v>0</v>
      </c>
      <c r="BL115" s="172"/>
      <c r="BM115" s="172"/>
      <c r="BN115" s="172"/>
      <c r="BO115" s="172">
        <v>0</v>
      </c>
      <c r="BP115" s="172">
        <v>0</v>
      </c>
      <c r="BQ115" s="172" t="s">
        <v>232</v>
      </c>
      <c r="BR115" s="172" t="s">
        <v>232</v>
      </c>
      <c r="BS115" s="172" t="s">
        <v>232</v>
      </c>
      <c r="BT115" s="172" t="s">
        <v>232</v>
      </c>
      <c r="BU115" s="172">
        <v>0</v>
      </c>
      <c r="BV115" s="173" t="s">
        <v>232</v>
      </c>
      <c r="BW115" s="174">
        <v>0</v>
      </c>
      <c r="BX115" s="177">
        <v>0</v>
      </c>
      <c r="BY115" s="178">
        <v>0</v>
      </c>
      <c r="BZ115" s="179">
        <v>0</v>
      </c>
      <c r="CA115" s="179">
        <v>0</v>
      </c>
    </row>
    <row r="116" spans="1:79" x14ac:dyDescent="0.2">
      <c r="A116" s="170">
        <v>42263</v>
      </c>
      <c r="B116" s="171" t="s">
        <v>232</v>
      </c>
      <c r="C116" s="172" t="s">
        <v>232</v>
      </c>
      <c r="D116" s="172" t="s">
        <v>232</v>
      </c>
      <c r="E116" s="172">
        <v>0.2035212486113859</v>
      </c>
      <c r="F116" s="172">
        <v>0.19100459320570098</v>
      </c>
      <c r="G116" s="172">
        <v>0.25353683890269252</v>
      </c>
      <c r="H116" s="173">
        <v>0.22227071605419674</v>
      </c>
      <c r="I116" s="171"/>
      <c r="J116" s="172"/>
      <c r="K116" s="172"/>
      <c r="L116" s="172"/>
      <c r="M116" s="171"/>
      <c r="N116" s="172"/>
      <c r="O116" s="172"/>
      <c r="P116" s="172"/>
      <c r="Q116" s="172"/>
      <c r="R116" s="172"/>
      <c r="S116" s="172"/>
      <c r="T116" s="172" t="s">
        <v>232</v>
      </c>
      <c r="U116" s="172"/>
      <c r="V116" s="172" t="s">
        <v>232</v>
      </c>
      <c r="W116" s="172"/>
      <c r="X116" s="172"/>
      <c r="Y116" s="172"/>
      <c r="Z116" s="172"/>
      <c r="AA116" s="172"/>
      <c r="AB116" s="172"/>
      <c r="AC116" s="172"/>
      <c r="AD116" s="172"/>
      <c r="AE116" s="172"/>
      <c r="AF116" s="172"/>
      <c r="AG116" s="172"/>
      <c r="AH116" s="172"/>
      <c r="AI116" s="172"/>
      <c r="AJ116" s="173"/>
      <c r="AK116" s="170">
        <v>42263</v>
      </c>
      <c r="AL116" s="171">
        <v>0</v>
      </c>
      <c r="AM116" s="172">
        <v>0</v>
      </c>
      <c r="AN116" s="172">
        <v>0</v>
      </c>
      <c r="AO116" s="172">
        <v>0</v>
      </c>
      <c r="AP116" s="172">
        <v>0</v>
      </c>
      <c r="AQ116" s="172">
        <v>0</v>
      </c>
      <c r="AR116" s="173">
        <v>0</v>
      </c>
      <c r="AS116" s="174">
        <v>0</v>
      </c>
      <c r="AT116" s="171">
        <v>0</v>
      </c>
      <c r="AU116" s="172">
        <v>9.3469048279139759</v>
      </c>
      <c r="AV116" s="172">
        <v>4.7012888702962208</v>
      </c>
      <c r="AW116" s="175" t="s">
        <v>232</v>
      </c>
      <c r="AX116" s="176">
        <v>4.7012888702962208</v>
      </c>
      <c r="AY116" s="171">
        <v>0</v>
      </c>
      <c r="AZ116" s="172">
        <v>0</v>
      </c>
      <c r="BA116" s="172">
        <v>0</v>
      </c>
      <c r="BB116" s="172">
        <v>0</v>
      </c>
      <c r="BC116" s="172">
        <v>0</v>
      </c>
      <c r="BD116" s="172">
        <v>0</v>
      </c>
      <c r="BE116" s="172">
        <v>0</v>
      </c>
      <c r="BF116" s="172">
        <v>0</v>
      </c>
      <c r="BG116" s="172">
        <v>0</v>
      </c>
      <c r="BH116" s="172">
        <v>0</v>
      </c>
      <c r="BI116" s="172">
        <v>0</v>
      </c>
      <c r="BJ116" s="172">
        <v>0</v>
      </c>
      <c r="BK116" s="172">
        <v>0</v>
      </c>
      <c r="BL116" s="172"/>
      <c r="BM116" s="172"/>
      <c r="BN116" s="172"/>
      <c r="BO116" s="172">
        <v>0</v>
      </c>
      <c r="BP116" s="172">
        <v>0</v>
      </c>
      <c r="BQ116" s="172" t="s">
        <v>232</v>
      </c>
      <c r="BR116" s="172" t="s">
        <v>232</v>
      </c>
      <c r="BS116" s="172" t="s">
        <v>232</v>
      </c>
      <c r="BT116" s="172" t="s">
        <v>232</v>
      </c>
      <c r="BU116" s="172">
        <v>0</v>
      </c>
      <c r="BV116" s="173" t="s">
        <v>232</v>
      </c>
      <c r="BW116" s="174">
        <v>0</v>
      </c>
      <c r="BX116" s="177">
        <v>0</v>
      </c>
      <c r="BY116" s="178">
        <v>0</v>
      </c>
      <c r="BZ116" s="179">
        <v>0</v>
      </c>
      <c r="CA116" s="179">
        <v>1.2042208553294991</v>
      </c>
    </row>
    <row r="117" spans="1:79" x14ac:dyDescent="0.2">
      <c r="A117" s="170">
        <v>42264</v>
      </c>
      <c r="B117" s="171" t="s">
        <v>232</v>
      </c>
      <c r="C117" s="172" t="s">
        <v>232</v>
      </c>
      <c r="D117" s="172" t="s">
        <v>232</v>
      </c>
      <c r="E117" s="172">
        <v>0.20140845494238191</v>
      </c>
      <c r="F117" s="172">
        <v>2.0207123010857309E-2</v>
      </c>
      <c r="G117" s="172" t="s">
        <v>232</v>
      </c>
      <c r="H117" s="173">
        <v>0.14899601765305959</v>
      </c>
      <c r="I117" s="171"/>
      <c r="J117" s="172"/>
      <c r="K117" s="172"/>
      <c r="L117" s="172"/>
      <c r="M117" s="171"/>
      <c r="N117" s="172"/>
      <c r="O117" s="172"/>
      <c r="P117" s="172"/>
      <c r="Q117" s="172"/>
      <c r="R117" s="172"/>
      <c r="S117" s="172"/>
      <c r="T117" s="172" t="s">
        <v>232</v>
      </c>
      <c r="U117" s="172"/>
      <c r="V117" s="172" t="s">
        <v>232</v>
      </c>
      <c r="W117" s="172"/>
      <c r="X117" s="172"/>
      <c r="Y117" s="172"/>
      <c r="Z117" s="172"/>
      <c r="AA117" s="172"/>
      <c r="AB117" s="172"/>
      <c r="AC117" s="172"/>
      <c r="AD117" s="172"/>
      <c r="AE117" s="172"/>
      <c r="AF117" s="172"/>
      <c r="AG117" s="172"/>
      <c r="AH117" s="172"/>
      <c r="AI117" s="172"/>
      <c r="AJ117" s="173"/>
      <c r="AK117" s="170">
        <v>42264</v>
      </c>
      <c r="AL117" s="171">
        <v>0</v>
      </c>
      <c r="AM117" s="172">
        <v>0</v>
      </c>
      <c r="AN117" s="172">
        <v>0</v>
      </c>
      <c r="AO117" s="172">
        <v>0</v>
      </c>
      <c r="AP117" s="172">
        <v>0</v>
      </c>
      <c r="AQ117" s="172">
        <v>2.3699490460955119</v>
      </c>
      <c r="AR117" s="173">
        <v>0.21256515121884859</v>
      </c>
      <c r="AS117" s="174">
        <v>9.4819684566516002E-2</v>
      </c>
      <c r="AT117" s="171" t="s">
        <v>232</v>
      </c>
      <c r="AU117" s="172">
        <v>0</v>
      </c>
      <c r="AV117" s="172">
        <v>0</v>
      </c>
      <c r="AW117" s="175" t="s">
        <v>232</v>
      </c>
      <c r="AX117" s="176">
        <v>0</v>
      </c>
      <c r="AY117" s="171">
        <v>0</v>
      </c>
      <c r="AZ117" s="172">
        <v>0</v>
      </c>
      <c r="BA117" s="172">
        <v>0</v>
      </c>
      <c r="BB117" s="172">
        <v>0</v>
      </c>
      <c r="BC117" s="172">
        <v>0</v>
      </c>
      <c r="BD117" s="172">
        <v>0</v>
      </c>
      <c r="BE117" s="172">
        <v>0</v>
      </c>
      <c r="BF117" s="172">
        <v>0</v>
      </c>
      <c r="BG117" s="172">
        <v>0</v>
      </c>
      <c r="BH117" s="172">
        <v>0</v>
      </c>
      <c r="BI117" s="172">
        <v>0</v>
      </c>
      <c r="BJ117" s="172">
        <v>0</v>
      </c>
      <c r="BK117" s="172">
        <v>0</v>
      </c>
      <c r="BL117" s="172"/>
      <c r="BM117" s="172"/>
      <c r="BN117" s="172"/>
      <c r="BO117" s="172">
        <v>0</v>
      </c>
      <c r="BP117" s="172">
        <v>0</v>
      </c>
      <c r="BQ117" s="172" t="s">
        <v>232</v>
      </c>
      <c r="BR117" s="172" t="s">
        <v>232</v>
      </c>
      <c r="BS117" s="172" t="s">
        <v>232</v>
      </c>
      <c r="BT117" s="172" t="s">
        <v>232</v>
      </c>
      <c r="BU117" s="172">
        <v>0</v>
      </c>
      <c r="BV117" s="173" t="s">
        <v>232</v>
      </c>
      <c r="BW117" s="174">
        <v>0</v>
      </c>
      <c r="BX117" s="177">
        <v>0</v>
      </c>
      <c r="BY117" s="178">
        <v>0</v>
      </c>
      <c r="BZ117" s="179">
        <v>0</v>
      </c>
      <c r="CA117" s="179">
        <v>3.0538727585591917E-2</v>
      </c>
    </row>
    <row r="118" spans="1:79" x14ac:dyDescent="0.2">
      <c r="A118" s="170">
        <v>42265</v>
      </c>
      <c r="B118" s="171" t="s">
        <v>232</v>
      </c>
      <c r="C118" s="172" t="s">
        <v>232</v>
      </c>
      <c r="D118" s="172" t="s">
        <v>232</v>
      </c>
      <c r="E118" s="172">
        <v>0.19442178629479318</v>
      </c>
      <c r="F118" s="172">
        <v>8.7868580922421419E-2</v>
      </c>
      <c r="G118" s="172" t="s">
        <v>232</v>
      </c>
      <c r="H118" s="173">
        <v>8.7868580922421419E-2</v>
      </c>
      <c r="I118" s="171"/>
      <c r="J118" s="172"/>
      <c r="K118" s="172"/>
      <c r="L118" s="172"/>
      <c r="M118" s="171"/>
      <c r="N118" s="172"/>
      <c r="O118" s="172"/>
      <c r="P118" s="172"/>
      <c r="Q118" s="172"/>
      <c r="R118" s="172"/>
      <c r="S118" s="172"/>
      <c r="T118" s="172" t="s">
        <v>232</v>
      </c>
      <c r="U118" s="172"/>
      <c r="V118" s="172" t="s">
        <v>232</v>
      </c>
      <c r="W118" s="172"/>
      <c r="X118" s="172"/>
      <c r="Y118" s="172"/>
      <c r="Z118" s="172"/>
      <c r="AA118" s="172"/>
      <c r="AB118" s="172"/>
      <c r="AC118" s="172"/>
      <c r="AD118" s="172"/>
      <c r="AE118" s="172"/>
      <c r="AF118" s="172"/>
      <c r="AG118" s="172"/>
      <c r="AH118" s="172"/>
      <c r="AI118" s="172"/>
      <c r="AJ118" s="173"/>
      <c r="AK118" s="170">
        <v>42265</v>
      </c>
      <c r="AL118" s="171">
        <v>0</v>
      </c>
      <c r="AM118" s="172">
        <v>0</v>
      </c>
      <c r="AN118" s="172">
        <v>0</v>
      </c>
      <c r="AO118" s="172">
        <v>0</v>
      </c>
      <c r="AP118" s="172">
        <v>0</v>
      </c>
      <c r="AQ118" s="172">
        <v>0</v>
      </c>
      <c r="AR118" s="173">
        <v>0</v>
      </c>
      <c r="AS118" s="174">
        <v>0</v>
      </c>
      <c r="AT118" s="171" t="s">
        <v>232</v>
      </c>
      <c r="AU118" s="172">
        <v>0</v>
      </c>
      <c r="AV118" s="172">
        <v>0</v>
      </c>
      <c r="AW118" s="175" t="s">
        <v>232</v>
      </c>
      <c r="AX118" s="176">
        <v>0</v>
      </c>
      <c r="AY118" s="171">
        <v>0</v>
      </c>
      <c r="AZ118" s="172">
        <v>0</v>
      </c>
      <c r="BA118" s="172">
        <v>0</v>
      </c>
      <c r="BB118" s="172">
        <v>0</v>
      </c>
      <c r="BC118" s="172">
        <v>0</v>
      </c>
      <c r="BD118" s="172">
        <v>0</v>
      </c>
      <c r="BE118" s="172">
        <v>0</v>
      </c>
      <c r="BF118" s="172">
        <v>0</v>
      </c>
      <c r="BG118" s="172">
        <v>0</v>
      </c>
      <c r="BH118" s="172">
        <v>0</v>
      </c>
      <c r="BI118" s="172">
        <v>0</v>
      </c>
      <c r="BJ118" s="172">
        <v>0</v>
      </c>
      <c r="BK118" s="172">
        <v>0</v>
      </c>
      <c r="BL118" s="172"/>
      <c r="BM118" s="172"/>
      <c r="BN118" s="172"/>
      <c r="BO118" s="172">
        <v>0</v>
      </c>
      <c r="BP118" s="172">
        <v>0</v>
      </c>
      <c r="BQ118" s="172" t="s">
        <v>232</v>
      </c>
      <c r="BR118" s="172" t="s">
        <v>232</v>
      </c>
      <c r="BS118" s="172" t="s">
        <v>232</v>
      </c>
      <c r="BT118" s="172" t="s">
        <v>232</v>
      </c>
      <c r="BU118" s="172">
        <v>0</v>
      </c>
      <c r="BV118" s="173" t="s">
        <v>232</v>
      </c>
      <c r="BW118" s="174">
        <v>0</v>
      </c>
      <c r="BX118" s="177">
        <v>0</v>
      </c>
      <c r="BY118" s="178">
        <v>0</v>
      </c>
      <c r="BZ118" s="179">
        <v>0</v>
      </c>
      <c r="CA118" s="179">
        <v>0</v>
      </c>
    </row>
    <row r="119" spans="1:79" x14ac:dyDescent="0.2">
      <c r="A119" s="170">
        <v>42268</v>
      </c>
      <c r="B119" s="171" t="s">
        <v>232</v>
      </c>
      <c r="C119" s="172" t="s">
        <v>232</v>
      </c>
      <c r="D119" s="172">
        <v>0.2073412837530654</v>
      </c>
      <c r="E119" s="172">
        <v>0.19028445069237479</v>
      </c>
      <c r="F119" s="172">
        <v>8.5834742874447756E-2</v>
      </c>
      <c r="G119" s="172" t="s">
        <v>232</v>
      </c>
      <c r="H119" s="173">
        <v>8.5834742874447756E-2</v>
      </c>
      <c r="I119" s="171"/>
      <c r="J119" s="172"/>
      <c r="K119" s="172"/>
      <c r="L119" s="172"/>
      <c r="M119" s="171"/>
      <c r="N119" s="172"/>
      <c r="O119" s="172"/>
      <c r="P119" s="172"/>
      <c r="Q119" s="172"/>
      <c r="R119" s="172"/>
      <c r="S119" s="172"/>
      <c r="T119" s="172" t="s">
        <v>232</v>
      </c>
      <c r="U119" s="172"/>
      <c r="V119" s="172" t="s">
        <v>232</v>
      </c>
      <c r="W119" s="172"/>
      <c r="X119" s="172"/>
      <c r="Y119" s="172"/>
      <c r="Z119" s="172"/>
      <c r="AA119" s="172"/>
      <c r="AB119" s="172"/>
      <c r="AC119" s="172"/>
      <c r="AD119" s="172"/>
      <c r="AE119" s="172"/>
      <c r="AF119" s="172"/>
      <c r="AG119" s="172"/>
      <c r="AH119" s="172"/>
      <c r="AI119" s="172"/>
      <c r="AJ119" s="173"/>
      <c r="AK119" s="170">
        <v>42268</v>
      </c>
      <c r="AL119" s="171">
        <v>0</v>
      </c>
      <c r="AM119" s="172">
        <v>0</v>
      </c>
      <c r="AN119" s="172">
        <v>0</v>
      </c>
      <c r="AO119" s="172">
        <v>0</v>
      </c>
      <c r="AP119" s="172">
        <v>0</v>
      </c>
      <c r="AQ119" s="172">
        <v>0</v>
      </c>
      <c r="AR119" s="173">
        <v>0</v>
      </c>
      <c r="AS119" s="174">
        <v>0</v>
      </c>
      <c r="AT119" s="171" t="s">
        <v>232</v>
      </c>
      <c r="AU119" s="172">
        <v>0</v>
      </c>
      <c r="AV119" s="172">
        <v>0</v>
      </c>
      <c r="AW119" s="175" t="s">
        <v>232</v>
      </c>
      <c r="AX119" s="176">
        <v>0</v>
      </c>
      <c r="AY119" s="171">
        <v>0</v>
      </c>
      <c r="AZ119" s="172">
        <v>0</v>
      </c>
      <c r="BA119" s="172">
        <v>0</v>
      </c>
      <c r="BB119" s="172">
        <v>0</v>
      </c>
      <c r="BC119" s="172">
        <v>0</v>
      </c>
      <c r="BD119" s="172">
        <v>0</v>
      </c>
      <c r="BE119" s="172">
        <v>0</v>
      </c>
      <c r="BF119" s="172">
        <v>0</v>
      </c>
      <c r="BG119" s="172">
        <v>0</v>
      </c>
      <c r="BH119" s="172">
        <v>0</v>
      </c>
      <c r="BI119" s="172">
        <v>0</v>
      </c>
      <c r="BJ119" s="172">
        <v>0</v>
      </c>
      <c r="BK119" s="172">
        <v>0</v>
      </c>
      <c r="BL119" s="172"/>
      <c r="BM119" s="172"/>
      <c r="BN119" s="172"/>
      <c r="BO119" s="172">
        <v>0</v>
      </c>
      <c r="BP119" s="172">
        <v>0</v>
      </c>
      <c r="BQ119" s="172" t="s">
        <v>232</v>
      </c>
      <c r="BR119" s="172" t="s">
        <v>232</v>
      </c>
      <c r="BS119" s="172" t="s">
        <v>232</v>
      </c>
      <c r="BT119" s="172" t="s">
        <v>232</v>
      </c>
      <c r="BU119" s="172">
        <v>0</v>
      </c>
      <c r="BV119" s="173" t="s">
        <v>232</v>
      </c>
      <c r="BW119" s="174">
        <v>0</v>
      </c>
      <c r="BX119" s="177">
        <v>0</v>
      </c>
      <c r="BY119" s="178">
        <v>0</v>
      </c>
      <c r="BZ119" s="179">
        <v>0</v>
      </c>
      <c r="CA119" s="179">
        <v>0</v>
      </c>
    </row>
    <row r="120" spans="1:79" x14ac:dyDescent="0.2">
      <c r="A120" s="170">
        <v>42269</v>
      </c>
      <c r="B120" s="171" t="s">
        <v>232</v>
      </c>
      <c r="C120" s="172" t="s">
        <v>232</v>
      </c>
      <c r="D120" s="172" t="s">
        <v>232</v>
      </c>
      <c r="E120" s="172" t="s">
        <v>232</v>
      </c>
      <c r="F120" s="172" t="s">
        <v>232</v>
      </c>
      <c r="G120" s="172" t="s">
        <v>232</v>
      </c>
      <c r="H120" s="173" t="s">
        <v>232</v>
      </c>
      <c r="I120" s="171"/>
      <c r="J120" s="172"/>
      <c r="K120" s="172"/>
      <c r="L120" s="172"/>
      <c r="M120" s="171"/>
      <c r="N120" s="172"/>
      <c r="O120" s="172"/>
      <c r="P120" s="172"/>
      <c r="Q120" s="172"/>
      <c r="R120" s="172"/>
      <c r="S120" s="172"/>
      <c r="T120" s="172" t="s">
        <v>232</v>
      </c>
      <c r="U120" s="172"/>
      <c r="V120" s="172" t="s">
        <v>232</v>
      </c>
      <c r="W120" s="172"/>
      <c r="X120" s="172"/>
      <c r="Y120" s="172"/>
      <c r="Z120" s="172"/>
      <c r="AA120" s="172"/>
      <c r="AB120" s="172"/>
      <c r="AC120" s="172"/>
      <c r="AD120" s="172"/>
      <c r="AE120" s="172"/>
      <c r="AF120" s="172"/>
      <c r="AG120" s="172"/>
      <c r="AH120" s="172"/>
      <c r="AI120" s="172"/>
      <c r="AJ120" s="173"/>
      <c r="AK120" s="170">
        <v>42269</v>
      </c>
      <c r="AL120" s="171">
        <v>0</v>
      </c>
      <c r="AM120" s="172">
        <v>0</v>
      </c>
      <c r="AN120" s="172">
        <v>0</v>
      </c>
      <c r="AO120" s="172">
        <v>0</v>
      </c>
      <c r="AP120" s="172">
        <v>0</v>
      </c>
      <c r="AQ120" s="172">
        <v>0</v>
      </c>
      <c r="AR120" s="173">
        <v>0</v>
      </c>
      <c r="AS120" s="174">
        <v>0</v>
      </c>
      <c r="AT120" s="171" t="s">
        <v>232</v>
      </c>
      <c r="AU120" s="172">
        <v>0</v>
      </c>
      <c r="AV120" s="172">
        <v>0</v>
      </c>
      <c r="AW120" s="175" t="s">
        <v>232</v>
      </c>
      <c r="AX120" s="176">
        <v>0</v>
      </c>
      <c r="AY120" s="171" t="s">
        <v>232</v>
      </c>
      <c r="AZ120" s="172">
        <v>0</v>
      </c>
      <c r="BA120" s="172">
        <v>0</v>
      </c>
      <c r="BB120" s="172">
        <v>0</v>
      </c>
      <c r="BC120" s="172">
        <v>0</v>
      </c>
      <c r="BD120" s="172">
        <v>0</v>
      </c>
      <c r="BE120" s="172">
        <v>0</v>
      </c>
      <c r="BF120" s="172">
        <v>0</v>
      </c>
      <c r="BG120" s="172">
        <v>0</v>
      </c>
      <c r="BH120" s="172">
        <v>0</v>
      </c>
      <c r="BI120" s="172">
        <v>0</v>
      </c>
      <c r="BJ120" s="172">
        <v>0</v>
      </c>
      <c r="BK120" s="172">
        <v>0</v>
      </c>
      <c r="BL120" s="172"/>
      <c r="BM120" s="172"/>
      <c r="BN120" s="172"/>
      <c r="BO120" s="172">
        <v>0</v>
      </c>
      <c r="BP120" s="172">
        <v>0</v>
      </c>
      <c r="BQ120" s="172" t="s">
        <v>232</v>
      </c>
      <c r="BR120" s="172" t="s">
        <v>232</v>
      </c>
      <c r="BS120" s="172" t="s">
        <v>232</v>
      </c>
      <c r="BT120" s="172" t="s">
        <v>232</v>
      </c>
      <c r="BU120" s="172">
        <v>0</v>
      </c>
      <c r="BV120" s="173" t="s">
        <v>232</v>
      </c>
      <c r="BW120" s="174">
        <v>0</v>
      </c>
      <c r="BX120" s="177">
        <v>0</v>
      </c>
      <c r="BY120" s="178">
        <v>0</v>
      </c>
      <c r="BZ120" s="179">
        <v>0</v>
      </c>
      <c r="CA120" s="179">
        <v>0</v>
      </c>
    </row>
    <row r="121" spans="1:79" x14ac:dyDescent="0.2">
      <c r="A121" s="170">
        <v>42270</v>
      </c>
      <c r="B121" s="171" t="s">
        <v>232</v>
      </c>
      <c r="C121" s="172" t="s">
        <v>232</v>
      </c>
      <c r="D121" s="172">
        <v>0.19801117456081985</v>
      </c>
      <c r="E121" s="172">
        <v>0.1877098612492403</v>
      </c>
      <c r="F121" s="172">
        <v>2.0200999949493481E-2</v>
      </c>
      <c r="G121" s="172" t="s">
        <v>232</v>
      </c>
      <c r="H121" s="173">
        <v>2.0200999949493481E-2</v>
      </c>
      <c r="I121" s="171"/>
      <c r="J121" s="172"/>
      <c r="K121" s="172"/>
      <c r="L121" s="172"/>
      <c r="M121" s="171"/>
      <c r="N121" s="172"/>
      <c r="O121" s="172"/>
      <c r="P121" s="172"/>
      <c r="Q121" s="172"/>
      <c r="R121" s="172"/>
      <c r="S121" s="172"/>
      <c r="T121" s="172" t="s">
        <v>232</v>
      </c>
      <c r="U121" s="172"/>
      <c r="V121" s="172" t="s">
        <v>232</v>
      </c>
      <c r="W121" s="172"/>
      <c r="X121" s="172"/>
      <c r="Y121" s="172"/>
      <c r="Z121" s="172"/>
      <c r="AA121" s="172"/>
      <c r="AB121" s="172"/>
      <c r="AC121" s="172"/>
      <c r="AD121" s="172"/>
      <c r="AE121" s="172"/>
      <c r="AF121" s="172"/>
      <c r="AG121" s="172"/>
      <c r="AH121" s="172"/>
      <c r="AI121" s="172"/>
      <c r="AJ121" s="173"/>
      <c r="AK121" s="170">
        <v>42270</v>
      </c>
      <c r="AL121" s="171">
        <v>0</v>
      </c>
      <c r="AM121" s="172">
        <v>0</v>
      </c>
      <c r="AN121" s="172">
        <v>0</v>
      </c>
      <c r="AO121" s="172">
        <v>0</v>
      </c>
      <c r="AP121" s="172">
        <v>0</v>
      </c>
      <c r="AQ121" s="172">
        <v>0</v>
      </c>
      <c r="AR121" s="173">
        <v>0</v>
      </c>
      <c r="AS121" s="174">
        <v>0</v>
      </c>
      <c r="AT121" s="171" t="s">
        <v>232</v>
      </c>
      <c r="AU121" s="172">
        <v>0</v>
      </c>
      <c r="AV121" s="172">
        <v>0</v>
      </c>
      <c r="AW121" s="175" t="s">
        <v>232</v>
      </c>
      <c r="AX121" s="176">
        <v>0</v>
      </c>
      <c r="AY121" s="171" t="s">
        <v>232</v>
      </c>
      <c r="AZ121" s="172">
        <v>0</v>
      </c>
      <c r="BA121" s="172">
        <v>0</v>
      </c>
      <c r="BB121" s="172">
        <v>0</v>
      </c>
      <c r="BC121" s="172">
        <v>0</v>
      </c>
      <c r="BD121" s="172">
        <v>0</v>
      </c>
      <c r="BE121" s="172">
        <v>0</v>
      </c>
      <c r="BF121" s="172">
        <v>0</v>
      </c>
      <c r="BG121" s="172">
        <v>0</v>
      </c>
      <c r="BH121" s="172">
        <v>0</v>
      </c>
      <c r="BI121" s="172">
        <v>0</v>
      </c>
      <c r="BJ121" s="172">
        <v>0</v>
      </c>
      <c r="BK121" s="172">
        <v>0</v>
      </c>
      <c r="BL121" s="172"/>
      <c r="BM121" s="172"/>
      <c r="BN121" s="172"/>
      <c r="BO121" s="172">
        <v>0</v>
      </c>
      <c r="BP121" s="172">
        <v>0</v>
      </c>
      <c r="BQ121" s="172" t="s">
        <v>232</v>
      </c>
      <c r="BR121" s="172" t="s">
        <v>232</v>
      </c>
      <c r="BS121" s="172" t="s">
        <v>232</v>
      </c>
      <c r="BT121" s="172" t="s">
        <v>232</v>
      </c>
      <c r="BU121" s="172">
        <v>0</v>
      </c>
      <c r="BV121" s="173" t="s">
        <v>232</v>
      </c>
      <c r="BW121" s="174">
        <v>0</v>
      </c>
      <c r="BX121" s="177">
        <v>0</v>
      </c>
      <c r="BY121" s="178">
        <v>0</v>
      </c>
      <c r="BZ121" s="179">
        <v>0</v>
      </c>
      <c r="CA121" s="179">
        <v>0</v>
      </c>
    </row>
    <row r="122" spans="1:79" x14ac:dyDescent="0.2">
      <c r="A122" s="170">
        <v>42271</v>
      </c>
      <c r="B122" s="171" t="s">
        <v>232</v>
      </c>
      <c r="C122" s="172" t="s">
        <v>232</v>
      </c>
      <c r="D122" s="172">
        <v>6.3138019711090843E-2</v>
      </c>
      <c r="E122" s="172" t="s">
        <v>232</v>
      </c>
      <c r="F122" s="172">
        <v>2.2220202203831328E-2</v>
      </c>
      <c r="G122" s="172" t="s">
        <v>232</v>
      </c>
      <c r="H122" s="173">
        <v>2.2220202203831328E-2</v>
      </c>
      <c r="I122" s="171"/>
      <c r="J122" s="172"/>
      <c r="K122" s="172"/>
      <c r="L122" s="172"/>
      <c r="M122" s="171"/>
      <c r="N122" s="172"/>
      <c r="O122" s="172"/>
      <c r="P122" s="172"/>
      <c r="Q122" s="172"/>
      <c r="R122" s="172"/>
      <c r="S122" s="172"/>
      <c r="T122" s="172" t="s">
        <v>232</v>
      </c>
      <c r="U122" s="172"/>
      <c r="V122" s="172" t="s">
        <v>232</v>
      </c>
      <c r="W122" s="172"/>
      <c r="X122" s="172"/>
      <c r="Y122" s="172"/>
      <c r="Z122" s="172"/>
      <c r="AA122" s="172"/>
      <c r="AB122" s="172"/>
      <c r="AC122" s="172"/>
      <c r="AD122" s="172"/>
      <c r="AE122" s="172"/>
      <c r="AF122" s="172"/>
      <c r="AG122" s="172"/>
      <c r="AH122" s="172"/>
      <c r="AI122" s="172"/>
      <c r="AJ122" s="173"/>
      <c r="AK122" s="170">
        <v>42271</v>
      </c>
      <c r="AL122" s="171" t="s">
        <v>232</v>
      </c>
      <c r="AM122" s="172">
        <v>0</v>
      </c>
      <c r="AN122" s="172">
        <v>0</v>
      </c>
      <c r="AO122" s="172">
        <v>0</v>
      </c>
      <c r="AP122" s="172">
        <v>0</v>
      </c>
      <c r="AQ122" s="172">
        <v>0</v>
      </c>
      <c r="AR122" s="173">
        <v>0</v>
      </c>
      <c r="AS122" s="174">
        <v>0</v>
      </c>
      <c r="AT122" s="171" t="s">
        <v>232</v>
      </c>
      <c r="AU122" s="172">
        <v>0</v>
      </c>
      <c r="AV122" s="172">
        <v>0</v>
      </c>
      <c r="AW122" s="175" t="s">
        <v>232</v>
      </c>
      <c r="AX122" s="176">
        <v>0</v>
      </c>
      <c r="AY122" s="171" t="s">
        <v>232</v>
      </c>
      <c r="AZ122" s="172">
        <v>0</v>
      </c>
      <c r="BA122" s="172">
        <v>0</v>
      </c>
      <c r="BB122" s="172">
        <v>0</v>
      </c>
      <c r="BC122" s="172">
        <v>0</v>
      </c>
      <c r="BD122" s="172">
        <v>0</v>
      </c>
      <c r="BE122" s="172">
        <v>0</v>
      </c>
      <c r="BF122" s="172">
        <v>0</v>
      </c>
      <c r="BG122" s="172">
        <v>0</v>
      </c>
      <c r="BH122" s="172">
        <v>0</v>
      </c>
      <c r="BI122" s="172">
        <v>0</v>
      </c>
      <c r="BJ122" s="172">
        <v>0</v>
      </c>
      <c r="BK122" s="172">
        <v>0</v>
      </c>
      <c r="BL122" s="172"/>
      <c r="BM122" s="172"/>
      <c r="BN122" s="172"/>
      <c r="BO122" s="172">
        <v>0</v>
      </c>
      <c r="BP122" s="172">
        <v>0</v>
      </c>
      <c r="BQ122" s="172">
        <v>0</v>
      </c>
      <c r="BR122" s="172" t="s">
        <v>232</v>
      </c>
      <c r="BS122" s="172" t="s">
        <v>232</v>
      </c>
      <c r="BT122" s="172" t="s">
        <v>232</v>
      </c>
      <c r="BU122" s="172">
        <v>0</v>
      </c>
      <c r="BV122" s="173" t="s">
        <v>232</v>
      </c>
      <c r="BW122" s="174">
        <v>0</v>
      </c>
      <c r="BX122" s="177">
        <v>0</v>
      </c>
      <c r="BY122" s="178">
        <v>0</v>
      </c>
      <c r="BZ122" s="179">
        <v>0</v>
      </c>
      <c r="CA122" s="179">
        <v>0</v>
      </c>
    </row>
    <row r="123" spans="1:79" x14ac:dyDescent="0.2">
      <c r="A123" s="170">
        <v>42272</v>
      </c>
      <c r="B123" s="171" t="s">
        <v>232</v>
      </c>
      <c r="C123" s="172" t="s">
        <v>232</v>
      </c>
      <c r="D123" s="172">
        <v>5.9026641659675014E-2</v>
      </c>
      <c r="E123" s="172">
        <v>0.18636512453723755</v>
      </c>
      <c r="F123" s="172">
        <v>8.0771366550556126E-2</v>
      </c>
      <c r="G123" s="172" t="s">
        <v>232</v>
      </c>
      <c r="H123" s="173">
        <v>8.0771366550556126E-2</v>
      </c>
      <c r="I123" s="171"/>
      <c r="J123" s="172"/>
      <c r="K123" s="172"/>
      <c r="L123" s="172"/>
      <c r="M123" s="171"/>
      <c r="N123" s="172"/>
      <c r="O123" s="172"/>
      <c r="P123" s="172"/>
      <c r="Q123" s="172"/>
      <c r="R123" s="172"/>
      <c r="S123" s="172"/>
      <c r="T123" s="172" t="s">
        <v>232</v>
      </c>
      <c r="U123" s="172"/>
      <c r="V123" s="172" t="s">
        <v>232</v>
      </c>
      <c r="W123" s="172"/>
      <c r="X123" s="172"/>
      <c r="Y123" s="172"/>
      <c r="Z123" s="172"/>
      <c r="AA123" s="172"/>
      <c r="AB123" s="172"/>
      <c r="AC123" s="172"/>
      <c r="AD123" s="172"/>
      <c r="AE123" s="172"/>
      <c r="AF123" s="172"/>
      <c r="AG123" s="172"/>
      <c r="AH123" s="172"/>
      <c r="AI123" s="172"/>
      <c r="AJ123" s="173"/>
      <c r="AK123" s="170">
        <v>42272</v>
      </c>
      <c r="AL123" s="171" t="s">
        <v>232</v>
      </c>
      <c r="AM123" s="172">
        <v>0</v>
      </c>
      <c r="AN123" s="172">
        <v>0</v>
      </c>
      <c r="AO123" s="172">
        <v>0</v>
      </c>
      <c r="AP123" s="172">
        <v>0</v>
      </c>
      <c r="AQ123" s="172">
        <v>0</v>
      </c>
      <c r="AR123" s="173">
        <v>0</v>
      </c>
      <c r="AS123" s="174">
        <v>0</v>
      </c>
      <c r="AT123" s="171" t="s">
        <v>232</v>
      </c>
      <c r="AU123" s="172">
        <v>0</v>
      </c>
      <c r="AV123" s="172">
        <v>0</v>
      </c>
      <c r="AW123" s="175" t="s">
        <v>232</v>
      </c>
      <c r="AX123" s="176">
        <v>0</v>
      </c>
      <c r="AY123" s="171" t="s">
        <v>232</v>
      </c>
      <c r="AZ123" s="172">
        <v>0</v>
      </c>
      <c r="BA123" s="172">
        <v>0</v>
      </c>
      <c r="BB123" s="172">
        <v>0</v>
      </c>
      <c r="BC123" s="172">
        <v>0</v>
      </c>
      <c r="BD123" s="172" t="s">
        <v>232</v>
      </c>
      <c r="BE123" s="172">
        <v>0</v>
      </c>
      <c r="BF123" s="172">
        <v>0</v>
      </c>
      <c r="BG123" s="172">
        <v>0</v>
      </c>
      <c r="BH123" s="172">
        <v>0</v>
      </c>
      <c r="BI123" s="172">
        <v>0</v>
      </c>
      <c r="BJ123" s="172">
        <v>0</v>
      </c>
      <c r="BK123" s="172">
        <v>0</v>
      </c>
      <c r="BL123" s="172"/>
      <c r="BM123" s="172"/>
      <c r="BN123" s="172"/>
      <c r="BO123" s="172">
        <v>0</v>
      </c>
      <c r="BP123" s="172">
        <v>0</v>
      </c>
      <c r="BQ123" s="172">
        <v>0</v>
      </c>
      <c r="BR123" s="172" t="s">
        <v>232</v>
      </c>
      <c r="BS123" s="172" t="s">
        <v>232</v>
      </c>
      <c r="BT123" s="172" t="s">
        <v>232</v>
      </c>
      <c r="BU123" s="172">
        <v>0</v>
      </c>
      <c r="BV123" s="173" t="s">
        <v>232</v>
      </c>
      <c r="BW123" s="174">
        <v>0</v>
      </c>
      <c r="BX123" s="177">
        <v>0</v>
      </c>
      <c r="BY123" s="178">
        <v>0</v>
      </c>
      <c r="BZ123" s="179">
        <v>0</v>
      </c>
      <c r="CA123" s="179">
        <v>0</v>
      </c>
    </row>
    <row r="124" spans="1:79" x14ac:dyDescent="0.2">
      <c r="A124" s="170">
        <v>42275</v>
      </c>
      <c r="B124" s="171" t="s">
        <v>232</v>
      </c>
      <c r="C124" s="172" t="s">
        <v>232</v>
      </c>
      <c r="D124" s="172">
        <v>4.7295726550541976E-2</v>
      </c>
      <c r="E124" s="172">
        <v>0.17425200062448878</v>
      </c>
      <c r="F124" s="172">
        <v>0.23829477871906884</v>
      </c>
      <c r="G124" s="172" t="s">
        <v>232</v>
      </c>
      <c r="H124" s="173">
        <v>0.23829477871906884</v>
      </c>
      <c r="I124" s="171"/>
      <c r="J124" s="172"/>
      <c r="K124" s="172"/>
      <c r="L124" s="172"/>
      <c r="M124" s="171"/>
      <c r="N124" s="172"/>
      <c r="O124" s="172"/>
      <c r="P124" s="172"/>
      <c r="Q124" s="172"/>
      <c r="R124" s="172"/>
      <c r="S124" s="172"/>
      <c r="T124" s="172" t="s">
        <v>232</v>
      </c>
      <c r="U124" s="172"/>
      <c r="V124" s="172" t="s">
        <v>232</v>
      </c>
      <c r="W124" s="172"/>
      <c r="X124" s="172"/>
      <c r="Y124" s="172"/>
      <c r="Z124" s="172"/>
      <c r="AA124" s="172"/>
      <c r="AB124" s="172"/>
      <c r="AC124" s="172"/>
      <c r="AD124" s="172"/>
      <c r="AE124" s="172"/>
      <c r="AF124" s="172"/>
      <c r="AG124" s="172"/>
      <c r="AH124" s="172"/>
      <c r="AI124" s="172"/>
      <c r="AJ124" s="173"/>
      <c r="AK124" s="170">
        <v>42275</v>
      </c>
      <c r="AL124" s="171" t="s">
        <v>232</v>
      </c>
      <c r="AM124" s="172">
        <v>0</v>
      </c>
      <c r="AN124" s="172">
        <v>0</v>
      </c>
      <c r="AO124" s="172">
        <v>0</v>
      </c>
      <c r="AP124" s="172">
        <v>0</v>
      </c>
      <c r="AQ124" s="172">
        <v>0</v>
      </c>
      <c r="AR124" s="173">
        <v>0</v>
      </c>
      <c r="AS124" s="174">
        <v>0</v>
      </c>
      <c r="AT124" s="171" t="s">
        <v>232</v>
      </c>
      <c r="AU124" s="172">
        <v>0</v>
      </c>
      <c r="AV124" s="172">
        <v>0</v>
      </c>
      <c r="AW124" s="175" t="s">
        <v>232</v>
      </c>
      <c r="AX124" s="176">
        <v>0</v>
      </c>
      <c r="AY124" s="171">
        <v>0</v>
      </c>
      <c r="AZ124" s="172">
        <v>0</v>
      </c>
      <c r="BA124" s="172">
        <v>0</v>
      </c>
      <c r="BB124" s="172">
        <v>0</v>
      </c>
      <c r="BC124" s="172">
        <v>0</v>
      </c>
      <c r="BD124" s="172" t="s">
        <v>232</v>
      </c>
      <c r="BE124" s="172">
        <v>0</v>
      </c>
      <c r="BF124" s="172">
        <v>0</v>
      </c>
      <c r="BG124" s="172">
        <v>0</v>
      </c>
      <c r="BH124" s="172">
        <v>0</v>
      </c>
      <c r="BI124" s="172">
        <v>0</v>
      </c>
      <c r="BJ124" s="172">
        <v>0</v>
      </c>
      <c r="BK124" s="172">
        <v>0</v>
      </c>
      <c r="BL124" s="172"/>
      <c r="BM124" s="172"/>
      <c r="BN124" s="172"/>
      <c r="BO124" s="172">
        <v>2.8119687615833913</v>
      </c>
      <c r="BP124" s="172">
        <v>0</v>
      </c>
      <c r="BQ124" s="172">
        <v>0</v>
      </c>
      <c r="BR124" s="172" t="s">
        <v>232</v>
      </c>
      <c r="BS124" s="172" t="s">
        <v>232</v>
      </c>
      <c r="BT124" s="172" t="s">
        <v>232</v>
      </c>
      <c r="BU124" s="172">
        <v>0</v>
      </c>
      <c r="BV124" s="173" t="s">
        <v>232</v>
      </c>
      <c r="BW124" s="174">
        <v>0.10620279858856484</v>
      </c>
      <c r="BX124" s="177">
        <v>0</v>
      </c>
      <c r="BY124" s="178">
        <v>0</v>
      </c>
      <c r="BZ124" s="179">
        <v>0</v>
      </c>
      <c r="CA124" s="179">
        <v>4.4910300350902557E-2</v>
      </c>
    </row>
    <row r="125" spans="1:79" x14ac:dyDescent="0.2">
      <c r="A125" s="170">
        <v>42276</v>
      </c>
      <c r="B125" s="171" t="s">
        <v>232</v>
      </c>
      <c r="C125" s="172" t="s">
        <v>232</v>
      </c>
      <c r="D125" s="172">
        <v>4.3285879184300442E-2</v>
      </c>
      <c r="E125" s="172">
        <v>0.17626114851764088</v>
      </c>
      <c r="F125" s="172">
        <v>1.5146542801606109E-2</v>
      </c>
      <c r="G125" s="172" t="s">
        <v>232</v>
      </c>
      <c r="H125" s="173">
        <v>0.14134077279997109</v>
      </c>
      <c r="I125" s="171"/>
      <c r="J125" s="172"/>
      <c r="K125" s="172"/>
      <c r="L125" s="172"/>
      <c r="M125" s="171"/>
      <c r="N125" s="172"/>
      <c r="O125" s="172"/>
      <c r="P125" s="172"/>
      <c r="Q125" s="172"/>
      <c r="R125" s="172"/>
      <c r="S125" s="172"/>
      <c r="T125" s="172" t="s">
        <v>232</v>
      </c>
      <c r="U125" s="172"/>
      <c r="V125" s="172" t="s">
        <v>232</v>
      </c>
      <c r="W125" s="172"/>
      <c r="X125" s="172"/>
      <c r="Y125" s="172"/>
      <c r="Z125" s="172"/>
      <c r="AA125" s="172"/>
      <c r="AB125" s="172"/>
      <c r="AC125" s="172"/>
      <c r="AD125" s="172"/>
      <c r="AE125" s="172"/>
      <c r="AF125" s="172"/>
      <c r="AG125" s="172"/>
      <c r="AH125" s="172"/>
      <c r="AI125" s="172"/>
      <c r="AJ125" s="173"/>
      <c r="AK125" s="170">
        <v>42276</v>
      </c>
      <c r="AL125" s="171" t="s">
        <v>232</v>
      </c>
      <c r="AM125" s="172">
        <v>0</v>
      </c>
      <c r="AN125" s="172">
        <v>0</v>
      </c>
      <c r="AO125" s="172">
        <v>0</v>
      </c>
      <c r="AP125" s="172">
        <v>0</v>
      </c>
      <c r="AQ125" s="172">
        <v>0</v>
      </c>
      <c r="AR125" s="173">
        <v>0</v>
      </c>
      <c r="AS125" s="174">
        <v>0</v>
      </c>
      <c r="AT125" s="171" t="s">
        <v>232</v>
      </c>
      <c r="AU125" s="172">
        <v>0</v>
      </c>
      <c r="AV125" s="172">
        <v>0</v>
      </c>
      <c r="AW125" s="175" t="s">
        <v>232</v>
      </c>
      <c r="AX125" s="176">
        <v>0</v>
      </c>
      <c r="AY125" s="171">
        <v>0</v>
      </c>
      <c r="AZ125" s="172" t="s">
        <v>232</v>
      </c>
      <c r="BA125" s="172">
        <v>0</v>
      </c>
      <c r="BB125" s="172">
        <v>0</v>
      </c>
      <c r="BC125" s="172">
        <v>0</v>
      </c>
      <c r="BD125" s="172" t="s">
        <v>232</v>
      </c>
      <c r="BE125" s="172">
        <v>0</v>
      </c>
      <c r="BF125" s="172">
        <v>0</v>
      </c>
      <c r="BG125" s="172">
        <v>0</v>
      </c>
      <c r="BH125" s="172">
        <v>0</v>
      </c>
      <c r="BI125" s="172">
        <v>0</v>
      </c>
      <c r="BJ125" s="172">
        <v>0</v>
      </c>
      <c r="BK125" s="172">
        <v>0</v>
      </c>
      <c r="BL125" s="172"/>
      <c r="BM125" s="172"/>
      <c r="BN125" s="172"/>
      <c r="BO125" s="172">
        <v>0</v>
      </c>
      <c r="BP125" s="172">
        <v>0</v>
      </c>
      <c r="BQ125" s="172" t="s">
        <v>232</v>
      </c>
      <c r="BR125" s="172" t="s">
        <v>232</v>
      </c>
      <c r="BS125" s="172" t="s">
        <v>232</v>
      </c>
      <c r="BT125" s="172" t="s">
        <v>232</v>
      </c>
      <c r="BU125" s="172">
        <v>0</v>
      </c>
      <c r="BV125" s="173" t="s">
        <v>232</v>
      </c>
      <c r="BW125" s="174">
        <v>0</v>
      </c>
      <c r="BX125" s="177">
        <v>0</v>
      </c>
      <c r="BY125" s="178">
        <v>0</v>
      </c>
      <c r="BZ125" s="179">
        <v>0</v>
      </c>
      <c r="CA125" s="179">
        <v>0</v>
      </c>
    </row>
    <row r="126" spans="1:79" x14ac:dyDescent="0.2">
      <c r="A126" s="170">
        <v>42277</v>
      </c>
      <c r="B126" s="171" t="s">
        <v>232</v>
      </c>
      <c r="C126" s="172" t="s">
        <v>232</v>
      </c>
      <c r="D126" s="172">
        <v>3.8374388752589347E-2</v>
      </c>
      <c r="E126" s="172">
        <v>0.17736291261931109</v>
      </c>
      <c r="F126" s="172">
        <v>1.5145778114351199E-2</v>
      </c>
      <c r="G126" s="172" t="s">
        <v>232</v>
      </c>
      <c r="H126" s="173">
        <v>0.14133363843801647</v>
      </c>
      <c r="I126" s="171"/>
      <c r="J126" s="172"/>
      <c r="K126" s="172"/>
      <c r="L126" s="172"/>
      <c r="M126" s="171"/>
      <c r="N126" s="172"/>
      <c r="O126" s="172"/>
      <c r="P126" s="172"/>
      <c r="Q126" s="172"/>
      <c r="R126" s="172"/>
      <c r="S126" s="172"/>
      <c r="T126" s="172" t="s">
        <v>232</v>
      </c>
      <c r="U126" s="172"/>
      <c r="V126" s="172" t="s">
        <v>232</v>
      </c>
      <c r="W126" s="172"/>
      <c r="X126" s="172"/>
      <c r="Y126" s="172"/>
      <c r="Z126" s="172"/>
      <c r="AA126" s="172"/>
      <c r="AB126" s="172"/>
      <c r="AC126" s="172"/>
      <c r="AD126" s="172"/>
      <c r="AE126" s="172"/>
      <c r="AF126" s="172"/>
      <c r="AG126" s="172"/>
      <c r="AH126" s="172"/>
      <c r="AI126" s="172"/>
      <c r="AJ126" s="173"/>
      <c r="AK126" s="170">
        <v>42277</v>
      </c>
      <c r="AL126" s="171" t="s">
        <v>232</v>
      </c>
      <c r="AM126" s="172">
        <v>0</v>
      </c>
      <c r="AN126" s="172">
        <v>0</v>
      </c>
      <c r="AO126" s="172">
        <v>0</v>
      </c>
      <c r="AP126" s="172">
        <v>0</v>
      </c>
      <c r="AQ126" s="172">
        <v>0</v>
      </c>
      <c r="AR126" s="173">
        <v>0</v>
      </c>
      <c r="AS126" s="174">
        <v>0</v>
      </c>
      <c r="AT126" s="171" t="s">
        <v>232</v>
      </c>
      <c r="AU126" s="172">
        <v>0</v>
      </c>
      <c r="AV126" s="172">
        <v>0</v>
      </c>
      <c r="AW126" s="175" t="s">
        <v>232</v>
      </c>
      <c r="AX126" s="176">
        <v>0</v>
      </c>
      <c r="AY126" s="171">
        <v>0</v>
      </c>
      <c r="AZ126" s="172" t="s">
        <v>232</v>
      </c>
      <c r="BA126" s="172">
        <v>0</v>
      </c>
      <c r="BB126" s="172">
        <v>0</v>
      </c>
      <c r="BC126" s="172">
        <v>0</v>
      </c>
      <c r="BD126" s="172">
        <v>0</v>
      </c>
      <c r="BE126" s="172">
        <v>0</v>
      </c>
      <c r="BF126" s="172">
        <v>0</v>
      </c>
      <c r="BG126" s="172">
        <v>0</v>
      </c>
      <c r="BH126" s="172">
        <v>0</v>
      </c>
      <c r="BI126" s="172">
        <v>0</v>
      </c>
      <c r="BJ126" s="172">
        <v>0</v>
      </c>
      <c r="BK126" s="172">
        <v>0</v>
      </c>
      <c r="BL126" s="172"/>
      <c r="BM126" s="172"/>
      <c r="BN126" s="172"/>
      <c r="BO126" s="172">
        <v>0</v>
      </c>
      <c r="BP126" s="172">
        <v>0</v>
      </c>
      <c r="BQ126" s="172" t="s">
        <v>232</v>
      </c>
      <c r="BR126" s="172" t="s">
        <v>232</v>
      </c>
      <c r="BS126" s="172" t="s">
        <v>232</v>
      </c>
      <c r="BT126" s="172" t="s">
        <v>232</v>
      </c>
      <c r="BU126" s="172">
        <v>0</v>
      </c>
      <c r="BV126" s="173" t="s">
        <v>232</v>
      </c>
      <c r="BW126" s="174">
        <v>0</v>
      </c>
      <c r="BX126" s="177">
        <v>0</v>
      </c>
      <c r="BY126" s="178">
        <v>0</v>
      </c>
      <c r="BZ126" s="179">
        <v>0</v>
      </c>
      <c r="CA126" s="179">
        <v>0</v>
      </c>
    </row>
    <row r="127" spans="1:79" x14ac:dyDescent="0.2">
      <c r="A127" s="170">
        <v>42278</v>
      </c>
      <c r="B127" s="171"/>
      <c r="C127" s="172" t="s">
        <v>232</v>
      </c>
      <c r="D127" s="172">
        <v>3.4465415358341009E-2</v>
      </c>
      <c r="E127" s="172">
        <v>0.18128713868465368</v>
      </c>
      <c r="F127" s="172">
        <v>1.5145013504304283E-2</v>
      </c>
      <c r="G127" s="172" t="s">
        <v>232</v>
      </c>
      <c r="H127" s="173" t="s">
        <v>232</v>
      </c>
      <c r="I127" s="171"/>
      <c r="J127" s="172"/>
      <c r="K127" s="172"/>
      <c r="L127" s="172"/>
      <c r="M127" s="171"/>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3"/>
      <c r="AK127" s="170">
        <v>42278</v>
      </c>
      <c r="AL127" s="171" t="s">
        <v>232</v>
      </c>
      <c r="AM127" s="172">
        <v>0</v>
      </c>
      <c r="AN127" s="172">
        <v>0</v>
      </c>
      <c r="AO127" s="172">
        <v>0</v>
      </c>
      <c r="AP127" s="172">
        <v>0</v>
      </c>
      <c r="AQ127" s="172">
        <v>0</v>
      </c>
      <c r="AR127" s="173">
        <v>0</v>
      </c>
      <c r="AS127" s="174">
        <v>0</v>
      </c>
      <c r="AT127" s="171" t="s">
        <v>232</v>
      </c>
      <c r="AU127" s="172">
        <v>0</v>
      </c>
      <c r="AV127" s="172">
        <v>0</v>
      </c>
      <c r="AW127" s="175" t="s">
        <v>232</v>
      </c>
      <c r="AX127" s="176">
        <v>0</v>
      </c>
      <c r="AY127" s="171">
        <v>0</v>
      </c>
      <c r="AZ127" s="172" t="s">
        <v>232</v>
      </c>
      <c r="BA127" s="172">
        <v>0</v>
      </c>
      <c r="BB127" s="172">
        <v>0</v>
      </c>
      <c r="BC127" s="172">
        <v>0</v>
      </c>
      <c r="BD127" s="172">
        <v>0</v>
      </c>
      <c r="BE127" s="172">
        <v>0</v>
      </c>
      <c r="BF127" s="172">
        <v>0</v>
      </c>
      <c r="BG127" s="172">
        <v>0</v>
      </c>
      <c r="BH127" s="172">
        <v>0</v>
      </c>
      <c r="BI127" s="172">
        <v>0</v>
      </c>
      <c r="BJ127" s="172">
        <v>0</v>
      </c>
      <c r="BK127" s="172">
        <v>0</v>
      </c>
      <c r="BL127" s="172" t="s">
        <v>232</v>
      </c>
      <c r="BM127" s="172" t="s">
        <v>232</v>
      </c>
      <c r="BN127" s="172" t="s">
        <v>232</v>
      </c>
      <c r="BO127" s="172">
        <v>0</v>
      </c>
      <c r="BP127" s="172">
        <v>0</v>
      </c>
      <c r="BQ127" s="172" t="s">
        <v>232</v>
      </c>
      <c r="BR127" s="172" t="s">
        <v>232</v>
      </c>
      <c r="BS127" s="172" t="s">
        <v>232</v>
      </c>
      <c r="BT127" s="172" t="s">
        <v>232</v>
      </c>
      <c r="BU127" s="172">
        <v>0</v>
      </c>
      <c r="BV127" s="173" t="s">
        <v>232</v>
      </c>
      <c r="BW127" s="174">
        <v>0</v>
      </c>
      <c r="BX127" s="177">
        <v>0</v>
      </c>
      <c r="BY127" s="178">
        <v>0</v>
      </c>
      <c r="BZ127" s="179">
        <v>0</v>
      </c>
      <c r="CA127" s="179">
        <v>0</v>
      </c>
    </row>
    <row r="128" spans="1:79" x14ac:dyDescent="0.2">
      <c r="A128" s="170">
        <v>42279</v>
      </c>
      <c r="B128" s="171"/>
      <c r="C128" s="172" t="s">
        <v>232</v>
      </c>
      <c r="D128" s="172">
        <v>3.105776744744395E-2</v>
      </c>
      <c r="E128" s="172">
        <v>0.17623807245903611</v>
      </c>
      <c r="F128" s="172">
        <v>0.13604615631449415</v>
      </c>
      <c r="G128" s="172" t="s">
        <v>232</v>
      </c>
      <c r="H128" s="173" t="s">
        <v>232</v>
      </c>
      <c r="I128" s="171"/>
      <c r="J128" s="172"/>
      <c r="K128" s="172"/>
      <c r="L128" s="172"/>
      <c r="M128" s="171"/>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3"/>
      <c r="AK128" s="170">
        <v>42279</v>
      </c>
      <c r="AL128" s="171" t="s">
        <v>232</v>
      </c>
      <c r="AM128" s="172">
        <v>0</v>
      </c>
      <c r="AN128" s="172">
        <v>0</v>
      </c>
      <c r="AO128" s="172">
        <v>0</v>
      </c>
      <c r="AP128" s="172">
        <v>0</v>
      </c>
      <c r="AQ128" s="172">
        <v>0</v>
      </c>
      <c r="AR128" s="173">
        <v>0</v>
      </c>
      <c r="AS128" s="174">
        <v>0</v>
      </c>
      <c r="AT128" s="171" t="s">
        <v>232</v>
      </c>
      <c r="AU128" s="172">
        <v>0</v>
      </c>
      <c r="AV128" s="172">
        <v>0</v>
      </c>
      <c r="AW128" s="175" t="s">
        <v>232</v>
      </c>
      <c r="AX128" s="176">
        <v>0</v>
      </c>
      <c r="AY128" s="171">
        <v>0</v>
      </c>
      <c r="AZ128" s="172" t="s">
        <v>232</v>
      </c>
      <c r="BA128" s="172">
        <v>0</v>
      </c>
      <c r="BB128" s="172">
        <v>0</v>
      </c>
      <c r="BC128" s="172">
        <v>0</v>
      </c>
      <c r="BD128" s="172">
        <v>0</v>
      </c>
      <c r="BE128" s="172">
        <v>0</v>
      </c>
      <c r="BF128" s="172">
        <v>0</v>
      </c>
      <c r="BG128" s="172">
        <v>0</v>
      </c>
      <c r="BH128" s="172">
        <v>0</v>
      </c>
      <c r="BI128" s="172">
        <v>0</v>
      </c>
      <c r="BJ128" s="172">
        <v>0</v>
      </c>
      <c r="BK128" s="172">
        <v>0</v>
      </c>
      <c r="BL128" s="172" t="s">
        <v>232</v>
      </c>
      <c r="BM128" s="172" t="s">
        <v>232</v>
      </c>
      <c r="BN128" s="172" t="s">
        <v>232</v>
      </c>
      <c r="BO128" s="172">
        <v>2.8119687615833846</v>
      </c>
      <c r="BP128" s="172">
        <v>0</v>
      </c>
      <c r="BQ128" s="172" t="s">
        <v>232</v>
      </c>
      <c r="BR128" s="172" t="s">
        <v>232</v>
      </c>
      <c r="BS128" s="172" t="s">
        <v>232</v>
      </c>
      <c r="BT128" s="172" t="s">
        <v>232</v>
      </c>
      <c r="BU128" s="172">
        <v>0</v>
      </c>
      <c r="BV128" s="173" t="s">
        <v>232</v>
      </c>
      <c r="BW128" s="174">
        <v>0.10620202956905873</v>
      </c>
      <c r="BX128" s="177">
        <v>0</v>
      </c>
      <c r="BY128" s="178">
        <v>0</v>
      </c>
      <c r="BZ128" s="179">
        <v>0</v>
      </c>
      <c r="CA128" s="179">
        <v>4.4910300350902557E-2</v>
      </c>
    </row>
    <row r="129" spans="1:79" x14ac:dyDescent="0.2">
      <c r="A129" s="170">
        <v>42282</v>
      </c>
      <c r="B129" s="171"/>
      <c r="C129" s="172" t="s">
        <v>232</v>
      </c>
      <c r="D129" s="172">
        <v>0.16410394185287658</v>
      </c>
      <c r="E129" s="172">
        <v>0.17117253184312711</v>
      </c>
      <c r="F129" s="172">
        <v>0.13855381575054548</v>
      </c>
      <c r="G129" s="172" t="s">
        <v>232</v>
      </c>
      <c r="H129" s="173" t="s">
        <v>232</v>
      </c>
      <c r="I129" s="171"/>
      <c r="J129" s="172"/>
      <c r="K129" s="172"/>
      <c r="L129" s="172"/>
      <c r="M129" s="171"/>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3"/>
      <c r="AK129" s="170">
        <v>42282</v>
      </c>
      <c r="AL129" s="171" t="s">
        <v>232</v>
      </c>
      <c r="AM129" s="172">
        <v>0</v>
      </c>
      <c r="AN129" s="172">
        <v>0</v>
      </c>
      <c r="AO129" s="172">
        <v>0</v>
      </c>
      <c r="AP129" s="172">
        <v>0</v>
      </c>
      <c r="AQ129" s="172">
        <v>0</v>
      </c>
      <c r="AR129" s="173">
        <v>0</v>
      </c>
      <c r="AS129" s="174">
        <v>0</v>
      </c>
      <c r="AT129" s="171" t="s">
        <v>232</v>
      </c>
      <c r="AU129" s="172">
        <v>0</v>
      </c>
      <c r="AV129" s="172">
        <v>0</v>
      </c>
      <c r="AW129" s="175" t="s">
        <v>232</v>
      </c>
      <c r="AX129" s="176">
        <v>0</v>
      </c>
      <c r="AY129" s="171">
        <v>0</v>
      </c>
      <c r="AZ129" s="172" t="s">
        <v>232</v>
      </c>
      <c r="BA129" s="172">
        <v>0</v>
      </c>
      <c r="BB129" s="172">
        <v>0</v>
      </c>
      <c r="BC129" s="172">
        <v>0</v>
      </c>
      <c r="BD129" s="172">
        <v>0</v>
      </c>
      <c r="BE129" s="172">
        <v>0</v>
      </c>
      <c r="BF129" s="172">
        <v>0</v>
      </c>
      <c r="BG129" s="172">
        <v>0</v>
      </c>
      <c r="BH129" s="172">
        <v>0</v>
      </c>
      <c r="BI129" s="172">
        <v>0</v>
      </c>
      <c r="BJ129" s="172">
        <v>0</v>
      </c>
      <c r="BK129" s="172">
        <v>0</v>
      </c>
      <c r="BL129" s="172" t="s">
        <v>232</v>
      </c>
      <c r="BM129" s="172" t="s">
        <v>232</v>
      </c>
      <c r="BN129" s="172" t="s">
        <v>232</v>
      </c>
      <c r="BO129" s="172">
        <v>0</v>
      </c>
      <c r="BP129" s="172">
        <v>0</v>
      </c>
      <c r="BQ129" s="172" t="s">
        <v>232</v>
      </c>
      <c r="BR129" s="172" t="s">
        <v>232</v>
      </c>
      <c r="BS129" s="172" t="s">
        <v>232</v>
      </c>
      <c r="BT129" s="172" t="s">
        <v>232</v>
      </c>
      <c r="BU129" s="172">
        <v>0</v>
      </c>
      <c r="BV129" s="173" t="s">
        <v>232</v>
      </c>
      <c r="BW129" s="174">
        <v>0</v>
      </c>
      <c r="BX129" s="177">
        <v>0</v>
      </c>
      <c r="BY129" s="178">
        <v>0</v>
      </c>
      <c r="BZ129" s="179">
        <v>0</v>
      </c>
      <c r="CA129" s="179">
        <v>0</v>
      </c>
    </row>
    <row r="130" spans="1:79" x14ac:dyDescent="0.2">
      <c r="A130" s="170">
        <v>42283</v>
      </c>
      <c r="B130" s="171"/>
      <c r="C130" s="172" t="s">
        <v>232</v>
      </c>
      <c r="D130" s="172">
        <v>0.1620939693926049</v>
      </c>
      <c r="E130" s="172">
        <v>0.17117253184312711</v>
      </c>
      <c r="F130" s="172">
        <v>4.6402776096524309E-2</v>
      </c>
      <c r="G130" s="172" t="s">
        <v>232</v>
      </c>
      <c r="H130" s="173" t="s">
        <v>232</v>
      </c>
      <c r="I130" s="171"/>
      <c r="J130" s="172"/>
      <c r="K130" s="172"/>
      <c r="L130" s="172"/>
      <c r="M130" s="171"/>
      <c r="N130" s="172"/>
      <c r="O130" s="172"/>
      <c r="P130" s="172"/>
      <c r="Q130" s="172"/>
      <c r="R130" s="172"/>
      <c r="S130" s="172"/>
      <c r="T130" s="172">
        <v>0.10494490392544312</v>
      </c>
      <c r="U130" s="172"/>
      <c r="V130" s="172">
        <v>0.10494490392544312</v>
      </c>
      <c r="W130" s="172"/>
      <c r="X130" s="172"/>
      <c r="Y130" s="172"/>
      <c r="Z130" s="172"/>
      <c r="AA130" s="172"/>
      <c r="AB130" s="172"/>
      <c r="AC130" s="172"/>
      <c r="AD130" s="172"/>
      <c r="AE130" s="172"/>
      <c r="AF130" s="172"/>
      <c r="AG130" s="172"/>
      <c r="AH130" s="172"/>
      <c r="AI130" s="172"/>
      <c r="AJ130" s="173"/>
      <c r="AK130" s="170">
        <v>42283</v>
      </c>
      <c r="AL130" s="171" t="s">
        <v>232</v>
      </c>
      <c r="AM130" s="172">
        <v>0</v>
      </c>
      <c r="AN130" s="172">
        <v>0</v>
      </c>
      <c r="AO130" s="172">
        <v>0</v>
      </c>
      <c r="AP130" s="172">
        <v>0</v>
      </c>
      <c r="AQ130" s="172">
        <v>0</v>
      </c>
      <c r="AR130" s="173">
        <v>0</v>
      </c>
      <c r="AS130" s="174">
        <v>0</v>
      </c>
      <c r="AT130" s="171" t="s">
        <v>232</v>
      </c>
      <c r="AU130" s="172">
        <v>0</v>
      </c>
      <c r="AV130" s="172">
        <v>0</v>
      </c>
      <c r="AW130" s="175" t="s">
        <v>232</v>
      </c>
      <c r="AX130" s="176">
        <v>0</v>
      </c>
      <c r="AY130" s="171" t="s">
        <v>232</v>
      </c>
      <c r="AZ130" s="172" t="s">
        <v>232</v>
      </c>
      <c r="BA130" s="172">
        <v>0</v>
      </c>
      <c r="BB130" s="172">
        <v>0</v>
      </c>
      <c r="BC130" s="172">
        <v>0</v>
      </c>
      <c r="BD130" s="172">
        <v>0</v>
      </c>
      <c r="BE130" s="172" t="s">
        <v>232</v>
      </c>
      <c r="BF130" s="172">
        <v>0</v>
      </c>
      <c r="BG130" s="172">
        <v>0</v>
      </c>
      <c r="BH130" s="172">
        <v>0</v>
      </c>
      <c r="BI130" s="172">
        <v>0</v>
      </c>
      <c r="BJ130" s="172">
        <v>0</v>
      </c>
      <c r="BK130" s="172">
        <v>0</v>
      </c>
      <c r="BL130" s="172" t="s">
        <v>232</v>
      </c>
      <c r="BM130" s="172" t="s">
        <v>232</v>
      </c>
      <c r="BN130" s="172" t="s">
        <v>232</v>
      </c>
      <c r="BO130" s="172">
        <v>0</v>
      </c>
      <c r="BP130" s="172">
        <v>0</v>
      </c>
      <c r="BQ130" s="172" t="s">
        <v>232</v>
      </c>
      <c r="BR130" s="172" t="s">
        <v>232</v>
      </c>
      <c r="BS130" s="172" t="s">
        <v>232</v>
      </c>
      <c r="BT130" s="172" t="s">
        <v>232</v>
      </c>
      <c r="BU130" s="172">
        <v>0</v>
      </c>
      <c r="BV130" s="173" t="s">
        <v>232</v>
      </c>
      <c r="BW130" s="174">
        <v>0</v>
      </c>
      <c r="BX130" s="177">
        <v>0</v>
      </c>
      <c r="BY130" s="178">
        <v>0</v>
      </c>
      <c r="BZ130" s="179">
        <v>0</v>
      </c>
      <c r="CA130" s="179">
        <v>0</v>
      </c>
    </row>
    <row r="131" spans="1:79" x14ac:dyDescent="0.2">
      <c r="A131" s="170">
        <v>42284</v>
      </c>
      <c r="B131" s="171"/>
      <c r="C131" s="172" t="s">
        <v>232</v>
      </c>
      <c r="D131" s="172">
        <v>0.15918139863111955</v>
      </c>
      <c r="E131" s="172">
        <v>0.1721716279280569</v>
      </c>
      <c r="F131" s="172">
        <v>4.5391501702183042E-2</v>
      </c>
      <c r="G131" s="172" t="s">
        <v>232</v>
      </c>
      <c r="H131" s="173" t="s">
        <v>232</v>
      </c>
      <c r="I131" s="171"/>
      <c r="J131" s="172"/>
      <c r="K131" s="172"/>
      <c r="L131" s="172"/>
      <c r="M131" s="171"/>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3"/>
      <c r="AK131" s="170">
        <v>42284</v>
      </c>
      <c r="AL131" s="171">
        <v>0</v>
      </c>
      <c r="AM131" s="172">
        <v>0</v>
      </c>
      <c r="AN131" s="172">
        <v>0</v>
      </c>
      <c r="AO131" s="172">
        <v>0</v>
      </c>
      <c r="AP131" s="172">
        <v>0</v>
      </c>
      <c r="AQ131" s="172">
        <v>0</v>
      </c>
      <c r="AR131" s="173">
        <v>0</v>
      </c>
      <c r="AS131" s="174">
        <v>0</v>
      </c>
      <c r="AT131" s="171">
        <v>0</v>
      </c>
      <c r="AU131" s="172">
        <v>0</v>
      </c>
      <c r="AV131" s="172">
        <v>0</v>
      </c>
      <c r="AW131" s="175" t="s">
        <v>232</v>
      </c>
      <c r="AX131" s="176">
        <v>0</v>
      </c>
      <c r="AY131" s="171" t="s">
        <v>232</v>
      </c>
      <c r="AZ131" s="172" t="s">
        <v>232</v>
      </c>
      <c r="BA131" s="172">
        <v>0</v>
      </c>
      <c r="BB131" s="172">
        <v>0</v>
      </c>
      <c r="BC131" s="172">
        <v>0</v>
      </c>
      <c r="BD131" s="172">
        <v>0</v>
      </c>
      <c r="BE131" s="172" t="s">
        <v>232</v>
      </c>
      <c r="BF131" s="172">
        <v>0</v>
      </c>
      <c r="BG131" s="172">
        <v>0</v>
      </c>
      <c r="BH131" s="172">
        <v>0</v>
      </c>
      <c r="BI131" s="172">
        <v>0</v>
      </c>
      <c r="BJ131" s="172">
        <v>0</v>
      </c>
      <c r="BK131" s="172">
        <v>0</v>
      </c>
      <c r="BL131" s="172" t="s">
        <v>232</v>
      </c>
      <c r="BM131" s="172" t="s">
        <v>232</v>
      </c>
      <c r="BN131" s="172" t="s">
        <v>232</v>
      </c>
      <c r="BO131" s="172">
        <v>0</v>
      </c>
      <c r="BP131" s="172">
        <v>0</v>
      </c>
      <c r="BQ131" s="172" t="s">
        <v>232</v>
      </c>
      <c r="BR131" s="172" t="s">
        <v>232</v>
      </c>
      <c r="BS131" s="172" t="s">
        <v>232</v>
      </c>
      <c r="BT131" s="172" t="s">
        <v>232</v>
      </c>
      <c r="BU131" s="172">
        <v>0</v>
      </c>
      <c r="BV131" s="173" t="s">
        <v>232</v>
      </c>
      <c r="BW131" s="174">
        <v>0</v>
      </c>
      <c r="BX131" s="177">
        <v>0</v>
      </c>
      <c r="BY131" s="178">
        <v>0</v>
      </c>
      <c r="BZ131" s="179">
        <v>0</v>
      </c>
      <c r="CA131" s="179">
        <v>0</v>
      </c>
    </row>
    <row r="132" spans="1:79" x14ac:dyDescent="0.2">
      <c r="A132" s="170">
        <v>42285</v>
      </c>
      <c r="B132" s="171"/>
      <c r="C132" s="172" t="s">
        <v>232</v>
      </c>
      <c r="D132" s="172">
        <v>0.1579742409768764</v>
      </c>
      <c r="E132" s="172" t="s">
        <v>232</v>
      </c>
      <c r="F132" s="172">
        <v>4.6398095660775941E-2</v>
      </c>
      <c r="G132" s="172" t="s">
        <v>232</v>
      </c>
      <c r="H132" s="173" t="s">
        <v>232</v>
      </c>
      <c r="I132" s="171"/>
      <c r="J132" s="172"/>
      <c r="K132" s="172"/>
      <c r="L132" s="172"/>
      <c r="M132" s="171"/>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3"/>
      <c r="AK132" s="170">
        <v>42285</v>
      </c>
      <c r="AL132" s="171">
        <v>0</v>
      </c>
      <c r="AM132" s="172">
        <v>0</v>
      </c>
      <c r="AN132" s="172">
        <v>0</v>
      </c>
      <c r="AO132" s="172">
        <v>0</v>
      </c>
      <c r="AP132" s="172">
        <v>0</v>
      </c>
      <c r="AQ132" s="172">
        <v>0</v>
      </c>
      <c r="AR132" s="173">
        <v>0</v>
      </c>
      <c r="AS132" s="174">
        <v>0</v>
      </c>
      <c r="AT132" s="171">
        <v>0</v>
      </c>
      <c r="AU132" s="172" t="s">
        <v>232</v>
      </c>
      <c r="AV132" s="172">
        <v>0</v>
      </c>
      <c r="AW132" s="175" t="s">
        <v>232</v>
      </c>
      <c r="AX132" s="176">
        <v>0</v>
      </c>
      <c r="AY132" s="171" t="s">
        <v>232</v>
      </c>
      <c r="AZ132" s="172" t="s">
        <v>232</v>
      </c>
      <c r="BA132" s="172">
        <v>0</v>
      </c>
      <c r="BB132" s="172">
        <v>0</v>
      </c>
      <c r="BC132" s="172">
        <v>0</v>
      </c>
      <c r="BD132" s="172">
        <v>0</v>
      </c>
      <c r="BE132" s="172" t="s">
        <v>232</v>
      </c>
      <c r="BF132" s="172">
        <v>0</v>
      </c>
      <c r="BG132" s="172">
        <v>0</v>
      </c>
      <c r="BH132" s="172">
        <v>0</v>
      </c>
      <c r="BI132" s="172">
        <v>0</v>
      </c>
      <c r="BJ132" s="172">
        <v>0</v>
      </c>
      <c r="BK132" s="172">
        <v>0</v>
      </c>
      <c r="BL132" s="172" t="s">
        <v>232</v>
      </c>
      <c r="BM132" s="172" t="s">
        <v>232</v>
      </c>
      <c r="BN132" s="172" t="s">
        <v>232</v>
      </c>
      <c r="BO132" s="172">
        <v>0</v>
      </c>
      <c r="BP132" s="172">
        <v>0</v>
      </c>
      <c r="BQ132" s="172" t="s">
        <v>232</v>
      </c>
      <c r="BR132" s="172" t="s">
        <v>232</v>
      </c>
      <c r="BS132" s="172" t="s">
        <v>232</v>
      </c>
      <c r="BT132" s="172" t="s">
        <v>232</v>
      </c>
      <c r="BU132" s="172">
        <v>0</v>
      </c>
      <c r="BV132" s="173" t="s">
        <v>232</v>
      </c>
      <c r="BW132" s="174">
        <v>0</v>
      </c>
      <c r="BX132" s="177">
        <v>0</v>
      </c>
      <c r="BY132" s="178">
        <v>0</v>
      </c>
      <c r="BZ132" s="179">
        <v>0</v>
      </c>
      <c r="CA132" s="179">
        <v>0</v>
      </c>
    </row>
    <row r="133" spans="1:79" x14ac:dyDescent="0.2">
      <c r="A133" s="170">
        <v>42286</v>
      </c>
      <c r="B133" s="171"/>
      <c r="C133" s="172" t="s">
        <v>232</v>
      </c>
      <c r="D133" s="172">
        <v>0.15536277207279112</v>
      </c>
      <c r="E133" s="172">
        <v>0.16812898614194474</v>
      </c>
      <c r="F133" s="172">
        <v>0.10048551951998197</v>
      </c>
      <c r="G133" s="172" t="s">
        <v>232</v>
      </c>
      <c r="H133" s="173" t="s">
        <v>232</v>
      </c>
      <c r="I133" s="171"/>
      <c r="J133" s="172"/>
      <c r="K133" s="172"/>
      <c r="L133" s="172"/>
      <c r="M133" s="171"/>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3"/>
      <c r="AK133" s="170">
        <v>42286</v>
      </c>
      <c r="AL133" s="171">
        <v>0</v>
      </c>
      <c r="AM133" s="172">
        <v>0</v>
      </c>
      <c r="AN133" s="172">
        <v>0</v>
      </c>
      <c r="AO133" s="172">
        <v>0</v>
      </c>
      <c r="AP133" s="172">
        <v>0</v>
      </c>
      <c r="AQ133" s="172">
        <v>0</v>
      </c>
      <c r="AR133" s="173">
        <v>0</v>
      </c>
      <c r="AS133" s="174">
        <v>0</v>
      </c>
      <c r="AT133" s="171">
        <v>0</v>
      </c>
      <c r="AU133" s="172" t="s">
        <v>232</v>
      </c>
      <c r="AV133" s="172">
        <v>0</v>
      </c>
      <c r="AW133" s="175" t="s">
        <v>232</v>
      </c>
      <c r="AX133" s="176">
        <v>0</v>
      </c>
      <c r="AY133" s="171" t="s">
        <v>232</v>
      </c>
      <c r="AZ133" s="172" t="s">
        <v>232</v>
      </c>
      <c r="BA133" s="172">
        <v>0</v>
      </c>
      <c r="BB133" s="172">
        <v>0</v>
      </c>
      <c r="BC133" s="172">
        <v>0</v>
      </c>
      <c r="BD133" s="172">
        <v>0</v>
      </c>
      <c r="BE133" s="172" t="s">
        <v>232</v>
      </c>
      <c r="BF133" s="172">
        <v>0</v>
      </c>
      <c r="BG133" s="172">
        <v>0</v>
      </c>
      <c r="BH133" s="172">
        <v>0</v>
      </c>
      <c r="BI133" s="172">
        <v>0</v>
      </c>
      <c r="BJ133" s="172">
        <v>0</v>
      </c>
      <c r="BK133" s="172">
        <v>0</v>
      </c>
      <c r="BL133" s="172" t="s">
        <v>232</v>
      </c>
      <c r="BM133" s="172" t="s">
        <v>232</v>
      </c>
      <c r="BN133" s="172" t="s">
        <v>232</v>
      </c>
      <c r="BO133" s="172">
        <v>0</v>
      </c>
      <c r="BP133" s="172">
        <v>0</v>
      </c>
      <c r="BQ133" s="172" t="s">
        <v>232</v>
      </c>
      <c r="BR133" s="172" t="s">
        <v>232</v>
      </c>
      <c r="BS133" s="172" t="s">
        <v>232</v>
      </c>
      <c r="BT133" s="172" t="s">
        <v>232</v>
      </c>
      <c r="BU133" s="172">
        <v>0</v>
      </c>
      <c r="BV133" s="173" t="s">
        <v>232</v>
      </c>
      <c r="BW133" s="174">
        <v>0</v>
      </c>
      <c r="BX133" s="177">
        <v>0.61915750566500327</v>
      </c>
      <c r="BY133" s="178">
        <v>0</v>
      </c>
      <c r="BZ133" s="179">
        <v>0</v>
      </c>
      <c r="CA133" s="179">
        <v>0.20212628471254104</v>
      </c>
    </row>
    <row r="134" spans="1:79" x14ac:dyDescent="0.2">
      <c r="A134" s="170">
        <v>42290</v>
      </c>
      <c r="B134" s="171"/>
      <c r="C134" s="172" t="s">
        <v>232</v>
      </c>
      <c r="D134" s="172">
        <v>0.14762677185951237</v>
      </c>
      <c r="E134" s="172">
        <v>0.15903531993276357</v>
      </c>
      <c r="F134" s="172">
        <v>4.0336812383407708E-2</v>
      </c>
      <c r="G134" s="172" t="s">
        <v>232</v>
      </c>
      <c r="H134" s="173" t="s">
        <v>232</v>
      </c>
      <c r="I134" s="171"/>
      <c r="J134" s="172"/>
      <c r="K134" s="172"/>
      <c r="L134" s="172"/>
      <c r="M134" s="171"/>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3"/>
      <c r="AK134" s="170">
        <v>42290</v>
      </c>
      <c r="AL134" s="171">
        <v>0</v>
      </c>
      <c r="AM134" s="172">
        <v>0</v>
      </c>
      <c r="AN134" s="172">
        <v>0</v>
      </c>
      <c r="AO134" s="172">
        <v>0</v>
      </c>
      <c r="AP134" s="172">
        <v>0</v>
      </c>
      <c r="AQ134" s="172">
        <v>0</v>
      </c>
      <c r="AR134" s="173">
        <v>0</v>
      </c>
      <c r="AS134" s="174">
        <v>0</v>
      </c>
      <c r="AT134" s="171">
        <v>0</v>
      </c>
      <c r="AU134" s="172" t="s">
        <v>232</v>
      </c>
      <c r="AV134" s="172">
        <v>0</v>
      </c>
      <c r="AW134" s="175" t="s">
        <v>232</v>
      </c>
      <c r="AX134" s="176">
        <v>0</v>
      </c>
      <c r="AY134" s="171" t="s">
        <v>232</v>
      </c>
      <c r="AZ134" s="172" t="s">
        <v>232</v>
      </c>
      <c r="BA134" s="172">
        <v>0</v>
      </c>
      <c r="BB134" s="172">
        <v>0</v>
      </c>
      <c r="BC134" s="172">
        <v>0</v>
      </c>
      <c r="BD134" s="172">
        <v>0</v>
      </c>
      <c r="BE134" s="172" t="s">
        <v>232</v>
      </c>
      <c r="BF134" s="172">
        <v>0</v>
      </c>
      <c r="BG134" s="172">
        <v>0</v>
      </c>
      <c r="BH134" s="172">
        <v>0</v>
      </c>
      <c r="BI134" s="172">
        <v>0</v>
      </c>
      <c r="BJ134" s="172">
        <v>0</v>
      </c>
      <c r="BK134" s="172">
        <v>0</v>
      </c>
      <c r="BL134" s="172" t="s">
        <v>232</v>
      </c>
      <c r="BM134" s="172" t="s">
        <v>232</v>
      </c>
      <c r="BN134" s="172" t="s">
        <v>232</v>
      </c>
      <c r="BO134" s="172">
        <v>0</v>
      </c>
      <c r="BP134" s="172">
        <v>0</v>
      </c>
      <c r="BQ134" s="172" t="s">
        <v>232</v>
      </c>
      <c r="BR134" s="172" t="s">
        <v>232</v>
      </c>
      <c r="BS134" s="172" t="s">
        <v>232</v>
      </c>
      <c r="BT134" s="172" t="s">
        <v>232</v>
      </c>
      <c r="BU134" s="172">
        <v>0</v>
      </c>
      <c r="BV134" s="173" t="s">
        <v>232</v>
      </c>
      <c r="BW134" s="174">
        <v>0</v>
      </c>
      <c r="BX134" s="177">
        <v>0</v>
      </c>
      <c r="BY134" s="178">
        <v>0</v>
      </c>
      <c r="BZ134" s="179">
        <v>0</v>
      </c>
      <c r="CA134" s="179">
        <v>0</v>
      </c>
    </row>
    <row r="135" spans="1:79" x14ac:dyDescent="0.2">
      <c r="A135" s="170">
        <v>42291</v>
      </c>
      <c r="B135" s="171"/>
      <c r="C135" s="172" t="s">
        <v>232</v>
      </c>
      <c r="D135" s="172">
        <v>0.14551751922695588</v>
      </c>
      <c r="E135" s="172">
        <v>0.16104680422748949</v>
      </c>
      <c r="F135" s="172">
        <v>3.93266074750677E-2</v>
      </c>
      <c r="G135" s="172" t="s">
        <v>232</v>
      </c>
      <c r="H135" s="173" t="s">
        <v>232</v>
      </c>
      <c r="I135" s="171"/>
      <c r="J135" s="172"/>
      <c r="K135" s="172"/>
      <c r="L135" s="172"/>
      <c r="M135" s="171"/>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3"/>
      <c r="AK135" s="170">
        <v>42291</v>
      </c>
      <c r="AL135" s="171">
        <v>0</v>
      </c>
      <c r="AM135" s="172">
        <v>0</v>
      </c>
      <c r="AN135" s="172">
        <v>0</v>
      </c>
      <c r="AO135" s="172">
        <v>0</v>
      </c>
      <c r="AP135" s="172">
        <v>0</v>
      </c>
      <c r="AQ135" s="172">
        <v>0</v>
      </c>
      <c r="AR135" s="173">
        <v>0</v>
      </c>
      <c r="AS135" s="174">
        <v>0</v>
      </c>
      <c r="AT135" s="171">
        <v>0</v>
      </c>
      <c r="AU135" s="172">
        <v>0</v>
      </c>
      <c r="AV135" s="172">
        <v>0</v>
      </c>
      <c r="AW135" s="175" t="s">
        <v>232</v>
      </c>
      <c r="AX135" s="176">
        <v>0</v>
      </c>
      <c r="AY135" s="171" t="s">
        <v>232</v>
      </c>
      <c r="AZ135" s="172" t="s">
        <v>232</v>
      </c>
      <c r="BA135" s="172">
        <v>0</v>
      </c>
      <c r="BB135" s="172">
        <v>0</v>
      </c>
      <c r="BC135" s="172">
        <v>0</v>
      </c>
      <c r="BD135" s="172">
        <v>0</v>
      </c>
      <c r="BE135" s="172" t="s">
        <v>232</v>
      </c>
      <c r="BF135" s="172">
        <v>0</v>
      </c>
      <c r="BG135" s="172">
        <v>0</v>
      </c>
      <c r="BH135" s="172">
        <v>0</v>
      </c>
      <c r="BI135" s="172">
        <v>0</v>
      </c>
      <c r="BJ135" s="172">
        <v>0</v>
      </c>
      <c r="BK135" s="172">
        <v>0</v>
      </c>
      <c r="BL135" s="172" t="s">
        <v>232</v>
      </c>
      <c r="BM135" s="172" t="s">
        <v>232</v>
      </c>
      <c r="BN135" s="172" t="s">
        <v>232</v>
      </c>
      <c r="BO135" s="172">
        <v>0</v>
      </c>
      <c r="BP135" s="172">
        <v>0</v>
      </c>
      <c r="BQ135" s="172" t="s">
        <v>232</v>
      </c>
      <c r="BR135" s="172" t="s">
        <v>232</v>
      </c>
      <c r="BS135" s="172" t="s">
        <v>232</v>
      </c>
      <c r="BT135" s="172" t="s">
        <v>232</v>
      </c>
      <c r="BU135" s="172">
        <v>0</v>
      </c>
      <c r="BV135" s="173" t="s">
        <v>232</v>
      </c>
      <c r="BW135" s="174">
        <v>0</v>
      </c>
      <c r="BX135" s="177">
        <v>0</v>
      </c>
      <c r="BY135" s="178">
        <v>0</v>
      </c>
      <c r="BZ135" s="179">
        <v>0</v>
      </c>
      <c r="CA135" s="179">
        <v>0</v>
      </c>
    </row>
    <row r="136" spans="1:79" x14ac:dyDescent="0.2">
      <c r="A136" s="170">
        <v>42292</v>
      </c>
      <c r="B136" s="171"/>
      <c r="C136" s="172" t="s">
        <v>232</v>
      </c>
      <c r="D136" s="172">
        <v>0.14280667733958505</v>
      </c>
      <c r="E136" s="172">
        <v>0.16204600697502516</v>
      </c>
      <c r="F136" s="172">
        <v>3.630056870891115E-2</v>
      </c>
      <c r="G136" s="172" t="s">
        <v>232</v>
      </c>
      <c r="H136" s="173" t="s">
        <v>232</v>
      </c>
      <c r="I136" s="171"/>
      <c r="J136" s="172"/>
      <c r="K136" s="172"/>
      <c r="L136" s="172"/>
      <c r="M136" s="171"/>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3"/>
      <c r="AK136" s="170">
        <v>42292</v>
      </c>
      <c r="AL136" s="171" t="s">
        <v>232</v>
      </c>
      <c r="AM136" s="172">
        <v>0</v>
      </c>
      <c r="AN136" s="172">
        <v>0</v>
      </c>
      <c r="AO136" s="172">
        <v>0</v>
      </c>
      <c r="AP136" s="172">
        <v>0</v>
      </c>
      <c r="AQ136" s="172">
        <v>0</v>
      </c>
      <c r="AR136" s="173">
        <v>0</v>
      </c>
      <c r="AS136" s="174">
        <v>0</v>
      </c>
      <c r="AT136" s="171" t="s">
        <v>232</v>
      </c>
      <c r="AU136" s="172">
        <v>0</v>
      </c>
      <c r="AV136" s="172">
        <v>0</v>
      </c>
      <c r="AW136" s="175" t="s">
        <v>232</v>
      </c>
      <c r="AX136" s="176">
        <v>0</v>
      </c>
      <c r="AY136" s="171" t="s">
        <v>232</v>
      </c>
      <c r="AZ136" s="172" t="s">
        <v>232</v>
      </c>
      <c r="BA136" s="172">
        <v>0</v>
      </c>
      <c r="BB136" s="172">
        <v>0</v>
      </c>
      <c r="BC136" s="172">
        <v>0</v>
      </c>
      <c r="BD136" s="172">
        <v>0</v>
      </c>
      <c r="BE136" s="172" t="s">
        <v>232</v>
      </c>
      <c r="BF136" s="172">
        <v>0</v>
      </c>
      <c r="BG136" s="172">
        <v>0</v>
      </c>
      <c r="BH136" s="172">
        <v>0</v>
      </c>
      <c r="BI136" s="172">
        <v>0</v>
      </c>
      <c r="BJ136" s="172">
        <v>0</v>
      </c>
      <c r="BK136" s="172">
        <v>0</v>
      </c>
      <c r="BL136" s="172" t="s">
        <v>232</v>
      </c>
      <c r="BM136" s="172" t="s">
        <v>232</v>
      </c>
      <c r="BN136" s="172" t="s">
        <v>232</v>
      </c>
      <c r="BO136" s="172">
        <v>0</v>
      </c>
      <c r="BP136" s="172">
        <v>0</v>
      </c>
      <c r="BQ136" s="172" t="s">
        <v>232</v>
      </c>
      <c r="BR136" s="172" t="s">
        <v>232</v>
      </c>
      <c r="BS136" s="172" t="s">
        <v>232</v>
      </c>
      <c r="BT136" s="172" t="s">
        <v>232</v>
      </c>
      <c r="BU136" s="172">
        <v>0</v>
      </c>
      <c r="BV136" s="173" t="s">
        <v>232</v>
      </c>
      <c r="BW136" s="174">
        <v>0</v>
      </c>
      <c r="BX136" s="177">
        <v>0</v>
      </c>
      <c r="BY136" s="178">
        <v>0</v>
      </c>
      <c r="BZ136" s="179">
        <v>0</v>
      </c>
      <c r="CA136" s="179">
        <v>0</v>
      </c>
    </row>
    <row r="137" spans="1:79" x14ac:dyDescent="0.2">
      <c r="A137" s="170">
        <v>42293</v>
      </c>
      <c r="B137" s="171"/>
      <c r="C137" s="172">
        <v>4.7739074432414798E-2</v>
      </c>
      <c r="D137" s="172">
        <v>0.14079814006158334</v>
      </c>
      <c r="E137" s="172">
        <v>5.0349932027588896E-2</v>
      </c>
      <c r="F137" s="172">
        <v>0.19122050650729475</v>
      </c>
      <c r="G137" s="172" t="s">
        <v>232</v>
      </c>
      <c r="H137" s="173">
        <v>4.7739074432414798E-2</v>
      </c>
      <c r="I137" s="171"/>
      <c r="J137" s="172"/>
      <c r="K137" s="172"/>
      <c r="L137" s="172"/>
      <c r="M137" s="171"/>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3"/>
      <c r="AK137" s="170">
        <v>42293</v>
      </c>
      <c r="AL137" s="171" t="s">
        <v>232</v>
      </c>
      <c r="AM137" s="172">
        <v>0</v>
      </c>
      <c r="AN137" s="172">
        <v>0</v>
      </c>
      <c r="AO137" s="172">
        <v>0</v>
      </c>
      <c r="AP137" s="172">
        <v>0</v>
      </c>
      <c r="AQ137" s="172">
        <v>0</v>
      </c>
      <c r="AR137" s="173">
        <v>0</v>
      </c>
      <c r="AS137" s="174">
        <v>0</v>
      </c>
      <c r="AT137" s="171" t="s">
        <v>232</v>
      </c>
      <c r="AU137" s="172">
        <v>0</v>
      </c>
      <c r="AV137" s="172">
        <v>0</v>
      </c>
      <c r="AW137" s="175" t="s">
        <v>232</v>
      </c>
      <c r="AX137" s="176">
        <v>0</v>
      </c>
      <c r="AY137" s="171" t="s">
        <v>232</v>
      </c>
      <c r="AZ137" s="172" t="s">
        <v>232</v>
      </c>
      <c r="BA137" s="172">
        <v>0</v>
      </c>
      <c r="BB137" s="172">
        <v>0</v>
      </c>
      <c r="BC137" s="172">
        <v>0</v>
      </c>
      <c r="BD137" s="172">
        <v>0</v>
      </c>
      <c r="BE137" s="172" t="s">
        <v>232</v>
      </c>
      <c r="BF137" s="172">
        <v>0</v>
      </c>
      <c r="BG137" s="172">
        <v>0</v>
      </c>
      <c r="BH137" s="172">
        <v>0</v>
      </c>
      <c r="BI137" s="172">
        <v>0</v>
      </c>
      <c r="BJ137" s="172">
        <v>0</v>
      </c>
      <c r="BK137" s="172">
        <v>0</v>
      </c>
      <c r="BL137" s="172" t="s">
        <v>232</v>
      </c>
      <c r="BM137" s="172" t="s">
        <v>232</v>
      </c>
      <c r="BN137" s="172" t="s">
        <v>232</v>
      </c>
      <c r="BO137" s="172">
        <v>0</v>
      </c>
      <c r="BP137" s="172">
        <v>0</v>
      </c>
      <c r="BQ137" s="172" t="s">
        <v>232</v>
      </c>
      <c r="BR137" s="172" t="s">
        <v>232</v>
      </c>
      <c r="BS137" s="172" t="s">
        <v>232</v>
      </c>
      <c r="BT137" s="172" t="s">
        <v>232</v>
      </c>
      <c r="BU137" s="172">
        <v>0</v>
      </c>
      <c r="BV137" s="173" t="s">
        <v>232</v>
      </c>
      <c r="BW137" s="174">
        <v>0</v>
      </c>
      <c r="BX137" s="177">
        <v>0</v>
      </c>
      <c r="BY137" s="178">
        <v>0</v>
      </c>
      <c r="BZ137" s="179">
        <v>0</v>
      </c>
      <c r="CA137" s="179">
        <v>0</v>
      </c>
    </row>
    <row r="138" spans="1:79" x14ac:dyDescent="0.2">
      <c r="A138" s="170">
        <v>42296</v>
      </c>
      <c r="B138" s="171"/>
      <c r="C138" s="172">
        <v>4.0027619057141466E-2</v>
      </c>
      <c r="D138" s="172">
        <v>0.13507365923360576</v>
      </c>
      <c r="E138" s="172">
        <v>4.027386226339736E-2</v>
      </c>
      <c r="F138" s="172">
        <v>0.19169651415022723</v>
      </c>
      <c r="G138" s="172" t="s">
        <v>232</v>
      </c>
      <c r="H138" s="173">
        <v>4.0027619057141466E-2</v>
      </c>
      <c r="I138" s="171"/>
      <c r="J138" s="172"/>
      <c r="K138" s="172"/>
      <c r="L138" s="172"/>
      <c r="M138" s="171"/>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3"/>
      <c r="AK138" s="170">
        <v>42296</v>
      </c>
      <c r="AL138" s="171" t="s">
        <v>232</v>
      </c>
      <c r="AM138" s="172">
        <v>0</v>
      </c>
      <c r="AN138" s="172">
        <v>0</v>
      </c>
      <c r="AO138" s="172">
        <v>0</v>
      </c>
      <c r="AP138" s="172">
        <v>0</v>
      </c>
      <c r="AQ138" s="172">
        <v>0</v>
      </c>
      <c r="AR138" s="173">
        <v>0</v>
      </c>
      <c r="AS138" s="174">
        <v>0</v>
      </c>
      <c r="AT138" s="171" t="s">
        <v>232</v>
      </c>
      <c r="AU138" s="172">
        <v>0</v>
      </c>
      <c r="AV138" s="172">
        <v>0</v>
      </c>
      <c r="AW138" s="175" t="s">
        <v>232</v>
      </c>
      <c r="AX138" s="176">
        <v>0</v>
      </c>
      <c r="AY138" s="171" t="s">
        <v>232</v>
      </c>
      <c r="AZ138" s="172" t="s">
        <v>232</v>
      </c>
      <c r="BA138" s="172">
        <v>0</v>
      </c>
      <c r="BB138" s="172">
        <v>0</v>
      </c>
      <c r="BC138" s="172">
        <v>0</v>
      </c>
      <c r="BD138" s="172">
        <v>0</v>
      </c>
      <c r="BE138" s="172" t="s">
        <v>232</v>
      </c>
      <c r="BF138" s="172">
        <v>0</v>
      </c>
      <c r="BG138" s="172">
        <v>0</v>
      </c>
      <c r="BH138" s="172">
        <v>0</v>
      </c>
      <c r="BI138" s="172">
        <v>0</v>
      </c>
      <c r="BJ138" s="172">
        <v>0</v>
      </c>
      <c r="BK138" s="172">
        <v>0</v>
      </c>
      <c r="BL138" s="172" t="s">
        <v>232</v>
      </c>
      <c r="BM138" s="172" t="s">
        <v>232</v>
      </c>
      <c r="BN138" s="172" t="s">
        <v>232</v>
      </c>
      <c r="BO138" s="172">
        <v>0</v>
      </c>
      <c r="BP138" s="172">
        <v>0</v>
      </c>
      <c r="BQ138" s="172" t="s">
        <v>232</v>
      </c>
      <c r="BR138" s="172" t="s">
        <v>232</v>
      </c>
      <c r="BS138" s="172" t="s">
        <v>232</v>
      </c>
      <c r="BT138" s="172" t="s">
        <v>232</v>
      </c>
      <c r="BU138" s="172">
        <v>0</v>
      </c>
      <c r="BV138" s="173" t="s">
        <v>232</v>
      </c>
      <c r="BW138" s="174">
        <v>0</v>
      </c>
      <c r="BX138" s="177">
        <v>0</v>
      </c>
      <c r="BY138" s="178">
        <v>0</v>
      </c>
      <c r="BZ138" s="179">
        <v>0</v>
      </c>
      <c r="CA138" s="179">
        <v>0</v>
      </c>
    </row>
    <row r="139" spans="1:79" x14ac:dyDescent="0.2">
      <c r="A139" s="170">
        <v>42297</v>
      </c>
      <c r="B139" s="171"/>
      <c r="C139" s="172">
        <v>1.6408893620332422E-2</v>
      </c>
      <c r="D139" s="172">
        <v>0.13306559893547837</v>
      </c>
      <c r="E139" s="172">
        <v>4.5306954617535512E-2</v>
      </c>
      <c r="F139" s="172">
        <v>0.19168684422921481</v>
      </c>
      <c r="G139" s="172" t="s">
        <v>232</v>
      </c>
      <c r="H139" s="173">
        <v>1.6408893620332422E-2</v>
      </c>
      <c r="I139" s="171"/>
      <c r="J139" s="172"/>
      <c r="K139" s="172"/>
      <c r="L139" s="172"/>
      <c r="M139" s="171"/>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3"/>
      <c r="AK139" s="170">
        <v>42297</v>
      </c>
      <c r="AL139" s="171" t="s">
        <v>232</v>
      </c>
      <c r="AM139" s="172">
        <v>0</v>
      </c>
      <c r="AN139" s="172">
        <v>0</v>
      </c>
      <c r="AO139" s="172">
        <v>0</v>
      </c>
      <c r="AP139" s="172">
        <v>0</v>
      </c>
      <c r="AQ139" s="172">
        <v>0</v>
      </c>
      <c r="AR139" s="173">
        <v>0</v>
      </c>
      <c r="AS139" s="174">
        <v>0</v>
      </c>
      <c r="AT139" s="171" t="s">
        <v>232</v>
      </c>
      <c r="AU139" s="172">
        <v>0</v>
      </c>
      <c r="AV139" s="172">
        <v>0</v>
      </c>
      <c r="AW139" s="175" t="s">
        <v>232</v>
      </c>
      <c r="AX139" s="176">
        <v>0</v>
      </c>
      <c r="AY139" s="171" t="s">
        <v>232</v>
      </c>
      <c r="AZ139" s="172" t="s">
        <v>232</v>
      </c>
      <c r="BA139" s="172">
        <v>0</v>
      </c>
      <c r="BB139" s="172">
        <v>0</v>
      </c>
      <c r="BC139" s="172">
        <v>0</v>
      </c>
      <c r="BD139" s="172">
        <v>0</v>
      </c>
      <c r="BE139" s="172" t="s">
        <v>232</v>
      </c>
      <c r="BF139" s="172">
        <v>0</v>
      </c>
      <c r="BG139" s="172">
        <v>0</v>
      </c>
      <c r="BH139" s="172">
        <v>0</v>
      </c>
      <c r="BI139" s="172">
        <v>0</v>
      </c>
      <c r="BJ139" s="172">
        <v>0</v>
      </c>
      <c r="BK139" s="172">
        <v>0</v>
      </c>
      <c r="BL139" s="172" t="s">
        <v>232</v>
      </c>
      <c r="BM139" s="172" t="s">
        <v>232</v>
      </c>
      <c r="BN139" s="172" t="s">
        <v>232</v>
      </c>
      <c r="BO139" s="172">
        <v>0</v>
      </c>
      <c r="BP139" s="172">
        <v>0</v>
      </c>
      <c r="BQ139" s="172" t="s">
        <v>232</v>
      </c>
      <c r="BR139" s="172" t="s">
        <v>232</v>
      </c>
      <c r="BS139" s="172" t="s">
        <v>232</v>
      </c>
      <c r="BT139" s="172" t="s">
        <v>232</v>
      </c>
      <c r="BU139" s="172">
        <v>0</v>
      </c>
      <c r="BV139" s="173" t="s">
        <v>232</v>
      </c>
      <c r="BW139" s="174">
        <v>0</v>
      </c>
      <c r="BX139" s="177">
        <v>0</v>
      </c>
      <c r="BY139" s="178">
        <v>0</v>
      </c>
      <c r="BZ139" s="179">
        <v>0</v>
      </c>
      <c r="CA139" s="179">
        <v>0</v>
      </c>
    </row>
    <row r="140" spans="1:79" x14ac:dyDescent="0.2">
      <c r="A140" s="170">
        <v>42298</v>
      </c>
      <c r="B140" s="171"/>
      <c r="C140" s="172">
        <v>1.1906244825422279E-2</v>
      </c>
      <c r="D140" s="172">
        <v>0.13095726554815962</v>
      </c>
      <c r="E140" s="172">
        <v>4.7318691386485021E-2</v>
      </c>
      <c r="F140" s="172">
        <v>0.18663774622311005</v>
      </c>
      <c r="G140" s="172" t="s">
        <v>232</v>
      </c>
      <c r="H140" s="173">
        <v>1.1906244825422279E-2</v>
      </c>
      <c r="I140" s="171"/>
      <c r="J140" s="172"/>
      <c r="K140" s="172"/>
      <c r="L140" s="172"/>
      <c r="M140" s="171"/>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3"/>
      <c r="AK140" s="170">
        <v>42298</v>
      </c>
      <c r="AL140" s="171" t="s">
        <v>232</v>
      </c>
      <c r="AM140" s="172">
        <v>0</v>
      </c>
      <c r="AN140" s="172">
        <v>0</v>
      </c>
      <c r="AO140" s="172">
        <v>0</v>
      </c>
      <c r="AP140" s="172">
        <v>0</v>
      </c>
      <c r="AQ140" s="172">
        <v>0</v>
      </c>
      <c r="AR140" s="173">
        <v>0</v>
      </c>
      <c r="AS140" s="174">
        <v>0</v>
      </c>
      <c r="AT140" s="171" t="s">
        <v>232</v>
      </c>
      <c r="AU140" s="172">
        <v>0</v>
      </c>
      <c r="AV140" s="172">
        <v>0</v>
      </c>
      <c r="AW140" s="175" t="s">
        <v>232</v>
      </c>
      <c r="AX140" s="176">
        <v>0</v>
      </c>
      <c r="AY140" s="171" t="s">
        <v>232</v>
      </c>
      <c r="AZ140" s="172" t="s">
        <v>232</v>
      </c>
      <c r="BA140" s="172">
        <v>0</v>
      </c>
      <c r="BB140" s="172">
        <v>0</v>
      </c>
      <c r="BC140" s="172">
        <v>0</v>
      </c>
      <c r="BD140" s="172">
        <v>0</v>
      </c>
      <c r="BE140" s="172" t="s">
        <v>232</v>
      </c>
      <c r="BF140" s="172">
        <v>0</v>
      </c>
      <c r="BG140" s="172">
        <v>0</v>
      </c>
      <c r="BH140" s="172">
        <v>0</v>
      </c>
      <c r="BI140" s="172">
        <v>0</v>
      </c>
      <c r="BJ140" s="172">
        <v>0</v>
      </c>
      <c r="BK140" s="172">
        <v>0</v>
      </c>
      <c r="BL140" s="172" t="s">
        <v>232</v>
      </c>
      <c r="BM140" s="172" t="s">
        <v>232</v>
      </c>
      <c r="BN140" s="172" t="s">
        <v>232</v>
      </c>
      <c r="BO140" s="172">
        <v>0</v>
      </c>
      <c r="BP140" s="172">
        <v>0</v>
      </c>
      <c r="BQ140" s="172" t="s">
        <v>232</v>
      </c>
      <c r="BR140" s="172" t="s">
        <v>232</v>
      </c>
      <c r="BS140" s="172" t="s">
        <v>232</v>
      </c>
      <c r="BT140" s="172" t="s">
        <v>232</v>
      </c>
      <c r="BU140" s="172">
        <v>0</v>
      </c>
      <c r="BV140" s="173" t="s">
        <v>232</v>
      </c>
      <c r="BW140" s="174">
        <v>0</v>
      </c>
      <c r="BX140" s="177">
        <v>0</v>
      </c>
      <c r="BY140" s="178">
        <v>0.78732156862745084</v>
      </c>
      <c r="BZ140" s="179">
        <v>0</v>
      </c>
      <c r="CA140" s="179">
        <v>0.20139549492099998</v>
      </c>
    </row>
    <row r="141" spans="1:79" x14ac:dyDescent="0.2">
      <c r="A141" s="170">
        <v>42299</v>
      </c>
      <c r="B141" s="171"/>
      <c r="C141" s="172">
        <v>1.0705208083732669E-2</v>
      </c>
      <c r="D141" s="172"/>
      <c r="E141" s="172">
        <v>0.16621754350617479</v>
      </c>
      <c r="F141" s="172">
        <v>0.18662833219843361</v>
      </c>
      <c r="G141" s="172" t="s">
        <v>232</v>
      </c>
      <c r="H141" s="173">
        <v>1.0705208083732669E-2</v>
      </c>
      <c r="I141" s="171"/>
      <c r="J141" s="172"/>
      <c r="K141" s="172"/>
      <c r="L141" s="172"/>
      <c r="M141" s="171"/>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3"/>
      <c r="AK141" s="170">
        <v>42299</v>
      </c>
      <c r="AL141" s="171" t="s">
        <v>232</v>
      </c>
      <c r="AM141" s="172">
        <v>0</v>
      </c>
      <c r="AN141" s="172">
        <v>0</v>
      </c>
      <c r="AO141" s="172">
        <v>0</v>
      </c>
      <c r="AP141" s="172">
        <v>0</v>
      </c>
      <c r="AQ141" s="172">
        <v>0</v>
      </c>
      <c r="AR141" s="173">
        <v>0</v>
      </c>
      <c r="AS141" s="174">
        <v>0</v>
      </c>
      <c r="AT141" s="171" t="s">
        <v>232</v>
      </c>
      <c r="AU141" s="172">
        <v>0</v>
      </c>
      <c r="AV141" s="172">
        <v>0</v>
      </c>
      <c r="AW141" s="175" t="s">
        <v>232</v>
      </c>
      <c r="AX141" s="176">
        <v>0</v>
      </c>
      <c r="AY141" s="171" t="s">
        <v>232</v>
      </c>
      <c r="AZ141" s="172" t="s">
        <v>232</v>
      </c>
      <c r="BA141" s="172">
        <v>0</v>
      </c>
      <c r="BB141" s="172">
        <v>0</v>
      </c>
      <c r="BC141" s="172">
        <v>0</v>
      </c>
      <c r="BD141" s="172">
        <v>0</v>
      </c>
      <c r="BE141" s="172" t="s">
        <v>232</v>
      </c>
      <c r="BF141" s="172">
        <v>0</v>
      </c>
      <c r="BG141" s="172">
        <v>0</v>
      </c>
      <c r="BH141" s="172">
        <v>0</v>
      </c>
      <c r="BI141" s="172">
        <v>0</v>
      </c>
      <c r="BJ141" s="172">
        <v>0</v>
      </c>
      <c r="BK141" s="172">
        <v>0</v>
      </c>
      <c r="BL141" s="172" t="s">
        <v>232</v>
      </c>
      <c r="BM141" s="172" t="s">
        <v>232</v>
      </c>
      <c r="BN141" s="172" t="s">
        <v>232</v>
      </c>
      <c r="BO141" s="172">
        <v>0</v>
      </c>
      <c r="BP141" s="172">
        <v>0</v>
      </c>
      <c r="BQ141" s="172" t="s">
        <v>232</v>
      </c>
      <c r="BR141" s="172" t="s">
        <v>232</v>
      </c>
      <c r="BS141" s="172" t="s">
        <v>232</v>
      </c>
      <c r="BT141" s="172" t="s">
        <v>232</v>
      </c>
      <c r="BU141" s="172">
        <v>0</v>
      </c>
      <c r="BV141" s="173" t="s">
        <v>232</v>
      </c>
      <c r="BW141" s="174">
        <v>0</v>
      </c>
      <c r="BX141" s="177">
        <v>0</v>
      </c>
      <c r="BY141" s="178">
        <v>0</v>
      </c>
      <c r="BZ141" s="179">
        <v>0</v>
      </c>
      <c r="CA141" s="179">
        <v>0</v>
      </c>
    </row>
    <row r="142" spans="1:79" x14ac:dyDescent="0.2">
      <c r="A142" s="170">
        <v>42303</v>
      </c>
      <c r="B142" s="171"/>
      <c r="C142" s="172">
        <v>7.5025321045784745E-3</v>
      </c>
      <c r="D142" s="172">
        <v>0.12051795672473697</v>
      </c>
      <c r="E142" s="172">
        <v>3.5229874933940551E-2</v>
      </c>
      <c r="F142" s="172">
        <v>0.18054455869966346</v>
      </c>
      <c r="G142" s="172" t="s">
        <v>232</v>
      </c>
      <c r="H142" s="173">
        <v>7.5025321045784745E-3</v>
      </c>
      <c r="I142" s="171"/>
      <c r="J142" s="172"/>
      <c r="K142" s="172"/>
      <c r="L142" s="172"/>
      <c r="M142" s="171"/>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3"/>
      <c r="AK142" s="170">
        <v>42303</v>
      </c>
      <c r="AL142" s="171" t="s">
        <v>232</v>
      </c>
      <c r="AM142" s="172">
        <v>0</v>
      </c>
      <c r="AN142" s="172">
        <v>0</v>
      </c>
      <c r="AO142" s="172">
        <v>2.1682994618674978</v>
      </c>
      <c r="AP142" s="172">
        <v>0</v>
      </c>
      <c r="AQ142" s="172">
        <v>0</v>
      </c>
      <c r="AR142" s="173">
        <v>0</v>
      </c>
      <c r="AS142" s="174">
        <v>1.0064823563642931</v>
      </c>
      <c r="AT142" s="171" t="s">
        <v>232</v>
      </c>
      <c r="AU142" s="172">
        <v>0</v>
      </c>
      <c r="AV142" s="172">
        <v>0</v>
      </c>
      <c r="AW142" s="175" t="s">
        <v>232</v>
      </c>
      <c r="AX142" s="176">
        <v>0</v>
      </c>
      <c r="AY142" s="171" t="s">
        <v>232</v>
      </c>
      <c r="AZ142" s="172" t="s">
        <v>232</v>
      </c>
      <c r="BA142" s="172">
        <v>0</v>
      </c>
      <c r="BB142" s="172">
        <v>0</v>
      </c>
      <c r="BC142" s="172">
        <v>0</v>
      </c>
      <c r="BD142" s="172">
        <v>0</v>
      </c>
      <c r="BE142" s="172" t="s">
        <v>232</v>
      </c>
      <c r="BF142" s="172">
        <v>6.8107460722555917</v>
      </c>
      <c r="BG142" s="172">
        <v>0</v>
      </c>
      <c r="BH142" s="172">
        <v>2.3872239378204734</v>
      </c>
      <c r="BI142" s="172">
        <v>0</v>
      </c>
      <c r="BJ142" s="172">
        <v>0</v>
      </c>
      <c r="BK142" s="172">
        <v>0</v>
      </c>
      <c r="BL142" s="172" t="s">
        <v>232</v>
      </c>
      <c r="BM142" s="172" t="s">
        <v>232</v>
      </c>
      <c r="BN142" s="172" t="s">
        <v>232</v>
      </c>
      <c r="BO142" s="172">
        <v>0</v>
      </c>
      <c r="BP142" s="172">
        <v>0</v>
      </c>
      <c r="BQ142" s="172" t="s">
        <v>232</v>
      </c>
      <c r="BR142" s="172" t="s">
        <v>232</v>
      </c>
      <c r="BS142" s="172" t="s">
        <v>232</v>
      </c>
      <c r="BT142" s="172" t="s">
        <v>232</v>
      </c>
      <c r="BU142" s="172">
        <v>0</v>
      </c>
      <c r="BV142" s="173" t="s">
        <v>232</v>
      </c>
      <c r="BW142" s="174">
        <v>0.64008935164262637</v>
      </c>
      <c r="BX142" s="177">
        <v>0</v>
      </c>
      <c r="BY142" s="178">
        <v>0</v>
      </c>
      <c r="BZ142" s="179">
        <v>0</v>
      </c>
      <c r="CA142" s="179">
        <v>0.5968626292069662</v>
      </c>
    </row>
    <row r="143" spans="1:79" x14ac:dyDescent="0.2">
      <c r="A143" s="170">
        <v>42304</v>
      </c>
      <c r="B143" s="171"/>
      <c r="C143" s="172">
        <v>6.6019805941699749E-3</v>
      </c>
      <c r="D143" s="172">
        <v>0.11851065268515282</v>
      </c>
      <c r="E143" s="172">
        <v>3.5228101960203116E-2</v>
      </c>
      <c r="F143" s="172">
        <v>0.18154311649015895</v>
      </c>
      <c r="G143" s="172" t="s">
        <v>232</v>
      </c>
      <c r="H143" s="173">
        <v>6.6019805941699749E-3</v>
      </c>
      <c r="I143" s="171"/>
      <c r="J143" s="172"/>
      <c r="K143" s="172"/>
      <c r="L143" s="172"/>
      <c r="M143" s="171"/>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3"/>
      <c r="AK143" s="170">
        <v>42304</v>
      </c>
      <c r="AL143" s="171" t="s">
        <v>232</v>
      </c>
      <c r="AM143" s="172">
        <v>0</v>
      </c>
      <c r="AN143" s="172">
        <v>0</v>
      </c>
      <c r="AO143" s="172">
        <v>0</v>
      </c>
      <c r="AP143" s="172">
        <v>0</v>
      </c>
      <c r="AQ143" s="172">
        <v>0</v>
      </c>
      <c r="AR143" s="173">
        <v>0</v>
      </c>
      <c r="AS143" s="174">
        <v>0</v>
      </c>
      <c r="AT143" s="171" t="s">
        <v>232</v>
      </c>
      <c r="AU143" s="172">
        <v>0</v>
      </c>
      <c r="AV143" s="172">
        <v>0</v>
      </c>
      <c r="AW143" s="175" t="s">
        <v>232</v>
      </c>
      <c r="AX143" s="176">
        <v>0</v>
      </c>
      <c r="AY143" s="171" t="s">
        <v>232</v>
      </c>
      <c r="AZ143" s="172" t="s">
        <v>232</v>
      </c>
      <c r="BA143" s="172">
        <v>0</v>
      </c>
      <c r="BB143" s="172">
        <v>0</v>
      </c>
      <c r="BC143" s="172">
        <v>0</v>
      </c>
      <c r="BD143" s="172">
        <v>0</v>
      </c>
      <c r="BE143" s="172" t="s">
        <v>232</v>
      </c>
      <c r="BF143" s="172">
        <v>0</v>
      </c>
      <c r="BG143" s="172">
        <v>0</v>
      </c>
      <c r="BH143" s="172">
        <v>0</v>
      </c>
      <c r="BI143" s="172">
        <v>0</v>
      </c>
      <c r="BJ143" s="172">
        <v>0</v>
      </c>
      <c r="BK143" s="172">
        <v>0</v>
      </c>
      <c r="BL143" s="172" t="s">
        <v>232</v>
      </c>
      <c r="BM143" s="172" t="s">
        <v>232</v>
      </c>
      <c r="BN143" s="172" t="s">
        <v>232</v>
      </c>
      <c r="BO143" s="172">
        <v>0</v>
      </c>
      <c r="BP143" s="172">
        <v>0</v>
      </c>
      <c r="BQ143" s="172" t="s">
        <v>232</v>
      </c>
      <c r="BR143" s="172" t="s">
        <v>232</v>
      </c>
      <c r="BS143" s="172" t="s">
        <v>232</v>
      </c>
      <c r="BT143" s="172" t="s">
        <v>232</v>
      </c>
      <c r="BU143" s="172">
        <v>0</v>
      </c>
      <c r="BV143" s="173" t="s">
        <v>232</v>
      </c>
      <c r="BW143" s="174">
        <v>0</v>
      </c>
      <c r="BX143" s="177">
        <v>0</v>
      </c>
      <c r="BY143" s="178">
        <v>0</v>
      </c>
      <c r="BZ143" s="179">
        <v>0</v>
      </c>
      <c r="CA143" s="179">
        <v>0</v>
      </c>
    </row>
    <row r="144" spans="1:79" x14ac:dyDescent="0.2">
      <c r="A144" s="170">
        <v>42305</v>
      </c>
      <c r="B144" s="171"/>
      <c r="C144" s="172" t="s">
        <v>232</v>
      </c>
      <c r="D144" s="172">
        <v>0.10699194354671548</v>
      </c>
      <c r="E144" s="172">
        <v>3.522632916488095E-2</v>
      </c>
      <c r="F144" s="172">
        <v>0.18153396197872707</v>
      </c>
      <c r="G144" s="172" t="s">
        <v>232</v>
      </c>
      <c r="H144" s="173" t="s">
        <v>232</v>
      </c>
      <c r="I144" s="171"/>
      <c r="J144" s="172"/>
      <c r="K144" s="172"/>
      <c r="L144" s="172"/>
      <c r="M144" s="171"/>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3"/>
      <c r="AK144" s="170">
        <v>42305</v>
      </c>
      <c r="AL144" s="171">
        <v>0</v>
      </c>
      <c r="AM144" s="172">
        <v>0</v>
      </c>
      <c r="AN144" s="172">
        <v>0</v>
      </c>
      <c r="AO144" s="172">
        <v>0</v>
      </c>
      <c r="AP144" s="172">
        <v>0</v>
      </c>
      <c r="AQ144" s="172">
        <v>0</v>
      </c>
      <c r="AR144" s="173">
        <v>0</v>
      </c>
      <c r="AS144" s="174">
        <v>0</v>
      </c>
      <c r="AT144" s="171" t="s">
        <v>232</v>
      </c>
      <c r="AU144" s="172">
        <v>0</v>
      </c>
      <c r="AV144" s="172">
        <v>0</v>
      </c>
      <c r="AW144" s="175" t="s">
        <v>232</v>
      </c>
      <c r="AX144" s="176">
        <v>0</v>
      </c>
      <c r="AY144" s="171" t="s">
        <v>232</v>
      </c>
      <c r="AZ144" s="172" t="s">
        <v>232</v>
      </c>
      <c r="BA144" s="172">
        <v>0</v>
      </c>
      <c r="BB144" s="172">
        <v>0</v>
      </c>
      <c r="BC144" s="172">
        <v>0</v>
      </c>
      <c r="BD144" s="172">
        <v>0</v>
      </c>
      <c r="BE144" s="172" t="s">
        <v>232</v>
      </c>
      <c r="BF144" s="172">
        <v>0</v>
      </c>
      <c r="BG144" s="172">
        <v>0</v>
      </c>
      <c r="BH144" s="172">
        <v>0</v>
      </c>
      <c r="BI144" s="172">
        <v>0</v>
      </c>
      <c r="BJ144" s="172">
        <v>0</v>
      </c>
      <c r="BK144" s="172">
        <v>0</v>
      </c>
      <c r="BL144" s="172" t="s">
        <v>232</v>
      </c>
      <c r="BM144" s="172" t="s">
        <v>232</v>
      </c>
      <c r="BN144" s="172" t="s">
        <v>232</v>
      </c>
      <c r="BO144" s="172">
        <v>0</v>
      </c>
      <c r="BP144" s="172">
        <v>0</v>
      </c>
      <c r="BQ144" s="172" t="s">
        <v>232</v>
      </c>
      <c r="BR144" s="172" t="s">
        <v>232</v>
      </c>
      <c r="BS144" s="172" t="s">
        <v>232</v>
      </c>
      <c r="BT144" s="172" t="s">
        <v>232</v>
      </c>
      <c r="BU144" s="172">
        <v>0</v>
      </c>
      <c r="BV144" s="173" t="s">
        <v>232</v>
      </c>
      <c r="BW144" s="174">
        <v>0</v>
      </c>
      <c r="BX144" s="177">
        <v>0</v>
      </c>
      <c r="BY144" s="178">
        <v>0</v>
      </c>
      <c r="BZ144" s="179">
        <v>0</v>
      </c>
      <c r="CA144" s="179">
        <v>0</v>
      </c>
    </row>
    <row r="145" spans="1:79" x14ac:dyDescent="0.2">
      <c r="A145" s="170">
        <v>42306</v>
      </c>
      <c r="B145" s="171"/>
      <c r="C145" s="172" t="s">
        <v>232</v>
      </c>
      <c r="D145" s="172"/>
      <c r="E145" s="172" t="s">
        <v>232</v>
      </c>
      <c r="F145" s="172" t="s">
        <v>232</v>
      </c>
      <c r="G145" s="172" t="s">
        <v>232</v>
      </c>
      <c r="H145" s="173" t="s">
        <v>232</v>
      </c>
      <c r="I145" s="171"/>
      <c r="J145" s="172"/>
      <c r="K145" s="172"/>
      <c r="L145" s="172"/>
      <c r="M145" s="171"/>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3"/>
      <c r="AK145" s="170">
        <v>42306</v>
      </c>
      <c r="AL145" s="171">
        <v>0</v>
      </c>
      <c r="AM145" s="172" t="s">
        <v>232</v>
      </c>
      <c r="AN145" s="172">
        <v>0</v>
      </c>
      <c r="AO145" s="172">
        <v>0</v>
      </c>
      <c r="AP145" s="172">
        <v>0</v>
      </c>
      <c r="AQ145" s="172">
        <v>0</v>
      </c>
      <c r="AR145" s="173">
        <v>0</v>
      </c>
      <c r="AS145" s="174">
        <v>0</v>
      </c>
      <c r="AT145" s="171" t="s">
        <v>232</v>
      </c>
      <c r="AU145" s="172">
        <v>0</v>
      </c>
      <c r="AV145" s="172">
        <v>0</v>
      </c>
      <c r="AW145" s="175" t="s">
        <v>232</v>
      </c>
      <c r="AX145" s="176">
        <v>0</v>
      </c>
      <c r="AY145" s="171" t="s">
        <v>232</v>
      </c>
      <c r="AZ145" s="172" t="s">
        <v>232</v>
      </c>
      <c r="BA145" s="172">
        <v>0</v>
      </c>
      <c r="BB145" s="172">
        <v>0</v>
      </c>
      <c r="BC145" s="172">
        <v>0</v>
      </c>
      <c r="BD145" s="172">
        <v>0</v>
      </c>
      <c r="BE145" s="172" t="s">
        <v>232</v>
      </c>
      <c r="BF145" s="172">
        <v>0</v>
      </c>
      <c r="BG145" s="172">
        <v>0</v>
      </c>
      <c r="BH145" s="172">
        <v>0</v>
      </c>
      <c r="BI145" s="172">
        <v>0</v>
      </c>
      <c r="BJ145" s="172">
        <v>0</v>
      </c>
      <c r="BK145" s="172">
        <v>0</v>
      </c>
      <c r="BL145" s="172" t="s">
        <v>232</v>
      </c>
      <c r="BM145" s="172" t="s">
        <v>232</v>
      </c>
      <c r="BN145" s="172" t="s">
        <v>232</v>
      </c>
      <c r="BO145" s="172">
        <v>0</v>
      </c>
      <c r="BP145" s="172">
        <v>0</v>
      </c>
      <c r="BQ145" s="172" t="s">
        <v>232</v>
      </c>
      <c r="BR145" s="172" t="s">
        <v>232</v>
      </c>
      <c r="BS145" s="172" t="s">
        <v>232</v>
      </c>
      <c r="BT145" s="172" t="s">
        <v>232</v>
      </c>
      <c r="BU145" s="172">
        <v>0</v>
      </c>
      <c r="BV145" s="173" t="s">
        <v>232</v>
      </c>
      <c r="BW145" s="174">
        <v>0</v>
      </c>
      <c r="BX145" s="177">
        <v>0</v>
      </c>
      <c r="BY145" s="178">
        <v>0</v>
      </c>
      <c r="BZ145" s="179">
        <v>0</v>
      </c>
      <c r="CA145" s="179">
        <v>0</v>
      </c>
    </row>
    <row r="146" spans="1:79" x14ac:dyDescent="0.2">
      <c r="A146" s="170">
        <v>42307</v>
      </c>
      <c r="B146" s="171">
        <v>1.3002255891402387E-3</v>
      </c>
      <c r="C146" s="172" t="s">
        <v>232</v>
      </c>
      <c r="D146" s="172">
        <v>0.11228915107499814</v>
      </c>
      <c r="E146" s="172">
        <v>2.1167327725672237E-2</v>
      </c>
      <c r="F146" s="172">
        <v>5.3482141505670891E-2</v>
      </c>
      <c r="G146" s="172" t="s">
        <v>232</v>
      </c>
      <c r="H146" s="173">
        <v>1.3002255891402387E-3</v>
      </c>
      <c r="I146" s="171"/>
      <c r="J146" s="172"/>
      <c r="K146" s="172"/>
      <c r="L146" s="172"/>
      <c r="M146" s="171"/>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3"/>
      <c r="AK146" s="170">
        <v>42307</v>
      </c>
      <c r="AL146" s="171">
        <v>0</v>
      </c>
      <c r="AM146" s="172" t="s">
        <v>232</v>
      </c>
      <c r="AN146" s="172">
        <v>0</v>
      </c>
      <c r="AO146" s="172">
        <v>0</v>
      </c>
      <c r="AP146" s="172">
        <v>0</v>
      </c>
      <c r="AQ146" s="172">
        <v>0</v>
      </c>
      <c r="AR146" s="173">
        <v>0</v>
      </c>
      <c r="AS146" s="174">
        <v>0</v>
      </c>
      <c r="AT146" s="171" t="s">
        <v>232</v>
      </c>
      <c r="AU146" s="172">
        <v>0</v>
      </c>
      <c r="AV146" s="172">
        <v>0</v>
      </c>
      <c r="AW146" s="175" t="s">
        <v>232</v>
      </c>
      <c r="AX146" s="176">
        <v>0</v>
      </c>
      <c r="AY146" s="171" t="s">
        <v>232</v>
      </c>
      <c r="AZ146" s="172">
        <v>0</v>
      </c>
      <c r="BA146" s="172">
        <v>0</v>
      </c>
      <c r="BB146" s="172">
        <v>0</v>
      </c>
      <c r="BC146" s="172">
        <v>0</v>
      </c>
      <c r="BD146" s="172">
        <v>0</v>
      </c>
      <c r="BE146" s="172">
        <v>0</v>
      </c>
      <c r="BF146" s="172">
        <v>0</v>
      </c>
      <c r="BG146" s="172">
        <v>0</v>
      </c>
      <c r="BH146" s="172">
        <v>0</v>
      </c>
      <c r="BI146" s="172">
        <v>0</v>
      </c>
      <c r="BJ146" s="172">
        <v>0</v>
      </c>
      <c r="BK146" s="172">
        <v>0</v>
      </c>
      <c r="BL146" s="172" t="s">
        <v>232</v>
      </c>
      <c r="BM146" s="172" t="s">
        <v>232</v>
      </c>
      <c r="BN146" s="172" t="s">
        <v>232</v>
      </c>
      <c r="BO146" s="172">
        <v>0</v>
      </c>
      <c r="BP146" s="172">
        <v>0</v>
      </c>
      <c r="BQ146" s="172" t="s">
        <v>232</v>
      </c>
      <c r="BR146" s="172" t="s">
        <v>232</v>
      </c>
      <c r="BS146" s="172" t="s">
        <v>232</v>
      </c>
      <c r="BT146" s="172" t="s">
        <v>232</v>
      </c>
      <c r="BU146" s="172">
        <v>0</v>
      </c>
      <c r="BV146" s="173" t="s">
        <v>232</v>
      </c>
      <c r="BW146" s="174">
        <v>0</v>
      </c>
      <c r="BX146" s="177">
        <v>0</v>
      </c>
      <c r="BY146" s="178">
        <v>0.78577469411764711</v>
      </c>
      <c r="BZ146" s="179">
        <v>0</v>
      </c>
      <c r="CA146" s="179">
        <v>0.20021727850052287</v>
      </c>
    </row>
    <row r="147" spans="1:79" x14ac:dyDescent="0.2">
      <c r="A147" s="170">
        <v>42310</v>
      </c>
      <c r="B147" s="171"/>
      <c r="C147" s="172" t="s">
        <v>232</v>
      </c>
      <c r="D147" s="172">
        <v>0.10606870227096743</v>
      </c>
      <c r="E147" s="172">
        <v>0.1657051128749617</v>
      </c>
      <c r="F147" s="172">
        <v>5.4483266574518019E-2</v>
      </c>
      <c r="G147" s="172" t="s">
        <v>232</v>
      </c>
      <c r="H147" s="173" t="s">
        <v>232</v>
      </c>
      <c r="I147" s="171"/>
      <c r="J147" s="172"/>
      <c r="K147" s="172"/>
      <c r="L147" s="172"/>
      <c r="M147" s="171"/>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3"/>
      <c r="AK147" s="170">
        <v>42310</v>
      </c>
      <c r="AL147" s="171">
        <v>0</v>
      </c>
      <c r="AM147" s="172">
        <v>0</v>
      </c>
      <c r="AN147" s="172">
        <v>0</v>
      </c>
      <c r="AO147" s="172">
        <v>0</v>
      </c>
      <c r="AP147" s="172">
        <v>0</v>
      </c>
      <c r="AQ147" s="172">
        <v>0</v>
      </c>
      <c r="AR147" s="173">
        <v>0</v>
      </c>
      <c r="AS147" s="174">
        <v>0</v>
      </c>
      <c r="AT147" s="171" t="s">
        <v>232</v>
      </c>
      <c r="AU147" s="172">
        <v>0</v>
      </c>
      <c r="AV147" s="172">
        <v>0</v>
      </c>
      <c r="AW147" s="175" t="s">
        <v>232</v>
      </c>
      <c r="AX147" s="176">
        <v>0</v>
      </c>
      <c r="AY147" s="171" t="s">
        <v>232</v>
      </c>
      <c r="AZ147" s="172">
        <v>0</v>
      </c>
      <c r="BA147" s="172">
        <v>0</v>
      </c>
      <c r="BB147" s="172">
        <v>0</v>
      </c>
      <c r="BC147" s="172">
        <v>0</v>
      </c>
      <c r="BD147" s="172">
        <v>0.49954291822981972</v>
      </c>
      <c r="BE147" s="172">
        <v>0</v>
      </c>
      <c r="BF147" s="172">
        <v>0</v>
      </c>
      <c r="BG147" s="172">
        <v>0</v>
      </c>
      <c r="BH147" s="172">
        <v>0</v>
      </c>
      <c r="BI147" s="172">
        <v>0</v>
      </c>
      <c r="BJ147" s="172">
        <v>0</v>
      </c>
      <c r="BK147" s="172">
        <v>0</v>
      </c>
      <c r="BL147" s="172" t="s">
        <v>232</v>
      </c>
      <c r="BM147" s="172" t="s">
        <v>232</v>
      </c>
      <c r="BN147" s="172" t="s">
        <v>232</v>
      </c>
      <c r="BO147" s="172">
        <v>0</v>
      </c>
      <c r="BP147" s="172">
        <v>0</v>
      </c>
      <c r="BQ147" s="172" t="s">
        <v>232</v>
      </c>
      <c r="BR147" s="172" t="s">
        <v>232</v>
      </c>
      <c r="BS147" s="172" t="s">
        <v>232</v>
      </c>
      <c r="BT147" s="172" t="s">
        <v>232</v>
      </c>
      <c r="BU147" s="172">
        <v>0</v>
      </c>
      <c r="BV147" s="173" t="s">
        <v>232</v>
      </c>
      <c r="BW147" s="174">
        <v>3.5893677185189127E-2</v>
      </c>
      <c r="BX147" s="177">
        <v>0</v>
      </c>
      <c r="BY147" s="178">
        <v>0</v>
      </c>
      <c r="BZ147" s="179">
        <v>0</v>
      </c>
      <c r="CA147" s="179">
        <v>1.4825423228769626E-2</v>
      </c>
    </row>
    <row r="148" spans="1:79" x14ac:dyDescent="0.2">
      <c r="A148" s="170">
        <v>42311</v>
      </c>
      <c r="B148" s="171"/>
      <c r="C148" s="172" t="s">
        <v>232</v>
      </c>
      <c r="D148" s="172">
        <v>0.10396218100235624</v>
      </c>
      <c r="E148" s="172">
        <v>0.15864210852298943</v>
      </c>
      <c r="F148" s="172">
        <v>5.0443906376106899E-2</v>
      </c>
      <c r="G148" s="172" t="s">
        <v>232</v>
      </c>
      <c r="H148" s="173" t="s">
        <v>232</v>
      </c>
      <c r="I148" s="171"/>
      <c r="J148" s="172"/>
      <c r="K148" s="172"/>
      <c r="L148" s="172"/>
      <c r="M148" s="171"/>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3"/>
      <c r="AK148" s="170">
        <v>42311</v>
      </c>
      <c r="AL148" s="171">
        <v>0</v>
      </c>
      <c r="AM148" s="172">
        <v>0</v>
      </c>
      <c r="AN148" s="172">
        <v>0</v>
      </c>
      <c r="AO148" s="172">
        <v>0</v>
      </c>
      <c r="AP148" s="172">
        <v>0</v>
      </c>
      <c r="AQ148" s="172">
        <v>0</v>
      </c>
      <c r="AR148" s="173">
        <v>0</v>
      </c>
      <c r="AS148" s="174">
        <v>0</v>
      </c>
      <c r="AT148" s="171" t="s">
        <v>232</v>
      </c>
      <c r="AU148" s="172">
        <v>0</v>
      </c>
      <c r="AV148" s="172">
        <v>0</v>
      </c>
      <c r="AW148" s="175" t="s">
        <v>232</v>
      </c>
      <c r="AX148" s="176">
        <v>0</v>
      </c>
      <c r="AY148" s="171" t="s">
        <v>232</v>
      </c>
      <c r="AZ148" s="172">
        <v>0</v>
      </c>
      <c r="BA148" s="172">
        <v>0</v>
      </c>
      <c r="BB148" s="172">
        <v>0</v>
      </c>
      <c r="BC148" s="172">
        <v>0</v>
      </c>
      <c r="BD148" s="172">
        <v>0</v>
      </c>
      <c r="BE148" s="172">
        <v>0</v>
      </c>
      <c r="BF148" s="172">
        <v>0</v>
      </c>
      <c r="BG148" s="172">
        <v>0</v>
      </c>
      <c r="BH148" s="172">
        <v>0</v>
      </c>
      <c r="BI148" s="172">
        <v>0</v>
      </c>
      <c r="BJ148" s="172">
        <v>0</v>
      </c>
      <c r="BK148" s="172">
        <v>0</v>
      </c>
      <c r="BL148" s="172" t="s">
        <v>232</v>
      </c>
      <c r="BM148" s="172" t="s">
        <v>232</v>
      </c>
      <c r="BN148" s="172" t="s">
        <v>232</v>
      </c>
      <c r="BO148" s="172">
        <v>0</v>
      </c>
      <c r="BP148" s="172">
        <v>0</v>
      </c>
      <c r="BQ148" s="172" t="s">
        <v>232</v>
      </c>
      <c r="BR148" s="172" t="s">
        <v>232</v>
      </c>
      <c r="BS148" s="172" t="s">
        <v>232</v>
      </c>
      <c r="BT148" s="172" t="s">
        <v>232</v>
      </c>
      <c r="BU148" s="172">
        <v>0</v>
      </c>
      <c r="BV148" s="173" t="s">
        <v>232</v>
      </c>
      <c r="BW148" s="174">
        <v>0</v>
      </c>
      <c r="BX148" s="177">
        <v>0</v>
      </c>
      <c r="BY148" s="178">
        <v>0</v>
      </c>
      <c r="BZ148" s="179">
        <v>0</v>
      </c>
      <c r="CA148" s="179">
        <v>0</v>
      </c>
    </row>
    <row r="149" spans="1:79" x14ac:dyDescent="0.2">
      <c r="A149" s="170">
        <v>42312</v>
      </c>
      <c r="B149" s="171"/>
      <c r="C149" s="172" t="s">
        <v>232</v>
      </c>
      <c r="D149" s="172">
        <v>0.10195589055665835</v>
      </c>
      <c r="E149" s="172">
        <v>0.15863933047964135</v>
      </c>
      <c r="F149" s="172">
        <v>5.2561516394699477E-2</v>
      </c>
      <c r="G149" s="172" t="s">
        <v>232</v>
      </c>
      <c r="H149" s="173" t="s">
        <v>232</v>
      </c>
      <c r="I149" s="171"/>
      <c r="J149" s="172"/>
      <c r="K149" s="172"/>
      <c r="L149" s="172"/>
      <c r="M149" s="171"/>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3"/>
      <c r="AK149" s="170">
        <v>42312</v>
      </c>
      <c r="AL149" s="171">
        <v>0</v>
      </c>
      <c r="AM149" s="172">
        <v>0</v>
      </c>
      <c r="AN149" s="172">
        <v>0</v>
      </c>
      <c r="AO149" s="172">
        <v>0</v>
      </c>
      <c r="AP149" s="172">
        <v>0</v>
      </c>
      <c r="AQ149" s="172">
        <v>0</v>
      </c>
      <c r="AR149" s="173">
        <v>0</v>
      </c>
      <c r="AS149" s="174">
        <v>0</v>
      </c>
      <c r="AT149" s="171">
        <v>0</v>
      </c>
      <c r="AU149" s="172">
        <v>0</v>
      </c>
      <c r="AV149" s="172">
        <v>0</v>
      </c>
      <c r="AW149" s="175" t="s">
        <v>232</v>
      </c>
      <c r="AX149" s="176">
        <v>0</v>
      </c>
      <c r="AY149" s="171" t="s">
        <v>232</v>
      </c>
      <c r="AZ149" s="172">
        <v>0</v>
      </c>
      <c r="BA149" s="172">
        <v>0</v>
      </c>
      <c r="BB149" s="172">
        <v>0</v>
      </c>
      <c r="BC149" s="172">
        <v>0</v>
      </c>
      <c r="BD149" s="172">
        <v>0</v>
      </c>
      <c r="BE149" s="172">
        <v>0</v>
      </c>
      <c r="BF149" s="172">
        <v>0</v>
      </c>
      <c r="BG149" s="172">
        <v>0</v>
      </c>
      <c r="BH149" s="172">
        <v>0</v>
      </c>
      <c r="BI149" s="172">
        <v>0</v>
      </c>
      <c r="BJ149" s="172">
        <v>0</v>
      </c>
      <c r="BK149" s="172">
        <v>0</v>
      </c>
      <c r="BL149" s="172" t="s">
        <v>232</v>
      </c>
      <c r="BM149" s="172" t="s">
        <v>232</v>
      </c>
      <c r="BN149" s="172" t="s">
        <v>232</v>
      </c>
      <c r="BO149" s="172">
        <v>0</v>
      </c>
      <c r="BP149" s="172">
        <v>0</v>
      </c>
      <c r="BQ149" s="172" t="s">
        <v>232</v>
      </c>
      <c r="BR149" s="172" t="s">
        <v>232</v>
      </c>
      <c r="BS149" s="172" t="s">
        <v>232</v>
      </c>
      <c r="BT149" s="172" t="s">
        <v>232</v>
      </c>
      <c r="BU149" s="172">
        <v>0</v>
      </c>
      <c r="BV149" s="173" t="s">
        <v>232</v>
      </c>
      <c r="BW149" s="174">
        <v>0</v>
      </c>
      <c r="BX149" s="177">
        <v>0</v>
      </c>
      <c r="BY149" s="178">
        <v>0</v>
      </c>
      <c r="BZ149" s="179">
        <v>0</v>
      </c>
      <c r="CA149" s="179">
        <v>0</v>
      </c>
    </row>
    <row r="150" spans="1:79" x14ac:dyDescent="0.2">
      <c r="A150" s="170">
        <v>42313</v>
      </c>
      <c r="B150" s="171"/>
      <c r="C150" s="172" t="s">
        <v>232</v>
      </c>
      <c r="D150" s="172">
        <v>9.9849524663181699E-2</v>
      </c>
      <c r="E150" s="172">
        <v>0.15661713270350899</v>
      </c>
      <c r="F150" s="172">
        <v>4.8421753472749463E-2</v>
      </c>
      <c r="G150" s="172" t="s">
        <v>232</v>
      </c>
      <c r="H150" s="173" t="s">
        <v>232</v>
      </c>
      <c r="I150" s="171"/>
      <c r="J150" s="172"/>
      <c r="K150" s="172"/>
      <c r="L150" s="172"/>
      <c r="M150" s="171"/>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3"/>
      <c r="AK150" s="170">
        <v>42313</v>
      </c>
      <c r="AL150" s="171" t="s">
        <v>232</v>
      </c>
      <c r="AM150" s="172">
        <v>0</v>
      </c>
      <c r="AN150" s="172">
        <v>0</v>
      </c>
      <c r="AO150" s="172">
        <v>0</v>
      </c>
      <c r="AP150" s="172">
        <v>0</v>
      </c>
      <c r="AQ150" s="172">
        <v>0</v>
      </c>
      <c r="AR150" s="173">
        <v>0</v>
      </c>
      <c r="AS150" s="174">
        <v>0</v>
      </c>
      <c r="AT150" s="171">
        <v>0</v>
      </c>
      <c r="AU150" s="172" t="s">
        <v>232</v>
      </c>
      <c r="AV150" s="172">
        <v>0</v>
      </c>
      <c r="AW150" s="175" t="s">
        <v>232</v>
      </c>
      <c r="AX150" s="176">
        <v>0</v>
      </c>
      <c r="AY150" s="171" t="s">
        <v>232</v>
      </c>
      <c r="AZ150" s="172">
        <v>0</v>
      </c>
      <c r="BA150" s="172">
        <v>0</v>
      </c>
      <c r="BB150" s="172">
        <v>0</v>
      </c>
      <c r="BC150" s="172">
        <v>0</v>
      </c>
      <c r="BD150" s="172">
        <v>0.60100668619938402</v>
      </c>
      <c r="BE150" s="172">
        <v>0</v>
      </c>
      <c r="BF150" s="172">
        <v>0</v>
      </c>
      <c r="BG150" s="172">
        <v>0</v>
      </c>
      <c r="BH150" s="172">
        <v>0</v>
      </c>
      <c r="BI150" s="172">
        <v>0</v>
      </c>
      <c r="BJ150" s="172">
        <v>0</v>
      </c>
      <c r="BK150" s="172">
        <v>0</v>
      </c>
      <c r="BL150" s="172" t="s">
        <v>232</v>
      </c>
      <c r="BM150" s="172" t="s">
        <v>232</v>
      </c>
      <c r="BN150" s="172" t="s">
        <v>232</v>
      </c>
      <c r="BO150" s="172">
        <v>0</v>
      </c>
      <c r="BP150" s="172">
        <v>0</v>
      </c>
      <c r="BQ150" s="172" t="s">
        <v>232</v>
      </c>
      <c r="BR150" s="172" t="s">
        <v>232</v>
      </c>
      <c r="BS150" s="172" t="s">
        <v>232</v>
      </c>
      <c r="BT150" s="172" t="s">
        <v>232</v>
      </c>
      <c r="BU150" s="172">
        <v>0</v>
      </c>
      <c r="BV150" s="173" t="s">
        <v>232</v>
      </c>
      <c r="BW150" s="174">
        <v>4.7858236246918831E-2</v>
      </c>
      <c r="BX150" s="177">
        <v>0</v>
      </c>
      <c r="BY150" s="178">
        <v>0</v>
      </c>
      <c r="BZ150" s="179">
        <v>0</v>
      </c>
      <c r="CA150" s="179">
        <v>1.9474608178186435E-2</v>
      </c>
    </row>
    <row r="151" spans="1:79" x14ac:dyDescent="0.2">
      <c r="A151" s="170">
        <v>42314</v>
      </c>
      <c r="B151" s="171"/>
      <c r="C151" s="172" t="s">
        <v>232</v>
      </c>
      <c r="D151" s="172">
        <v>9.7342509433797714E-2</v>
      </c>
      <c r="E151" s="172">
        <v>0.12189153242093798</v>
      </c>
      <c r="F151" s="172" t="s">
        <v>232</v>
      </c>
      <c r="G151" s="172" t="s">
        <v>232</v>
      </c>
      <c r="H151" s="173" t="s">
        <v>232</v>
      </c>
      <c r="I151" s="171"/>
      <c r="J151" s="172"/>
      <c r="K151" s="172"/>
      <c r="L151" s="172"/>
      <c r="M151" s="171"/>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3"/>
      <c r="AK151" s="170">
        <v>42314</v>
      </c>
      <c r="AL151" s="171" t="s">
        <v>232</v>
      </c>
      <c r="AM151" s="172">
        <v>0</v>
      </c>
      <c r="AN151" s="172">
        <v>0</v>
      </c>
      <c r="AO151" s="172">
        <v>0</v>
      </c>
      <c r="AP151" s="172">
        <v>0</v>
      </c>
      <c r="AQ151" s="172">
        <v>0</v>
      </c>
      <c r="AR151" s="173">
        <v>0</v>
      </c>
      <c r="AS151" s="174">
        <v>0</v>
      </c>
      <c r="AT151" s="171">
        <v>0</v>
      </c>
      <c r="AU151" s="172" t="s">
        <v>232</v>
      </c>
      <c r="AV151" s="172">
        <v>0</v>
      </c>
      <c r="AW151" s="175" t="s">
        <v>232</v>
      </c>
      <c r="AX151" s="176">
        <v>0</v>
      </c>
      <c r="AY151" s="171" t="s">
        <v>232</v>
      </c>
      <c r="AZ151" s="172">
        <v>0</v>
      </c>
      <c r="BA151" s="172">
        <v>0</v>
      </c>
      <c r="BB151" s="172">
        <v>0</v>
      </c>
      <c r="BC151" s="172">
        <v>0</v>
      </c>
      <c r="BD151" s="172">
        <v>0</v>
      </c>
      <c r="BE151" s="172">
        <v>0</v>
      </c>
      <c r="BF151" s="172">
        <v>0</v>
      </c>
      <c r="BG151" s="172">
        <v>0</v>
      </c>
      <c r="BH151" s="172">
        <v>0</v>
      </c>
      <c r="BI151" s="172">
        <v>0</v>
      </c>
      <c r="BJ151" s="172">
        <v>0</v>
      </c>
      <c r="BK151" s="172">
        <v>0</v>
      </c>
      <c r="BL151" s="172" t="s">
        <v>232</v>
      </c>
      <c r="BM151" s="172" t="s">
        <v>232</v>
      </c>
      <c r="BN151" s="172" t="s">
        <v>232</v>
      </c>
      <c r="BO151" s="172">
        <v>0</v>
      </c>
      <c r="BP151" s="172">
        <v>0</v>
      </c>
      <c r="BQ151" s="172" t="s">
        <v>232</v>
      </c>
      <c r="BR151" s="172" t="s">
        <v>232</v>
      </c>
      <c r="BS151" s="172" t="s">
        <v>232</v>
      </c>
      <c r="BT151" s="172" t="s">
        <v>232</v>
      </c>
      <c r="BU151" s="172">
        <v>0</v>
      </c>
      <c r="BV151" s="173" t="s">
        <v>232</v>
      </c>
      <c r="BW151" s="174">
        <v>0</v>
      </c>
      <c r="BX151" s="177">
        <v>0</v>
      </c>
      <c r="BY151" s="178">
        <v>0</v>
      </c>
      <c r="BZ151" s="179">
        <v>0</v>
      </c>
      <c r="CA151" s="179">
        <v>0</v>
      </c>
    </row>
    <row r="152" spans="1:79" x14ac:dyDescent="0.2">
      <c r="A152" s="170">
        <v>42317</v>
      </c>
      <c r="B152" s="171"/>
      <c r="C152" s="172" t="s">
        <v>232</v>
      </c>
      <c r="D152" s="172">
        <v>9.1525664737692108E-2</v>
      </c>
      <c r="E152" s="172">
        <v>0.14850865582470263</v>
      </c>
      <c r="F152" s="172">
        <v>0.3497478267481044</v>
      </c>
      <c r="G152" s="172" t="s">
        <v>232</v>
      </c>
      <c r="H152" s="173" t="s">
        <v>232</v>
      </c>
      <c r="I152" s="171"/>
      <c r="J152" s="172"/>
      <c r="K152" s="172"/>
      <c r="L152" s="172"/>
      <c r="M152" s="171"/>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3"/>
      <c r="AK152" s="170">
        <v>42317</v>
      </c>
      <c r="AL152" s="171" t="s">
        <v>232</v>
      </c>
      <c r="AM152" s="172">
        <v>0</v>
      </c>
      <c r="AN152" s="172">
        <v>0</v>
      </c>
      <c r="AO152" s="172">
        <v>0</v>
      </c>
      <c r="AP152" s="172">
        <v>0</v>
      </c>
      <c r="AQ152" s="172">
        <v>0</v>
      </c>
      <c r="AR152" s="173">
        <v>0</v>
      </c>
      <c r="AS152" s="174">
        <v>0</v>
      </c>
      <c r="AT152" s="171">
        <v>0</v>
      </c>
      <c r="AU152" s="172" t="s">
        <v>232</v>
      </c>
      <c r="AV152" s="172">
        <v>0</v>
      </c>
      <c r="AW152" s="175" t="s">
        <v>232</v>
      </c>
      <c r="AX152" s="176">
        <v>0</v>
      </c>
      <c r="AY152" s="171" t="s">
        <v>232</v>
      </c>
      <c r="AZ152" s="172">
        <v>0</v>
      </c>
      <c r="BA152" s="172">
        <v>0</v>
      </c>
      <c r="BB152" s="172">
        <v>0</v>
      </c>
      <c r="BC152" s="172">
        <v>0</v>
      </c>
      <c r="BD152" s="172">
        <v>0</v>
      </c>
      <c r="BE152" s="172">
        <v>0</v>
      </c>
      <c r="BF152" s="172">
        <v>0</v>
      </c>
      <c r="BG152" s="172">
        <v>0</v>
      </c>
      <c r="BH152" s="172">
        <v>0</v>
      </c>
      <c r="BI152" s="172">
        <v>0</v>
      </c>
      <c r="BJ152" s="172">
        <v>0</v>
      </c>
      <c r="BK152" s="172">
        <v>0</v>
      </c>
      <c r="BL152" s="172" t="s">
        <v>232</v>
      </c>
      <c r="BM152" s="172" t="s">
        <v>232</v>
      </c>
      <c r="BN152" s="172" t="s">
        <v>232</v>
      </c>
      <c r="BO152" s="172">
        <v>0</v>
      </c>
      <c r="BP152" s="172">
        <v>0</v>
      </c>
      <c r="BQ152" s="172" t="s">
        <v>232</v>
      </c>
      <c r="BR152" s="172" t="s">
        <v>232</v>
      </c>
      <c r="BS152" s="172" t="s">
        <v>232</v>
      </c>
      <c r="BT152" s="172" t="s">
        <v>232</v>
      </c>
      <c r="BU152" s="172">
        <v>0</v>
      </c>
      <c r="BV152" s="173" t="s">
        <v>232</v>
      </c>
      <c r="BW152" s="174">
        <v>0</v>
      </c>
      <c r="BX152" s="177">
        <v>0</v>
      </c>
      <c r="BY152" s="178">
        <v>0</v>
      </c>
      <c r="BZ152" s="179">
        <v>0</v>
      </c>
      <c r="CA152" s="179">
        <v>0</v>
      </c>
    </row>
    <row r="153" spans="1:79" x14ac:dyDescent="0.2">
      <c r="A153" s="170">
        <v>42318</v>
      </c>
      <c r="B153" s="171"/>
      <c r="C153" s="172" t="s">
        <v>232</v>
      </c>
      <c r="D153" s="172">
        <v>8.9419956872138356E-2</v>
      </c>
      <c r="E153" s="172">
        <v>0.11850505187764365</v>
      </c>
      <c r="F153" s="172" t="s">
        <v>232</v>
      </c>
      <c r="G153" s="172" t="s">
        <v>232</v>
      </c>
      <c r="H153" s="173" t="s">
        <v>232</v>
      </c>
      <c r="I153" s="171"/>
      <c r="J153" s="172"/>
      <c r="K153" s="172"/>
      <c r="L153" s="172"/>
      <c r="M153" s="171"/>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3"/>
      <c r="AK153" s="170">
        <v>42318</v>
      </c>
      <c r="AL153" s="171" t="s">
        <v>232</v>
      </c>
      <c r="AM153" s="172">
        <v>0</v>
      </c>
      <c r="AN153" s="172">
        <v>0</v>
      </c>
      <c r="AO153" s="172">
        <v>0</v>
      </c>
      <c r="AP153" s="172">
        <v>0</v>
      </c>
      <c r="AQ153" s="172">
        <v>0</v>
      </c>
      <c r="AR153" s="173">
        <v>0</v>
      </c>
      <c r="AS153" s="174">
        <v>0</v>
      </c>
      <c r="AT153" s="171">
        <v>0</v>
      </c>
      <c r="AU153" s="172" t="s">
        <v>232</v>
      </c>
      <c r="AV153" s="172">
        <v>0</v>
      </c>
      <c r="AW153" s="175" t="s">
        <v>232</v>
      </c>
      <c r="AX153" s="176">
        <v>0</v>
      </c>
      <c r="AY153" s="171" t="s">
        <v>232</v>
      </c>
      <c r="AZ153" s="172">
        <v>0</v>
      </c>
      <c r="BA153" s="172">
        <v>0</v>
      </c>
      <c r="BB153" s="172">
        <v>0</v>
      </c>
      <c r="BC153" s="172">
        <v>0</v>
      </c>
      <c r="BD153" s="172">
        <v>0.49034630707937477</v>
      </c>
      <c r="BE153" s="172">
        <v>0</v>
      </c>
      <c r="BF153" s="172">
        <v>0</v>
      </c>
      <c r="BG153" s="172">
        <v>0.7188090771210256</v>
      </c>
      <c r="BH153" s="172">
        <v>0.4964824220398476</v>
      </c>
      <c r="BI153" s="172">
        <v>0</v>
      </c>
      <c r="BJ153" s="172">
        <v>0</v>
      </c>
      <c r="BK153" s="172">
        <v>0</v>
      </c>
      <c r="BL153" s="172" t="s">
        <v>232</v>
      </c>
      <c r="BM153" s="172" t="s">
        <v>232</v>
      </c>
      <c r="BN153" s="172" t="s">
        <v>232</v>
      </c>
      <c r="BO153" s="172">
        <v>0</v>
      </c>
      <c r="BP153" s="172">
        <v>0</v>
      </c>
      <c r="BQ153" s="172" t="s">
        <v>232</v>
      </c>
      <c r="BR153" s="172" t="s">
        <v>232</v>
      </c>
      <c r="BS153" s="172" t="s">
        <v>232</v>
      </c>
      <c r="BT153" s="172" t="s">
        <v>232</v>
      </c>
      <c r="BU153" s="172">
        <v>0</v>
      </c>
      <c r="BV153" s="173" t="s">
        <v>232</v>
      </c>
      <c r="BW153" s="174">
        <v>0.16750382686421592</v>
      </c>
      <c r="BX153" s="177">
        <v>0</v>
      </c>
      <c r="BY153" s="178">
        <v>0</v>
      </c>
      <c r="BZ153" s="179">
        <v>0</v>
      </c>
      <c r="CA153" s="179">
        <v>6.816112862365252E-2</v>
      </c>
    </row>
    <row r="154" spans="1:79" x14ac:dyDescent="0.2">
      <c r="A154" s="170">
        <v>42319</v>
      </c>
      <c r="B154" s="171"/>
      <c r="C154" s="172" t="s">
        <v>232</v>
      </c>
      <c r="D154" s="172">
        <v>8.7414556776654856E-2</v>
      </c>
      <c r="E154" s="172">
        <v>0.11615341337255551</v>
      </c>
      <c r="F154" s="172" t="s">
        <v>232</v>
      </c>
      <c r="G154" s="172" t="s">
        <v>232</v>
      </c>
      <c r="H154" s="173" t="s">
        <v>232</v>
      </c>
      <c r="I154" s="171"/>
      <c r="J154" s="172"/>
      <c r="K154" s="172"/>
      <c r="L154" s="172"/>
      <c r="M154" s="171"/>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3"/>
      <c r="AK154" s="170">
        <v>42319</v>
      </c>
      <c r="AL154" s="171" t="s">
        <v>232</v>
      </c>
      <c r="AM154" s="172">
        <v>0</v>
      </c>
      <c r="AN154" s="172">
        <v>0</v>
      </c>
      <c r="AO154" s="172">
        <v>0</v>
      </c>
      <c r="AP154" s="172">
        <v>0</v>
      </c>
      <c r="AQ154" s="172">
        <v>0</v>
      </c>
      <c r="AR154" s="173">
        <v>0</v>
      </c>
      <c r="AS154" s="174">
        <v>0</v>
      </c>
      <c r="AT154" s="171">
        <v>0</v>
      </c>
      <c r="AU154" s="172" t="s">
        <v>232</v>
      </c>
      <c r="AV154" s="172">
        <v>0</v>
      </c>
      <c r="AW154" s="175">
        <v>4.7058823529411766</v>
      </c>
      <c r="AX154" s="176">
        <v>2.3529411764705883</v>
      </c>
      <c r="AY154" s="171" t="s">
        <v>232</v>
      </c>
      <c r="AZ154" s="172">
        <v>0</v>
      </c>
      <c r="BA154" s="172">
        <v>0</v>
      </c>
      <c r="BB154" s="172">
        <v>0</v>
      </c>
      <c r="BC154" s="172">
        <v>0</v>
      </c>
      <c r="BD154" s="172">
        <v>0</v>
      </c>
      <c r="BE154" s="172">
        <v>0</v>
      </c>
      <c r="BF154" s="172">
        <v>0</v>
      </c>
      <c r="BG154" s="172">
        <v>0</v>
      </c>
      <c r="BH154" s="172">
        <v>0</v>
      </c>
      <c r="BI154" s="172">
        <v>0</v>
      </c>
      <c r="BJ154" s="172">
        <v>0</v>
      </c>
      <c r="BK154" s="172">
        <v>0</v>
      </c>
      <c r="BL154" s="172" t="s">
        <v>232</v>
      </c>
      <c r="BM154" s="172" t="s">
        <v>232</v>
      </c>
      <c r="BN154" s="172" t="s">
        <v>232</v>
      </c>
      <c r="BO154" s="172">
        <v>0</v>
      </c>
      <c r="BP154" s="172">
        <v>0</v>
      </c>
      <c r="BQ154" s="172" t="s">
        <v>232</v>
      </c>
      <c r="BR154" s="172" t="s">
        <v>232</v>
      </c>
      <c r="BS154" s="172" t="s">
        <v>232</v>
      </c>
      <c r="BT154" s="172" t="s">
        <v>232</v>
      </c>
      <c r="BU154" s="172">
        <v>0</v>
      </c>
      <c r="BV154" s="173" t="s">
        <v>232</v>
      </c>
      <c r="BW154" s="174">
        <v>0</v>
      </c>
      <c r="BX154" s="177">
        <v>0</v>
      </c>
      <c r="BY154" s="178">
        <v>0</v>
      </c>
      <c r="BZ154" s="179">
        <v>0</v>
      </c>
      <c r="CA154" s="179">
        <v>0.5842382453455931</v>
      </c>
    </row>
    <row r="155" spans="1:79" x14ac:dyDescent="0.2">
      <c r="A155" s="170">
        <v>42320</v>
      </c>
      <c r="B155" s="171"/>
      <c r="C155" s="172" t="s">
        <v>232</v>
      </c>
      <c r="D155" s="172">
        <v>8.5309110352140782E-2</v>
      </c>
      <c r="E155" s="172">
        <v>0.11695518698557533</v>
      </c>
      <c r="F155" s="172" t="s">
        <v>232</v>
      </c>
      <c r="G155" s="172" t="s">
        <v>232</v>
      </c>
      <c r="H155" s="173" t="s">
        <v>232</v>
      </c>
      <c r="I155" s="171"/>
      <c r="J155" s="172"/>
      <c r="K155" s="172"/>
      <c r="L155" s="172"/>
      <c r="M155" s="171"/>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3"/>
      <c r="AK155" s="170">
        <v>42320</v>
      </c>
      <c r="AL155" s="171" t="s">
        <v>232</v>
      </c>
      <c r="AM155" s="172">
        <v>0</v>
      </c>
      <c r="AN155" s="172">
        <v>0</v>
      </c>
      <c r="AO155" s="172">
        <v>0</v>
      </c>
      <c r="AP155" s="172">
        <v>0</v>
      </c>
      <c r="AQ155" s="172">
        <v>0</v>
      </c>
      <c r="AR155" s="173">
        <v>0</v>
      </c>
      <c r="AS155" s="174">
        <v>0</v>
      </c>
      <c r="AT155" s="171" t="s">
        <v>232</v>
      </c>
      <c r="AU155" s="172" t="s">
        <v>232</v>
      </c>
      <c r="AV155" s="172" t="s">
        <v>232</v>
      </c>
      <c r="AW155" s="175">
        <v>0</v>
      </c>
      <c r="AX155" s="176">
        <v>0</v>
      </c>
      <c r="AY155" s="171" t="s">
        <v>232</v>
      </c>
      <c r="AZ155" s="172">
        <v>0</v>
      </c>
      <c r="BA155" s="172">
        <v>0</v>
      </c>
      <c r="BB155" s="172">
        <v>0</v>
      </c>
      <c r="BC155" s="172">
        <v>0</v>
      </c>
      <c r="BD155" s="172">
        <v>0</v>
      </c>
      <c r="BE155" s="172">
        <v>0</v>
      </c>
      <c r="BF155" s="172">
        <v>0</v>
      </c>
      <c r="BG155" s="172">
        <v>0</v>
      </c>
      <c r="BH155" s="172">
        <v>0</v>
      </c>
      <c r="BI155" s="172">
        <v>0</v>
      </c>
      <c r="BJ155" s="172">
        <v>0</v>
      </c>
      <c r="BK155" s="172">
        <v>0</v>
      </c>
      <c r="BL155" s="172" t="s">
        <v>232</v>
      </c>
      <c r="BM155" s="172" t="s">
        <v>232</v>
      </c>
      <c r="BN155" s="172" t="s">
        <v>232</v>
      </c>
      <c r="BO155" s="172">
        <v>0</v>
      </c>
      <c r="BP155" s="172">
        <v>0</v>
      </c>
      <c r="BQ155" s="172" t="s">
        <v>232</v>
      </c>
      <c r="BR155" s="172" t="s">
        <v>232</v>
      </c>
      <c r="BS155" s="172" t="s">
        <v>232</v>
      </c>
      <c r="BT155" s="172" t="s">
        <v>232</v>
      </c>
      <c r="BU155" s="172">
        <v>0</v>
      </c>
      <c r="BV155" s="173" t="s">
        <v>232</v>
      </c>
      <c r="BW155" s="174">
        <v>0</v>
      </c>
      <c r="BX155" s="177">
        <v>0</v>
      </c>
      <c r="BY155" s="178">
        <v>0</v>
      </c>
      <c r="BZ155" s="179">
        <v>0</v>
      </c>
      <c r="CA155" s="179">
        <v>0</v>
      </c>
    </row>
    <row r="156" spans="1:79" x14ac:dyDescent="0.2">
      <c r="A156" s="170">
        <v>42321</v>
      </c>
      <c r="B156" s="171"/>
      <c r="C156" s="172" t="s">
        <v>232</v>
      </c>
      <c r="D156" s="172">
        <v>8.3203880044236955E-2</v>
      </c>
      <c r="E156" s="172">
        <v>0.1148004138950527</v>
      </c>
      <c r="F156" s="172" t="s">
        <v>232</v>
      </c>
      <c r="G156" s="172" t="s">
        <v>232</v>
      </c>
      <c r="H156" s="173" t="s">
        <v>232</v>
      </c>
      <c r="I156" s="171"/>
      <c r="J156" s="172"/>
      <c r="K156" s="172"/>
      <c r="L156" s="172"/>
      <c r="M156" s="171"/>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3"/>
      <c r="AK156" s="170">
        <v>42321</v>
      </c>
      <c r="AL156" s="171" t="s">
        <v>232</v>
      </c>
      <c r="AM156" s="172">
        <v>0</v>
      </c>
      <c r="AN156" s="172">
        <v>0</v>
      </c>
      <c r="AO156" s="172">
        <v>0</v>
      </c>
      <c r="AP156" s="172">
        <v>0</v>
      </c>
      <c r="AQ156" s="172">
        <v>0</v>
      </c>
      <c r="AR156" s="173">
        <v>0</v>
      </c>
      <c r="AS156" s="174">
        <v>0</v>
      </c>
      <c r="AT156" s="171" t="s">
        <v>232</v>
      </c>
      <c r="AU156" s="172" t="s">
        <v>232</v>
      </c>
      <c r="AV156" s="172" t="s">
        <v>232</v>
      </c>
      <c r="AW156" s="175">
        <v>0</v>
      </c>
      <c r="AX156" s="176">
        <v>0</v>
      </c>
      <c r="AY156" s="171" t="s">
        <v>232</v>
      </c>
      <c r="AZ156" s="172">
        <v>0</v>
      </c>
      <c r="BA156" s="172">
        <v>0</v>
      </c>
      <c r="BB156" s="172">
        <v>0</v>
      </c>
      <c r="BC156" s="172">
        <v>0</v>
      </c>
      <c r="BD156" s="172">
        <v>0</v>
      </c>
      <c r="BE156" s="172">
        <v>0</v>
      </c>
      <c r="BF156" s="172">
        <v>0</v>
      </c>
      <c r="BG156" s="172">
        <v>0</v>
      </c>
      <c r="BH156" s="172">
        <v>0</v>
      </c>
      <c r="BI156" s="172">
        <v>0</v>
      </c>
      <c r="BJ156" s="172">
        <v>0</v>
      </c>
      <c r="BK156" s="172">
        <v>0</v>
      </c>
      <c r="BL156" s="172" t="s">
        <v>232</v>
      </c>
      <c r="BM156" s="172" t="s">
        <v>232</v>
      </c>
      <c r="BN156" s="172" t="s">
        <v>232</v>
      </c>
      <c r="BO156" s="172">
        <v>0</v>
      </c>
      <c r="BP156" s="172">
        <v>0</v>
      </c>
      <c r="BQ156" s="172" t="s">
        <v>232</v>
      </c>
      <c r="BR156" s="172" t="s">
        <v>232</v>
      </c>
      <c r="BS156" s="172" t="s">
        <v>232</v>
      </c>
      <c r="BT156" s="172" t="s">
        <v>232</v>
      </c>
      <c r="BU156" s="172">
        <v>0</v>
      </c>
      <c r="BV156" s="173" t="s">
        <v>232</v>
      </c>
      <c r="BW156" s="174">
        <v>0</v>
      </c>
      <c r="BX156" s="177">
        <v>0</v>
      </c>
      <c r="BY156" s="178">
        <v>0</v>
      </c>
      <c r="BZ156" s="179">
        <v>0</v>
      </c>
      <c r="CA156" s="179">
        <v>0</v>
      </c>
    </row>
    <row r="157" spans="1:79" x14ac:dyDescent="0.2">
      <c r="A157" s="170">
        <v>42324</v>
      </c>
      <c r="B157" s="171"/>
      <c r="C157" s="172" t="s">
        <v>232</v>
      </c>
      <c r="D157" s="172">
        <v>7.6988883666187474E-2</v>
      </c>
      <c r="E157" s="172">
        <v>0.11273676212454253</v>
      </c>
      <c r="F157" s="172" t="s">
        <v>232</v>
      </c>
      <c r="G157" s="172" t="s">
        <v>232</v>
      </c>
      <c r="H157" s="173" t="s">
        <v>232</v>
      </c>
      <c r="I157" s="171"/>
      <c r="J157" s="172"/>
      <c r="K157" s="172"/>
      <c r="L157" s="172"/>
      <c r="M157" s="171"/>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3"/>
      <c r="AK157" s="170">
        <v>42324</v>
      </c>
      <c r="AL157" s="171" t="s">
        <v>232</v>
      </c>
      <c r="AM157" s="172">
        <v>0</v>
      </c>
      <c r="AN157" s="172">
        <v>0</v>
      </c>
      <c r="AO157" s="172">
        <v>0</v>
      </c>
      <c r="AP157" s="172">
        <v>0</v>
      </c>
      <c r="AQ157" s="172">
        <v>0</v>
      </c>
      <c r="AR157" s="173">
        <v>0</v>
      </c>
      <c r="AS157" s="174">
        <v>0</v>
      </c>
      <c r="AT157" s="171" t="s">
        <v>232</v>
      </c>
      <c r="AU157" s="172">
        <v>0</v>
      </c>
      <c r="AV157" s="172">
        <v>0</v>
      </c>
      <c r="AW157" s="175">
        <v>0</v>
      </c>
      <c r="AX157" s="176">
        <v>0</v>
      </c>
      <c r="AY157" s="171" t="s">
        <v>232</v>
      </c>
      <c r="AZ157" s="172">
        <v>0</v>
      </c>
      <c r="BA157" s="172">
        <v>0</v>
      </c>
      <c r="BB157" s="172">
        <v>0</v>
      </c>
      <c r="BC157" s="172">
        <v>0</v>
      </c>
      <c r="BD157" s="172">
        <v>0</v>
      </c>
      <c r="BE157" s="172">
        <v>0</v>
      </c>
      <c r="BF157" s="172">
        <v>0</v>
      </c>
      <c r="BG157" s="172">
        <v>0</v>
      </c>
      <c r="BH157" s="172">
        <v>0</v>
      </c>
      <c r="BI157" s="172">
        <v>0</v>
      </c>
      <c r="BJ157" s="172">
        <v>0</v>
      </c>
      <c r="BK157" s="172">
        <v>0</v>
      </c>
      <c r="BL157" s="172" t="s">
        <v>232</v>
      </c>
      <c r="BM157" s="172" t="s">
        <v>232</v>
      </c>
      <c r="BN157" s="172" t="s">
        <v>232</v>
      </c>
      <c r="BO157" s="172">
        <v>0</v>
      </c>
      <c r="BP157" s="172">
        <v>0</v>
      </c>
      <c r="BQ157" s="172" t="s">
        <v>232</v>
      </c>
      <c r="BR157" s="172" t="s">
        <v>232</v>
      </c>
      <c r="BS157" s="172" t="s">
        <v>232</v>
      </c>
      <c r="BT157" s="172" t="s">
        <v>232</v>
      </c>
      <c r="BU157" s="172">
        <v>0</v>
      </c>
      <c r="BV157" s="173" t="s">
        <v>232</v>
      </c>
      <c r="BW157" s="174">
        <v>0</v>
      </c>
      <c r="BX157" s="177">
        <v>0</v>
      </c>
      <c r="BY157" s="178">
        <v>0</v>
      </c>
      <c r="BZ157" s="179">
        <v>0</v>
      </c>
      <c r="CA157" s="179">
        <v>0</v>
      </c>
    </row>
    <row r="158" spans="1:79" x14ac:dyDescent="0.2">
      <c r="A158" s="170">
        <v>42325</v>
      </c>
      <c r="B158" s="171"/>
      <c r="C158" s="172" t="s">
        <v>232</v>
      </c>
      <c r="D158" s="172">
        <v>7.4984244799031236E-2</v>
      </c>
      <c r="E158" s="172">
        <v>0.1141024115481955</v>
      </c>
      <c r="F158" s="172" t="s">
        <v>232</v>
      </c>
      <c r="G158" s="172" t="s">
        <v>232</v>
      </c>
      <c r="H158" s="173" t="s">
        <v>232</v>
      </c>
      <c r="I158" s="171"/>
      <c r="J158" s="172"/>
      <c r="K158" s="172"/>
      <c r="L158" s="172"/>
      <c r="M158" s="171"/>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3"/>
      <c r="AK158" s="170">
        <v>42325</v>
      </c>
      <c r="AL158" s="171" t="s">
        <v>232</v>
      </c>
      <c r="AM158" s="172">
        <v>0</v>
      </c>
      <c r="AN158" s="172">
        <v>0</v>
      </c>
      <c r="AO158" s="172">
        <v>0</v>
      </c>
      <c r="AP158" s="172">
        <v>0</v>
      </c>
      <c r="AQ158" s="172">
        <v>0</v>
      </c>
      <c r="AR158" s="173">
        <v>0</v>
      </c>
      <c r="AS158" s="174">
        <v>0</v>
      </c>
      <c r="AT158" s="171" t="s">
        <v>232</v>
      </c>
      <c r="AU158" s="172">
        <v>0</v>
      </c>
      <c r="AV158" s="172">
        <v>0</v>
      </c>
      <c r="AW158" s="175" t="s">
        <v>232</v>
      </c>
      <c r="AX158" s="176">
        <v>0</v>
      </c>
      <c r="AY158" s="171" t="s">
        <v>232</v>
      </c>
      <c r="AZ158" s="172">
        <v>0</v>
      </c>
      <c r="BA158" s="172">
        <v>0</v>
      </c>
      <c r="BB158" s="172">
        <v>0</v>
      </c>
      <c r="BC158" s="172">
        <v>0</v>
      </c>
      <c r="BD158" s="172">
        <v>0</v>
      </c>
      <c r="BE158" s="172">
        <v>0</v>
      </c>
      <c r="BF158" s="172">
        <v>0</v>
      </c>
      <c r="BG158" s="172">
        <v>0</v>
      </c>
      <c r="BH158" s="172">
        <v>0</v>
      </c>
      <c r="BI158" s="172">
        <v>0</v>
      </c>
      <c r="BJ158" s="172">
        <v>0</v>
      </c>
      <c r="BK158" s="172">
        <v>0</v>
      </c>
      <c r="BL158" s="172" t="s">
        <v>232</v>
      </c>
      <c r="BM158" s="172" t="s">
        <v>232</v>
      </c>
      <c r="BN158" s="172" t="s">
        <v>232</v>
      </c>
      <c r="BO158" s="172">
        <v>0</v>
      </c>
      <c r="BP158" s="172">
        <v>0</v>
      </c>
      <c r="BQ158" s="172" t="s">
        <v>232</v>
      </c>
      <c r="BR158" s="172" t="s">
        <v>232</v>
      </c>
      <c r="BS158" s="172" t="s">
        <v>232</v>
      </c>
      <c r="BT158" s="172" t="s">
        <v>232</v>
      </c>
      <c r="BU158" s="172">
        <v>0</v>
      </c>
      <c r="BV158" s="173" t="s">
        <v>232</v>
      </c>
      <c r="BW158" s="174">
        <v>0</v>
      </c>
      <c r="BX158" s="177">
        <v>0</v>
      </c>
      <c r="BY158" s="178">
        <v>0</v>
      </c>
      <c r="BZ158" s="179">
        <v>0</v>
      </c>
      <c r="CA158" s="179">
        <v>0</v>
      </c>
    </row>
    <row r="159" spans="1:79" x14ac:dyDescent="0.2">
      <c r="A159" s="170">
        <v>42326</v>
      </c>
      <c r="B159" s="171"/>
      <c r="C159" s="172" t="s">
        <v>232</v>
      </c>
      <c r="D159" s="172">
        <v>7.2779511616438503E-2</v>
      </c>
      <c r="E159" s="172">
        <v>0.11108413596324658</v>
      </c>
      <c r="F159" s="172" t="s">
        <v>232</v>
      </c>
      <c r="G159" s="172" t="s">
        <v>232</v>
      </c>
      <c r="H159" s="173" t="s">
        <v>232</v>
      </c>
      <c r="I159" s="171"/>
      <c r="J159" s="172"/>
      <c r="K159" s="172"/>
      <c r="L159" s="172"/>
      <c r="M159" s="171"/>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3"/>
      <c r="AK159" s="170">
        <v>42326</v>
      </c>
      <c r="AL159" s="171" t="s">
        <v>232</v>
      </c>
      <c r="AM159" s="172">
        <v>0</v>
      </c>
      <c r="AN159" s="172">
        <v>0</v>
      </c>
      <c r="AO159" s="172">
        <v>0</v>
      </c>
      <c r="AP159" s="172">
        <v>0</v>
      </c>
      <c r="AQ159" s="172">
        <v>0</v>
      </c>
      <c r="AR159" s="173">
        <v>0</v>
      </c>
      <c r="AS159" s="174">
        <v>0</v>
      </c>
      <c r="AT159" s="171" t="s">
        <v>232</v>
      </c>
      <c r="AU159" s="172">
        <v>0</v>
      </c>
      <c r="AV159" s="172">
        <v>0</v>
      </c>
      <c r="AW159" s="175" t="s">
        <v>232</v>
      </c>
      <c r="AX159" s="176">
        <v>0</v>
      </c>
      <c r="AY159" s="171" t="s">
        <v>232</v>
      </c>
      <c r="AZ159" s="172">
        <v>0</v>
      </c>
      <c r="BA159" s="172">
        <v>0</v>
      </c>
      <c r="BB159" s="172">
        <v>0</v>
      </c>
      <c r="BC159" s="172">
        <v>0</v>
      </c>
      <c r="BD159" s="172">
        <v>0</v>
      </c>
      <c r="BE159" s="172">
        <v>0</v>
      </c>
      <c r="BF159" s="172">
        <v>0</v>
      </c>
      <c r="BG159" s="172">
        <v>0</v>
      </c>
      <c r="BH159" s="172">
        <v>0</v>
      </c>
      <c r="BI159" s="172">
        <v>0</v>
      </c>
      <c r="BJ159" s="172">
        <v>0</v>
      </c>
      <c r="BK159" s="172">
        <v>0</v>
      </c>
      <c r="BL159" s="172" t="s">
        <v>232</v>
      </c>
      <c r="BM159" s="172" t="s">
        <v>232</v>
      </c>
      <c r="BN159" s="172" t="s">
        <v>232</v>
      </c>
      <c r="BO159" s="172">
        <v>0</v>
      </c>
      <c r="BP159" s="172">
        <v>0</v>
      </c>
      <c r="BQ159" s="172" t="s">
        <v>232</v>
      </c>
      <c r="BR159" s="172" t="s">
        <v>232</v>
      </c>
      <c r="BS159" s="172" t="s">
        <v>232</v>
      </c>
      <c r="BT159" s="172" t="s">
        <v>232</v>
      </c>
      <c r="BU159" s="172">
        <v>0</v>
      </c>
      <c r="BV159" s="173" t="s">
        <v>232</v>
      </c>
      <c r="BW159" s="174">
        <v>0</v>
      </c>
      <c r="BX159" s="177">
        <v>0</v>
      </c>
      <c r="BY159" s="178">
        <v>0</v>
      </c>
      <c r="BZ159" s="179">
        <v>0</v>
      </c>
      <c r="CA159" s="179">
        <v>0</v>
      </c>
    </row>
    <row r="160" spans="1:79" x14ac:dyDescent="0.2">
      <c r="A160" s="170">
        <v>42327</v>
      </c>
      <c r="B160" s="171"/>
      <c r="C160" s="172" t="s">
        <v>232</v>
      </c>
      <c r="D160" s="172">
        <v>7.027442061142733E-2</v>
      </c>
      <c r="E160" s="172">
        <v>0.11074222238538976</v>
      </c>
      <c r="F160" s="172" t="s">
        <v>232</v>
      </c>
      <c r="G160" s="172" t="s">
        <v>232</v>
      </c>
      <c r="H160" s="173" t="s">
        <v>232</v>
      </c>
      <c r="I160" s="171"/>
      <c r="J160" s="172"/>
      <c r="K160" s="172"/>
      <c r="L160" s="172"/>
      <c r="M160" s="171"/>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3"/>
      <c r="AK160" s="170">
        <v>42327</v>
      </c>
      <c r="AL160" s="171" t="s">
        <v>232</v>
      </c>
      <c r="AM160" s="172">
        <v>0</v>
      </c>
      <c r="AN160" s="172">
        <v>0</v>
      </c>
      <c r="AO160" s="172">
        <v>0</v>
      </c>
      <c r="AP160" s="172">
        <v>0</v>
      </c>
      <c r="AQ160" s="172">
        <v>0</v>
      </c>
      <c r="AR160" s="173">
        <v>0</v>
      </c>
      <c r="AS160" s="174">
        <v>0</v>
      </c>
      <c r="AT160" s="171" t="s">
        <v>232</v>
      </c>
      <c r="AU160" s="172">
        <v>0</v>
      </c>
      <c r="AV160" s="172">
        <v>0</v>
      </c>
      <c r="AW160" s="175" t="s">
        <v>232</v>
      </c>
      <c r="AX160" s="176">
        <v>0</v>
      </c>
      <c r="AY160" s="171" t="s">
        <v>232</v>
      </c>
      <c r="AZ160" s="172">
        <v>0</v>
      </c>
      <c r="BA160" s="172">
        <v>0</v>
      </c>
      <c r="BB160" s="172">
        <v>0</v>
      </c>
      <c r="BC160" s="172">
        <v>0</v>
      </c>
      <c r="BD160" s="172">
        <v>0</v>
      </c>
      <c r="BE160" s="172">
        <v>0</v>
      </c>
      <c r="BF160" s="172">
        <v>0</v>
      </c>
      <c r="BG160" s="172">
        <v>0</v>
      </c>
      <c r="BH160" s="172">
        <v>0</v>
      </c>
      <c r="BI160" s="172">
        <v>0</v>
      </c>
      <c r="BJ160" s="172">
        <v>0</v>
      </c>
      <c r="BK160" s="172">
        <v>0</v>
      </c>
      <c r="BL160" s="172" t="s">
        <v>232</v>
      </c>
      <c r="BM160" s="172" t="s">
        <v>232</v>
      </c>
      <c r="BN160" s="172" t="s">
        <v>232</v>
      </c>
      <c r="BO160" s="172">
        <v>0</v>
      </c>
      <c r="BP160" s="172">
        <v>0</v>
      </c>
      <c r="BQ160" s="172">
        <v>0</v>
      </c>
      <c r="BR160" s="172" t="s">
        <v>232</v>
      </c>
      <c r="BS160" s="172" t="s">
        <v>232</v>
      </c>
      <c r="BT160" s="172" t="s">
        <v>232</v>
      </c>
      <c r="BU160" s="172">
        <v>0</v>
      </c>
      <c r="BV160" s="173" t="s">
        <v>232</v>
      </c>
      <c r="BW160" s="174">
        <v>0</v>
      </c>
      <c r="BX160" s="177">
        <v>0</v>
      </c>
      <c r="BY160" s="178">
        <v>0</v>
      </c>
      <c r="BZ160" s="179">
        <v>0</v>
      </c>
      <c r="CA160" s="179">
        <v>0</v>
      </c>
    </row>
    <row r="161" spans="1:79" x14ac:dyDescent="0.2">
      <c r="A161" s="170">
        <v>42328</v>
      </c>
      <c r="B161" s="171"/>
      <c r="C161" s="172" t="s">
        <v>232</v>
      </c>
      <c r="D161" s="172"/>
      <c r="E161" s="172">
        <v>0.11006355975695108</v>
      </c>
      <c r="F161" s="172" t="s">
        <v>232</v>
      </c>
      <c r="G161" s="172" t="s">
        <v>232</v>
      </c>
      <c r="H161" s="173" t="s">
        <v>232</v>
      </c>
      <c r="I161" s="171"/>
      <c r="J161" s="172"/>
      <c r="K161" s="172"/>
      <c r="L161" s="172"/>
      <c r="M161" s="171"/>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3"/>
      <c r="AK161" s="170">
        <v>42328</v>
      </c>
      <c r="AL161" s="171" t="s">
        <v>232</v>
      </c>
      <c r="AM161" s="172">
        <v>0</v>
      </c>
      <c r="AN161" s="172">
        <v>0</v>
      </c>
      <c r="AO161" s="172">
        <v>0</v>
      </c>
      <c r="AP161" s="172">
        <v>0</v>
      </c>
      <c r="AQ161" s="172">
        <v>0</v>
      </c>
      <c r="AR161" s="173">
        <v>0</v>
      </c>
      <c r="AS161" s="174">
        <v>0</v>
      </c>
      <c r="AT161" s="171" t="s">
        <v>232</v>
      </c>
      <c r="AU161" s="172">
        <v>0</v>
      </c>
      <c r="AV161" s="172">
        <v>0</v>
      </c>
      <c r="AW161" s="175" t="s">
        <v>232</v>
      </c>
      <c r="AX161" s="176">
        <v>0</v>
      </c>
      <c r="AY161" s="171" t="s">
        <v>232</v>
      </c>
      <c r="AZ161" s="172">
        <v>0</v>
      </c>
      <c r="BA161" s="172">
        <v>0</v>
      </c>
      <c r="BB161" s="172">
        <v>0</v>
      </c>
      <c r="BC161" s="172">
        <v>0</v>
      </c>
      <c r="BD161" s="172">
        <v>0</v>
      </c>
      <c r="BE161" s="172">
        <v>0</v>
      </c>
      <c r="BF161" s="172">
        <v>0</v>
      </c>
      <c r="BG161" s="172">
        <v>0</v>
      </c>
      <c r="BH161" s="172">
        <v>0</v>
      </c>
      <c r="BI161" s="172">
        <v>0</v>
      </c>
      <c r="BJ161" s="172">
        <v>0</v>
      </c>
      <c r="BK161" s="172">
        <v>0</v>
      </c>
      <c r="BL161" s="172" t="s">
        <v>232</v>
      </c>
      <c r="BM161" s="172" t="s">
        <v>232</v>
      </c>
      <c r="BN161" s="172" t="s">
        <v>232</v>
      </c>
      <c r="BO161" s="172">
        <v>0</v>
      </c>
      <c r="BP161" s="172">
        <v>0</v>
      </c>
      <c r="BQ161" s="172">
        <v>0</v>
      </c>
      <c r="BR161" s="172" t="s">
        <v>232</v>
      </c>
      <c r="BS161" s="172" t="s">
        <v>232</v>
      </c>
      <c r="BT161" s="172" t="s">
        <v>232</v>
      </c>
      <c r="BU161" s="172">
        <v>0</v>
      </c>
      <c r="BV161" s="173" t="s">
        <v>232</v>
      </c>
      <c r="BW161" s="174">
        <v>0</v>
      </c>
      <c r="BX161" s="177">
        <v>0</v>
      </c>
      <c r="BY161" s="178">
        <v>0</v>
      </c>
      <c r="BZ161" s="179">
        <v>0</v>
      </c>
      <c r="CA161" s="179">
        <v>0</v>
      </c>
    </row>
    <row r="162" spans="1:79" x14ac:dyDescent="0.2">
      <c r="A162" s="170">
        <v>42331</v>
      </c>
      <c r="B162" s="171"/>
      <c r="C162" s="172">
        <v>6.2358398640320015E-2</v>
      </c>
      <c r="D162" s="172"/>
      <c r="E162" s="172">
        <v>0.106357767556801</v>
      </c>
      <c r="F162" s="172" t="s">
        <v>232</v>
      </c>
      <c r="G162" s="172" t="s">
        <v>232</v>
      </c>
      <c r="H162" s="173">
        <v>6.2358398640320015E-2</v>
      </c>
      <c r="I162" s="171"/>
      <c r="J162" s="172"/>
      <c r="K162" s="172"/>
      <c r="L162" s="172"/>
      <c r="M162" s="171"/>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3"/>
      <c r="AK162" s="170">
        <v>42331</v>
      </c>
      <c r="AL162" s="171" t="s">
        <v>232</v>
      </c>
      <c r="AM162" s="172">
        <v>0</v>
      </c>
      <c r="AN162" s="172">
        <v>0</v>
      </c>
      <c r="AO162" s="172">
        <v>0</v>
      </c>
      <c r="AP162" s="172">
        <v>0</v>
      </c>
      <c r="AQ162" s="172">
        <v>0</v>
      </c>
      <c r="AR162" s="173">
        <v>0</v>
      </c>
      <c r="AS162" s="174">
        <v>0</v>
      </c>
      <c r="AT162" s="171" t="s">
        <v>232</v>
      </c>
      <c r="AU162" s="172">
        <v>0</v>
      </c>
      <c r="AV162" s="172">
        <v>0</v>
      </c>
      <c r="AW162" s="175" t="s">
        <v>232</v>
      </c>
      <c r="AX162" s="176">
        <v>0</v>
      </c>
      <c r="AY162" s="171">
        <v>0</v>
      </c>
      <c r="AZ162" s="172">
        <v>0</v>
      </c>
      <c r="BA162" s="172">
        <v>0</v>
      </c>
      <c r="BB162" s="172">
        <v>0</v>
      </c>
      <c r="BC162" s="172">
        <v>0</v>
      </c>
      <c r="BD162" s="172">
        <v>0</v>
      </c>
      <c r="BE162" s="172">
        <v>0</v>
      </c>
      <c r="BF162" s="172">
        <v>0</v>
      </c>
      <c r="BG162" s="172">
        <v>0</v>
      </c>
      <c r="BH162" s="172">
        <v>0</v>
      </c>
      <c r="BI162" s="172">
        <v>0</v>
      </c>
      <c r="BJ162" s="172">
        <v>0</v>
      </c>
      <c r="BK162" s="172">
        <v>0</v>
      </c>
      <c r="BL162" s="172" t="s">
        <v>232</v>
      </c>
      <c r="BM162" s="172" t="s">
        <v>232</v>
      </c>
      <c r="BN162" s="172" t="s">
        <v>232</v>
      </c>
      <c r="BO162" s="172">
        <v>0</v>
      </c>
      <c r="BP162" s="172">
        <v>0</v>
      </c>
      <c r="BQ162" s="172">
        <v>0</v>
      </c>
      <c r="BR162" s="172" t="s">
        <v>232</v>
      </c>
      <c r="BS162" s="172" t="s">
        <v>232</v>
      </c>
      <c r="BT162" s="172" t="s">
        <v>232</v>
      </c>
      <c r="BU162" s="172">
        <v>0</v>
      </c>
      <c r="BV162" s="173" t="s">
        <v>232</v>
      </c>
      <c r="BW162" s="174">
        <v>0</v>
      </c>
      <c r="BX162" s="177">
        <v>0</v>
      </c>
      <c r="BY162" s="178">
        <v>0</v>
      </c>
      <c r="BZ162" s="179">
        <v>0</v>
      </c>
      <c r="CA162" s="179">
        <v>0</v>
      </c>
    </row>
    <row r="163" spans="1:79" x14ac:dyDescent="0.2">
      <c r="A163" s="170">
        <v>42332</v>
      </c>
      <c r="B163" s="171"/>
      <c r="C163" s="172">
        <v>6.0354651136602218E-2</v>
      </c>
      <c r="D163" s="172"/>
      <c r="E163" s="172">
        <v>0.10501065919142695</v>
      </c>
      <c r="F163" s="172" t="s">
        <v>232</v>
      </c>
      <c r="G163" s="172" t="s">
        <v>232</v>
      </c>
      <c r="H163" s="173">
        <v>6.0354651136602218E-2</v>
      </c>
      <c r="I163" s="171"/>
      <c r="J163" s="172"/>
      <c r="K163" s="172"/>
      <c r="L163" s="172"/>
      <c r="M163" s="171"/>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3"/>
      <c r="AK163" s="170">
        <v>42332</v>
      </c>
      <c r="AL163" s="171" t="s">
        <v>232</v>
      </c>
      <c r="AM163" s="172">
        <v>0</v>
      </c>
      <c r="AN163" s="172">
        <v>0</v>
      </c>
      <c r="AO163" s="172">
        <v>0</v>
      </c>
      <c r="AP163" s="172">
        <v>0</v>
      </c>
      <c r="AQ163" s="172">
        <v>0</v>
      </c>
      <c r="AR163" s="173">
        <v>0</v>
      </c>
      <c r="AS163" s="174">
        <v>0</v>
      </c>
      <c r="AT163" s="171" t="s">
        <v>232</v>
      </c>
      <c r="AU163" s="172">
        <v>0</v>
      </c>
      <c r="AV163" s="172">
        <v>0</v>
      </c>
      <c r="AW163" s="175" t="s">
        <v>232</v>
      </c>
      <c r="AX163" s="176">
        <v>0</v>
      </c>
      <c r="AY163" s="171">
        <v>0</v>
      </c>
      <c r="AZ163" s="172">
        <v>0</v>
      </c>
      <c r="BA163" s="172">
        <v>0</v>
      </c>
      <c r="BB163" s="172">
        <v>0</v>
      </c>
      <c r="BC163" s="172">
        <v>0</v>
      </c>
      <c r="BD163" s="172">
        <v>0</v>
      </c>
      <c r="BE163" s="172">
        <v>0</v>
      </c>
      <c r="BF163" s="172">
        <v>0</v>
      </c>
      <c r="BG163" s="172">
        <v>0</v>
      </c>
      <c r="BH163" s="172">
        <v>0</v>
      </c>
      <c r="BI163" s="172">
        <v>0</v>
      </c>
      <c r="BJ163" s="172">
        <v>0</v>
      </c>
      <c r="BK163" s="172">
        <v>0</v>
      </c>
      <c r="BL163" s="172" t="s">
        <v>232</v>
      </c>
      <c r="BM163" s="172" t="s">
        <v>232</v>
      </c>
      <c r="BN163" s="172" t="s">
        <v>232</v>
      </c>
      <c r="BO163" s="172">
        <v>0</v>
      </c>
      <c r="BP163" s="172">
        <v>0</v>
      </c>
      <c r="BQ163" s="172" t="s">
        <v>232</v>
      </c>
      <c r="BR163" s="172" t="s">
        <v>232</v>
      </c>
      <c r="BS163" s="172" t="s">
        <v>232</v>
      </c>
      <c r="BT163" s="172" t="s">
        <v>232</v>
      </c>
      <c r="BU163" s="172">
        <v>0</v>
      </c>
      <c r="BV163" s="173" t="s">
        <v>232</v>
      </c>
      <c r="BW163" s="174">
        <v>0</v>
      </c>
      <c r="BX163" s="177">
        <v>0</v>
      </c>
      <c r="BY163" s="178">
        <v>0</v>
      </c>
      <c r="BZ163" s="179">
        <v>0</v>
      </c>
      <c r="CA163" s="179">
        <v>0</v>
      </c>
    </row>
    <row r="164" spans="1:79" x14ac:dyDescent="0.2">
      <c r="A164" s="170">
        <v>42333</v>
      </c>
      <c r="B164" s="171"/>
      <c r="C164" s="172">
        <v>5.8250911296472488E-2</v>
      </c>
      <c r="D164" s="172"/>
      <c r="E164" s="172">
        <v>0.1353899452016751</v>
      </c>
      <c r="F164" s="172" t="s">
        <v>232</v>
      </c>
      <c r="G164" s="172" t="s">
        <v>232</v>
      </c>
      <c r="H164" s="173">
        <v>5.8250911296472488E-2</v>
      </c>
      <c r="I164" s="171"/>
      <c r="J164" s="172"/>
      <c r="K164" s="172"/>
      <c r="L164" s="172"/>
      <c r="M164" s="171"/>
      <c r="N164" s="172"/>
      <c r="O164" s="172"/>
      <c r="P164" s="172"/>
      <c r="Q164" s="172">
        <v>0.19908735203965797</v>
      </c>
      <c r="R164" s="172"/>
      <c r="S164" s="172"/>
      <c r="T164" s="172"/>
      <c r="U164" s="172"/>
      <c r="V164" s="172"/>
      <c r="W164" s="172"/>
      <c r="X164" s="172"/>
      <c r="Y164" s="172"/>
      <c r="Z164" s="172"/>
      <c r="AA164" s="172"/>
      <c r="AB164" s="172"/>
      <c r="AC164" s="172"/>
      <c r="AD164" s="172"/>
      <c r="AE164" s="172"/>
      <c r="AF164" s="172"/>
      <c r="AG164" s="172"/>
      <c r="AH164" s="172"/>
      <c r="AI164" s="172"/>
      <c r="AJ164" s="173"/>
      <c r="AK164" s="170">
        <v>42333</v>
      </c>
      <c r="AL164" s="171">
        <v>0</v>
      </c>
      <c r="AM164" s="172">
        <v>0</v>
      </c>
      <c r="AN164" s="172">
        <v>0</v>
      </c>
      <c r="AO164" s="172">
        <v>0</v>
      </c>
      <c r="AP164" s="172">
        <v>0</v>
      </c>
      <c r="AQ164" s="172">
        <v>0</v>
      </c>
      <c r="AR164" s="173">
        <v>0</v>
      </c>
      <c r="AS164" s="174">
        <v>0</v>
      </c>
      <c r="AT164" s="171" t="s">
        <v>232</v>
      </c>
      <c r="AU164" s="172">
        <v>0</v>
      </c>
      <c r="AV164" s="172">
        <v>0</v>
      </c>
      <c r="AW164" s="175" t="s">
        <v>232</v>
      </c>
      <c r="AX164" s="176">
        <v>0</v>
      </c>
      <c r="AY164" s="171">
        <v>0</v>
      </c>
      <c r="AZ164" s="172">
        <v>0</v>
      </c>
      <c r="BA164" s="172">
        <v>0</v>
      </c>
      <c r="BB164" s="172">
        <v>0</v>
      </c>
      <c r="BC164" s="172">
        <v>0</v>
      </c>
      <c r="BD164" s="172">
        <v>0</v>
      </c>
      <c r="BE164" s="172">
        <v>0</v>
      </c>
      <c r="BF164" s="172">
        <v>0</v>
      </c>
      <c r="BG164" s="172">
        <v>0</v>
      </c>
      <c r="BH164" s="172">
        <v>0</v>
      </c>
      <c r="BI164" s="172">
        <v>0</v>
      </c>
      <c r="BJ164" s="172">
        <v>0</v>
      </c>
      <c r="BK164" s="172">
        <v>0</v>
      </c>
      <c r="BL164" s="172" t="s">
        <v>232</v>
      </c>
      <c r="BM164" s="172" t="s">
        <v>232</v>
      </c>
      <c r="BN164" s="172" t="s">
        <v>232</v>
      </c>
      <c r="BO164" s="172">
        <v>0</v>
      </c>
      <c r="BP164" s="172">
        <v>0</v>
      </c>
      <c r="BQ164" s="172" t="s">
        <v>232</v>
      </c>
      <c r="BR164" s="172" t="s">
        <v>232</v>
      </c>
      <c r="BS164" s="172" t="s">
        <v>232</v>
      </c>
      <c r="BT164" s="172" t="s">
        <v>232</v>
      </c>
      <c r="BU164" s="172">
        <v>0</v>
      </c>
      <c r="BV164" s="173" t="s">
        <v>232</v>
      </c>
      <c r="BW164" s="174">
        <v>0</v>
      </c>
      <c r="BX164" s="177">
        <v>0</v>
      </c>
      <c r="BY164" s="178">
        <v>0</v>
      </c>
      <c r="BZ164" s="179">
        <v>0</v>
      </c>
      <c r="CA164" s="179">
        <v>0</v>
      </c>
    </row>
    <row r="165" spans="1:79" x14ac:dyDescent="0.2">
      <c r="A165" s="170">
        <v>42334</v>
      </c>
      <c r="B165" s="171"/>
      <c r="C165" s="172">
        <v>5.5846967299489618E-2</v>
      </c>
      <c r="D165" s="172"/>
      <c r="E165" s="172">
        <v>0.1046653456783455</v>
      </c>
      <c r="F165" s="172" t="s">
        <v>232</v>
      </c>
      <c r="G165" s="172" t="s">
        <v>232</v>
      </c>
      <c r="H165" s="173">
        <v>5.5846967299489618E-2</v>
      </c>
      <c r="I165" s="171"/>
      <c r="J165" s="172"/>
      <c r="K165" s="172"/>
      <c r="L165" s="172"/>
      <c r="M165" s="171"/>
      <c r="N165" s="172"/>
      <c r="O165" s="172"/>
      <c r="P165" s="172"/>
      <c r="Q165" s="172">
        <v>0.1991010881564404</v>
      </c>
      <c r="R165" s="172"/>
      <c r="S165" s="172"/>
      <c r="T165" s="172"/>
      <c r="U165" s="172"/>
      <c r="V165" s="172"/>
      <c r="W165" s="172"/>
      <c r="X165" s="172"/>
      <c r="Y165" s="172"/>
      <c r="Z165" s="172"/>
      <c r="AA165" s="172"/>
      <c r="AB165" s="172"/>
      <c r="AC165" s="172"/>
      <c r="AD165" s="172"/>
      <c r="AE165" s="172"/>
      <c r="AF165" s="172"/>
      <c r="AG165" s="172"/>
      <c r="AH165" s="172"/>
      <c r="AI165" s="172"/>
      <c r="AJ165" s="173"/>
      <c r="AK165" s="170">
        <v>42334</v>
      </c>
      <c r="AL165" s="171">
        <v>0</v>
      </c>
      <c r="AM165" s="172">
        <v>0</v>
      </c>
      <c r="AN165" s="172">
        <v>0</v>
      </c>
      <c r="AO165" s="172">
        <v>0</v>
      </c>
      <c r="AP165" s="172">
        <v>0</v>
      </c>
      <c r="AQ165" s="172">
        <v>0</v>
      </c>
      <c r="AR165" s="173">
        <v>0</v>
      </c>
      <c r="AS165" s="174">
        <v>0</v>
      </c>
      <c r="AT165" s="171" t="s">
        <v>232</v>
      </c>
      <c r="AU165" s="172">
        <v>0</v>
      </c>
      <c r="AV165" s="172">
        <v>0</v>
      </c>
      <c r="AW165" s="175" t="s">
        <v>232</v>
      </c>
      <c r="AX165" s="176">
        <v>0</v>
      </c>
      <c r="AY165" s="171">
        <v>0</v>
      </c>
      <c r="AZ165" s="172">
        <v>0</v>
      </c>
      <c r="BA165" s="172">
        <v>0</v>
      </c>
      <c r="BB165" s="172">
        <v>0</v>
      </c>
      <c r="BC165" s="172">
        <v>0</v>
      </c>
      <c r="BD165" s="172">
        <v>0</v>
      </c>
      <c r="BE165" s="172">
        <v>0</v>
      </c>
      <c r="BF165" s="172">
        <v>0</v>
      </c>
      <c r="BG165" s="172">
        <v>0</v>
      </c>
      <c r="BH165" s="172">
        <v>0</v>
      </c>
      <c r="BI165" s="172">
        <v>0</v>
      </c>
      <c r="BJ165" s="172">
        <v>0</v>
      </c>
      <c r="BK165" s="172">
        <v>0</v>
      </c>
      <c r="BL165" s="172" t="s">
        <v>232</v>
      </c>
      <c r="BM165" s="172" t="s">
        <v>232</v>
      </c>
      <c r="BN165" s="172" t="s">
        <v>232</v>
      </c>
      <c r="BO165" s="172">
        <v>0</v>
      </c>
      <c r="BP165" s="172">
        <v>0</v>
      </c>
      <c r="BQ165" s="172" t="s">
        <v>232</v>
      </c>
      <c r="BR165" s="172" t="s">
        <v>232</v>
      </c>
      <c r="BS165" s="172" t="s">
        <v>232</v>
      </c>
      <c r="BT165" s="172" t="s">
        <v>232</v>
      </c>
      <c r="BU165" s="172">
        <v>0</v>
      </c>
      <c r="BV165" s="173" t="s">
        <v>232</v>
      </c>
      <c r="BW165" s="174">
        <v>0</v>
      </c>
      <c r="BX165" s="177">
        <v>0</v>
      </c>
      <c r="BY165" s="178">
        <v>0</v>
      </c>
      <c r="BZ165" s="179">
        <v>0</v>
      </c>
      <c r="CA165" s="179">
        <v>0</v>
      </c>
    </row>
    <row r="166" spans="1:79" x14ac:dyDescent="0.2">
      <c r="A166" s="170">
        <v>42335</v>
      </c>
      <c r="B166" s="171"/>
      <c r="C166" s="172" t="s">
        <v>232</v>
      </c>
      <c r="D166" s="172"/>
      <c r="E166" s="172">
        <v>0.10462912797139745</v>
      </c>
      <c r="F166" s="172" t="s">
        <v>232</v>
      </c>
      <c r="G166" s="172" t="s">
        <v>232</v>
      </c>
      <c r="H166" s="173" t="s">
        <v>232</v>
      </c>
      <c r="I166" s="171"/>
      <c r="J166" s="172"/>
      <c r="K166" s="172"/>
      <c r="L166" s="172"/>
      <c r="M166" s="171"/>
      <c r="N166" s="172"/>
      <c r="O166" s="172"/>
      <c r="P166" s="172"/>
      <c r="Q166" s="172">
        <v>0.19714339224635316</v>
      </c>
      <c r="R166" s="172"/>
      <c r="S166" s="172"/>
      <c r="T166" s="172"/>
      <c r="U166" s="172"/>
      <c r="V166" s="172"/>
      <c r="W166" s="172"/>
      <c r="X166" s="172"/>
      <c r="Y166" s="172"/>
      <c r="Z166" s="172"/>
      <c r="AA166" s="172"/>
      <c r="AB166" s="172"/>
      <c r="AC166" s="172"/>
      <c r="AD166" s="172"/>
      <c r="AE166" s="172"/>
      <c r="AF166" s="172"/>
      <c r="AG166" s="172"/>
      <c r="AH166" s="172"/>
      <c r="AI166" s="172"/>
      <c r="AJ166" s="173"/>
      <c r="AK166" s="170">
        <v>42335</v>
      </c>
      <c r="AL166" s="171">
        <v>0</v>
      </c>
      <c r="AM166" s="172">
        <v>0</v>
      </c>
      <c r="AN166" s="172">
        <v>0</v>
      </c>
      <c r="AO166" s="172">
        <v>0</v>
      </c>
      <c r="AP166" s="172">
        <v>0</v>
      </c>
      <c r="AQ166" s="172">
        <v>0</v>
      </c>
      <c r="AR166" s="173">
        <v>0</v>
      </c>
      <c r="AS166" s="174">
        <v>0</v>
      </c>
      <c r="AT166" s="171" t="s">
        <v>232</v>
      </c>
      <c r="AU166" s="172">
        <v>0</v>
      </c>
      <c r="AV166" s="172">
        <v>0</v>
      </c>
      <c r="AW166" s="175" t="s">
        <v>232</v>
      </c>
      <c r="AX166" s="176">
        <v>0</v>
      </c>
      <c r="AY166" s="171">
        <v>0</v>
      </c>
      <c r="AZ166" s="172">
        <v>0</v>
      </c>
      <c r="BA166" s="172">
        <v>0</v>
      </c>
      <c r="BB166" s="172">
        <v>0</v>
      </c>
      <c r="BC166" s="172">
        <v>0</v>
      </c>
      <c r="BD166" s="172">
        <v>0</v>
      </c>
      <c r="BE166" s="172">
        <v>0</v>
      </c>
      <c r="BF166" s="172">
        <v>0</v>
      </c>
      <c r="BG166" s="172">
        <v>0</v>
      </c>
      <c r="BH166" s="172">
        <v>0</v>
      </c>
      <c r="BI166" s="172">
        <v>0</v>
      </c>
      <c r="BJ166" s="172">
        <v>0</v>
      </c>
      <c r="BK166" s="172">
        <v>0</v>
      </c>
      <c r="BL166" s="172" t="s">
        <v>232</v>
      </c>
      <c r="BM166" s="172" t="s">
        <v>232</v>
      </c>
      <c r="BN166" s="172" t="s">
        <v>232</v>
      </c>
      <c r="BO166" s="172">
        <v>0</v>
      </c>
      <c r="BP166" s="172">
        <v>0</v>
      </c>
      <c r="BQ166" s="172" t="s">
        <v>232</v>
      </c>
      <c r="BR166" s="172" t="s">
        <v>232</v>
      </c>
      <c r="BS166" s="172" t="s">
        <v>232</v>
      </c>
      <c r="BT166" s="172" t="s">
        <v>232</v>
      </c>
      <c r="BU166" s="172">
        <v>0</v>
      </c>
      <c r="BV166" s="173" t="s">
        <v>232</v>
      </c>
      <c r="BW166" s="174">
        <v>0</v>
      </c>
      <c r="BX166" s="177">
        <v>0</v>
      </c>
      <c r="BY166" s="178">
        <v>0</v>
      </c>
      <c r="BZ166" s="179">
        <v>0</v>
      </c>
      <c r="CA166" s="179">
        <v>0</v>
      </c>
    </row>
    <row r="167" spans="1:79" x14ac:dyDescent="0.2">
      <c r="A167" s="170">
        <v>42338</v>
      </c>
      <c r="B167" s="171"/>
      <c r="C167" s="172" t="s">
        <v>232</v>
      </c>
      <c r="D167" s="172"/>
      <c r="E167" s="172">
        <v>9.9948542933238779E-2</v>
      </c>
      <c r="F167" s="172" t="s">
        <v>232</v>
      </c>
      <c r="G167" s="172" t="s">
        <v>232</v>
      </c>
      <c r="H167" s="173" t="s">
        <v>232</v>
      </c>
      <c r="I167" s="171"/>
      <c r="J167" s="172"/>
      <c r="K167" s="172"/>
      <c r="L167" s="172"/>
      <c r="M167" s="171"/>
      <c r="N167" s="172"/>
      <c r="O167" s="172"/>
      <c r="P167" s="172"/>
      <c r="Q167" s="172">
        <v>0.22180271387943648</v>
      </c>
      <c r="R167" s="172"/>
      <c r="S167" s="172"/>
      <c r="T167" s="172"/>
      <c r="U167" s="172"/>
      <c r="V167" s="172"/>
      <c r="W167" s="172"/>
      <c r="X167" s="172"/>
      <c r="Y167" s="172"/>
      <c r="Z167" s="172"/>
      <c r="AA167" s="172"/>
      <c r="AB167" s="172"/>
      <c r="AC167" s="172"/>
      <c r="AD167" s="172"/>
      <c r="AE167" s="172"/>
      <c r="AF167" s="172"/>
      <c r="AG167" s="172"/>
      <c r="AH167" s="172"/>
      <c r="AI167" s="172"/>
      <c r="AJ167" s="173"/>
      <c r="AK167" s="170">
        <v>42338</v>
      </c>
      <c r="AL167" s="171">
        <v>0</v>
      </c>
      <c r="AM167" s="172">
        <v>0</v>
      </c>
      <c r="AN167" s="172">
        <v>0</v>
      </c>
      <c r="AO167" s="172">
        <v>0</v>
      </c>
      <c r="AP167" s="172">
        <v>0</v>
      </c>
      <c r="AQ167" s="172">
        <v>0</v>
      </c>
      <c r="AR167" s="173">
        <v>0</v>
      </c>
      <c r="AS167" s="174">
        <v>0</v>
      </c>
      <c r="AT167" s="171" t="s">
        <v>232</v>
      </c>
      <c r="AU167" s="172">
        <v>0</v>
      </c>
      <c r="AV167" s="172">
        <v>0</v>
      </c>
      <c r="AW167" s="175" t="s">
        <v>232</v>
      </c>
      <c r="AX167" s="176">
        <v>0</v>
      </c>
      <c r="AY167" s="171">
        <v>0</v>
      </c>
      <c r="AZ167" s="172">
        <v>0</v>
      </c>
      <c r="BA167" s="172">
        <v>0</v>
      </c>
      <c r="BB167" s="172">
        <v>0</v>
      </c>
      <c r="BC167" s="172">
        <v>0</v>
      </c>
      <c r="BD167" s="172">
        <v>0</v>
      </c>
      <c r="BE167" s="172">
        <v>0</v>
      </c>
      <c r="BF167" s="172">
        <v>0</v>
      </c>
      <c r="BG167" s="172">
        <v>0</v>
      </c>
      <c r="BH167" s="172">
        <v>0</v>
      </c>
      <c r="BI167" s="172">
        <v>0</v>
      </c>
      <c r="BJ167" s="172">
        <v>0</v>
      </c>
      <c r="BK167" s="172">
        <v>0</v>
      </c>
      <c r="BL167" s="172" t="s">
        <v>232</v>
      </c>
      <c r="BM167" s="172" t="s">
        <v>232</v>
      </c>
      <c r="BN167" s="172" t="s">
        <v>232</v>
      </c>
      <c r="BO167" s="172">
        <v>0</v>
      </c>
      <c r="BP167" s="172">
        <v>0</v>
      </c>
      <c r="BQ167" s="172" t="s">
        <v>232</v>
      </c>
      <c r="BR167" s="172" t="s">
        <v>232</v>
      </c>
      <c r="BS167" s="172" t="s">
        <v>232</v>
      </c>
      <c r="BT167" s="172" t="s">
        <v>232</v>
      </c>
      <c r="BU167" s="172">
        <v>0</v>
      </c>
      <c r="BV167" s="173" t="s">
        <v>232</v>
      </c>
      <c r="BW167" s="174">
        <v>0</v>
      </c>
      <c r="BX167" s="177">
        <v>0</v>
      </c>
      <c r="BY167" s="178">
        <v>0</v>
      </c>
      <c r="BZ167" s="179">
        <v>0</v>
      </c>
      <c r="CA167" s="179">
        <v>0</v>
      </c>
    </row>
    <row r="168" spans="1:79" x14ac:dyDescent="0.2">
      <c r="A168" s="170">
        <v>42339</v>
      </c>
      <c r="B168" s="171"/>
      <c r="C168" s="172" t="s">
        <v>232</v>
      </c>
      <c r="D168" s="172"/>
      <c r="E168" s="172">
        <v>0.1006511172414461</v>
      </c>
      <c r="F168" s="172" t="s">
        <v>232</v>
      </c>
      <c r="G168" s="172" t="s">
        <v>232</v>
      </c>
      <c r="H168" s="173" t="s">
        <v>232</v>
      </c>
      <c r="I168" s="171"/>
      <c r="J168" s="172"/>
      <c r="K168" s="172"/>
      <c r="L168" s="172"/>
      <c r="M168" s="171"/>
      <c r="N168" s="172"/>
      <c r="O168" s="172"/>
      <c r="P168" s="172"/>
      <c r="Q168" s="172">
        <v>0.19424080930384163</v>
      </c>
      <c r="R168" s="172"/>
      <c r="S168" s="172"/>
      <c r="T168" s="172"/>
      <c r="U168" s="172"/>
      <c r="V168" s="172"/>
      <c r="W168" s="172"/>
      <c r="X168" s="172"/>
      <c r="Y168" s="172"/>
      <c r="Z168" s="172"/>
      <c r="AA168" s="172"/>
      <c r="AB168" s="172"/>
      <c r="AC168" s="172"/>
      <c r="AD168" s="172"/>
      <c r="AE168" s="172"/>
      <c r="AF168" s="172"/>
      <c r="AG168" s="172"/>
      <c r="AH168" s="172"/>
      <c r="AI168" s="172"/>
      <c r="AJ168" s="173"/>
      <c r="AK168" s="170">
        <v>42339</v>
      </c>
      <c r="AL168" s="171">
        <v>0</v>
      </c>
      <c r="AM168" s="172">
        <v>0</v>
      </c>
      <c r="AN168" s="172">
        <v>0</v>
      </c>
      <c r="AO168" s="172">
        <v>0</v>
      </c>
      <c r="AP168" s="172">
        <v>0</v>
      </c>
      <c r="AQ168" s="172">
        <v>0</v>
      </c>
      <c r="AR168" s="173">
        <v>0</v>
      </c>
      <c r="AS168" s="174">
        <v>0</v>
      </c>
      <c r="AT168" s="171" t="s">
        <v>232</v>
      </c>
      <c r="AU168" s="172">
        <v>0</v>
      </c>
      <c r="AV168" s="172">
        <v>0</v>
      </c>
      <c r="AW168" s="175" t="s">
        <v>232</v>
      </c>
      <c r="AX168" s="176">
        <v>0</v>
      </c>
      <c r="AY168" s="171">
        <v>0</v>
      </c>
      <c r="AZ168" s="172">
        <v>0</v>
      </c>
      <c r="BA168" s="172">
        <v>0</v>
      </c>
      <c r="BB168" s="172">
        <v>0</v>
      </c>
      <c r="BC168" s="172">
        <v>0</v>
      </c>
      <c r="BD168" s="172">
        <v>0</v>
      </c>
      <c r="BE168" s="172">
        <v>0</v>
      </c>
      <c r="BF168" s="172">
        <v>0</v>
      </c>
      <c r="BG168" s="172">
        <v>0</v>
      </c>
      <c r="BH168" s="172">
        <v>0</v>
      </c>
      <c r="BI168" s="172">
        <v>0</v>
      </c>
      <c r="BJ168" s="172">
        <v>0</v>
      </c>
      <c r="BK168" s="172">
        <v>0</v>
      </c>
      <c r="BL168" s="172" t="s">
        <v>232</v>
      </c>
      <c r="BM168" s="172" t="s">
        <v>232</v>
      </c>
      <c r="BN168" s="172" t="s">
        <v>232</v>
      </c>
      <c r="BO168" s="172">
        <v>0</v>
      </c>
      <c r="BP168" s="172">
        <v>0</v>
      </c>
      <c r="BQ168" s="172" t="s">
        <v>232</v>
      </c>
      <c r="BR168" s="172" t="s">
        <v>232</v>
      </c>
      <c r="BS168" s="172" t="s">
        <v>232</v>
      </c>
      <c r="BT168" s="172" t="s">
        <v>232</v>
      </c>
      <c r="BU168" s="172">
        <v>0</v>
      </c>
      <c r="BV168" s="173" t="s">
        <v>232</v>
      </c>
      <c r="BW168" s="174">
        <v>0</v>
      </c>
      <c r="BX168" s="177">
        <v>0</v>
      </c>
      <c r="BY168" s="178">
        <v>0</v>
      </c>
      <c r="BZ168" s="179">
        <v>0</v>
      </c>
      <c r="CA168" s="179">
        <v>0</v>
      </c>
    </row>
    <row r="169" spans="1:79" x14ac:dyDescent="0.2">
      <c r="A169" s="170">
        <v>42341</v>
      </c>
      <c r="B169" s="171"/>
      <c r="C169" s="172" t="s">
        <v>232</v>
      </c>
      <c r="D169" s="172"/>
      <c r="E169" s="172">
        <v>9.8932158760423675E-2</v>
      </c>
      <c r="F169" s="172" t="s">
        <v>232</v>
      </c>
      <c r="G169" s="172" t="s">
        <v>232</v>
      </c>
      <c r="H169" s="173" t="s">
        <v>232</v>
      </c>
      <c r="I169" s="171"/>
      <c r="J169" s="172"/>
      <c r="K169" s="172"/>
      <c r="L169" s="172"/>
      <c r="M169" s="171"/>
      <c r="N169" s="172"/>
      <c r="O169" s="172"/>
      <c r="P169" s="172"/>
      <c r="Q169" s="172">
        <v>0.19032310552084714</v>
      </c>
      <c r="R169" s="172"/>
      <c r="S169" s="172"/>
      <c r="T169" s="172"/>
      <c r="U169" s="172"/>
      <c r="V169" s="172"/>
      <c r="W169" s="172"/>
      <c r="X169" s="172"/>
      <c r="Y169" s="172"/>
      <c r="Z169" s="172"/>
      <c r="AA169" s="172"/>
      <c r="AB169" s="172"/>
      <c r="AC169" s="172"/>
      <c r="AD169" s="172"/>
      <c r="AE169" s="172"/>
      <c r="AF169" s="172"/>
      <c r="AG169" s="172"/>
      <c r="AH169" s="172"/>
      <c r="AI169" s="172"/>
      <c r="AJ169" s="173"/>
      <c r="AK169" s="170">
        <v>42341</v>
      </c>
      <c r="AL169" s="171">
        <v>0</v>
      </c>
      <c r="AM169" s="172">
        <v>0</v>
      </c>
      <c r="AN169" s="172">
        <v>0</v>
      </c>
      <c r="AO169" s="172">
        <v>0</v>
      </c>
      <c r="AP169" s="172">
        <v>0</v>
      </c>
      <c r="AQ169" s="172">
        <v>0</v>
      </c>
      <c r="AR169" s="173">
        <v>0</v>
      </c>
      <c r="AS169" s="174">
        <v>0</v>
      </c>
      <c r="AT169" s="171" t="s">
        <v>232</v>
      </c>
      <c r="AU169" s="172">
        <v>0</v>
      </c>
      <c r="AV169" s="172">
        <v>0</v>
      </c>
      <c r="AW169" s="175" t="s">
        <v>232</v>
      </c>
      <c r="AX169" s="176">
        <v>0</v>
      </c>
      <c r="AY169" s="171">
        <v>0</v>
      </c>
      <c r="AZ169" s="172">
        <v>0</v>
      </c>
      <c r="BA169" s="172">
        <v>0</v>
      </c>
      <c r="BB169" s="172">
        <v>0</v>
      </c>
      <c r="BC169" s="172">
        <v>0</v>
      </c>
      <c r="BD169" s="172">
        <v>0</v>
      </c>
      <c r="BE169" s="172">
        <v>0</v>
      </c>
      <c r="BF169" s="172">
        <v>0</v>
      </c>
      <c r="BG169" s="172">
        <v>0</v>
      </c>
      <c r="BH169" s="172">
        <v>0</v>
      </c>
      <c r="BI169" s="172">
        <v>0</v>
      </c>
      <c r="BJ169" s="172">
        <v>0</v>
      </c>
      <c r="BK169" s="172">
        <v>0</v>
      </c>
      <c r="BL169" s="172" t="s">
        <v>232</v>
      </c>
      <c r="BM169" s="172" t="s">
        <v>232</v>
      </c>
      <c r="BN169" s="172" t="s">
        <v>232</v>
      </c>
      <c r="BO169" s="172">
        <v>0</v>
      </c>
      <c r="BP169" s="172">
        <v>0</v>
      </c>
      <c r="BQ169" s="172" t="s">
        <v>232</v>
      </c>
      <c r="BR169" s="172" t="s">
        <v>232</v>
      </c>
      <c r="BS169" s="172" t="s">
        <v>232</v>
      </c>
      <c r="BT169" s="172" t="s">
        <v>232</v>
      </c>
      <c r="BU169" s="172">
        <v>0</v>
      </c>
      <c r="BV169" s="173" t="s">
        <v>232</v>
      </c>
      <c r="BW169" s="174">
        <v>0</v>
      </c>
      <c r="BX169" s="177">
        <v>0</v>
      </c>
      <c r="BY169" s="178">
        <v>0</v>
      </c>
      <c r="BZ169" s="179">
        <v>0</v>
      </c>
      <c r="CA169" s="179">
        <v>0</v>
      </c>
    </row>
    <row r="170" spans="1:79" x14ac:dyDescent="0.2">
      <c r="A170" s="170">
        <v>42342</v>
      </c>
      <c r="B170" s="171"/>
      <c r="C170" s="172" t="s">
        <v>232</v>
      </c>
      <c r="D170" s="172"/>
      <c r="E170" s="172">
        <v>9.8254793250763972E-2</v>
      </c>
      <c r="F170" s="172" t="s">
        <v>232</v>
      </c>
      <c r="G170" s="172" t="s">
        <v>232</v>
      </c>
      <c r="H170" s="173" t="s">
        <v>232</v>
      </c>
      <c r="I170" s="171"/>
      <c r="J170" s="172"/>
      <c r="K170" s="172"/>
      <c r="L170" s="172"/>
      <c r="M170" s="171"/>
      <c r="N170" s="172"/>
      <c r="O170" s="172"/>
      <c r="P170" s="172"/>
      <c r="Q170" s="172">
        <v>0.19033624426155735</v>
      </c>
      <c r="R170" s="172"/>
      <c r="S170" s="172"/>
      <c r="T170" s="172"/>
      <c r="U170" s="172"/>
      <c r="V170" s="172"/>
      <c r="W170" s="172"/>
      <c r="X170" s="172"/>
      <c r="Y170" s="172"/>
      <c r="Z170" s="172"/>
      <c r="AA170" s="172"/>
      <c r="AB170" s="172"/>
      <c r="AC170" s="172"/>
      <c r="AD170" s="172"/>
      <c r="AE170" s="172"/>
      <c r="AF170" s="172"/>
      <c r="AG170" s="172"/>
      <c r="AH170" s="172"/>
      <c r="AI170" s="172"/>
      <c r="AJ170" s="173"/>
      <c r="AK170" s="170">
        <v>42342</v>
      </c>
      <c r="AL170" s="171" t="s">
        <v>232</v>
      </c>
      <c r="AM170" s="172">
        <v>0</v>
      </c>
      <c r="AN170" s="172">
        <v>0</v>
      </c>
      <c r="AO170" s="172">
        <v>0</v>
      </c>
      <c r="AP170" s="172">
        <v>0</v>
      </c>
      <c r="AQ170" s="172">
        <v>0</v>
      </c>
      <c r="AR170" s="173">
        <v>0</v>
      </c>
      <c r="AS170" s="174">
        <v>0</v>
      </c>
      <c r="AT170" s="171" t="s">
        <v>232</v>
      </c>
      <c r="AU170" s="172">
        <v>0</v>
      </c>
      <c r="AV170" s="172">
        <v>0</v>
      </c>
      <c r="AW170" s="175" t="s">
        <v>232</v>
      </c>
      <c r="AX170" s="176">
        <v>0</v>
      </c>
      <c r="AY170" s="171">
        <v>0</v>
      </c>
      <c r="AZ170" s="172">
        <v>0</v>
      </c>
      <c r="BA170" s="172">
        <v>0</v>
      </c>
      <c r="BB170" s="172">
        <v>0</v>
      </c>
      <c r="BC170" s="172">
        <v>0</v>
      </c>
      <c r="BD170" s="172">
        <v>0</v>
      </c>
      <c r="BE170" s="172">
        <v>0</v>
      </c>
      <c r="BF170" s="172">
        <v>0</v>
      </c>
      <c r="BG170" s="172">
        <v>0</v>
      </c>
      <c r="BH170" s="172">
        <v>0</v>
      </c>
      <c r="BI170" s="172">
        <v>0</v>
      </c>
      <c r="BJ170" s="172">
        <v>0</v>
      </c>
      <c r="BK170" s="172">
        <v>0</v>
      </c>
      <c r="BL170" s="172" t="s">
        <v>232</v>
      </c>
      <c r="BM170" s="172" t="s">
        <v>232</v>
      </c>
      <c r="BN170" s="172" t="s">
        <v>232</v>
      </c>
      <c r="BO170" s="172">
        <v>0</v>
      </c>
      <c r="BP170" s="172">
        <v>0</v>
      </c>
      <c r="BQ170" s="172" t="s">
        <v>232</v>
      </c>
      <c r="BR170" s="172" t="s">
        <v>232</v>
      </c>
      <c r="BS170" s="172" t="s">
        <v>232</v>
      </c>
      <c r="BT170" s="172" t="s">
        <v>232</v>
      </c>
      <c r="BU170" s="172">
        <v>0</v>
      </c>
      <c r="BV170" s="173" t="s">
        <v>232</v>
      </c>
      <c r="BW170" s="174">
        <v>0</v>
      </c>
      <c r="BX170" s="177">
        <v>0</v>
      </c>
      <c r="BY170" s="178">
        <v>0</v>
      </c>
      <c r="BZ170" s="179">
        <v>0</v>
      </c>
      <c r="CA170" s="179">
        <v>0</v>
      </c>
    </row>
    <row r="171" spans="1:79" x14ac:dyDescent="0.2">
      <c r="A171" s="170">
        <v>42345</v>
      </c>
      <c r="B171" s="171"/>
      <c r="C171" s="172">
        <v>3.3316641662507418E-2</v>
      </c>
      <c r="D171" s="172"/>
      <c r="E171" s="172">
        <v>0.10227442009452485</v>
      </c>
      <c r="F171" s="172" t="s">
        <v>232</v>
      </c>
      <c r="G171" s="172" t="s">
        <v>232</v>
      </c>
      <c r="H171" s="173">
        <v>3.3316641662507418E-2</v>
      </c>
      <c r="I171" s="171"/>
      <c r="J171" s="172"/>
      <c r="K171" s="172"/>
      <c r="L171" s="172"/>
      <c r="M171" s="171"/>
      <c r="N171" s="172"/>
      <c r="O171" s="172"/>
      <c r="P171" s="172"/>
      <c r="Q171" s="172">
        <v>0.18840286648549989</v>
      </c>
      <c r="R171" s="172"/>
      <c r="S171" s="172"/>
      <c r="T171" s="172"/>
      <c r="U171" s="172"/>
      <c r="V171" s="172"/>
      <c r="W171" s="172"/>
      <c r="X171" s="172"/>
      <c r="Y171" s="172"/>
      <c r="Z171" s="172"/>
      <c r="AA171" s="172"/>
      <c r="AB171" s="172"/>
      <c r="AC171" s="172"/>
      <c r="AD171" s="172"/>
      <c r="AE171" s="172"/>
      <c r="AF171" s="172"/>
      <c r="AG171" s="172"/>
      <c r="AH171" s="172"/>
      <c r="AI171" s="172"/>
      <c r="AJ171" s="173"/>
      <c r="AK171" s="170">
        <v>42345</v>
      </c>
      <c r="AL171" s="171" t="s">
        <v>232</v>
      </c>
      <c r="AM171" s="172">
        <v>0</v>
      </c>
      <c r="AN171" s="172">
        <v>0</v>
      </c>
      <c r="AO171" s="172">
        <v>0</v>
      </c>
      <c r="AP171" s="172">
        <v>0</v>
      </c>
      <c r="AQ171" s="172">
        <v>0</v>
      </c>
      <c r="AR171" s="173">
        <v>0</v>
      </c>
      <c r="AS171" s="174">
        <v>0</v>
      </c>
      <c r="AT171" s="171" t="s">
        <v>232</v>
      </c>
      <c r="AU171" s="172">
        <v>0</v>
      </c>
      <c r="AV171" s="172">
        <v>0</v>
      </c>
      <c r="AW171" s="175" t="s">
        <v>232</v>
      </c>
      <c r="AX171" s="176">
        <v>0</v>
      </c>
      <c r="AY171" s="171">
        <v>0</v>
      </c>
      <c r="AZ171" s="172">
        <v>0</v>
      </c>
      <c r="BA171" s="172">
        <v>0</v>
      </c>
      <c r="BB171" s="172">
        <v>0</v>
      </c>
      <c r="BC171" s="172">
        <v>0</v>
      </c>
      <c r="BD171" s="172">
        <v>0</v>
      </c>
      <c r="BE171" s="172">
        <v>0</v>
      </c>
      <c r="BF171" s="172">
        <v>0</v>
      </c>
      <c r="BG171" s="172">
        <v>0</v>
      </c>
      <c r="BH171" s="172">
        <v>0</v>
      </c>
      <c r="BI171" s="172">
        <v>0</v>
      </c>
      <c r="BJ171" s="172">
        <v>0</v>
      </c>
      <c r="BK171" s="172">
        <v>0</v>
      </c>
      <c r="BL171" s="172" t="s">
        <v>232</v>
      </c>
      <c r="BM171" s="172" t="s">
        <v>232</v>
      </c>
      <c r="BN171" s="172" t="s">
        <v>232</v>
      </c>
      <c r="BO171" s="172">
        <v>0</v>
      </c>
      <c r="BP171" s="172">
        <v>0</v>
      </c>
      <c r="BQ171" s="172" t="s">
        <v>232</v>
      </c>
      <c r="BR171" s="172" t="s">
        <v>232</v>
      </c>
      <c r="BS171" s="172" t="s">
        <v>232</v>
      </c>
      <c r="BT171" s="172" t="s">
        <v>232</v>
      </c>
      <c r="BU171" s="172">
        <v>0</v>
      </c>
      <c r="BV171" s="173" t="s">
        <v>232</v>
      </c>
      <c r="BW171" s="174">
        <v>0</v>
      </c>
      <c r="BX171" s="177">
        <v>0</v>
      </c>
      <c r="BY171" s="178">
        <v>0</v>
      </c>
      <c r="BZ171" s="179">
        <v>0</v>
      </c>
      <c r="CA171" s="179">
        <v>0</v>
      </c>
    </row>
    <row r="172" spans="1:79" x14ac:dyDescent="0.2">
      <c r="A172" s="170">
        <v>42347</v>
      </c>
      <c r="B172" s="171"/>
      <c r="C172" s="172">
        <v>2.9012678540518567E-2</v>
      </c>
      <c r="D172" s="172"/>
      <c r="E172" s="172">
        <v>9.3202171181315574E-2</v>
      </c>
      <c r="F172" s="172" t="s">
        <v>232</v>
      </c>
      <c r="G172" s="172" t="s">
        <v>232</v>
      </c>
      <c r="H172" s="173">
        <v>2.9012678540518567E-2</v>
      </c>
      <c r="I172" s="171"/>
      <c r="J172" s="172"/>
      <c r="K172" s="172"/>
      <c r="L172" s="172"/>
      <c r="M172" s="171"/>
      <c r="N172" s="172"/>
      <c r="O172" s="172"/>
      <c r="P172" s="172"/>
      <c r="Q172" s="172">
        <v>0.13216163170301146</v>
      </c>
      <c r="R172" s="172"/>
      <c r="S172" s="172"/>
      <c r="T172" s="172"/>
      <c r="U172" s="172"/>
      <c r="V172" s="172"/>
      <c r="W172" s="172"/>
      <c r="X172" s="172"/>
      <c r="Y172" s="172"/>
      <c r="Z172" s="172"/>
      <c r="AA172" s="172"/>
      <c r="AB172" s="172"/>
      <c r="AC172" s="172"/>
      <c r="AD172" s="172"/>
      <c r="AE172" s="172"/>
      <c r="AF172" s="172"/>
      <c r="AG172" s="172"/>
      <c r="AH172" s="172"/>
      <c r="AI172" s="172"/>
      <c r="AJ172" s="173"/>
      <c r="AK172" s="170">
        <v>42347</v>
      </c>
      <c r="AL172" s="171" t="s">
        <v>232</v>
      </c>
      <c r="AM172" s="172">
        <v>0</v>
      </c>
      <c r="AN172" s="172">
        <v>0</v>
      </c>
      <c r="AO172" s="172">
        <v>0</v>
      </c>
      <c r="AP172" s="172">
        <v>0</v>
      </c>
      <c r="AQ172" s="172">
        <v>0</v>
      </c>
      <c r="AR172" s="173">
        <v>0</v>
      </c>
      <c r="AS172" s="174">
        <v>0</v>
      </c>
      <c r="AT172" s="171">
        <v>0</v>
      </c>
      <c r="AU172" s="172">
        <v>0</v>
      </c>
      <c r="AV172" s="172">
        <v>0</v>
      </c>
      <c r="AW172" s="175" t="s">
        <v>232</v>
      </c>
      <c r="AX172" s="176">
        <v>0</v>
      </c>
      <c r="AY172" s="171" t="s">
        <v>232</v>
      </c>
      <c r="AZ172" s="172">
        <v>0</v>
      </c>
      <c r="BA172" s="172">
        <v>0</v>
      </c>
      <c r="BB172" s="172">
        <v>0</v>
      </c>
      <c r="BC172" s="172">
        <v>0</v>
      </c>
      <c r="BD172" s="172">
        <v>0</v>
      </c>
      <c r="BE172" s="172">
        <v>0</v>
      </c>
      <c r="BF172" s="172">
        <v>0</v>
      </c>
      <c r="BG172" s="172">
        <v>0</v>
      </c>
      <c r="BH172" s="172">
        <v>0</v>
      </c>
      <c r="BI172" s="172">
        <v>0</v>
      </c>
      <c r="BJ172" s="172">
        <v>0</v>
      </c>
      <c r="BK172" s="172" t="s">
        <v>232</v>
      </c>
      <c r="BL172" s="172" t="s">
        <v>232</v>
      </c>
      <c r="BM172" s="172" t="s">
        <v>232</v>
      </c>
      <c r="BN172" s="172" t="s">
        <v>232</v>
      </c>
      <c r="BO172" s="172">
        <v>0</v>
      </c>
      <c r="BP172" s="172">
        <v>0</v>
      </c>
      <c r="BQ172" s="172" t="s">
        <v>232</v>
      </c>
      <c r="BR172" s="172" t="s">
        <v>232</v>
      </c>
      <c r="BS172" s="172" t="s">
        <v>232</v>
      </c>
      <c r="BT172" s="172" t="s">
        <v>232</v>
      </c>
      <c r="BU172" s="172">
        <v>0</v>
      </c>
      <c r="BV172" s="173" t="s">
        <v>232</v>
      </c>
      <c r="BW172" s="174">
        <v>0</v>
      </c>
      <c r="BX172" s="177">
        <v>0</v>
      </c>
      <c r="BY172" s="178">
        <v>0</v>
      </c>
      <c r="BZ172" s="179">
        <v>0</v>
      </c>
      <c r="CA172" s="179">
        <v>0</v>
      </c>
    </row>
    <row r="173" spans="1:79" x14ac:dyDescent="0.2">
      <c r="A173" s="170">
        <v>42348</v>
      </c>
      <c r="B173" s="171"/>
      <c r="C173" s="172">
        <v>2.6910912374965752E-2</v>
      </c>
      <c r="D173" s="172">
        <v>9.939709138006711E-2</v>
      </c>
      <c r="E173" s="172">
        <v>8.9093287275775646E-2</v>
      </c>
      <c r="F173" s="172" t="s">
        <v>232</v>
      </c>
      <c r="G173" s="172" t="s">
        <v>232</v>
      </c>
      <c r="H173" s="173">
        <v>2.6910912374965752E-2</v>
      </c>
      <c r="I173" s="171"/>
      <c r="J173" s="172"/>
      <c r="K173" s="172"/>
      <c r="L173" s="172"/>
      <c r="M173" s="171"/>
      <c r="N173" s="172"/>
      <c r="O173" s="172"/>
      <c r="P173" s="172"/>
      <c r="Q173" s="172">
        <v>0.18449547394124521</v>
      </c>
      <c r="R173" s="172"/>
      <c r="S173" s="172"/>
      <c r="T173" s="172"/>
      <c r="U173" s="172"/>
      <c r="V173" s="172"/>
      <c r="W173" s="172"/>
      <c r="X173" s="172"/>
      <c r="Y173" s="172"/>
      <c r="Z173" s="172"/>
      <c r="AA173" s="172"/>
      <c r="AB173" s="172"/>
      <c r="AC173" s="172"/>
      <c r="AD173" s="172"/>
      <c r="AE173" s="172"/>
      <c r="AF173" s="172"/>
      <c r="AG173" s="172"/>
      <c r="AH173" s="172"/>
      <c r="AI173" s="172"/>
      <c r="AJ173" s="173"/>
      <c r="AK173" s="170">
        <v>42348</v>
      </c>
      <c r="AL173" s="171" t="s">
        <v>232</v>
      </c>
      <c r="AM173" s="172">
        <v>0</v>
      </c>
      <c r="AN173" s="172">
        <v>0</v>
      </c>
      <c r="AO173" s="172">
        <v>0</v>
      </c>
      <c r="AP173" s="172">
        <v>0</v>
      </c>
      <c r="AQ173" s="172">
        <v>0</v>
      </c>
      <c r="AR173" s="173">
        <v>0</v>
      </c>
      <c r="AS173" s="174">
        <v>0</v>
      </c>
      <c r="AT173" s="171">
        <v>0</v>
      </c>
      <c r="AU173" s="172" t="s">
        <v>232</v>
      </c>
      <c r="AV173" s="172">
        <v>0</v>
      </c>
      <c r="AW173" s="175" t="s">
        <v>232</v>
      </c>
      <c r="AX173" s="176">
        <v>0</v>
      </c>
      <c r="AY173" s="171" t="s">
        <v>232</v>
      </c>
      <c r="AZ173" s="172">
        <v>0</v>
      </c>
      <c r="BA173" s="172">
        <v>0</v>
      </c>
      <c r="BB173" s="172">
        <v>0</v>
      </c>
      <c r="BC173" s="172">
        <v>0</v>
      </c>
      <c r="BD173" s="172">
        <v>0</v>
      </c>
      <c r="BE173" s="172">
        <v>0</v>
      </c>
      <c r="BF173" s="172">
        <v>0</v>
      </c>
      <c r="BG173" s="172">
        <v>0</v>
      </c>
      <c r="BH173" s="172">
        <v>0</v>
      </c>
      <c r="BI173" s="172">
        <v>0</v>
      </c>
      <c r="BJ173" s="172">
        <v>0</v>
      </c>
      <c r="BK173" s="172" t="s">
        <v>232</v>
      </c>
      <c r="BL173" s="172" t="s">
        <v>232</v>
      </c>
      <c r="BM173" s="172" t="s">
        <v>232</v>
      </c>
      <c r="BN173" s="172" t="s">
        <v>232</v>
      </c>
      <c r="BO173" s="172">
        <v>0</v>
      </c>
      <c r="BP173" s="172">
        <v>0</v>
      </c>
      <c r="BQ173" s="172" t="s">
        <v>232</v>
      </c>
      <c r="BR173" s="172" t="s">
        <v>232</v>
      </c>
      <c r="BS173" s="172" t="s">
        <v>232</v>
      </c>
      <c r="BT173" s="172" t="s">
        <v>232</v>
      </c>
      <c r="BU173" s="172">
        <v>0</v>
      </c>
      <c r="BV173" s="173" t="s">
        <v>232</v>
      </c>
      <c r="BW173" s="174">
        <v>0</v>
      </c>
      <c r="BX173" s="177">
        <v>0</v>
      </c>
      <c r="BY173" s="178">
        <v>0</v>
      </c>
      <c r="BZ173" s="179">
        <v>0</v>
      </c>
      <c r="CA173" s="179">
        <v>0</v>
      </c>
    </row>
    <row r="174" spans="1:79" x14ac:dyDescent="0.2">
      <c r="A174" s="170">
        <v>42349</v>
      </c>
      <c r="B174" s="171"/>
      <c r="C174" s="172">
        <v>2.500937851693532E-2</v>
      </c>
      <c r="D174" s="172">
        <v>9.8388635108678263E-2</v>
      </c>
      <c r="E174" s="172">
        <v>8.7579336178611342E-2</v>
      </c>
      <c r="F174" s="172" t="s">
        <v>232</v>
      </c>
      <c r="G174" s="172" t="s">
        <v>232</v>
      </c>
      <c r="H174" s="173">
        <v>2.500937851693532E-2</v>
      </c>
      <c r="I174" s="171"/>
      <c r="J174" s="172"/>
      <c r="K174" s="172"/>
      <c r="L174" s="172"/>
      <c r="M174" s="171"/>
      <c r="N174" s="172"/>
      <c r="O174" s="172"/>
      <c r="P174" s="172"/>
      <c r="Q174" s="172">
        <v>0.18352244696595249</v>
      </c>
      <c r="R174" s="172"/>
      <c r="S174" s="172"/>
      <c r="T174" s="172"/>
      <c r="U174" s="172"/>
      <c r="V174" s="172"/>
      <c r="W174" s="172"/>
      <c r="X174" s="172"/>
      <c r="Y174" s="172"/>
      <c r="Z174" s="172"/>
      <c r="AA174" s="172"/>
      <c r="AB174" s="172"/>
      <c r="AC174" s="172"/>
      <c r="AD174" s="172"/>
      <c r="AE174" s="172"/>
      <c r="AF174" s="172"/>
      <c r="AG174" s="172"/>
      <c r="AH174" s="172"/>
      <c r="AI174" s="172"/>
      <c r="AJ174" s="173"/>
      <c r="AK174" s="170">
        <v>42349</v>
      </c>
      <c r="AL174" s="171" t="s">
        <v>232</v>
      </c>
      <c r="AM174" s="172">
        <v>0</v>
      </c>
      <c r="AN174" s="172">
        <v>0</v>
      </c>
      <c r="AO174" s="172">
        <v>0</v>
      </c>
      <c r="AP174" s="172">
        <v>0</v>
      </c>
      <c r="AQ174" s="172">
        <v>0</v>
      </c>
      <c r="AR174" s="173">
        <v>0</v>
      </c>
      <c r="AS174" s="174">
        <v>0</v>
      </c>
      <c r="AT174" s="171">
        <v>0</v>
      </c>
      <c r="AU174" s="172" t="s">
        <v>232</v>
      </c>
      <c r="AV174" s="172">
        <v>0</v>
      </c>
      <c r="AW174" s="175" t="s">
        <v>232</v>
      </c>
      <c r="AX174" s="176">
        <v>0</v>
      </c>
      <c r="AY174" s="171" t="s">
        <v>232</v>
      </c>
      <c r="AZ174" s="172">
        <v>0</v>
      </c>
      <c r="BA174" s="172">
        <v>0</v>
      </c>
      <c r="BB174" s="172">
        <v>0</v>
      </c>
      <c r="BC174" s="172">
        <v>0</v>
      </c>
      <c r="BD174" s="172">
        <v>0</v>
      </c>
      <c r="BE174" s="172">
        <v>0</v>
      </c>
      <c r="BF174" s="172">
        <v>0</v>
      </c>
      <c r="BG174" s="172">
        <v>0</v>
      </c>
      <c r="BH174" s="172">
        <v>0</v>
      </c>
      <c r="BI174" s="172">
        <v>0</v>
      </c>
      <c r="BJ174" s="172">
        <v>0</v>
      </c>
      <c r="BK174" s="172" t="s">
        <v>232</v>
      </c>
      <c r="BL174" s="172" t="s">
        <v>232</v>
      </c>
      <c r="BM174" s="172" t="s">
        <v>232</v>
      </c>
      <c r="BN174" s="172" t="s">
        <v>232</v>
      </c>
      <c r="BO174" s="172">
        <v>0</v>
      </c>
      <c r="BP174" s="172">
        <v>0</v>
      </c>
      <c r="BQ174" s="172" t="s">
        <v>232</v>
      </c>
      <c r="BR174" s="172" t="s">
        <v>232</v>
      </c>
      <c r="BS174" s="172" t="s">
        <v>232</v>
      </c>
      <c r="BT174" s="172" t="s">
        <v>232</v>
      </c>
      <c r="BU174" s="172">
        <v>0</v>
      </c>
      <c r="BV174" s="173" t="s">
        <v>232</v>
      </c>
      <c r="BW174" s="174">
        <v>0</v>
      </c>
      <c r="BX174" s="177">
        <v>0</v>
      </c>
      <c r="BY174" s="178">
        <v>0</v>
      </c>
      <c r="BZ174" s="179">
        <v>0</v>
      </c>
      <c r="CA174" s="179">
        <v>0</v>
      </c>
    </row>
    <row r="175" spans="1:79" x14ac:dyDescent="0.2">
      <c r="A175" s="170">
        <v>42350</v>
      </c>
      <c r="B175" s="171"/>
      <c r="C175" s="172" t="s">
        <v>232</v>
      </c>
      <c r="D175" s="172"/>
      <c r="E175" s="172" t="s">
        <v>232</v>
      </c>
      <c r="F175" s="172" t="s">
        <v>232</v>
      </c>
      <c r="G175" s="172" t="s">
        <v>232</v>
      </c>
      <c r="H175" s="173" t="s">
        <v>232</v>
      </c>
      <c r="I175" s="171"/>
      <c r="J175" s="172"/>
      <c r="K175" s="172"/>
      <c r="L175" s="172"/>
      <c r="M175" s="171"/>
      <c r="N175" s="172"/>
      <c r="O175" s="172"/>
      <c r="P175" s="172"/>
      <c r="Q175" s="172" t="s">
        <v>232</v>
      </c>
      <c r="R175" s="172"/>
      <c r="S175" s="172"/>
      <c r="T175" s="172"/>
      <c r="U175" s="172"/>
      <c r="V175" s="172"/>
      <c r="W175" s="172"/>
      <c r="X175" s="172"/>
      <c r="Y175" s="172"/>
      <c r="Z175" s="172"/>
      <c r="AA175" s="172"/>
      <c r="AB175" s="172"/>
      <c r="AC175" s="172"/>
      <c r="AD175" s="172"/>
      <c r="AE175" s="172"/>
      <c r="AF175" s="172"/>
      <c r="AG175" s="172"/>
      <c r="AH175" s="172"/>
      <c r="AI175" s="172"/>
      <c r="AJ175" s="173"/>
      <c r="AK175" s="170">
        <v>42350</v>
      </c>
      <c r="AL175" s="171" t="s">
        <v>232</v>
      </c>
      <c r="AM175" s="172">
        <v>0</v>
      </c>
      <c r="AN175" s="172">
        <v>0</v>
      </c>
      <c r="AO175" s="172">
        <v>0</v>
      </c>
      <c r="AP175" s="172">
        <v>0</v>
      </c>
      <c r="AQ175" s="172">
        <v>0</v>
      </c>
      <c r="AR175" s="173">
        <v>0</v>
      </c>
      <c r="AS175" s="174">
        <v>0</v>
      </c>
      <c r="AT175" s="171">
        <v>0</v>
      </c>
      <c r="AU175" s="172"/>
      <c r="AV175" s="172">
        <v>0</v>
      </c>
      <c r="AW175" s="175"/>
      <c r="AX175" s="176">
        <v>0</v>
      </c>
      <c r="AY175" s="171"/>
      <c r="AZ175" s="172">
        <v>0</v>
      </c>
      <c r="BA175" s="172">
        <v>0</v>
      </c>
      <c r="BB175" s="172">
        <v>0</v>
      </c>
      <c r="BC175" s="172">
        <v>0</v>
      </c>
      <c r="BD175" s="172">
        <v>0</v>
      </c>
      <c r="BE175" s="172">
        <v>0</v>
      </c>
      <c r="BF175" s="172">
        <v>0</v>
      </c>
      <c r="BG175" s="172">
        <v>0</v>
      </c>
      <c r="BH175" s="172">
        <v>0</v>
      </c>
      <c r="BI175" s="172">
        <v>0</v>
      </c>
      <c r="BJ175" s="172">
        <v>0</v>
      </c>
      <c r="BK175" s="172"/>
      <c r="BL175" s="172"/>
      <c r="BM175" s="172"/>
      <c r="BN175" s="172"/>
      <c r="BO175" s="172">
        <v>0</v>
      </c>
      <c r="BP175" s="172">
        <v>0</v>
      </c>
      <c r="BQ175" s="172"/>
      <c r="BR175" s="172"/>
      <c r="BS175" s="172"/>
      <c r="BT175" s="172"/>
      <c r="BU175" s="172">
        <v>0</v>
      </c>
      <c r="BV175" s="173"/>
      <c r="BW175" s="174">
        <v>0</v>
      </c>
      <c r="BX175" s="177">
        <v>0</v>
      </c>
      <c r="BY175" s="178">
        <v>0</v>
      </c>
      <c r="BZ175" s="179">
        <v>0</v>
      </c>
      <c r="CA175" s="179">
        <v>0</v>
      </c>
    </row>
    <row r="176" spans="1:79" x14ac:dyDescent="0.2">
      <c r="A176" s="170">
        <v>42352</v>
      </c>
      <c r="B176" s="171"/>
      <c r="C176" s="172">
        <v>1.8805284284882866E-2</v>
      </c>
      <c r="D176" s="172">
        <v>9.6367158875318604E-2</v>
      </c>
      <c r="E176" s="172">
        <v>8.6559054759081683E-2</v>
      </c>
      <c r="F176" s="172" t="s">
        <v>232</v>
      </c>
      <c r="G176" s="172" t="s">
        <v>232</v>
      </c>
      <c r="H176" s="173">
        <v>1.8805284284882866E-2</v>
      </c>
      <c r="I176" s="171"/>
      <c r="J176" s="172"/>
      <c r="K176" s="172"/>
      <c r="L176" s="172"/>
      <c r="M176" s="171"/>
      <c r="N176" s="172"/>
      <c r="O176" s="172"/>
      <c r="P176" s="172"/>
      <c r="Q176" s="172">
        <v>0.18158671258969467</v>
      </c>
      <c r="R176" s="172"/>
      <c r="S176" s="172"/>
      <c r="T176" s="172"/>
      <c r="U176" s="172"/>
      <c r="V176" s="172"/>
      <c r="W176" s="172"/>
      <c r="X176" s="172"/>
      <c r="Y176" s="172"/>
      <c r="Z176" s="172"/>
      <c r="AA176" s="172"/>
      <c r="AB176" s="172"/>
      <c r="AC176" s="172"/>
      <c r="AD176" s="172"/>
      <c r="AE176" s="172"/>
      <c r="AF176" s="172"/>
      <c r="AG176" s="172"/>
      <c r="AH176" s="172"/>
      <c r="AI176" s="172"/>
      <c r="AJ176" s="173"/>
      <c r="AK176" s="170">
        <v>42352</v>
      </c>
      <c r="AL176" s="171" t="s">
        <v>232</v>
      </c>
      <c r="AM176" s="172">
        <v>0</v>
      </c>
      <c r="AN176" s="172">
        <v>0</v>
      </c>
      <c r="AO176" s="172">
        <v>0</v>
      </c>
      <c r="AP176" s="172">
        <v>0</v>
      </c>
      <c r="AQ176" s="172">
        <v>0</v>
      </c>
      <c r="AR176" s="173">
        <v>0</v>
      </c>
      <c r="AS176" s="174">
        <v>0</v>
      </c>
      <c r="AT176" s="171">
        <v>0</v>
      </c>
      <c r="AU176" s="172" t="s">
        <v>232</v>
      </c>
      <c r="AV176" s="172">
        <v>0</v>
      </c>
      <c r="AW176" s="175" t="s">
        <v>232</v>
      </c>
      <c r="AX176" s="176">
        <v>0</v>
      </c>
      <c r="AY176" s="171">
        <v>0</v>
      </c>
      <c r="AZ176" s="172">
        <v>0</v>
      </c>
      <c r="BA176" s="172">
        <v>0</v>
      </c>
      <c r="BB176" s="172">
        <v>0</v>
      </c>
      <c r="BC176" s="172">
        <v>0</v>
      </c>
      <c r="BD176" s="172">
        <v>0</v>
      </c>
      <c r="BE176" s="172">
        <v>0</v>
      </c>
      <c r="BF176" s="172">
        <v>0</v>
      </c>
      <c r="BG176" s="172">
        <v>0</v>
      </c>
      <c r="BH176" s="172">
        <v>0</v>
      </c>
      <c r="BI176" s="172">
        <v>0</v>
      </c>
      <c r="BJ176" s="172">
        <v>0</v>
      </c>
      <c r="BK176" s="172" t="s">
        <v>232</v>
      </c>
      <c r="BL176" s="172" t="s">
        <v>232</v>
      </c>
      <c r="BM176" s="172" t="s">
        <v>232</v>
      </c>
      <c r="BN176" s="172" t="s">
        <v>232</v>
      </c>
      <c r="BO176" s="172">
        <v>0</v>
      </c>
      <c r="BP176" s="172">
        <v>0</v>
      </c>
      <c r="BQ176" s="172" t="s">
        <v>232</v>
      </c>
      <c r="BR176" s="172" t="s">
        <v>232</v>
      </c>
      <c r="BS176" s="172" t="s">
        <v>232</v>
      </c>
      <c r="BT176" s="172" t="s">
        <v>232</v>
      </c>
      <c r="BU176" s="172">
        <v>0</v>
      </c>
      <c r="BV176" s="173" t="s">
        <v>232</v>
      </c>
      <c r="BW176" s="174">
        <v>0</v>
      </c>
      <c r="BX176" s="177">
        <v>0</v>
      </c>
      <c r="BY176" s="178">
        <v>0</v>
      </c>
      <c r="BZ176" s="179">
        <v>0</v>
      </c>
      <c r="CA176" s="179">
        <v>0</v>
      </c>
    </row>
    <row r="177" spans="1:79" x14ac:dyDescent="0.2">
      <c r="A177" s="170">
        <v>42353</v>
      </c>
      <c r="B177" s="171"/>
      <c r="C177" s="172" t="s">
        <v>232</v>
      </c>
      <c r="D177" s="172"/>
      <c r="E177" s="172">
        <v>8.5549027337794806E-2</v>
      </c>
      <c r="F177" s="172" t="s">
        <v>232</v>
      </c>
      <c r="G177" s="172" t="s">
        <v>232</v>
      </c>
      <c r="H177" s="173" t="s">
        <v>232</v>
      </c>
      <c r="I177" s="171"/>
      <c r="J177" s="172"/>
      <c r="K177" s="172"/>
      <c r="L177" s="172"/>
      <c r="M177" s="171"/>
      <c r="N177" s="172"/>
      <c r="O177" s="172"/>
      <c r="P177" s="172"/>
      <c r="Q177" s="172" t="s">
        <v>232</v>
      </c>
      <c r="R177" s="172"/>
      <c r="S177" s="172"/>
      <c r="T177" s="172"/>
      <c r="U177" s="172"/>
      <c r="V177" s="172"/>
      <c r="W177" s="172"/>
      <c r="X177" s="172"/>
      <c r="Y177" s="172"/>
      <c r="Z177" s="172"/>
      <c r="AA177" s="172"/>
      <c r="AB177" s="172"/>
      <c r="AC177" s="172"/>
      <c r="AD177" s="172"/>
      <c r="AE177" s="172"/>
      <c r="AF177" s="172"/>
      <c r="AG177" s="172"/>
      <c r="AH177" s="172"/>
      <c r="AI177" s="172"/>
      <c r="AJ177" s="173"/>
      <c r="AK177" s="170">
        <v>42353</v>
      </c>
      <c r="AL177" s="171" t="s">
        <v>232</v>
      </c>
      <c r="AM177" s="172">
        <v>0</v>
      </c>
      <c r="AN177" s="172">
        <v>0</v>
      </c>
      <c r="AO177" s="172">
        <v>1.1301305809379745</v>
      </c>
      <c r="AP177" s="172">
        <v>0</v>
      </c>
      <c r="AQ177" s="172">
        <v>0</v>
      </c>
      <c r="AR177" s="173">
        <v>0</v>
      </c>
      <c r="AS177" s="174">
        <v>0.54464347229820764</v>
      </c>
      <c r="AT177" s="171">
        <v>0</v>
      </c>
      <c r="AU177" s="172" t="s">
        <v>232</v>
      </c>
      <c r="AV177" s="172">
        <v>0</v>
      </c>
      <c r="AW177" s="175" t="s">
        <v>232</v>
      </c>
      <c r="AX177" s="176">
        <v>0</v>
      </c>
      <c r="AY177" s="171">
        <v>0</v>
      </c>
      <c r="AZ177" s="172">
        <v>0</v>
      </c>
      <c r="BA177" s="172">
        <v>0</v>
      </c>
      <c r="BB177" s="172">
        <v>0</v>
      </c>
      <c r="BC177" s="172">
        <v>0</v>
      </c>
      <c r="BD177" s="172">
        <v>0</v>
      </c>
      <c r="BE177" s="172">
        <v>0</v>
      </c>
      <c r="BF177" s="172">
        <v>0</v>
      </c>
      <c r="BG177" s="172">
        <v>0</v>
      </c>
      <c r="BH177" s="172">
        <v>0</v>
      </c>
      <c r="BI177" s="172">
        <v>0</v>
      </c>
      <c r="BJ177" s="172">
        <v>0</v>
      </c>
      <c r="BK177" s="172" t="s">
        <v>232</v>
      </c>
      <c r="BL177" s="172" t="s">
        <v>232</v>
      </c>
      <c r="BM177" s="172" t="s">
        <v>232</v>
      </c>
      <c r="BN177" s="172" t="s">
        <v>232</v>
      </c>
      <c r="BO177" s="172">
        <v>0</v>
      </c>
      <c r="BP177" s="172">
        <v>0</v>
      </c>
      <c r="BQ177" s="172" t="s">
        <v>232</v>
      </c>
      <c r="BR177" s="172" t="s">
        <v>232</v>
      </c>
      <c r="BS177" s="172" t="s">
        <v>232</v>
      </c>
      <c r="BT177" s="172" t="s">
        <v>232</v>
      </c>
      <c r="BU177" s="172">
        <v>0</v>
      </c>
      <c r="BV177" s="173" t="s">
        <v>232</v>
      </c>
      <c r="BW177" s="174">
        <v>0</v>
      </c>
      <c r="BX177" s="177">
        <v>0</v>
      </c>
      <c r="BY177" s="178">
        <v>0</v>
      </c>
      <c r="BZ177" s="179">
        <v>0</v>
      </c>
      <c r="CA177" s="179">
        <v>0.19267351261346785</v>
      </c>
    </row>
    <row r="178" spans="1:79" x14ac:dyDescent="0.2">
      <c r="A178" s="170">
        <v>42354</v>
      </c>
      <c r="B178" s="171"/>
      <c r="C178" s="172" t="s">
        <v>232</v>
      </c>
      <c r="D178" s="172">
        <v>9.3347720257964437E-2</v>
      </c>
      <c r="E178" s="172">
        <v>0.19595747216737194</v>
      </c>
      <c r="F178" s="172" t="s">
        <v>232</v>
      </c>
      <c r="G178" s="172" t="s">
        <v>232</v>
      </c>
      <c r="H178" s="173" t="s">
        <v>232</v>
      </c>
      <c r="I178" s="171"/>
      <c r="J178" s="172"/>
      <c r="K178" s="172"/>
      <c r="L178" s="172"/>
      <c r="M178" s="171"/>
      <c r="N178" s="172"/>
      <c r="O178" s="172"/>
      <c r="P178" s="172"/>
      <c r="Q178" s="172">
        <v>0.17963776341114562</v>
      </c>
      <c r="R178" s="172"/>
      <c r="S178" s="172"/>
      <c r="T178" s="172"/>
      <c r="U178" s="172"/>
      <c r="V178" s="172"/>
      <c r="W178" s="172"/>
      <c r="X178" s="172"/>
      <c r="Y178" s="172"/>
      <c r="Z178" s="172"/>
      <c r="AA178" s="172"/>
      <c r="AB178" s="172"/>
      <c r="AC178" s="172"/>
      <c r="AD178" s="172"/>
      <c r="AE178" s="172"/>
      <c r="AF178" s="172"/>
      <c r="AG178" s="172"/>
      <c r="AH178" s="172"/>
      <c r="AI178" s="172"/>
      <c r="AJ178" s="173"/>
      <c r="AK178" s="170">
        <v>42354</v>
      </c>
      <c r="AL178" s="171">
        <v>0</v>
      </c>
      <c r="AM178" s="172">
        <v>0</v>
      </c>
      <c r="AN178" s="172">
        <v>0</v>
      </c>
      <c r="AO178" s="172">
        <v>0</v>
      </c>
      <c r="AP178" s="172">
        <v>0</v>
      </c>
      <c r="AQ178" s="172">
        <v>0</v>
      </c>
      <c r="AR178" s="173">
        <v>0</v>
      </c>
      <c r="AS178" s="174">
        <v>0</v>
      </c>
      <c r="AT178" s="171">
        <v>0</v>
      </c>
      <c r="AU178" s="172">
        <v>2.3928215353938187</v>
      </c>
      <c r="AV178" s="172">
        <v>1.1863568956994563</v>
      </c>
      <c r="AW178" s="175" t="s">
        <v>232</v>
      </c>
      <c r="AX178" s="176">
        <v>1.1863568956994563</v>
      </c>
      <c r="AY178" s="171">
        <v>0</v>
      </c>
      <c r="AZ178" s="172">
        <v>0</v>
      </c>
      <c r="BA178" s="172">
        <v>0</v>
      </c>
      <c r="BB178" s="172">
        <v>0</v>
      </c>
      <c r="BC178" s="172">
        <v>0</v>
      </c>
      <c r="BD178" s="172">
        <v>0</v>
      </c>
      <c r="BE178" s="172">
        <v>0</v>
      </c>
      <c r="BF178" s="172">
        <v>0</v>
      </c>
      <c r="BG178" s="172">
        <v>0</v>
      </c>
      <c r="BH178" s="172">
        <v>0</v>
      </c>
      <c r="BI178" s="172">
        <v>0</v>
      </c>
      <c r="BJ178" s="172">
        <v>0</v>
      </c>
      <c r="BK178" s="172" t="s">
        <v>232</v>
      </c>
      <c r="BL178" s="172" t="s">
        <v>232</v>
      </c>
      <c r="BM178" s="172" t="s">
        <v>232</v>
      </c>
      <c r="BN178" s="172" t="s">
        <v>232</v>
      </c>
      <c r="BO178" s="172">
        <v>0</v>
      </c>
      <c r="BP178" s="172">
        <v>0</v>
      </c>
      <c r="BQ178" s="172" t="s">
        <v>232</v>
      </c>
      <c r="BR178" s="172" t="s">
        <v>232</v>
      </c>
      <c r="BS178" s="172" t="s">
        <v>232</v>
      </c>
      <c r="BT178" s="172" t="s">
        <v>232</v>
      </c>
      <c r="BU178" s="172">
        <v>0</v>
      </c>
      <c r="BV178" s="173" t="s">
        <v>232</v>
      </c>
      <c r="BW178" s="174">
        <v>0</v>
      </c>
      <c r="BX178" s="177">
        <v>0</v>
      </c>
      <c r="BY178" s="178">
        <v>0</v>
      </c>
      <c r="BZ178" s="179">
        <v>0</v>
      </c>
      <c r="CA178" s="179">
        <v>0.28927849988655463</v>
      </c>
    </row>
    <row r="179" spans="1:79" x14ac:dyDescent="0.2">
      <c r="A179" s="170">
        <v>42355</v>
      </c>
      <c r="B179" s="171"/>
      <c r="C179" s="172" t="s">
        <v>232</v>
      </c>
      <c r="D179" s="172">
        <v>9.2440226252725244E-2</v>
      </c>
      <c r="E179" s="172">
        <v>8.6546393892108192E-2</v>
      </c>
      <c r="F179" s="172" t="s">
        <v>232</v>
      </c>
      <c r="G179" s="172" t="s">
        <v>232</v>
      </c>
      <c r="H179" s="173" t="s">
        <v>232</v>
      </c>
      <c r="I179" s="171"/>
      <c r="J179" s="172"/>
      <c r="K179" s="172"/>
      <c r="L179" s="172"/>
      <c r="M179" s="171"/>
      <c r="N179" s="172"/>
      <c r="O179" s="172"/>
      <c r="P179" s="172"/>
      <c r="Q179" s="172">
        <v>0.17866396861041617</v>
      </c>
      <c r="R179" s="172"/>
      <c r="S179" s="172"/>
      <c r="T179" s="172"/>
      <c r="U179" s="172"/>
      <c r="V179" s="172"/>
      <c r="W179" s="172"/>
      <c r="X179" s="172"/>
      <c r="Y179" s="172"/>
      <c r="Z179" s="172"/>
      <c r="AA179" s="172"/>
      <c r="AB179" s="172"/>
      <c r="AC179" s="172"/>
      <c r="AD179" s="172"/>
      <c r="AE179" s="172"/>
      <c r="AF179" s="172"/>
      <c r="AG179" s="172"/>
      <c r="AH179" s="172"/>
      <c r="AI179" s="172"/>
      <c r="AJ179" s="173"/>
      <c r="AK179" s="170">
        <v>42355</v>
      </c>
      <c r="AL179" s="171">
        <v>0</v>
      </c>
      <c r="AM179" s="172">
        <v>0</v>
      </c>
      <c r="AN179" s="172">
        <v>0.61682704169750802</v>
      </c>
      <c r="AO179" s="172">
        <v>1.1301305809379745</v>
      </c>
      <c r="AP179" s="172">
        <v>0</v>
      </c>
      <c r="AQ179" s="172">
        <v>0</v>
      </c>
      <c r="AR179" s="173">
        <v>0</v>
      </c>
      <c r="AS179" s="174">
        <v>0.67652096119015737</v>
      </c>
      <c r="AT179" s="171" t="s">
        <v>232</v>
      </c>
      <c r="AU179" s="172">
        <v>0</v>
      </c>
      <c r="AV179" s="172">
        <v>0</v>
      </c>
      <c r="AW179" s="175" t="s">
        <v>232</v>
      </c>
      <c r="AX179" s="176">
        <v>0</v>
      </c>
      <c r="AY179" s="171">
        <v>0</v>
      </c>
      <c r="AZ179" s="172">
        <v>0</v>
      </c>
      <c r="BA179" s="172">
        <v>0</v>
      </c>
      <c r="BB179" s="172">
        <v>0</v>
      </c>
      <c r="BC179" s="172">
        <v>0</v>
      </c>
      <c r="BD179" s="172">
        <v>0</v>
      </c>
      <c r="BE179" s="172">
        <v>0</v>
      </c>
      <c r="BF179" s="172">
        <v>0</v>
      </c>
      <c r="BG179" s="172">
        <v>0</v>
      </c>
      <c r="BH179" s="172">
        <v>0</v>
      </c>
      <c r="BI179" s="172">
        <v>0</v>
      </c>
      <c r="BJ179" s="172">
        <v>0</v>
      </c>
      <c r="BK179" s="172" t="s">
        <v>232</v>
      </c>
      <c r="BL179" s="172" t="s">
        <v>232</v>
      </c>
      <c r="BM179" s="172" t="s">
        <v>232</v>
      </c>
      <c r="BN179" s="172" t="s">
        <v>232</v>
      </c>
      <c r="BO179" s="172">
        <v>0</v>
      </c>
      <c r="BP179" s="172">
        <v>0</v>
      </c>
      <c r="BQ179" s="172">
        <v>0</v>
      </c>
      <c r="BR179" s="172" t="s">
        <v>232</v>
      </c>
      <c r="BS179" s="172" t="s">
        <v>232</v>
      </c>
      <c r="BT179" s="172" t="s">
        <v>232</v>
      </c>
      <c r="BU179" s="172">
        <v>0</v>
      </c>
      <c r="BV179" s="173" t="s">
        <v>232</v>
      </c>
      <c r="BW179" s="174">
        <v>0</v>
      </c>
      <c r="BX179" s="177">
        <v>0</v>
      </c>
      <c r="BY179" s="178">
        <v>0</v>
      </c>
      <c r="BZ179" s="179">
        <v>0</v>
      </c>
      <c r="CA179" s="179">
        <v>0.24115668779585106</v>
      </c>
    </row>
    <row r="180" spans="1:79" x14ac:dyDescent="0.2">
      <c r="A180" s="170">
        <v>42356</v>
      </c>
      <c r="B180" s="171"/>
      <c r="C180" s="172" t="s">
        <v>232</v>
      </c>
      <c r="D180" s="172">
        <v>0.10393765344460454</v>
      </c>
      <c r="E180" s="172">
        <v>8.3522619202612988E-2</v>
      </c>
      <c r="F180" s="172" t="s">
        <v>232</v>
      </c>
      <c r="G180" s="172" t="s">
        <v>232</v>
      </c>
      <c r="H180" s="173" t="s">
        <v>232</v>
      </c>
      <c r="I180" s="171"/>
      <c r="J180" s="172"/>
      <c r="K180" s="172"/>
      <c r="L180" s="172"/>
      <c r="M180" s="171"/>
      <c r="N180" s="172"/>
      <c r="O180" s="172"/>
      <c r="P180" s="172"/>
      <c r="Q180" s="172" t="s">
        <v>232</v>
      </c>
      <c r="R180" s="172"/>
      <c r="S180" s="172"/>
      <c r="T180" s="172"/>
      <c r="U180" s="172"/>
      <c r="V180" s="172"/>
      <c r="W180" s="172"/>
      <c r="X180" s="172"/>
      <c r="Y180" s="172"/>
      <c r="Z180" s="172"/>
      <c r="AA180" s="172"/>
      <c r="AB180" s="172"/>
      <c r="AC180" s="172"/>
      <c r="AD180" s="172"/>
      <c r="AE180" s="172"/>
      <c r="AF180" s="172"/>
      <c r="AG180" s="172"/>
      <c r="AH180" s="172"/>
      <c r="AI180" s="172"/>
      <c r="AJ180" s="173"/>
      <c r="AK180" s="170">
        <v>42356</v>
      </c>
      <c r="AL180" s="171">
        <v>0</v>
      </c>
      <c r="AM180" s="172">
        <v>0</v>
      </c>
      <c r="AN180" s="172">
        <v>0</v>
      </c>
      <c r="AO180" s="172">
        <v>0</v>
      </c>
      <c r="AP180" s="172">
        <v>0</v>
      </c>
      <c r="AQ180" s="172">
        <v>0</v>
      </c>
      <c r="AR180" s="173">
        <v>0</v>
      </c>
      <c r="AS180" s="174">
        <v>0</v>
      </c>
      <c r="AT180" s="171" t="s">
        <v>232</v>
      </c>
      <c r="AU180" s="172">
        <v>0</v>
      </c>
      <c r="AV180" s="172">
        <v>0</v>
      </c>
      <c r="AW180" s="175" t="s">
        <v>232</v>
      </c>
      <c r="AX180" s="176">
        <v>0</v>
      </c>
      <c r="AY180" s="171">
        <v>0</v>
      </c>
      <c r="AZ180" s="172">
        <v>0</v>
      </c>
      <c r="BA180" s="172">
        <v>0</v>
      </c>
      <c r="BB180" s="172">
        <v>0</v>
      </c>
      <c r="BC180" s="172">
        <v>0</v>
      </c>
      <c r="BD180" s="172">
        <v>0</v>
      </c>
      <c r="BE180" s="172">
        <v>0</v>
      </c>
      <c r="BF180" s="172">
        <v>0</v>
      </c>
      <c r="BG180" s="172">
        <v>0</v>
      </c>
      <c r="BH180" s="172">
        <v>0</v>
      </c>
      <c r="BI180" s="172">
        <v>0</v>
      </c>
      <c r="BJ180" s="172">
        <v>0</v>
      </c>
      <c r="BK180" s="172" t="s">
        <v>232</v>
      </c>
      <c r="BL180" s="172" t="s">
        <v>232</v>
      </c>
      <c r="BM180" s="172" t="s">
        <v>232</v>
      </c>
      <c r="BN180" s="172" t="s">
        <v>232</v>
      </c>
      <c r="BO180" s="172">
        <v>0</v>
      </c>
      <c r="BP180" s="172">
        <v>0</v>
      </c>
      <c r="BQ180" s="172">
        <v>0</v>
      </c>
      <c r="BR180" s="172" t="s">
        <v>232</v>
      </c>
      <c r="BS180" s="172" t="s">
        <v>232</v>
      </c>
      <c r="BT180" s="172" t="s">
        <v>232</v>
      </c>
      <c r="BU180" s="172">
        <v>0</v>
      </c>
      <c r="BV180" s="173" t="s">
        <v>232</v>
      </c>
      <c r="BW180" s="174">
        <v>0</v>
      </c>
      <c r="BX180" s="177">
        <v>0</v>
      </c>
      <c r="BY180" s="178">
        <v>0</v>
      </c>
      <c r="BZ180" s="179">
        <v>0</v>
      </c>
      <c r="CA180" s="179">
        <v>0</v>
      </c>
    </row>
    <row r="181" spans="1:79" x14ac:dyDescent="0.2">
      <c r="A181" s="170">
        <v>42359</v>
      </c>
      <c r="B181" s="171"/>
      <c r="C181" s="172" t="s">
        <v>232</v>
      </c>
      <c r="D181" s="172">
        <v>9.3562555243708712E-2</v>
      </c>
      <c r="E181" s="172">
        <v>0.10262659819993053</v>
      </c>
      <c r="F181" s="172" t="s">
        <v>232</v>
      </c>
      <c r="G181" s="172" t="s">
        <v>232</v>
      </c>
      <c r="H181" s="173" t="s">
        <v>232</v>
      </c>
      <c r="I181" s="171"/>
      <c r="J181" s="172"/>
      <c r="K181" s="172"/>
      <c r="L181" s="172"/>
      <c r="M181" s="171"/>
      <c r="N181" s="172"/>
      <c r="O181" s="172"/>
      <c r="P181" s="172"/>
      <c r="Q181" s="172">
        <v>0.17476389595129566</v>
      </c>
      <c r="R181" s="172"/>
      <c r="S181" s="172"/>
      <c r="T181" s="172"/>
      <c r="U181" s="172"/>
      <c r="V181" s="172"/>
      <c r="W181" s="172"/>
      <c r="X181" s="172"/>
      <c r="Y181" s="172"/>
      <c r="Z181" s="172"/>
      <c r="AA181" s="172"/>
      <c r="AB181" s="172"/>
      <c r="AC181" s="172"/>
      <c r="AD181" s="172"/>
      <c r="AE181" s="172"/>
      <c r="AF181" s="172"/>
      <c r="AG181" s="172"/>
      <c r="AH181" s="172"/>
      <c r="AI181" s="172"/>
      <c r="AJ181" s="173"/>
      <c r="AK181" s="170">
        <v>42359</v>
      </c>
      <c r="AL181" s="171">
        <v>0</v>
      </c>
      <c r="AM181" s="172">
        <v>0</v>
      </c>
      <c r="AN181" s="172">
        <v>0</v>
      </c>
      <c r="AO181" s="172">
        <v>0</v>
      </c>
      <c r="AP181" s="172">
        <v>0</v>
      </c>
      <c r="AQ181" s="172">
        <v>0</v>
      </c>
      <c r="AR181" s="173">
        <v>0</v>
      </c>
      <c r="AS181" s="174">
        <v>0</v>
      </c>
      <c r="AT181" s="171" t="s">
        <v>232</v>
      </c>
      <c r="AU181" s="172">
        <v>0</v>
      </c>
      <c r="AV181" s="172">
        <v>0</v>
      </c>
      <c r="AW181" s="175" t="s">
        <v>232</v>
      </c>
      <c r="AX181" s="176">
        <v>0</v>
      </c>
      <c r="AY181" s="171">
        <v>0</v>
      </c>
      <c r="AZ181" s="172">
        <v>0</v>
      </c>
      <c r="BA181" s="172">
        <v>0</v>
      </c>
      <c r="BB181" s="172">
        <v>0</v>
      </c>
      <c r="BC181" s="172">
        <v>0</v>
      </c>
      <c r="BD181" s="172">
        <v>0</v>
      </c>
      <c r="BE181" s="172">
        <v>0</v>
      </c>
      <c r="BF181" s="172">
        <v>0</v>
      </c>
      <c r="BG181" s="172">
        <v>0</v>
      </c>
      <c r="BH181" s="172">
        <v>0</v>
      </c>
      <c r="BI181" s="172">
        <v>0</v>
      </c>
      <c r="BJ181" s="172">
        <v>0</v>
      </c>
      <c r="BK181" s="172" t="s">
        <v>232</v>
      </c>
      <c r="BL181" s="172" t="s">
        <v>232</v>
      </c>
      <c r="BM181" s="172" t="s">
        <v>232</v>
      </c>
      <c r="BN181" s="172" t="s">
        <v>232</v>
      </c>
      <c r="BO181" s="172">
        <v>0</v>
      </c>
      <c r="BP181" s="172">
        <v>0</v>
      </c>
      <c r="BQ181" s="172">
        <v>0</v>
      </c>
      <c r="BR181" s="172" t="s">
        <v>232</v>
      </c>
      <c r="BS181" s="172" t="s">
        <v>232</v>
      </c>
      <c r="BT181" s="172" t="s">
        <v>232</v>
      </c>
      <c r="BU181" s="172">
        <v>0</v>
      </c>
      <c r="BV181" s="173" t="s">
        <v>232</v>
      </c>
      <c r="BW181" s="174">
        <v>0</v>
      </c>
      <c r="BX181" s="177">
        <v>0</v>
      </c>
      <c r="BY181" s="178">
        <v>0</v>
      </c>
      <c r="BZ181" s="179">
        <v>0</v>
      </c>
      <c r="CA181" s="179">
        <v>0</v>
      </c>
    </row>
    <row r="182" spans="1:79" x14ac:dyDescent="0.2">
      <c r="A182" s="170">
        <v>42360</v>
      </c>
      <c r="B182" s="171"/>
      <c r="C182" s="172" t="s">
        <v>232</v>
      </c>
      <c r="D182" s="172">
        <v>9.3058189466135838E-2</v>
      </c>
      <c r="E182" s="172">
        <v>8.0486570659200229E-2</v>
      </c>
      <c r="F182" s="172" t="s">
        <v>232</v>
      </c>
      <c r="G182" s="172" t="s">
        <v>232</v>
      </c>
      <c r="H182" s="173" t="s">
        <v>232</v>
      </c>
      <c r="I182" s="171"/>
      <c r="J182" s="172"/>
      <c r="K182" s="172"/>
      <c r="L182" s="172"/>
      <c r="M182" s="171"/>
      <c r="N182" s="172"/>
      <c r="O182" s="172"/>
      <c r="P182" s="172"/>
      <c r="Q182" s="172">
        <v>0.17280110592707509</v>
      </c>
      <c r="R182" s="172"/>
      <c r="S182" s="172"/>
      <c r="T182" s="172"/>
      <c r="U182" s="172"/>
      <c r="V182" s="172"/>
      <c r="W182" s="172"/>
      <c r="X182" s="172"/>
      <c r="Y182" s="172"/>
      <c r="Z182" s="172"/>
      <c r="AA182" s="172"/>
      <c r="AB182" s="172"/>
      <c r="AC182" s="172"/>
      <c r="AD182" s="172"/>
      <c r="AE182" s="172"/>
      <c r="AF182" s="172"/>
      <c r="AG182" s="172"/>
      <c r="AH182" s="172"/>
      <c r="AI182" s="172"/>
      <c r="AJ182" s="173"/>
      <c r="AK182" s="170">
        <v>42360</v>
      </c>
      <c r="AL182" s="171">
        <v>0</v>
      </c>
      <c r="AM182" s="172">
        <v>0</v>
      </c>
      <c r="AN182" s="172">
        <v>0</v>
      </c>
      <c r="AO182" s="172">
        <v>0</v>
      </c>
      <c r="AP182" s="172">
        <v>0</v>
      </c>
      <c r="AQ182" s="172">
        <v>0</v>
      </c>
      <c r="AR182" s="173">
        <v>0</v>
      </c>
      <c r="AS182" s="174">
        <v>0</v>
      </c>
      <c r="AT182" s="171" t="s">
        <v>232</v>
      </c>
      <c r="AU182" s="172">
        <v>0</v>
      </c>
      <c r="AV182" s="172">
        <v>0</v>
      </c>
      <c r="AW182" s="175" t="s">
        <v>232</v>
      </c>
      <c r="AX182" s="176">
        <v>0</v>
      </c>
      <c r="AY182" s="171">
        <v>0</v>
      </c>
      <c r="AZ182" s="172" t="s">
        <v>232</v>
      </c>
      <c r="BA182" s="172">
        <v>0</v>
      </c>
      <c r="BB182" s="172">
        <v>0</v>
      </c>
      <c r="BC182" s="172">
        <v>0</v>
      </c>
      <c r="BD182" s="172">
        <v>0</v>
      </c>
      <c r="BE182" s="172">
        <v>0</v>
      </c>
      <c r="BF182" s="172">
        <v>0</v>
      </c>
      <c r="BG182" s="172">
        <v>0</v>
      </c>
      <c r="BH182" s="172">
        <v>0</v>
      </c>
      <c r="BI182" s="172">
        <v>0</v>
      </c>
      <c r="BJ182" s="172">
        <v>0</v>
      </c>
      <c r="BK182" s="172" t="s">
        <v>232</v>
      </c>
      <c r="BL182" s="172" t="s">
        <v>232</v>
      </c>
      <c r="BM182" s="172" t="s">
        <v>232</v>
      </c>
      <c r="BN182" s="172" t="s">
        <v>232</v>
      </c>
      <c r="BO182" s="172">
        <v>0</v>
      </c>
      <c r="BP182" s="172">
        <v>0</v>
      </c>
      <c r="BQ182" s="172" t="s">
        <v>232</v>
      </c>
      <c r="BR182" s="172" t="s">
        <v>232</v>
      </c>
      <c r="BS182" s="172" t="s">
        <v>232</v>
      </c>
      <c r="BT182" s="172" t="s">
        <v>232</v>
      </c>
      <c r="BU182" s="172">
        <v>0</v>
      </c>
      <c r="BV182" s="173" t="s">
        <v>232</v>
      </c>
      <c r="BW182" s="174">
        <v>0</v>
      </c>
      <c r="BX182" s="177">
        <v>0</v>
      </c>
      <c r="BY182" s="178">
        <v>0</v>
      </c>
      <c r="BZ182" s="179">
        <v>0</v>
      </c>
      <c r="CA182" s="179">
        <v>0</v>
      </c>
    </row>
    <row r="183" spans="1:79" x14ac:dyDescent="0.2">
      <c r="A183" s="170">
        <v>42361</v>
      </c>
      <c r="B183" s="171"/>
      <c r="C183" s="172" t="s">
        <v>232</v>
      </c>
      <c r="D183" s="172">
        <v>9.1149141325813809E-2</v>
      </c>
      <c r="E183" s="172">
        <v>8.0985846499594366E-2</v>
      </c>
      <c r="F183" s="172" t="s">
        <v>232</v>
      </c>
      <c r="G183" s="172" t="s">
        <v>232</v>
      </c>
      <c r="H183" s="173" t="s">
        <v>232</v>
      </c>
      <c r="I183" s="171"/>
      <c r="J183" s="172"/>
      <c r="K183" s="172"/>
      <c r="L183" s="172"/>
      <c r="M183" s="171"/>
      <c r="N183" s="172"/>
      <c r="O183" s="172"/>
      <c r="P183" s="172">
        <v>0.17281305084159676</v>
      </c>
      <c r="Q183" s="172" t="s">
        <v>232</v>
      </c>
      <c r="R183" s="172"/>
      <c r="S183" s="172"/>
      <c r="T183" s="172"/>
      <c r="U183" s="172"/>
      <c r="V183" s="172"/>
      <c r="W183" s="172"/>
      <c r="X183" s="172"/>
      <c r="Y183" s="172"/>
      <c r="Z183" s="172"/>
      <c r="AA183" s="172"/>
      <c r="AB183" s="172"/>
      <c r="AC183" s="172"/>
      <c r="AD183" s="172"/>
      <c r="AE183" s="172"/>
      <c r="AF183" s="172"/>
      <c r="AG183" s="172"/>
      <c r="AH183" s="172"/>
      <c r="AI183" s="172"/>
      <c r="AJ183" s="173"/>
      <c r="AK183" s="170">
        <v>42361</v>
      </c>
      <c r="AL183" s="171">
        <v>0</v>
      </c>
      <c r="AM183" s="172">
        <v>0</v>
      </c>
      <c r="AN183" s="172">
        <v>0</v>
      </c>
      <c r="AO183" s="172">
        <v>0</v>
      </c>
      <c r="AP183" s="172">
        <v>0</v>
      </c>
      <c r="AQ183" s="172">
        <v>0</v>
      </c>
      <c r="AR183" s="173">
        <v>0</v>
      </c>
      <c r="AS183" s="174">
        <v>0</v>
      </c>
      <c r="AT183" s="171" t="s">
        <v>232</v>
      </c>
      <c r="AU183" s="172">
        <v>0</v>
      </c>
      <c r="AV183" s="172">
        <v>0</v>
      </c>
      <c r="AW183" s="175" t="s">
        <v>232</v>
      </c>
      <c r="AX183" s="176">
        <v>0</v>
      </c>
      <c r="AY183" s="171">
        <v>0</v>
      </c>
      <c r="AZ183" s="172" t="s">
        <v>232</v>
      </c>
      <c r="BA183" s="172">
        <v>0</v>
      </c>
      <c r="BB183" s="172">
        <v>0</v>
      </c>
      <c r="BC183" s="172">
        <v>0</v>
      </c>
      <c r="BD183" s="172">
        <v>0</v>
      </c>
      <c r="BE183" s="172">
        <v>0</v>
      </c>
      <c r="BF183" s="172">
        <v>0</v>
      </c>
      <c r="BG183" s="172">
        <v>0</v>
      </c>
      <c r="BH183" s="172">
        <v>0</v>
      </c>
      <c r="BI183" s="172">
        <v>0</v>
      </c>
      <c r="BJ183" s="172">
        <v>0</v>
      </c>
      <c r="BK183" s="172" t="s">
        <v>232</v>
      </c>
      <c r="BL183" s="172" t="s">
        <v>232</v>
      </c>
      <c r="BM183" s="172" t="s">
        <v>232</v>
      </c>
      <c r="BN183" s="172" t="s">
        <v>232</v>
      </c>
      <c r="BO183" s="172">
        <v>0</v>
      </c>
      <c r="BP183" s="172">
        <v>0</v>
      </c>
      <c r="BQ183" s="172" t="s">
        <v>232</v>
      </c>
      <c r="BR183" s="172" t="s">
        <v>232</v>
      </c>
      <c r="BS183" s="172" t="s">
        <v>232</v>
      </c>
      <c r="BT183" s="172" t="s">
        <v>232</v>
      </c>
      <c r="BU183" s="172">
        <v>0</v>
      </c>
      <c r="BV183" s="173" t="s">
        <v>232</v>
      </c>
      <c r="BW183" s="174">
        <v>0</v>
      </c>
      <c r="BX183" s="177">
        <v>0</v>
      </c>
      <c r="BY183" s="178">
        <v>0</v>
      </c>
      <c r="BZ183" s="179">
        <v>0</v>
      </c>
      <c r="CA183" s="179">
        <v>0</v>
      </c>
    </row>
    <row r="184" spans="1:79" x14ac:dyDescent="0.2">
      <c r="A184" s="170">
        <v>42362</v>
      </c>
      <c r="B184" s="171"/>
      <c r="C184" s="172" t="s">
        <v>232</v>
      </c>
      <c r="D184" s="172">
        <v>8.4284037205385326E-2</v>
      </c>
      <c r="E184" s="172">
        <v>2.2139701516560858E-2</v>
      </c>
      <c r="F184" s="172" t="s">
        <v>232</v>
      </c>
      <c r="G184" s="172">
        <v>0.8948976376188813</v>
      </c>
      <c r="H184" s="173" t="s">
        <v>232</v>
      </c>
      <c r="I184" s="171"/>
      <c r="J184" s="172"/>
      <c r="K184" s="172"/>
      <c r="L184" s="172"/>
      <c r="M184" s="171"/>
      <c r="N184" s="172"/>
      <c r="O184" s="172"/>
      <c r="P184" s="172">
        <v>0.17084985458011112</v>
      </c>
      <c r="Q184" s="172" t="s">
        <v>232</v>
      </c>
      <c r="R184" s="172"/>
      <c r="S184" s="172"/>
      <c r="T184" s="172"/>
      <c r="U184" s="172"/>
      <c r="V184" s="172"/>
      <c r="W184" s="172"/>
      <c r="X184" s="172"/>
      <c r="Y184" s="172"/>
      <c r="Z184" s="172"/>
      <c r="AA184" s="172"/>
      <c r="AB184" s="172"/>
      <c r="AC184" s="172"/>
      <c r="AD184" s="172"/>
      <c r="AE184" s="172"/>
      <c r="AF184" s="172"/>
      <c r="AG184" s="172"/>
      <c r="AH184" s="172"/>
      <c r="AI184" s="172"/>
      <c r="AJ184" s="173"/>
      <c r="AK184" s="170">
        <v>42362</v>
      </c>
      <c r="AL184" s="171" t="s">
        <v>232</v>
      </c>
      <c r="AM184" s="172">
        <v>0</v>
      </c>
      <c r="AN184" s="172">
        <v>0</v>
      </c>
      <c r="AO184" s="172">
        <v>0</v>
      </c>
      <c r="AP184" s="172">
        <v>0</v>
      </c>
      <c r="AQ184" s="172">
        <v>0</v>
      </c>
      <c r="AR184" s="173">
        <v>0</v>
      </c>
      <c r="AS184" s="174">
        <v>0</v>
      </c>
      <c r="AT184" s="171" t="s">
        <v>232</v>
      </c>
      <c r="AU184" s="172">
        <v>0</v>
      </c>
      <c r="AV184" s="172">
        <v>0</v>
      </c>
      <c r="AW184" s="175" t="s">
        <v>232</v>
      </c>
      <c r="AX184" s="176">
        <v>0</v>
      </c>
      <c r="AY184" s="171">
        <v>0</v>
      </c>
      <c r="AZ184" s="172" t="s">
        <v>232</v>
      </c>
      <c r="BA184" s="172">
        <v>0</v>
      </c>
      <c r="BB184" s="172">
        <v>0</v>
      </c>
      <c r="BC184" s="172" t="s">
        <v>232</v>
      </c>
      <c r="BD184" s="172">
        <v>0</v>
      </c>
      <c r="BE184" s="172">
        <v>0</v>
      </c>
      <c r="BF184" s="172">
        <v>0</v>
      </c>
      <c r="BG184" s="172">
        <v>0</v>
      </c>
      <c r="BH184" s="172">
        <v>0</v>
      </c>
      <c r="BI184" s="172">
        <v>0</v>
      </c>
      <c r="BJ184" s="172">
        <v>0</v>
      </c>
      <c r="BK184" s="172" t="s">
        <v>232</v>
      </c>
      <c r="BL184" s="172" t="s">
        <v>232</v>
      </c>
      <c r="BM184" s="172" t="s">
        <v>232</v>
      </c>
      <c r="BN184" s="172" t="s">
        <v>232</v>
      </c>
      <c r="BO184" s="172">
        <v>0</v>
      </c>
      <c r="BP184" s="172">
        <v>0</v>
      </c>
      <c r="BQ184" s="172">
        <v>0</v>
      </c>
      <c r="BR184" s="172" t="s">
        <v>232</v>
      </c>
      <c r="BS184" s="172" t="s">
        <v>232</v>
      </c>
      <c r="BT184" s="172" t="s">
        <v>232</v>
      </c>
      <c r="BU184" s="172">
        <v>0</v>
      </c>
      <c r="BV184" s="173" t="s">
        <v>232</v>
      </c>
      <c r="BW184" s="174">
        <v>0</v>
      </c>
      <c r="BX184" s="177">
        <v>0</v>
      </c>
      <c r="BY184" s="178">
        <v>0</v>
      </c>
      <c r="BZ184" s="179">
        <v>0</v>
      </c>
      <c r="CA184" s="179">
        <v>0</v>
      </c>
    </row>
    <row r="185" spans="1:79" x14ac:dyDescent="0.2">
      <c r="A185" s="170">
        <v>42363</v>
      </c>
      <c r="B185" s="171"/>
      <c r="C185" s="172" t="s">
        <v>232</v>
      </c>
      <c r="D185" s="172">
        <v>8.4781687155565735E-2</v>
      </c>
      <c r="E185" s="172">
        <v>2.2138587558119399E-2</v>
      </c>
      <c r="F185" s="172" t="s">
        <v>232</v>
      </c>
      <c r="G185" s="172" t="s">
        <v>232</v>
      </c>
      <c r="H185" s="173" t="s">
        <v>232</v>
      </c>
      <c r="I185" s="171"/>
      <c r="J185" s="172"/>
      <c r="K185" s="172"/>
      <c r="L185" s="172"/>
      <c r="M185" s="171"/>
      <c r="N185" s="172"/>
      <c r="O185" s="172"/>
      <c r="P185" s="172">
        <v>0.17086166624690757</v>
      </c>
      <c r="Q185" s="172" t="s">
        <v>232</v>
      </c>
      <c r="R185" s="172"/>
      <c r="S185" s="172"/>
      <c r="T185" s="172"/>
      <c r="U185" s="172"/>
      <c r="V185" s="172"/>
      <c r="W185" s="172"/>
      <c r="X185" s="172"/>
      <c r="Y185" s="172"/>
      <c r="Z185" s="172"/>
      <c r="AA185" s="172"/>
      <c r="AB185" s="172"/>
      <c r="AC185" s="172"/>
      <c r="AD185" s="172"/>
      <c r="AE185" s="172"/>
      <c r="AF185" s="172"/>
      <c r="AG185" s="172"/>
      <c r="AH185" s="172"/>
      <c r="AI185" s="172"/>
      <c r="AJ185" s="173"/>
      <c r="AK185" s="170">
        <v>42363</v>
      </c>
      <c r="AL185" s="171" t="s">
        <v>232</v>
      </c>
      <c r="AM185" s="172">
        <v>0</v>
      </c>
      <c r="AN185" s="172">
        <v>0</v>
      </c>
      <c r="AO185" s="172">
        <v>0</v>
      </c>
      <c r="AP185" s="172">
        <v>0</v>
      </c>
      <c r="AQ185" s="172">
        <v>0</v>
      </c>
      <c r="AR185" s="173">
        <v>0</v>
      </c>
      <c r="AS185" s="174">
        <v>0</v>
      </c>
      <c r="AT185" s="171" t="s">
        <v>232</v>
      </c>
      <c r="AU185" s="172">
        <v>0</v>
      </c>
      <c r="AV185" s="172">
        <v>0</v>
      </c>
      <c r="AW185" s="175" t="s">
        <v>232</v>
      </c>
      <c r="AX185" s="176">
        <v>0</v>
      </c>
      <c r="AY185" s="171">
        <v>0</v>
      </c>
      <c r="AZ185" s="172" t="s">
        <v>232</v>
      </c>
      <c r="BA185" s="172">
        <v>0</v>
      </c>
      <c r="BB185" s="172">
        <v>0</v>
      </c>
      <c r="BC185" s="172" t="s">
        <v>232</v>
      </c>
      <c r="BD185" s="172">
        <v>0</v>
      </c>
      <c r="BE185" s="172">
        <v>0</v>
      </c>
      <c r="BF185" s="172">
        <v>0</v>
      </c>
      <c r="BG185" s="172">
        <v>0</v>
      </c>
      <c r="BH185" s="172">
        <v>0</v>
      </c>
      <c r="BI185" s="172">
        <v>0</v>
      </c>
      <c r="BJ185" s="172">
        <v>0</v>
      </c>
      <c r="BK185" s="172" t="s">
        <v>232</v>
      </c>
      <c r="BL185" s="172" t="s">
        <v>232</v>
      </c>
      <c r="BM185" s="172" t="s">
        <v>232</v>
      </c>
      <c r="BN185" s="172" t="s">
        <v>232</v>
      </c>
      <c r="BO185" s="172">
        <v>0</v>
      </c>
      <c r="BP185" s="172">
        <v>0</v>
      </c>
      <c r="BQ185" s="172">
        <v>0</v>
      </c>
      <c r="BR185" s="172" t="s">
        <v>232</v>
      </c>
      <c r="BS185" s="172" t="s">
        <v>232</v>
      </c>
      <c r="BT185" s="172" t="s">
        <v>232</v>
      </c>
      <c r="BU185" s="172">
        <v>0</v>
      </c>
      <c r="BV185" s="173" t="s">
        <v>232</v>
      </c>
      <c r="BW185" s="174">
        <v>0</v>
      </c>
      <c r="BX185" s="177">
        <v>0</v>
      </c>
      <c r="BY185" s="178">
        <v>0</v>
      </c>
      <c r="BZ185" s="179">
        <v>0</v>
      </c>
      <c r="CA185" s="179">
        <v>0</v>
      </c>
    </row>
    <row r="186" spans="1:79" x14ac:dyDescent="0.2">
      <c r="A186" s="170">
        <v>42366</v>
      </c>
      <c r="B186" s="171"/>
      <c r="C186" s="172" t="s">
        <v>232</v>
      </c>
      <c r="D186" s="172">
        <v>8.4715974135036509E-2</v>
      </c>
      <c r="E186" s="172">
        <v>9.0520492833797747E-2</v>
      </c>
      <c r="F186" s="172" t="s">
        <v>232</v>
      </c>
      <c r="G186" s="172" t="s">
        <v>232</v>
      </c>
      <c r="H186" s="173" t="s">
        <v>232</v>
      </c>
      <c r="I186" s="171"/>
      <c r="J186" s="172"/>
      <c r="K186" s="172"/>
      <c r="L186" s="172"/>
      <c r="M186" s="171"/>
      <c r="N186" s="172"/>
      <c r="O186" s="172"/>
      <c r="P186" s="172">
        <v>0.16892142190348408</v>
      </c>
      <c r="Q186" s="172" t="s">
        <v>232</v>
      </c>
      <c r="R186" s="172"/>
      <c r="S186" s="172"/>
      <c r="T186" s="172"/>
      <c r="U186" s="172"/>
      <c r="V186" s="172"/>
      <c r="W186" s="172"/>
      <c r="X186" s="172"/>
      <c r="Y186" s="172"/>
      <c r="Z186" s="172"/>
      <c r="AA186" s="172"/>
      <c r="AB186" s="172"/>
      <c r="AC186" s="172"/>
      <c r="AD186" s="172"/>
      <c r="AE186" s="172"/>
      <c r="AF186" s="172"/>
      <c r="AG186" s="172"/>
      <c r="AH186" s="172"/>
      <c r="AI186" s="172"/>
      <c r="AJ186" s="173"/>
      <c r="AK186" s="170">
        <v>42366</v>
      </c>
      <c r="AL186" s="171" t="s">
        <v>232</v>
      </c>
      <c r="AM186" s="172">
        <v>0</v>
      </c>
      <c r="AN186" s="172">
        <v>0</v>
      </c>
      <c r="AO186" s="172">
        <v>0</v>
      </c>
      <c r="AP186" s="172">
        <v>0</v>
      </c>
      <c r="AQ186" s="172">
        <v>0</v>
      </c>
      <c r="AR186" s="173">
        <v>0</v>
      </c>
      <c r="AS186" s="174">
        <v>0</v>
      </c>
      <c r="AT186" s="171" t="s">
        <v>232</v>
      </c>
      <c r="AU186" s="172">
        <v>0</v>
      </c>
      <c r="AV186" s="172">
        <v>0</v>
      </c>
      <c r="AW186" s="175" t="s">
        <v>232</v>
      </c>
      <c r="AX186" s="176">
        <v>0</v>
      </c>
      <c r="AY186" s="171">
        <v>0</v>
      </c>
      <c r="AZ186" s="172" t="s">
        <v>232</v>
      </c>
      <c r="BA186" s="172">
        <v>0</v>
      </c>
      <c r="BB186" s="172">
        <v>0</v>
      </c>
      <c r="BC186" s="172" t="s">
        <v>232</v>
      </c>
      <c r="BD186" s="172">
        <v>0</v>
      </c>
      <c r="BE186" s="172">
        <v>0</v>
      </c>
      <c r="BF186" s="172">
        <v>0</v>
      </c>
      <c r="BG186" s="172">
        <v>0</v>
      </c>
      <c r="BH186" s="172">
        <v>0</v>
      </c>
      <c r="BI186" s="172">
        <v>0</v>
      </c>
      <c r="BJ186" s="172">
        <v>0</v>
      </c>
      <c r="BK186" s="172" t="s">
        <v>232</v>
      </c>
      <c r="BL186" s="172" t="s">
        <v>232</v>
      </c>
      <c r="BM186" s="172" t="s">
        <v>232</v>
      </c>
      <c r="BN186" s="172" t="s">
        <v>232</v>
      </c>
      <c r="BO186" s="172">
        <v>0</v>
      </c>
      <c r="BP186" s="172">
        <v>0</v>
      </c>
      <c r="BQ186" s="172">
        <v>0</v>
      </c>
      <c r="BR186" s="172" t="s">
        <v>232</v>
      </c>
      <c r="BS186" s="172" t="s">
        <v>232</v>
      </c>
      <c r="BT186" s="172" t="s">
        <v>232</v>
      </c>
      <c r="BU186" s="172">
        <v>2.3853986341888969</v>
      </c>
      <c r="BV186" s="173" t="s">
        <v>232</v>
      </c>
      <c r="BW186" s="174">
        <v>0.25216816590647972</v>
      </c>
      <c r="BX186" s="177">
        <v>0</v>
      </c>
      <c r="BY186" s="178">
        <v>0</v>
      </c>
      <c r="BZ186" s="179">
        <v>0</v>
      </c>
      <c r="CA186" s="179">
        <v>0.10139769479583574</v>
      </c>
    </row>
    <row r="187" spans="1:79" x14ac:dyDescent="0.2">
      <c r="A187" s="170">
        <v>42367</v>
      </c>
      <c r="B187" s="171"/>
      <c r="C187" s="172" t="s">
        <v>232</v>
      </c>
      <c r="D187" s="172">
        <v>8.8673045448202634E-2</v>
      </c>
      <c r="E187" s="172">
        <v>2.0121736505856448E-2</v>
      </c>
      <c r="F187" s="172" t="s">
        <v>232</v>
      </c>
      <c r="G187" s="172" t="s">
        <v>232</v>
      </c>
      <c r="H187" s="173" t="s">
        <v>232</v>
      </c>
      <c r="I187" s="171"/>
      <c r="J187" s="172"/>
      <c r="K187" s="172"/>
      <c r="L187" s="172"/>
      <c r="M187" s="171"/>
      <c r="N187" s="172"/>
      <c r="O187" s="172"/>
      <c r="P187" s="172" t="s">
        <v>232</v>
      </c>
      <c r="Q187" s="172" t="s">
        <v>232</v>
      </c>
      <c r="R187" s="172"/>
      <c r="S187" s="172"/>
      <c r="T187" s="172"/>
      <c r="U187" s="172"/>
      <c r="V187" s="172"/>
      <c r="W187" s="172"/>
      <c r="X187" s="172"/>
      <c r="Y187" s="172"/>
      <c r="Z187" s="172"/>
      <c r="AA187" s="172"/>
      <c r="AB187" s="172"/>
      <c r="AC187" s="172"/>
      <c r="AD187" s="172"/>
      <c r="AE187" s="172"/>
      <c r="AF187" s="172"/>
      <c r="AG187" s="172"/>
      <c r="AH187" s="172"/>
      <c r="AI187" s="172"/>
      <c r="AJ187" s="173"/>
      <c r="AK187" s="170">
        <v>42367</v>
      </c>
      <c r="AL187" s="171" t="s">
        <v>232</v>
      </c>
      <c r="AM187" s="172">
        <v>0</v>
      </c>
      <c r="AN187" s="172">
        <v>0</v>
      </c>
      <c r="AO187" s="172">
        <v>0</v>
      </c>
      <c r="AP187" s="172">
        <v>0</v>
      </c>
      <c r="AQ187" s="172">
        <v>0</v>
      </c>
      <c r="AR187" s="173">
        <v>0</v>
      </c>
      <c r="AS187" s="174">
        <v>0</v>
      </c>
      <c r="AT187" s="171" t="s">
        <v>232</v>
      </c>
      <c r="AU187" s="172">
        <v>0</v>
      </c>
      <c r="AV187" s="172">
        <v>0</v>
      </c>
      <c r="AW187" s="175" t="s">
        <v>232</v>
      </c>
      <c r="AX187" s="176">
        <v>0</v>
      </c>
      <c r="AY187" s="171" t="s">
        <v>232</v>
      </c>
      <c r="AZ187" s="172" t="s">
        <v>232</v>
      </c>
      <c r="BA187" s="172">
        <v>0</v>
      </c>
      <c r="BB187" s="172">
        <v>0</v>
      </c>
      <c r="BC187" s="172" t="s">
        <v>232</v>
      </c>
      <c r="BD187" s="172">
        <v>0</v>
      </c>
      <c r="BE187" s="172" t="s">
        <v>232</v>
      </c>
      <c r="BF187" s="172">
        <v>0</v>
      </c>
      <c r="BG187" s="172">
        <v>0</v>
      </c>
      <c r="BH187" s="172">
        <v>0</v>
      </c>
      <c r="BI187" s="172">
        <v>0</v>
      </c>
      <c r="BJ187" s="172">
        <v>0</v>
      </c>
      <c r="BK187" s="172" t="s">
        <v>232</v>
      </c>
      <c r="BL187" s="172" t="s">
        <v>232</v>
      </c>
      <c r="BM187" s="172" t="s">
        <v>232</v>
      </c>
      <c r="BN187" s="172" t="s">
        <v>232</v>
      </c>
      <c r="BO187" s="172">
        <v>0</v>
      </c>
      <c r="BP187" s="172">
        <v>0</v>
      </c>
      <c r="BQ187" s="172" t="s">
        <v>232</v>
      </c>
      <c r="BR187" s="172" t="s">
        <v>232</v>
      </c>
      <c r="BS187" s="172" t="s">
        <v>232</v>
      </c>
      <c r="BT187" s="172" t="s">
        <v>232</v>
      </c>
      <c r="BU187" s="172">
        <v>0</v>
      </c>
      <c r="BV187" s="173" t="s">
        <v>232</v>
      </c>
      <c r="BW187" s="174">
        <v>0</v>
      </c>
      <c r="BX187" s="177">
        <v>0</v>
      </c>
      <c r="BY187" s="178">
        <v>0</v>
      </c>
      <c r="BZ187" s="179">
        <v>0</v>
      </c>
      <c r="CA187" s="179">
        <v>0</v>
      </c>
    </row>
    <row r="188" spans="1:79" x14ac:dyDescent="0.2">
      <c r="A188" s="170">
        <v>42368</v>
      </c>
      <c r="B188" s="171"/>
      <c r="C188" s="172" t="s">
        <v>232</v>
      </c>
      <c r="D188" s="172">
        <v>8.2805192759642099E-2</v>
      </c>
      <c r="E188" s="172">
        <v>1.8108834092899005E-2</v>
      </c>
      <c r="F188" s="172" t="s">
        <v>232</v>
      </c>
      <c r="G188" s="172" t="s">
        <v>232</v>
      </c>
      <c r="H188" s="173" t="s">
        <v>232</v>
      </c>
      <c r="I188" s="171"/>
      <c r="J188" s="172"/>
      <c r="K188" s="172"/>
      <c r="L188" s="172"/>
      <c r="M188" s="171"/>
      <c r="N188" s="172"/>
      <c r="O188" s="172"/>
      <c r="P188" s="172">
        <v>0.16696882425295967</v>
      </c>
      <c r="Q188" s="172" t="s">
        <v>232</v>
      </c>
      <c r="R188" s="172"/>
      <c r="S188" s="172"/>
      <c r="T188" s="172"/>
      <c r="U188" s="172"/>
      <c r="V188" s="172"/>
      <c r="W188" s="172"/>
      <c r="X188" s="172"/>
      <c r="Y188" s="172"/>
      <c r="Z188" s="172"/>
      <c r="AA188" s="172"/>
      <c r="AB188" s="172"/>
      <c r="AC188" s="172"/>
      <c r="AD188" s="172"/>
      <c r="AE188" s="172"/>
      <c r="AF188" s="172"/>
      <c r="AG188" s="172"/>
      <c r="AH188" s="172"/>
      <c r="AI188" s="172"/>
      <c r="AJ188" s="173"/>
      <c r="AK188" s="170">
        <v>42368</v>
      </c>
      <c r="AL188" s="171" t="s">
        <v>232</v>
      </c>
      <c r="AM188" s="172">
        <v>0</v>
      </c>
      <c r="AN188" s="172">
        <v>0</v>
      </c>
      <c r="AO188" s="172">
        <v>0</v>
      </c>
      <c r="AP188" s="172">
        <v>0</v>
      </c>
      <c r="AQ188" s="172">
        <v>0</v>
      </c>
      <c r="AR188" s="173">
        <v>0</v>
      </c>
      <c r="AS188" s="174">
        <v>0</v>
      </c>
      <c r="AT188" s="171" t="s">
        <v>232</v>
      </c>
      <c r="AU188" s="172">
        <v>0</v>
      </c>
      <c r="AV188" s="172">
        <v>0</v>
      </c>
      <c r="AW188" s="175" t="s">
        <v>232</v>
      </c>
      <c r="AX188" s="176">
        <v>0</v>
      </c>
      <c r="AY188" s="171" t="s">
        <v>232</v>
      </c>
      <c r="AZ188" s="172" t="s">
        <v>232</v>
      </c>
      <c r="BA188" s="172">
        <v>0</v>
      </c>
      <c r="BB188" s="172">
        <v>0</v>
      </c>
      <c r="BC188" s="172" t="s">
        <v>232</v>
      </c>
      <c r="BD188" s="172">
        <v>0</v>
      </c>
      <c r="BE188" s="172" t="s">
        <v>232</v>
      </c>
      <c r="BF188" s="172">
        <v>0</v>
      </c>
      <c r="BG188" s="172">
        <v>0</v>
      </c>
      <c r="BH188" s="172">
        <v>0</v>
      </c>
      <c r="BI188" s="172">
        <v>0</v>
      </c>
      <c r="BJ188" s="172">
        <v>0</v>
      </c>
      <c r="BK188" s="172" t="s">
        <v>232</v>
      </c>
      <c r="BL188" s="172" t="s">
        <v>232</v>
      </c>
      <c r="BM188" s="172" t="s">
        <v>232</v>
      </c>
      <c r="BN188" s="172" t="s">
        <v>232</v>
      </c>
      <c r="BO188" s="172">
        <v>0</v>
      </c>
      <c r="BP188" s="172">
        <v>0</v>
      </c>
      <c r="BQ188" s="172" t="s">
        <v>232</v>
      </c>
      <c r="BR188" s="172" t="s">
        <v>232</v>
      </c>
      <c r="BS188" s="172" t="s">
        <v>232</v>
      </c>
      <c r="BT188" s="172" t="s">
        <v>232</v>
      </c>
      <c r="BU188" s="172">
        <v>0</v>
      </c>
      <c r="BV188" s="173" t="s">
        <v>232</v>
      </c>
      <c r="BW188" s="174">
        <v>0</v>
      </c>
      <c r="BX188" s="177">
        <v>0</v>
      </c>
      <c r="BY188" s="178">
        <v>0</v>
      </c>
      <c r="BZ188" s="179">
        <v>0</v>
      </c>
      <c r="CA188" s="179">
        <v>0</v>
      </c>
    </row>
    <row r="189" spans="1:79" x14ac:dyDescent="0.2">
      <c r="A189" s="170">
        <v>42369</v>
      </c>
      <c r="B189" s="171"/>
      <c r="C189" s="172" t="s">
        <v>232</v>
      </c>
      <c r="D189" s="172">
        <v>9.1821435812172017E-2</v>
      </c>
      <c r="E189" s="172">
        <v>8.1964846814145204E-2</v>
      </c>
      <c r="F189" s="172" t="s">
        <v>232</v>
      </c>
      <c r="G189" s="172" t="s">
        <v>232</v>
      </c>
      <c r="H189" s="173" t="s">
        <v>232</v>
      </c>
      <c r="I189" s="171"/>
      <c r="J189" s="172"/>
      <c r="K189" s="172"/>
      <c r="L189" s="172"/>
      <c r="M189" s="171"/>
      <c r="N189" s="172"/>
      <c r="O189" s="172"/>
      <c r="P189" s="172">
        <v>0.16401703405823279</v>
      </c>
      <c r="Q189" s="172" t="s">
        <v>232</v>
      </c>
      <c r="R189" s="172"/>
      <c r="S189" s="172"/>
      <c r="T189" s="172"/>
      <c r="U189" s="172"/>
      <c r="V189" s="172"/>
      <c r="W189" s="172"/>
      <c r="X189" s="172"/>
      <c r="Y189" s="172"/>
      <c r="Z189" s="172"/>
      <c r="AA189" s="172"/>
      <c r="AB189" s="172"/>
      <c r="AC189" s="172"/>
      <c r="AD189" s="172"/>
      <c r="AE189" s="172"/>
      <c r="AF189" s="172"/>
      <c r="AG189" s="172"/>
      <c r="AH189" s="172"/>
      <c r="AI189" s="172"/>
      <c r="AJ189" s="173"/>
      <c r="AK189" s="170">
        <v>42369</v>
      </c>
      <c r="AL189" s="171" t="s">
        <v>232</v>
      </c>
      <c r="AM189" s="172">
        <v>0</v>
      </c>
      <c r="AN189" s="172">
        <v>1.8736416098328708</v>
      </c>
      <c r="AO189" s="172">
        <v>0</v>
      </c>
      <c r="AP189" s="172">
        <v>0</v>
      </c>
      <c r="AQ189" s="172">
        <v>0</v>
      </c>
      <c r="AR189" s="173">
        <v>0</v>
      </c>
      <c r="AS189" s="174">
        <v>0.67863286423515234</v>
      </c>
      <c r="AT189" s="171" t="s">
        <v>232</v>
      </c>
      <c r="AU189" s="172">
        <v>0</v>
      </c>
      <c r="AV189" s="172">
        <v>0</v>
      </c>
      <c r="AW189" s="175" t="s">
        <v>232</v>
      </c>
      <c r="AX189" s="176">
        <v>0</v>
      </c>
      <c r="AY189" s="171" t="s">
        <v>232</v>
      </c>
      <c r="AZ189" s="172" t="s">
        <v>232</v>
      </c>
      <c r="BA189" s="172">
        <v>0</v>
      </c>
      <c r="BB189" s="172">
        <v>0</v>
      </c>
      <c r="BC189" s="172" t="s">
        <v>232</v>
      </c>
      <c r="BD189" s="172">
        <v>0</v>
      </c>
      <c r="BE189" s="172" t="s">
        <v>232</v>
      </c>
      <c r="BF189" s="172">
        <v>0</v>
      </c>
      <c r="BG189" s="172">
        <v>0</v>
      </c>
      <c r="BH189" s="172">
        <v>0</v>
      </c>
      <c r="BI189" s="172">
        <v>0</v>
      </c>
      <c r="BJ189" s="172">
        <v>0</v>
      </c>
      <c r="BK189" s="172" t="s">
        <v>232</v>
      </c>
      <c r="BL189" s="172" t="s">
        <v>232</v>
      </c>
      <c r="BM189" s="172" t="s">
        <v>232</v>
      </c>
      <c r="BN189" s="172" t="s">
        <v>232</v>
      </c>
      <c r="BO189" s="172">
        <v>0</v>
      </c>
      <c r="BP189" s="172">
        <v>0</v>
      </c>
      <c r="BQ189" s="172" t="s">
        <v>232</v>
      </c>
      <c r="BR189" s="172" t="s">
        <v>232</v>
      </c>
      <c r="BS189" s="172" t="s">
        <v>232</v>
      </c>
      <c r="BT189" s="172" t="s">
        <v>232</v>
      </c>
      <c r="BU189" s="172">
        <v>0</v>
      </c>
      <c r="BV189" s="173" t="s">
        <v>232</v>
      </c>
      <c r="BW189" s="174">
        <v>0</v>
      </c>
      <c r="BX189" s="177">
        <v>0</v>
      </c>
      <c r="BY189" s="178">
        <v>0</v>
      </c>
      <c r="BZ189" s="179">
        <v>0</v>
      </c>
      <c r="CA189" s="179">
        <v>0.24175927255601928</v>
      </c>
    </row>
    <row r="190" spans="1:79" x14ac:dyDescent="0.2">
      <c r="A190" s="170">
        <v>42373</v>
      </c>
      <c r="B190" s="171" t="s">
        <v>232</v>
      </c>
      <c r="C190" s="172" t="s">
        <v>232</v>
      </c>
      <c r="D190" s="172">
        <v>7.2207958921697207E-2</v>
      </c>
      <c r="E190" s="172">
        <v>0.11665443135992887</v>
      </c>
      <c r="F190" s="172" t="s">
        <v>232</v>
      </c>
      <c r="G190" s="172" t="s">
        <v>232</v>
      </c>
      <c r="H190" s="173" t="s">
        <v>232</v>
      </c>
      <c r="I190" s="171"/>
      <c r="J190" s="172"/>
      <c r="K190" s="172"/>
      <c r="L190" s="172"/>
      <c r="M190" s="171"/>
      <c r="N190" s="172"/>
      <c r="O190" s="172" t="s">
        <v>232</v>
      </c>
      <c r="P190" s="172">
        <v>0.16208576709066075</v>
      </c>
      <c r="Q190" s="172" t="s">
        <v>232</v>
      </c>
      <c r="R190" s="172"/>
      <c r="S190" s="172"/>
      <c r="T190" s="172" t="s">
        <v>232</v>
      </c>
      <c r="U190" s="172" t="s">
        <v>232</v>
      </c>
      <c r="V190" s="172" t="s">
        <v>232</v>
      </c>
      <c r="W190" s="172" t="s">
        <v>232</v>
      </c>
      <c r="X190" s="172"/>
      <c r="Y190" s="172"/>
      <c r="Z190" s="172"/>
      <c r="AA190" s="172"/>
      <c r="AB190" s="172"/>
      <c r="AC190" s="172"/>
      <c r="AD190" s="172"/>
      <c r="AE190" s="172"/>
      <c r="AF190" s="172"/>
      <c r="AG190" s="172"/>
      <c r="AH190" s="172"/>
      <c r="AI190" s="172"/>
      <c r="AJ190" s="173"/>
      <c r="AK190" s="170">
        <v>42373</v>
      </c>
      <c r="AL190" s="171" t="s">
        <v>232</v>
      </c>
      <c r="AM190" s="172">
        <v>0</v>
      </c>
      <c r="AN190" s="172">
        <v>0</v>
      </c>
      <c r="AO190" s="172">
        <v>0</v>
      </c>
      <c r="AP190" s="172">
        <v>0</v>
      </c>
      <c r="AQ190" s="172">
        <v>0</v>
      </c>
      <c r="AR190" s="173">
        <v>0</v>
      </c>
      <c r="AS190" s="174">
        <v>0</v>
      </c>
      <c r="AT190" s="171" t="s">
        <v>232</v>
      </c>
      <c r="AU190" s="172">
        <v>0</v>
      </c>
      <c r="AV190" s="172">
        <v>0</v>
      </c>
      <c r="AW190" s="175" t="s">
        <v>232</v>
      </c>
      <c r="AX190" s="176">
        <v>0</v>
      </c>
      <c r="AY190" s="171" t="s">
        <v>232</v>
      </c>
      <c r="AZ190" s="172" t="s">
        <v>232</v>
      </c>
      <c r="BA190" s="172">
        <v>0</v>
      </c>
      <c r="BB190" s="172">
        <v>0</v>
      </c>
      <c r="BC190" s="172">
        <v>0</v>
      </c>
      <c r="BD190" s="172">
        <v>0</v>
      </c>
      <c r="BE190" s="172" t="s">
        <v>232</v>
      </c>
      <c r="BF190" s="172">
        <v>0</v>
      </c>
      <c r="BG190" s="172">
        <v>0</v>
      </c>
      <c r="BH190" s="172">
        <v>0</v>
      </c>
      <c r="BI190" s="172">
        <v>0</v>
      </c>
      <c r="BJ190" s="172">
        <v>0</v>
      </c>
      <c r="BK190" s="172" t="s">
        <v>232</v>
      </c>
      <c r="BL190" s="172" t="s">
        <v>232</v>
      </c>
      <c r="BM190" s="172" t="s">
        <v>232</v>
      </c>
      <c r="BN190" s="172" t="s">
        <v>232</v>
      </c>
      <c r="BO190" s="172">
        <v>0</v>
      </c>
      <c r="BP190" s="172">
        <v>0</v>
      </c>
      <c r="BQ190" s="172" t="s">
        <v>232</v>
      </c>
      <c r="BR190" s="172" t="s">
        <v>232</v>
      </c>
      <c r="BS190" s="172" t="s">
        <v>232</v>
      </c>
      <c r="BT190" s="172" t="s">
        <v>232</v>
      </c>
      <c r="BU190" s="172">
        <v>0</v>
      </c>
      <c r="BV190" s="173" t="s">
        <v>232</v>
      </c>
      <c r="BW190" s="174">
        <v>0</v>
      </c>
      <c r="BX190" s="177">
        <v>0</v>
      </c>
      <c r="BY190" s="178">
        <v>0</v>
      </c>
      <c r="BZ190" s="179">
        <v>0</v>
      </c>
      <c r="CA190" s="179">
        <v>0</v>
      </c>
    </row>
    <row r="191" spans="1:79" x14ac:dyDescent="0.2">
      <c r="A191" s="170">
        <v>42374</v>
      </c>
      <c r="B191" s="171" t="s">
        <v>232</v>
      </c>
      <c r="C191" s="172" t="s">
        <v>232</v>
      </c>
      <c r="D191" s="172">
        <v>7.4618386365637224E-2</v>
      </c>
      <c r="E191" s="172">
        <v>0.11765238246074929</v>
      </c>
      <c r="F191" s="172" t="s">
        <v>232</v>
      </c>
      <c r="G191" s="172" t="s">
        <v>232</v>
      </c>
      <c r="H191" s="173" t="s">
        <v>232</v>
      </c>
      <c r="I191" s="171"/>
      <c r="J191" s="172"/>
      <c r="K191" s="172"/>
      <c r="L191" s="172"/>
      <c r="M191" s="171"/>
      <c r="N191" s="172"/>
      <c r="O191" s="172" t="s">
        <v>232</v>
      </c>
      <c r="P191" s="172">
        <v>0.1611093814091602</v>
      </c>
      <c r="Q191" s="172" t="s">
        <v>232</v>
      </c>
      <c r="R191" s="172"/>
      <c r="S191" s="172"/>
      <c r="T191" s="172" t="s">
        <v>232</v>
      </c>
      <c r="U191" s="172" t="s">
        <v>232</v>
      </c>
      <c r="V191" s="172" t="s">
        <v>232</v>
      </c>
      <c r="W191" s="172" t="s">
        <v>232</v>
      </c>
      <c r="X191" s="172"/>
      <c r="Y191" s="172"/>
      <c r="Z191" s="172"/>
      <c r="AA191" s="172"/>
      <c r="AB191" s="172"/>
      <c r="AC191" s="172"/>
      <c r="AD191" s="172"/>
      <c r="AE191" s="172"/>
      <c r="AF191" s="172"/>
      <c r="AG191" s="172"/>
      <c r="AH191" s="172"/>
      <c r="AI191" s="172"/>
      <c r="AJ191" s="173"/>
      <c r="AK191" s="170">
        <v>42374</v>
      </c>
      <c r="AL191" s="171" t="s">
        <v>232</v>
      </c>
      <c r="AM191" s="172">
        <v>0</v>
      </c>
      <c r="AN191" s="172">
        <v>0</v>
      </c>
      <c r="AO191" s="172">
        <v>0</v>
      </c>
      <c r="AP191" s="172">
        <v>0</v>
      </c>
      <c r="AQ191" s="172">
        <v>0</v>
      </c>
      <c r="AR191" s="173">
        <v>0</v>
      </c>
      <c r="AS191" s="174">
        <v>0</v>
      </c>
      <c r="AT191" s="171" t="s">
        <v>232</v>
      </c>
      <c r="AU191" s="172">
        <v>0</v>
      </c>
      <c r="AV191" s="172">
        <v>0</v>
      </c>
      <c r="AW191" s="175" t="s">
        <v>232</v>
      </c>
      <c r="AX191" s="176">
        <v>0</v>
      </c>
      <c r="AY191" s="171" t="s">
        <v>232</v>
      </c>
      <c r="AZ191" s="172" t="s">
        <v>232</v>
      </c>
      <c r="BA191" s="172">
        <v>0</v>
      </c>
      <c r="BB191" s="172">
        <v>0</v>
      </c>
      <c r="BC191" s="172">
        <v>0</v>
      </c>
      <c r="BD191" s="172">
        <v>0</v>
      </c>
      <c r="BE191" s="172" t="s">
        <v>232</v>
      </c>
      <c r="BF191" s="172">
        <v>0</v>
      </c>
      <c r="BG191" s="172">
        <v>0</v>
      </c>
      <c r="BH191" s="172">
        <v>0</v>
      </c>
      <c r="BI191" s="172">
        <v>0</v>
      </c>
      <c r="BJ191" s="172">
        <v>0</v>
      </c>
      <c r="BK191" s="172" t="s">
        <v>232</v>
      </c>
      <c r="BL191" s="172" t="s">
        <v>232</v>
      </c>
      <c r="BM191" s="172" t="s">
        <v>232</v>
      </c>
      <c r="BN191" s="172" t="s">
        <v>232</v>
      </c>
      <c r="BO191" s="172">
        <v>0</v>
      </c>
      <c r="BP191" s="172">
        <v>0</v>
      </c>
      <c r="BQ191" s="172" t="s">
        <v>232</v>
      </c>
      <c r="BR191" s="172" t="s">
        <v>232</v>
      </c>
      <c r="BS191" s="172" t="s">
        <v>232</v>
      </c>
      <c r="BT191" s="172" t="s">
        <v>232</v>
      </c>
      <c r="BU191" s="172">
        <v>2.3853986341888969</v>
      </c>
      <c r="BV191" s="173" t="s">
        <v>232</v>
      </c>
      <c r="BW191" s="174">
        <v>0.25304326702475105</v>
      </c>
      <c r="BX191" s="177">
        <v>0</v>
      </c>
      <c r="BY191" s="178">
        <v>0</v>
      </c>
      <c r="BZ191" s="179">
        <v>0</v>
      </c>
      <c r="CA191" s="179">
        <v>0.1015388944735281</v>
      </c>
    </row>
    <row r="192" spans="1:79" x14ac:dyDescent="0.2">
      <c r="A192" s="170">
        <v>42377</v>
      </c>
      <c r="B192" s="171" t="s">
        <v>232</v>
      </c>
      <c r="C192" s="172" t="s">
        <v>232</v>
      </c>
      <c r="D192" s="172">
        <v>7.1052562704131184E-2</v>
      </c>
      <c r="E192" s="172">
        <v>0.1126092158577854</v>
      </c>
      <c r="F192" s="172" t="s">
        <v>232</v>
      </c>
      <c r="G192" s="172" t="s">
        <v>232</v>
      </c>
      <c r="H192" s="173" t="s">
        <v>232</v>
      </c>
      <c r="I192" s="171"/>
      <c r="J192" s="172"/>
      <c r="K192" s="172"/>
      <c r="L192" s="172"/>
      <c r="M192" s="171"/>
      <c r="N192" s="172"/>
      <c r="O192" s="172" t="s">
        <v>232</v>
      </c>
      <c r="P192" s="172">
        <v>0.1581762280901316</v>
      </c>
      <c r="Q192" s="172" t="s">
        <v>232</v>
      </c>
      <c r="R192" s="172"/>
      <c r="S192" s="172"/>
      <c r="T192" s="172" t="s">
        <v>232</v>
      </c>
      <c r="U192" s="172" t="s">
        <v>232</v>
      </c>
      <c r="V192" s="172" t="s">
        <v>232</v>
      </c>
      <c r="W192" s="172" t="s">
        <v>232</v>
      </c>
      <c r="X192" s="172"/>
      <c r="Y192" s="172"/>
      <c r="Z192" s="172"/>
      <c r="AA192" s="172"/>
      <c r="AB192" s="172"/>
      <c r="AC192" s="172"/>
      <c r="AD192" s="172"/>
      <c r="AE192" s="172"/>
      <c r="AF192" s="172"/>
      <c r="AG192" s="172"/>
      <c r="AH192" s="172"/>
      <c r="AI192" s="172"/>
      <c r="AJ192" s="173"/>
      <c r="AK192" s="170">
        <v>42377</v>
      </c>
      <c r="AL192" s="171">
        <v>0</v>
      </c>
      <c r="AM192" s="172">
        <v>0</v>
      </c>
      <c r="AN192" s="172">
        <v>0</v>
      </c>
      <c r="AO192" s="172">
        <v>0</v>
      </c>
      <c r="AP192" s="172">
        <v>0</v>
      </c>
      <c r="AQ192" s="172">
        <v>0</v>
      </c>
      <c r="AR192" s="173">
        <v>0</v>
      </c>
      <c r="AS192" s="174">
        <v>0</v>
      </c>
      <c r="AT192" s="171">
        <v>0</v>
      </c>
      <c r="AU192" s="172">
        <v>0</v>
      </c>
      <c r="AV192" s="172">
        <v>0</v>
      </c>
      <c r="AW192" s="175" t="s">
        <v>232</v>
      </c>
      <c r="AX192" s="176">
        <v>0</v>
      </c>
      <c r="AY192" s="171" t="s">
        <v>232</v>
      </c>
      <c r="AZ192" s="172" t="s">
        <v>232</v>
      </c>
      <c r="BA192" s="172">
        <v>0</v>
      </c>
      <c r="BB192" s="172">
        <v>0</v>
      </c>
      <c r="BC192" s="172">
        <v>0</v>
      </c>
      <c r="BD192" s="172">
        <v>0</v>
      </c>
      <c r="BE192" s="172" t="s">
        <v>232</v>
      </c>
      <c r="BF192" s="172">
        <v>0</v>
      </c>
      <c r="BG192" s="172">
        <v>0</v>
      </c>
      <c r="BH192" s="172">
        <v>0</v>
      </c>
      <c r="BI192" s="172">
        <v>0</v>
      </c>
      <c r="BJ192" s="172">
        <v>0</v>
      </c>
      <c r="BK192" s="172" t="s">
        <v>232</v>
      </c>
      <c r="BL192" s="172" t="s">
        <v>232</v>
      </c>
      <c r="BM192" s="172" t="s">
        <v>232</v>
      </c>
      <c r="BN192" s="172" t="s">
        <v>232</v>
      </c>
      <c r="BO192" s="172">
        <v>0</v>
      </c>
      <c r="BP192" s="172">
        <v>0</v>
      </c>
      <c r="BQ192" s="172" t="s">
        <v>232</v>
      </c>
      <c r="BR192" s="172" t="s">
        <v>232</v>
      </c>
      <c r="BS192" s="172" t="s">
        <v>232</v>
      </c>
      <c r="BT192" s="172" t="s">
        <v>232</v>
      </c>
      <c r="BU192" s="172">
        <v>0</v>
      </c>
      <c r="BV192" s="173" t="s">
        <v>232</v>
      </c>
      <c r="BW192" s="174">
        <v>0</v>
      </c>
      <c r="BX192" s="177">
        <v>0</v>
      </c>
      <c r="BY192" s="178">
        <v>0</v>
      </c>
      <c r="BZ192" s="179">
        <v>0</v>
      </c>
      <c r="CA192" s="179">
        <v>0</v>
      </c>
    </row>
    <row r="193" spans="1:79" x14ac:dyDescent="0.2">
      <c r="A193" s="170">
        <v>42380</v>
      </c>
      <c r="B193" s="171" t="s">
        <v>232</v>
      </c>
      <c r="C193" s="172" t="s">
        <v>232</v>
      </c>
      <c r="D193" s="172">
        <v>6.7437464300682898E-2</v>
      </c>
      <c r="E193" s="172">
        <v>7.4882600144025507E-2</v>
      </c>
      <c r="F193" s="172" t="s">
        <v>232</v>
      </c>
      <c r="G193" s="172" t="s">
        <v>232</v>
      </c>
      <c r="H193" s="173" t="s">
        <v>232</v>
      </c>
      <c r="I193" s="171"/>
      <c r="J193" s="172"/>
      <c r="K193" s="172"/>
      <c r="L193" s="172"/>
      <c r="M193" s="171"/>
      <c r="N193" s="172"/>
      <c r="O193" s="172" t="s">
        <v>232</v>
      </c>
      <c r="P193" s="172">
        <v>0.15524342069483443</v>
      </c>
      <c r="Q193" s="172" t="s">
        <v>232</v>
      </c>
      <c r="R193" s="172"/>
      <c r="S193" s="172"/>
      <c r="T193" s="172" t="s">
        <v>232</v>
      </c>
      <c r="U193" s="172" t="s">
        <v>232</v>
      </c>
      <c r="V193" s="172" t="s">
        <v>232</v>
      </c>
      <c r="W193" s="172" t="s">
        <v>232</v>
      </c>
      <c r="X193" s="172"/>
      <c r="Y193" s="172"/>
      <c r="Z193" s="172"/>
      <c r="AA193" s="172"/>
      <c r="AB193" s="172"/>
      <c r="AC193" s="172"/>
      <c r="AD193" s="172"/>
      <c r="AE193" s="172"/>
      <c r="AF193" s="172"/>
      <c r="AG193" s="172"/>
      <c r="AH193" s="172"/>
      <c r="AI193" s="172"/>
      <c r="AJ193" s="173"/>
      <c r="AK193" s="170">
        <v>42380</v>
      </c>
      <c r="AL193" s="171">
        <v>0</v>
      </c>
      <c r="AM193" s="172">
        <v>0</v>
      </c>
      <c r="AN193" s="172">
        <v>0</v>
      </c>
      <c r="AO193" s="172">
        <v>0</v>
      </c>
      <c r="AP193" s="172">
        <v>0</v>
      </c>
      <c r="AQ193" s="172">
        <v>0</v>
      </c>
      <c r="AR193" s="173">
        <v>0</v>
      </c>
      <c r="AS193" s="174">
        <v>0</v>
      </c>
      <c r="AT193" s="171">
        <v>0</v>
      </c>
      <c r="AU193" s="172" t="s">
        <v>232</v>
      </c>
      <c r="AV193" s="172">
        <v>0</v>
      </c>
      <c r="AW193" s="175" t="s">
        <v>232</v>
      </c>
      <c r="AX193" s="176">
        <v>0</v>
      </c>
      <c r="AY193" s="171" t="s">
        <v>232</v>
      </c>
      <c r="AZ193" s="172" t="s">
        <v>232</v>
      </c>
      <c r="BA193" s="172">
        <v>0</v>
      </c>
      <c r="BB193" s="172">
        <v>0</v>
      </c>
      <c r="BC193" s="172">
        <v>0</v>
      </c>
      <c r="BD193" s="172">
        <v>0</v>
      </c>
      <c r="BE193" s="172" t="s">
        <v>232</v>
      </c>
      <c r="BF193" s="172">
        <v>0</v>
      </c>
      <c r="BG193" s="172">
        <v>0</v>
      </c>
      <c r="BH193" s="172">
        <v>0</v>
      </c>
      <c r="BI193" s="172">
        <v>0</v>
      </c>
      <c r="BJ193" s="172">
        <v>0</v>
      </c>
      <c r="BK193" s="172" t="s">
        <v>232</v>
      </c>
      <c r="BL193" s="172" t="s">
        <v>232</v>
      </c>
      <c r="BM193" s="172" t="s">
        <v>232</v>
      </c>
      <c r="BN193" s="172" t="s">
        <v>232</v>
      </c>
      <c r="BO193" s="172">
        <v>0</v>
      </c>
      <c r="BP193" s="172">
        <v>0</v>
      </c>
      <c r="BQ193" s="172" t="s">
        <v>232</v>
      </c>
      <c r="BR193" s="172" t="s">
        <v>232</v>
      </c>
      <c r="BS193" s="172" t="s">
        <v>232</v>
      </c>
      <c r="BT193" s="172" t="s">
        <v>232</v>
      </c>
      <c r="BU193" s="172">
        <v>0</v>
      </c>
      <c r="BV193" s="173" t="s">
        <v>232</v>
      </c>
      <c r="BW193" s="174">
        <v>0</v>
      </c>
      <c r="BX193" s="177">
        <v>0</v>
      </c>
      <c r="BY193" s="178">
        <v>0</v>
      </c>
      <c r="BZ193" s="179">
        <v>0</v>
      </c>
      <c r="CA193" s="179">
        <v>0</v>
      </c>
    </row>
    <row r="194" spans="1:79" x14ac:dyDescent="0.2">
      <c r="A194" s="170">
        <v>42381</v>
      </c>
      <c r="B194" s="171" t="s">
        <v>232</v>
      </c>
      <c r="C194" s="172" t="s">
        <v>232</v>
      </c>
      <c r="D194" s="172">
        <v>6.6232584430095193E-2</v>
      </c>
      <c r="E194" s="172">
        <v>7.4878574687739813E-2</v>
      </c>
      <c r="F194" s="172" t="s">
        <v>232</v>
      </c>
      <c r="G194" s="172" t="s">
        <v>232</v>
      </c>
      <c r="H194" s="173" t="s">
        <v>232</v>
      </c>
      <c r="I194" s="171"/>
      <c r="J194" s="172"/>
      <c r="K194" s="172"/>
      <c r="L194" s="172"/>
      <c r="M194" s="171"/>
      <c r="N194" s="172"/>
      <c r="O194" s="172" t="s">
        <v>232</v>
      </c>
      <c r="P194" s="172">
        <v>0.1552541668932815</v>
      </c>
      <c r="Q194" s="172" t="s">
        <v>232</v>
      </c>
      <c r="R194" s="172"/>
      <c r="S194" s="172"/>
      <c r="T194" s="172" t="s">
        <v>232</v>
      </c>
      <c r="U194" s="172" t="s">
        <v>232</v>
      </c>
      <c r="V194" s="172" t="s">
        <v>232</v>
      </c>
      <c r="W194" s="172" t="s">
        <v>232</v>
      </c>
      <c r="X194" s="172"/>
      <c r="Y194" s="172"/>
      <c r="Z194" s="172"/>
      <c r="AA194" s="172"/>
      <c r="AB194" s="172"/>
      <c r="AC194" s="172"/>
      <c r="AD194" s="172"/>
      <c r="AE194" s="172"/>
      <c r="AF194" s="172"/>
      <c r="AG194" s="172"/>
      <c r="AH194" s="172"/>
      <c r="AI194" s="172"/>
      <c r="AJ194" s="173"/>
      <c r="AK194" s="170">
        <v>42381</v>
      </c>
      <c r="AL194" s="171">
        <v>0</v>
      </c>
      <c r="AM194" s="172">
        <v>0</v>
      </c>
      <c r="AN194" s="172">
        <v>1.3987065724169045</v>
      </c>
      <c r="AO194" s="172">
        <v>0.4947510010977289</v>
      </c>
      <c r="AP194" s="172">
        <v>0</v>
      </c>
      <c r="AQ194" s="172">
        <v>0</v>
      </c>
      <c r="AR194" s="173">
        <v>0</v>
      </c>
      <c r="AS194" s="174">
        <v>0.67863286423515234</v>
      </c>
      <c r="AT194" s="171">
        <v>0</v>
      </c>
      <c r="AU194" s="172" t="s">
        <v>232</v>
      </c>
      <c r="AV194" s="172">
        <v>0</v>
      </c>
      <c r="AW194" s="175" t="s">
        <v>232</v>
      </c>
      <c r="AX194" s="176">
        <v>0</v>
      </c>
      <c r="AY194" s="171" t="s">
        <v>232</v>
      </c>
      <c r="AZ194" s="172" t="s">
        <v>232</v>
      </c>
      <c r="BA194" s="172">
        <v>0</v>
      </c>
      <c r="BB194" s="172">
        <v>0</v>
      </c>
      <c r="BC194" s="172">
        <v>0</v>
      </c>
      <c r="BD194" s="172">
        <v>0</v>
      </c>
      <c r="BE194" s="172" t="s">
        <v>232</v>
      </c>
      <c r="BF194" s="172">
        <v>0</v>
      </c>
      <c r="BG194" s="172">
        <v>0</v>
      </c>
      <c r="BH194" s="172">
        <v>0</v>
      </c>
      <c r="BI194" s="172">
        <v>0</v>
      </c>
      <c r="BJ194" s="172">
        <v>0</v>
      </c>
      <c r="BK194" s="172" t="s">
        <v>232</v>
      </c>
      <c r="BL194" s="172" t="s">
        <v>232</v>
      </c>
      <c r="BM194" s="172" t="s">
        <v>232</v>
      </c>
      <c r="BN194" s="172" t="s">
        <v>232</v>
      </c>
      <c r="BO194" s="172">
        <v>0</v>
      </c>
      <c r="BP194" s="172">
        <v>0</v>
      </c>
      <c r="BQ194" s="172" t="s">
        <v>232</v>
      </c>
      <c r="BR194" s="172" t="s">
        <v>232</v>
      </c>
      <c r="BS194" s="172" t="s">
        <v>232</v>
      </c>
      <c r="BT194" s="172" t="s">
        <v>232</v>
      </c>
      <c r="BU194" s="172">
        <v>0</v>
      </c>
      <c r="BV194" s="173" t="s">
        <v>232</v>
      </c>
      <c r="BW194" s="174">
        <v>0</v>
      </c>
      <c r="BX194" s="177">
        <v>0</v>
      </c>
      <c r="BY194" s="178">
        <v>0</v>
      </c>
      <c r="BZ194" s="179">
        <v>0</v>
      </c>
      <c r="CA194" s="179">
        <v>0.24175927255601928</v>
      </c>
    </row>
    <row r="195" spans="1:79" x14ac:dyDescent="0.2">
      <c r="A195" s="170">
        <v>42382</v>
      </c>
      <c r="B195" s="171" t="s">
        <v>232</v>
      </c>
      <c r="C195" s="172" t="s">
        <v>232</v>
      </c>
      <c r="D195" s="172">
        <v>6.4526737694352604E-2</v>
      </c>
      <c r="E195" s="172">
        <v>7.3869983901584974E-2</v>
      </c>
      <c r="F195" s="172" t="s">
        <v>232</v>
      </c>
      <c r="G195" s="172" t="s">
        <v>232</v>
      </c>
      <c r="H195" s="173" t="s">
        <v>232</v>
      </c>
      <c r="I195" s="171"/>
      <c r="J195" s="172"/>
      <c r="K195" s="172"/>
      <c r="L195" s="172"/>
      <c r="M195" s="171"/>
      <c r="N195" s="172"/>
      <c r="O195" s="172" t="s">
        <v>232</v>
      </c>
      <c r="P195" s="172">
        <v>0.15328701757854668</v>
      </c>
      <c r="Q195" s="172" t="s">
        <v>232</v>
      </c>
      <c r="R195" s="172"/>
      <c r="S195" s="172"/>
      <c r="T195" s="172" t="s">
        <v>232</v>
      </c>
      <c r="U195" s="172" t="s">
        <v>232</v>
      </c>
      <c r="V195" s="172" t="s">
        <v>232</v>
      </c>
      <c r="W195" s="172" t="s">
        <v>232</v>
      </c>
      <c r="X195" s="172"/>
      <c r="Y195" s="172"/>
      <c r="Z195" s="172"/>
      <c r="AA195" s="172"/>
      <c r="AB195" s="172"/>
      <c r="AC195" s="172"/>
      <c r="AD195" s="172"/>
      <c r="AE195" s="172"/>
      <c r="AF195" s="172"/>
      <c r="AG195" s="172"/>
      <c r="AH195" s="172"/>
      <c r="AI195" s="172"/>
      <c r="AJ195" s="173"/>
      <c r="AK195" s="170">
        <v>42382</v>
      </c>
      <c r="AL195" s="171">
        <v>0</v>
      </c>
      <c r="AM195" s="172">
        <v>0</v>
      </c>
      <c r="AN195" s="172">
        <v>0</v>
      </c>
      <c r="AO195" s="172">
        <v>0</v>
      </c>
      <c r="AP195" s="172">
        <v>0</v>
      </c>
      <c r="AQ195" s="172">
        <v>0</v>
      </c>
      <c r="AR195" s="173">
        <v>0</v>
      </c>
      <c r="AS195" s="174">
        <v>0</v>
      </c>
      <c r="AT195" s="171">
        <v>0</v>
      </c>
      <c r="AU195" s="172">
        <v>0</v>
      </c>
      <c r="AV195" s="172">
        <v>0</v>
      </c>
      <c r="AW195" s="175" t="s">
        <v>232</v>
      </c>
      <c r="AX195" s="176">
        <v>0</v>
      </c>
      <c r="AY195" s="171" t="s">
        <v>232</v>
      </c>
      <c r="AZ195" s="172" t="s">
        <v>232</v>
      </c>
      <c r="BA195" s="172">
        <v>0</v>
      </c>
      <c r="BB195" s="172">
        <v>0</v>
      </c>
      <c r="BC195" s="172">
        <v>0</v>
      </c>
      <c r="BD195" s="172">
        <v>0</v>
      </c>
      <c r="BE195" s="172" t="s">
        <v>232</v>
      </c>
      <c r="BF195" s="172">
        <v>0</v>
      </c>
      <c r="BG195" s="172">
        <v>0</v>
      </c>
      <c r="BH195" s="172">
        <v>0</v>
      </c>
      <c r="BI195" s="172">
        <v>0</v>
      </c>
      <c r="BJ195" s="172">
        <v>0</v>
      </c>
      <c r="BK195" s="172" t="s">
        <v>232</v>
      </c>
      <c r="BL195" s="172" t="s">
        <v>232</v>
      </c>
      <c r="BM195" s="172" t="s">
        <v>232</v>
      </c>
      <c r="BN195" s="172" t="s">
        <v>232</v>
      </c>
      <c r="BO195" s="172">
        <v>0</v>
      </c>
      <c r="BP195" s="172">
        <v>0</v>
      </c>
      <c r="BQ195" s="172" t="s">
        <v>232</v>
      </c>
      <c r="BR195" s="172" t="s">
        <v>232</v>
      </c>
      <c r="BS195" s="172" t="s">
        <v>232</v>
      </c>
      <c r="BT195" s="172" t="s">
        <v>232</v>
      </c>
      <c r="BU195" s="172">
        <v>0</v>
      </c>
      <c r="BV195" s="173" t="s">
        <v>232</v>
      </c>
      <c r="BW195" s="174">
        <v>0</v>
      </c>
      <c r="BX195" s="177">
        <v>0</v>
      </c>
      <c r="BY195" s="178">
        <v>0</v>
      </c>
      <c r="BZ195" s="179">
        <v>0</v>
      </c>
      <c r="CA195" s="179">
        <v>0</v>
      </c>
    </row>
    <row r="196" spans="1:79" x14ac:dyDescent="0.2">
      <c r="A196" s="170">
        <v>42383</v>
      </c>
      <c r="B196" s="171" t="s">
        <v>232</v>
      </c>
      <c r="C196" s="172" t="s">
        <v>232</v>
      </c>
      <c r="D196" s="172">
        <v>7.60737603481072E-2</v>
      </c>
      <c r="E196" s="172">
        <v>3.2177620464963072E-2</v>
      </c>
      <c r="F196" s="172" t="s">
        <v>232</v>
      </c>
      <c r="G196" s="172" t="s">
        <v>232</v>
      </c>
      <c r="H196" s="173" t="s">
        <v>232</v>
      </c>
      <c r="I196" s="171"/>
      <c r="J196" s="172"/>
      <c r="K196" s="172"/>
      <c r="L196" s="172"/>
      <c r="M196" s="171"/>
      <c r="N196" s="172"/>
      <c r="O196" s="172" t="s">
        <v>232</v>
      </c>
      <c r="P196" s="172">
        <v>0.15329762982084069</v>
      </c>
      <c r="Q196" s="172" t="s">
        <v>232</v>
      </c>
      <c r="R196" s="172"/>
      <c r="S196" s="172"/>
      <c r="T196" s="172" t="s">
        <v>232</v>
      </c>
      <c r="U196" s="172" t="s">
        <v>232</v>
      </c>
      <c r="V196" s="172" t="s">
        <v>232</v>
      </c>
      <c r="W196" s="172" t="s">
        <v>232</v>
      </c>
      <c r="X196" s="172"/>
      <c r="Y196" s="172"/>
      <c r="Z196" s="172"/>
      <c r="AA196" s="172"/>
      <c r="AB196" s="172"/>
      <c r="AC196" s="172"/>
      <c r="AD196" s="172"/>
      <c r="AE196" s="172"/>
      <c r="AF196" s="172"/>
      <c r="AG196" s="172"/>
      <c r="AH196" s="172"/>
      <c r="AI196" s="172"/>
      <c r="AJ196" s="173"/>
      <c r="AK196" s="170">
        <v>42383</v>
      </c>
      <c r="AL196" s="171" t="s">
        <v>232</v>
      </c>
      <c r="AM196" s="172">
        <v>0</v>
      </c>
      <c r="AN196" s="172">
        <v>1.7811976773182285</v>
      </c>
      <c r="AO196" s="172">
        <v>0</v>
      </c>
      <c r="AP196" s="172">
        <v>0</v>
      </c>
      <c r="AQ196" s="172">
        <v>0</v>
      </c>
      <c r="AR196" s="173">
        <v>0</v>
      </c>
      <c r="AS196" s="174">
        <v>0.6685605650352987</v>
      </c>
      <c r="AT196" s="171" t="s">
        <v>232</v>
      </c>
      <c r="AU196" s="172">
        <v>0</v>
      </c>
      <c r="AV196" s="172">
        <v>0</v>
      </c>
      <c r="AW196" s="175" t="s">
        <v>232</v>
      </c>
      <c r="AX196" s="176">
        <v>0</v>
      </c>
      <c r="AY196" s="171" t="s">
        <v>232</v>
      </c>
      <c r="AZ196" s="172" t="s">
        <v>232</v>
      </c>
      <c r="BA196" s="172">
        <v>0</v>
      </c>
      <c r="BB196" s="172">
        <v>0</v>
      </c>
      <c r="BC196" s="172">
        <v>0</v>
      </c>
      <c r="BD196" s="172">
        <v>0</v>
      </c>
      <c r="BE196" s="172" t="s">
        <v>232</v>
      </c>
      <c r="BF196" s="172">
        <v>0</v>
      </c>
      <c r="BG196" s="172">
        <v>0</v>
      </c>
      <c r="BH196" s="172">
        <v>0</v>
      </c>
      <c r="BI196" s="172">
        <v>0</v>
      </c>
      <c r="BJ196" s="172">
        <v>0</v>
      </c>
      <c r="BK196" s="172" t="s">
        <v>232</v>
      </c>
      <c r="BL196" s="172" t="s">
        <v>232</v>
      </c>
      <c r="BM196" s="172" t="s">
        <v>232</v>
      </c>
      <c r="BN196" s="172" t="s">
        <v>232</v>
      </c>
      <c r="BO196" s="172">
        <v>0</v>
      </c>
      <c r="BP196" s="172">
        <v>0</v>
      </c>
      <c r="BQ196" s="172">
        <v>0</v>
      </c>
      <c r="BR196" s="172" t="s">
        <v>232</v>
      </c>
      <c r="BS196" s="172" t="s">
        <v>232</v>
      </c>
      <c r="BT196" s="172" t="s">
        <v>232</v>
      </c>
      <c r="BU196" s="172">
        <v>0</v>
      </c>
      <c r="BV196" s="173" t="s">
        <v>232</v>
      </c>
      <c r="BW196" s="174">
        <v>0</v>
      </c>
      <c r="BX196" s="177">
        <v>0</v>
      </c>
      <c r="BY196" s="178">
        <v>0</v>
      </c>
      <c r="BZ196" s="179">
        <v>0</v>
      </c>
      <c r="CA196" s="179">
        <v>0.24021130523761056</v>
      </c>
    </row>
    <row r="197" spans="1:79" x14ac:dyDescent="0.2">
      <c r="A197" s="170">
        <v>42384</v>
      </c>
      <c r="B197" s="171" t="s">
        <v>232</v>
      </c>
      <c r="C197" s="172" t="s">
        <v>232</v>
      </c>
      <c r="D197" s="172">
        <v>7.4934266706208355E-2</v>
      </c>
      <c r="E197" s="172">
        <v>2.9159649078702256E-2</v>
      </c>
      <c r="F197" s="172" t="s">
        <v>232</v>
      </c>
      <c r="G197" s="172" t="s">
        <v>232</v>
      </c>
      <c r="H197" s="173" t="s">
        <v>232</v>
      </c>
      <c r="I197" s="171"/>
      <c r="J197" s="172"/>
      <c r="K197" s="172"/>
      <c r="L197" s="172"/>
      <c r="M197" s="171"/>
      <c r="N197" s="172"/>
      <c r="O197" s="172" t="s">
        <v>232</v>
      </c>
      <c r="P197" s="172">
        <v>0.15133007264833145</v>
      </c>
      <c r="Q197" s="172" t="s">
        <v>232</v>
      </c>
      <c r="R197" s="172"/>
      <c r="S197" s="172"/>
      <c r="T197" s="172" t="s">
        <v>232</v>
      </c>
      <c r="U197" s="172" t="s">
        <v>232</v>
      </c>
      <c r="V197" s="172" t="s">
        <v>232</v>
      </c>
      <c r="W197" s="172" t="s">
        <v>232</v>
      </c>
      <c r="X197" s="172"/>
      <c r="Y197" s="172"/>
      <c r="Z197" s="172"/>
      <c r="AA197" s="172"/>
      <c r="AB197" s="172"/>
      <c r="AC197" s="172"/>
      <c r="AD197" s="172"/>
      <c r="AE197" s="172"/>
      <c r="AF197" s="172"/>
      <c r="AG197" s="172"/>
      <c r="AH197" s="172"/>
      <c r="AI197" s="172"/>
      <c r="AJ197" s="173"/>
      <c r="AK197" s="170">
        <v>42384</v>
      </c>
      <c r="AL197" s="171" t="s">
        <v>232</v>
      </c>
      <c r="AM197" s="172">
        <v>0</v>
      </c>
      <c r="AN197" s="172">
        <v>0</v>
      </c>
      <c r="AO197" s="172">
        <v>0</v>
      </c>
      <c r="AP197" s="172">
        <v>0</v>
      </c>
      <c r="AQ197" s="172">
        <v>0</v>
      </c>
      <c r="AR197" s="173">
        <v>0</v>
      </c>
      <c r="AS197" s="174">
        <v>0</v>
      </c>
      <c r="AT197" s="171" t="s">
        <v>232</v>
      </c>
      <c r="AU197" s="172">
        <v>0</v>
      </c>
      <c r="AV197" s="172">
        <v>0</v>
      </c>
      <c r="AW197" s="175" t="s">
        <v>232</v>
      </c>
      <c r="AX197" s="176">
        <v>0</v>
      </c>
      <c r="AY197" s="171" t="s">
        <v>232</v>
      </c>
      <c r="AZ197" s="172" t="s">
        <v>232</v>
      </c>
      <c r="BA197" s="172">
        <v>0</v>
      </c>
      <c r="BB197" s="172">
        <v>0</v>
      </c>
      <c r="BC197" s="172">
        <v>0</v>
      </c>
      <c r="BD197" s="172">
        <v>0</v>
      </c>
      <c r="BE197" s="172" t="s">
        <v>232</v>
      </c>
      <c r="BF197" s="172">
        <v>0</v>
      </c>
      <c r="BG197" s="172">
        <v>0</v>
      </c>
      <c r="BH197" s="172">
        <v>0</v>
      </c>
      <c r="BI197" s="172">
        <v>0</v>
      </c>
      <c r="BJ197" s="172">
        <v>0</v>
      </c>
      <c r="BK197" s="172" t="s">
        <v>232</v>
      </c>
      <c r="BL197" s="172" t="s">
        <v>232</v>
      </c>
      <c r="BM197" s="172" t="s">
        <v>232</v>
      </c>
      <c r="BN197" s="172" t="s">
        <v>232</v>
      </c>
      <c r="BO197" s="172">
        <v>0</v>
      </c>
      <c r="BP197" s="172">
        <v>0</v>
      </c>
      <c r="BQ197" s="172">
        <v>0</v>
      </c>
      <c r="BR197" s="172" t="s">
        <v>232</v>
      </c>
      <c r="BS197" s="172" t="s">
        <v>232</v>
      </c>
      <c r="BT197" s="172" t="s">
        <v>232</v>
      </c>
      <c r="BU197" s="172">
        <v>0</v>
      </c>
      <c r="BV197" s="173" t="s">
        <v>232</v>
      </c>
      <c r="BW197" s="174">
        <v>0</v>
      </c>
      <c r="BX197" s="177">
        <v>0</v>
      </c>
      <c r="BY197" s="178">
        <v>0</v>
      </c>
      <c r="BZ197" s="179">
        <v>0</v>
      </c>
      <c r="CA197" s="179">
        <v>0</v>
      </c>
    </row>
    <row r="198" spans="1:79" x14ac:dyDescent="0.2">
      <c r="A198" s="170">
        <v>42387</v>
      </c>
      <c r="B198" s="171" t="s">
        <v>232</v>
      </c>
      <c r="C198" s="172" t="s">
        <v>232</v>
      </c>
      <c r="D198" s="172">
        <v>6.6826208221066802E-2</v>
      </c>
      <c r="E198" s="172">
        <v>3.2271701588300346E-2</v>
      </c>
      <c r="F198" s="172" t="s">
        <v>232</v>
      </c>
      <c r="G198" s="172" t="s">
        <v>232</v>
      </c>
      <c r="H198" s="173" t="s">
        <v>232</v>
      </c>
      <c r="I198" s="171"/>
      <c r="J198" s="172"/>
      <c r="K198" s="172"/>
      <c r="L198" s="172"/>
      <c r="M198" s="171"/>
      <c r="N198" s="172"/>
      <c r="O198" s="172" t="s">
        <v>232</v>
      </c>
      <c r="P198" s="172">
        <v>0.14839437288537174</v>
      </c>
      <c r="Q198" s="172" t="s">
        <v>232</v>
      </c>
      <c r="R198" s="172"/>
      <c r="S198" s="172"/>
      <c r="T198" s="172" t="s">
        <v>232</v>
      </c>
      <c r="U198" s="172" t="s">
        <v>232</v>
      </c>
      <c r="V198" s="172" t="s">
        <v>232</v>
      </c>
      <c r="W198" s="172" t="s">
        <v>232</v>
      </c>
      <c r="X198" s="172"/>
      <c r="Y198" s="172"/>
      <c r="Z198" s="172"/>
      <c r="AA198" s="172"/>
      <c r="AB198" s="172"/>
      <c r="AC198" s="172"/>
      <c r="AD198" s="172"/>
      <c r="AE198" s="172"/>
      <c r="AF198" s="172"/>
      <c r="AG198" s="172"/>
      <c r="AH198" s="172"/>
      <c r="AI198" s="172"/>
      <c r="AJ198" s="173"/>
      <c r="AK198" s="170">
        <v>42387</v>
      </c>
      <c r="AL198" s="171" t="s">
        <v>232</v>
      </c>
      <c r="AM198" s="172">
        <v>0</v>
      </c>
      <c r="AN198" s="172">
        <v>0</v>
      </c>
      <c r="AO198" s="172">
        <v>0</v>
      </c>
      <c r="AP198" s="172">
        <v>0</v>
      </c>
      <c r="AQ198" s="172">
        <v>0</v>
      </c>
      <c r="AR198" s="173">
        <v>0</v>
      </c>
      <c r="AS198" s="174">
        <v>0</v>
      </c>
      <c r="AT198" s="171" t="s">
        <v>232</v>
      </c>
      <c r="AU198" s="172">
        <v>0</v>
      </c>
      <c r="AV198" s="172">
        <v>0</v>
      </c>
      <c r="AW198" s="175" t="s">
        <v>232</v>
      </c>
      <c r="AX198" s="176">
        <v>0</v>
      </c>
      <c r="AY198" s="171" t="s">
        <v>232</v>
      </c>
      <c r="AZ198" s="172" t="s">
        <v>232</v>
      </c>
      <c r="BA198" s="172">
        <v>0</v>
      </c>
      <c r="BB198" s="172">
        <v>0</v>
      </c>
      <c r="BC198" s="172">
        <v>0</v>
      </c>
      <c r="BD198" s="172">
        <v>0</v>
      </c>
      <c r="BE198" s="172" t="s">
        <v>232</v>
      </c>
      <c r="BF198" s="172">
        <v>0</v>
      </c>
      <c r="BG198" s="172">
        <v>0</v>
      </c>
      <c r="BH198" s="172">
        <v>0</v>
      </c>
      <c r="BI198" s="172">
        <v>0</v>
      </c>
      <c r="BJ198" s="172">
        <v>0</v>
      </c>
      <c r="BK198" s="172" t="s">
        <v>232</v>
      </c>
      <c r="BL198" s="172" t="s">
        <v>232</v>
      </c>
      <c r="BM198" s="172" t="s">
        <v>232</v>
      </c>
      <c r="BN198" s="172" t="s">
        <v>232</v>
      </c>
      <c r="BO198" s="172">
        <v>0</v>
      </c>
      <c r="BP198" s="172">
        <v>0</v>
      </c>
      <c r="BQ198" s="172">
        <v>0</v>
      </c>
      <c r="BR198" s="172" t="s">
        <v>232</v>
      </c>
      <c r="BS198" s="172" t="s">
        <v>232</v>
      </c>
      <c r="BT198" s="172" t="s">
        <v>232</v>
      </c>
      <c r="BU198" s="172">
        <v>0</v>
      </c>
      <c r="BV198" s="173" t="s">
        <v>232</v>
      </c>
      <c r="BW198" s="174">
        <v>0</v>
      </c>
      <c r="BX198" s="177">
        <v>0</v>
      </c>
      <c r="BY198" s="178">
        <v>0</v>
      </c>
      <c r="BZ198" s="179">
        <v>0</v>
      </c>
      <c r="CA198" s="179">
        <v>0</v>
      </c>
    </row>
    <row r="199" spans="1:79" x14ac:dyDescent="0.2">
      <c r="A199" s="170">
        <v>42389</v>
      </c>
      <c r="B199" s="171" t="s">
        <v>232</v>
      </c>
      <c r="C199" s="172" t="s">
        <v>232</v>
      </c>
      <c r="D199" s="172">
        <v>6.4916297298349801E-2</v>
      </c>
      <c r="E199" s="172">
        <v>3.0157724901234594E-2</v>
      </c>
      <c r="F199" s="172" t="s">
        <v>232</v>
      </c>
      <c r="G199" s="172" t="s">
        <v>232</v>
      </c>
      <c r="H199" s="173" t="s">
        <v>232</v>
      </c>
      <c r="I199" s="171"/>
      <c r="J199" s="172"/>
      <c r="K199" s="172"/>
      <c r="L199" s="172"/>
      <c r="M199" s="171"/>
      <c r="N199" s="172"/>
      <c r="O199" s="172" t="s">
        <v>232</v>
      </c>
      <c r="P199" s="172">
        <v>0.14643606284877125</v>
      </c>
      <c r="Q199" s="172" t="s">
        <v>232</v>
      </c>
      <c r="R199" s="172"/>
      <c r="S199" s="172"/>
      <c r="T199" s="172" t="s">
        <v>232</v>
      </c>
      <c r="U199" s="172" t="s">
        <v>232</v>
      </c>
      <c r="V199" s="172" t="s">
        <v>232</v>
      </c>
      <c r="W199" s="172" t="s">
        <v>232</v>
      </c>
      <c r="X199" s="172"/>
      <c r="Y199" s="172"/>
      <c r="Z199" s="172"/>
      <c r="AA199" s="172"/>
      <c r="AB199" s="172"/>
      <c r="AC199" s="172"/>
      <c r="AD199" s="172"/>
      <c r="AE199" s="172"/>
      <c r="AF199" s="172"/>
      <c r="AG199" s="172"/>
      <c r="AH199" s="172"/>
      <c r="AI199" s="172"/>
      <c r="AJ199" s="173"/>
      <c r="AK199" s="170">
        <v>42389</v>
      </c>
      <c r="AL199" s="171">
        <v>0</v>
      </c>
      <c r="AM199" s="172">
        <v>0</v>
      </c>
      <c r="AN199" s="172">
        <v>1.7178588607160032</v>
      </c>
      <c r="AO199" s="172">
        <v>0</v>
      </c>
      <c r="AP199" s="172">
        <v>0</v>
      </c>
      <c r="AQ199" s="172">
        <v>0</v>
      </c>
      <c r="AR199" s="173">
        <v>0</v>
      </c>
      <c r="AS199" s="174">
        <v>0.6685605650352987</v>
      </c>
      <c r="AT199" s="171" t="s">
        <v>232</v>
      </c>
      <c r="AU199" s="172">
        <v>2.0010405410813625</v>
      </c>
      <c r="AV199" s="172">
        <v>2.0010405410813625</v>
      </c>
      <c r="AW199" s="175" t="s">
        <v>232</v>
      </c>
      <c r="AX199" s="176">
        <v>2.0010405410813625</v>
      </c>
      <c r="AY199" s="171" t="s">
        <v>232</v>
      </c>
      <c r="AZ199" s="172" t="s">
        <v>232</v>
      </c>
      <c r="BA199" s="172">
        <v>0</v>
      </c>
      <c r="BB199" s="172">
        <v>0</v>
      </c>
      <c r="BC199" s="172">
        <v>0</v>
      </c>
      <c r="BD199" s="172">
        <v>0</v>
      </c>
      <c r="BE199" s="172" t="s">
        <v>232</v>
      </c>
      <c r="BF199" s="172">
        <v>0</v>
      </c>
      <c r="BG199" s="172">
        <v>0</v>
      </c>
      <c r="BH199" s="172">
        <v>0</v>
      </c>
      <c r="BI199" s="172">
        <v>0</v>
      </c>
      <c r="BJ199" s="172">
        <v>0</v>
      </c>
      <c r="BK199" s="172" t="s">
        <v>232</v>
      </c>
      <c r="BL199" s="172" t="s">
        <v>232</v>
      </c>
      <c r="BM199" s="172" t="s">
        <v>232</v>
      </c>
      <c r="BN199" s="172" t="s">
        <v>232</v>
      </c>
      <c r="BO199" s="172">
        <v>0</v>
      </c>
      <c r="BP199" s="172">
        <v>0</v>
      </c>
      <c r="BQ199" s="172" t="s">
        <v>232</v>
      </c>
      <c r="BR199" s="172" t="s">
        <v>232</v>
      </c>
      <c r="BS199" s="172" t="s">
        <v>232</v>
      </c>
      <c r="BT199" s="172" t="s">
        <v>232</v>
      </c>
      <c r="BU199" s="172">
        <v>0</v>
      </c>
      <c r="BV199" s="173" t="s">
        <v>232</v>
      </c>
      <c r="BW199" s="174">
        <v>0</v>
      </c>
      <c r="BX199" s="177">
        <v>0</v>
      </c>
      <c r="BY199" s="178">
        <v>0</v>
      </c>
      <c r="BZ199" s="179">
        <v>0</v>
      </c>
      <c r="CA199" s="179">
        <v>0.71925597859954538</v>
      </c>
    </row>
    <row r="200" spans="1:79" x14ac:dyDescent="0.2">
      <c r="A200" s="170">
        <v>42390</v>
      </c>
      <c r="B200" s="171" t="s">
        <v>232</v>
      </c>
      <c r="C200" s="172" t="s">
        <v>232</v>
      </c>
      <c r="D200" s="172">
        <v>6.3442658919380265E-2</v>
      </c>
      <c r="E200" s="172">
        <v>3.0156209163467902E-2</v>
      </c>
      <c r="F200" s="172" t="s">
        <v>232</v>
      </c>
      <c r="G200" s="172" t="s">
        <v>232</v>
      </c>
      <c r="H200" s="173" t="s">
        <v>232</v>
      </c>
      <c r="I200" s="171"/>
      <c r="J200" s="172"/>
      <c r="K200" s="172"/>
      <c r="L200" s="172"/>
      <c r="M200" s="171"/>
      <c r="N200" s="172"/>
      <c r="O200" s="172" t="s">
        <v>232</v>
      </c>
      <c r="P200" s="172">
        <v>0.14644620575692932</v>
      </c>
      <c r="Q200" s="172" t="s">
        <v>232</v>
      </c>
      <c r="R200" s="172"/>
      <c r="S200" s="172"/>
      <c r="T200" s="172" t="s">
        <v>232</v>
      </c>
      <c r="U200" s="172" t="s">
        <v>232</v>
      </c>
      <c r="V200" s="172" t="s">
        <v>232</v>
      </c>
      <c r="W200" s="172" t="s">
        <v>232</v>
      </c>
      <c r="X200" s="172"/>
      <c r="Y200" s="172"/>
      <c r="Z200" s="172"/>
      <c r="AA200" s="172"/>
      <c r="AB200" s="172"/>
      <c r="AC200" s="172"/>
      <c r="AD200" s="172"/>
      <c r="AE200" s="172"/>
      <c r="AF200" s="172"/>
      <c r="AG200" s="172"/>
      <c r="AH200" s="172"/>
      <c r="AI200" s="172"/>
      <c r="AJ200" s="173"/>
      <c r="AK200" s="170">
        <v>42390</v>
      </c>
      <c r="AL200" s="171">
        <v>0</v>
      </c>
      <c r="AM200" s="172">
        <v>0</v>
      </c>
      <c r="AN200" s="172">
        <v>0</v>
      </c>
      <c r="AO200" s="172">
        <v>0</v>
      </c>
      <c r="AP200" s="172">
        <v>0</v>
      </c>
      <c r="AQ200" s="172">
        <v>0</v>
      </c>
      <c r="AR200" s="173">
        <v>0</v>
      </c>
      <c r="AS200" s="174">
        <v>0</v>
      </c>
      <c r="AT200" s="171" t="s">
        <v>232</v>
      </c>
      <c r="AU200" s="172">
        <v>0</v>
      </c>
      <c r="AV200" s="172">
        <v>0</v>
      </c>
      <c r="AW200" s="175" t="s">
        <v>232</v>
      </c>
      <c r="AX200" s="176">
        <v>0</v>
      </c>
      <c r="AY200" s="171" t="s">
        <v>232</v>
      </c>
      <c r="AZ200" s="172" t="s">
        <v>232</v>
      </c>
      <c r="BA200" s="172">
        <v>0</v>
      </c>
      <c r="BB200" s="172">
        <v>0</v>
      </c>
      <c r="BC200" s="172">
        <v>0</v>
      </c>
      <c r="BD200" s="172">
        <v>0</v>
      </c>
      <c r="BE200" s="172" t="s">
        <v>232</v>
      </c>
      <c r="BF200" s="172">
        <v>0</v>
      </c>
      <c r="BG200" s="172">
        <v>0</v>
      </c>
      <c r="BH200" s="172">
        <v>0</v>
      </c>
      <c r="BI200" s="172">
        <v>0</v>
      </c>
      <c r="BJ200" s="172">
        <v>0</v>
      </c>
      <c r="BK200" s="172" t="s">
        <v>232</v>
      </c>
      <c r="BL200" s="172" t="s">
        <v>232</v>
      </c>
      <c r="BM200" s="172" t="s">
        <v>232</v>
      </c>
      <c r="BN200" s="172" t="s">
        <v>232</v>
      </c>
      <c r="BO200" s="172">
        <v>0</v>
      </c>
      <c r="BP200" s="172">
        <v>0</v>
      </c>
      <c r="BQ200" s="172" t="s">
        <v>232</v>
      </c>
      <c r="BR200" s="172" t="s">
        <v>232</v>
      </c>
      <c r="BS200" s="172" t="s">
        <v>232</v>
      </c>
      <c r="BT200" s="172" t="s">
        <v>232</v>
      </c>
      <c r="BU200" s="172">
        <v>0</v>
      </c>
      <c r="BV200" s="173" t="s">
        <v>232</v>
      </c>
      <c r="BW200" s="174">
        <v>0</v>
      </c>
      <c r="BX200" s="177">
        <v>0</v>
      </c>
      <c r="BY200" s="178">
        <v>0</v>
      </c>
      <c r="BZ200" s="179">
        <v>0</v>
      </c>
      <c r="CA200" s="179">
        <v>0</v>
      </c>
    </row>
    <row r="201" spans="1:79" x14ac:dyDescent="0.2">
      <c r="A201" s="170">
        <v>42391</v>
      </c>
      <c r="B201" s="171" t="s">
        <v>232</v>
      </c>
      <c r="C201" s="172" t="s">
        <v>232</v>
      </c>
      <c r="D201" s="172">
        <v>6.297330438178074E-2</v>
      </c>
      <c r="E201" s="172">
        <v>2.9149097634396298E-2</v>
      </c>
      <c r="F201" s="172" t="s">
        <v>232</v>
      </c>
      <c r="G201" s="172" t="s">
        <v>232</v>
      </c>
      <c r="H201" s="173" t="s">
        <v>232</v>
      </c>
      <c r="I201" s="171"/>
      <c r="J201" s="172"/>
      <c r="K201" s="172"/>
      <c r="L201" s="172"/>
      <c r="M201" s="171"/>
      <c r="N201" s="172"/>
      <c r="O201" s="172" t="s">
        <v>232</v>
      </c>
      <c r="P201" s="172">
        <v>0.14447721020444593</v>
      </c>
      <c r="Q201" s="172" t="s">
        <v>232</v>
      </c>
      <c r="R201" s="172"/>
      <c r="S201" s="172"/>
      <c r="T201" s="172" t="s">
        <v>232</v>
      </c>
      <c r="U201" s="172" t="s">
        <v>232</v>
      </c>
      <c r="V201" s="172" t="s">
        <v>232</v>
      </c>
      <c r="W201" s="172" t="s">
        <v>232</v>
      </c>
      <c r="X201" s="172"/>
      <c r="Y201" s="172"/>
      <c r="Z201" s="172"/>
      <c r="AA201" s="172"/>
      <c r="AB201" s="172"/>
      <c r="AC201" s="172"/>
      <c r="AD201" s="172"/>
      <c r="AE201" s="172"/>
      <c r="AF201" s="172"/>
      <c r="AG201" s="172"/>
      <c r="AH201" s="172"/>
      <c r="AI201" s="172"/>
      <c r="AJ201" s="173"/>
      <c r="AK201" s="170">
        <v>42391</v>
      </c>
      <c r="AL201" s="171">
        <v>0</v>
      </c>
      <c r="AM201" s="172">
        <v>0</v>
      </c>
      <c r="AN201" s="172">
        <v>1.7178588607160032</v>
      </c>
      <c r="AO201" s="172">
        <v>0</v>
      </c>
      <c r="AP201" s="172">
        <v>0</v>
      </c>
      <c r="AQ201" s="172">
        <v>0</v>
      </c>
      <c r="AR201" s="173">
        <v>0</v>
      </c>
      <c r="AS201" s="174">
        <v>0.66148468385133319</v>
      </c>
      <c r="AT201" s="171" t="s">
        <v>232</v>
      </c>
      <c r="AU201" s="172">
        <v>0</v>
      </c>
      <c r="AV201" s="172">
        <v>0</v>
      </c>
      <c r="AW201" s="175" t="s">
        <v>232</v>
      </c>
      <c r="AX201" s="176">
        <v>0</v>
      </c>
      <c r="AY201" s="171" t="s">
        <v>232</v>
      </c>
      <c r="AZ201" s="172" t="s">
        <v>232</v>
      </c>
      <c r="BA201" s="172">
        <v>0</v>
      </c>
      <c r="BB201" s="172">
        <v>0</v>
      </c>
      <c r="BC201" s="172">
        <v>0</v>
      </c>
      <c r="BD201" s="172">
        <v>0</v>
      </c>
      <c r="BE201" s="172" t="s">
        <v>232</v>
      </c>
      <c r="BF201" s="172">
        <v>0</v>
      </c>
      <c r="BG201" s="172">
        <v>0</v>
      </c>
      <c r="BH201" s="172">
        <v>0</v>
      </c>
      <c r="BI201" s="172">
        <v>0</v>
      </c>
      <c r="BJ201" s="172">
        <v>0</v>
      </c>
      <c r="BK201" s="172" t="s">
        <v>232</v>
      </c>
      <c r="BL201" s="172" t="s">
        <v>232</v>
      </c>
      <c r="BM201" s="172" t="s">
        <v>232</v>
      </c>
      <c r="BN201" s="172" t="s">
        <v>232</v>
      </c>
      <c r="BO201" s="172">
        <v>0</v>
      </c>
      <c r="BP201" s="172">
        <v>0</v>
      </c>
      <c r="BQ201" s="172" t="s">
        <v>232</v>
      </c>
      <c r="BR201" s="172" t="s">
        <v>232</v>
      </c>
      <c r="BS201" s="172" t="s">
        <v>232</v>
      </c>
      <c r="BT201" s="172" t="s">
        <v>232</v>
      </c>
      <c r="BU201" s="172">
        <v>0</v>
      </c>
      <c r="BV201" s="173" t="s">
        <v>232</v>
      </c>
      <c r="BW201" s="174">
        <v>0</v>
      </c>
      <c r="BX201" s="177">
        <v>0</v>
      </c>
      <c r="BY201" s="178">
        <v>0</v>
      </c>
      <c r="BZ201" s="179">
        <v>0</v>
      </c>
      <c r="CA201" s="179">
        <v>0.238413872559393</v>
      </c>
    </row>
    <row r="202" spans="1:79" x14ac:dyDescent="0.2">
      <c r="A202" s="170">
        <v>42394</v>
      </c>
      <c r="B202" s="171" t="s">
        <v>232</v>
      </c>
      <c r="C202" s="172" t="s">
        <v>232</v>
      </c>
      <c r="D202" s="172">
        <v>4.8419164823262799E-2</v>
      </c>
      <c r="E202" s="172">
        <v>2.5124996859381105E-2</v>
      </c>
      <c r="F202" s="172" t="s">
        <v>232</v>
      </c>
      <c r="G202" s="172" t="s">
        <v>232</v>
      </c>
      <c r="H202" s="173" t="s">
        <v>232</v>
      </c>
      <c r="I202" s="171"/>
      <c r="J202" s="172"/>
      <c r="K202" s="172"/>
      <c r="L202" s="172"/>
      <c r="M202" s="171"/>
      <c r="N202" s="172"/>
      <c r="O202" s="172" t="s">
        <v>232</v>
      </c>
      <c r="P202" s="172">
        <v>0.14054813773717093</v>
      </c>
      <c r="Q202" s="172" t="s">
        <v>232</v>
      </c>
      <c r="R202" s="172"/>
      <c r="S202" s="172"/>
      <c r="T202" s="172" t="s">
        <v>232</v>
      </c>
      <c r="U202" s="172" t="s">
        <v>232</v>
      </c>
      <c r="V202" s="172" t="s">
        <v>232</v>
      </c>
      <c r="W202" s="172" t="s">
        <v>232</v>
      </c>
      <c r="X202" s="172"/>
      <c r="Y202" s="172"/>
      <c r="Z202" s="172"/>
      <c r="AA202" s="172"/>
      <c r="AB202" s="172"/>
      <c r="AC202" s="172"/>
      <c r="AD202" s="172"/>
      <c r="AE202" s="172"/>
      <c r="AF202" s="172"/>
      <c r="AG202" s="172"/>
      <c r="AH202" s="172"/>
      <c r="AI202" s="172"/>
      <c r="AJ202" s="173"/>
      <c r="AK202" s="170">
        <v>42394</v>
      </c>
      <c r="AL202" s="171">
        <v>0</v>
      </c>
      <c r="AM202" s="172">
        <v>0</v>
      </c>
      <c r="AN202" s="172">
        <v>0</v>
      </c>
      <c r="AO202" s="172">
        <v>0</v>
      </c>
      <c r="AP202" s="172">
        <v>0</v>
      </c>
      <c r="AQ202" s="172">
        <v>0</v>
      </c>
      <c r="AR202" s="173">
        <v>0</v>
      </c>
      <c r="AS202" s="174">
        <v>0</v>
      </c>
      <c r="AT202" s="171" t="s">
        <v>232</v>
      </c>
      <c r="AU202" s="172">
        <v>0</v>
      </c>
      <c r="AV202" s="172">
        <v>0</v>
      </c>
      <c r="AW202" s="175" t="s">
        <v>232</v>
      </c>
      <c r="AX202" s="176">
        <v>0</v>
      </c>
      <c r="AY202" s="171" t="s">
        <v>232</v>
      </c>
      <c r="AZ202" s="172" t="s">
        <v>232</v>
      </c>
      <c r="BA202" s="172">
        <v>0</v>
      </c>
      <c r="BB202" s="172">
        <v>0</v>
      </c>
      <c r="BC202" s="172">
        <v>0</v>
      </c>
      <c r="BD202" s="172">
        <v>0</v>
      </c>
      <c r="BE202" s="172" t="s">
        <v>232</v>
      </c>
      <c r="BF202" s="172">
        <v>0</v>
      </c>
      <c r="BG202" s="172">
        <v>0</v>
      </c>
      <c r="BH202" s="172">
        <v>0</v>
      </c>
      <c r="BI202" s="172">
        <v>0</v>
      </c>
      <c r="BJ202" s="172">
        <v>0</v>
      </c>
      <c r="BK202" s="172" t="s">
        <v>232</v>
      </c>
      <c r="BL202" s="172" t="s">
        <v>232</v>
      </c>
      <c r="BM202" s="172" t="s">
        <v>232</v>
      </c>
      <c r="BN202" s="172">
        <v>0</v>
      </c>
      <c r="BO202" s="172">
        <v>0</v>
      </c>
      <c r="BP202" s="172">
        <v>0</v>
      </c>
      <c r="BQ202" s="172" t="s">
        <v>232</v>
      </c>
      <c r="BR202" s="172" t="s">
        <v>232</v>
      </c>
      <c r="BS202" s="172" t="s">
        <v>232</v>
      </c>
      <c r="BT202" s="172" t="s">
        <v>232</v>
      </c>
      <c r="BU202" s="172">
        <v>0</v>
      </c>
      <c r="BV202" s="173" t="s">
        <v>232</v>
      </c>
      <c r="BW202" s="174">
        <v>0</v>
      </c>
      <c r="BX202" s="177">
        <v>0</v>
      </c>
      <c r="BY202" s="178">
        <v>0</v>
      </c>
      <c r="BZ202" s="179">
        <v>0</v>
      </c>
      <c r="CA202" s="179">
        <v>0</v>
      </c>
    </row>
    <row r="203" spans="1:79" x14ac:dyDescent="0.2">
      <c r="A203" s="170">
        <v>42395</v>
      </c>
      <c r="B203" s="171" t="s">
        <v>232</v>
      </c>
      <c r="C203" s="172" t="s">
        <v>232</v>
      </c>
      <c r="D203" s="172">
        <v>4.7113555713427374E-2</v>
      </c>
      <c r="E203" s="172">
        <v>2.6128815058233338E-2</v>
      </c>
      <c r="F203" s="172" t="s">
        <v>232</v>
      </c>
      <c r="G203" s="172" t="s">
        <v>232</v>
      </c>
      <c r="H203" s="173" t="s">
        <v>232</v>
      </c>
      <c r="I203" s="171"/>
      <c r="J203" s="172"/>
      <c r="K203" s="172"/>
      <c r="L203" s="172"/>
      <c r="M203" s="171"/>
      <c r="N203" s="172"/>
      <c r="O203" s="172" t="s">
        <v>232</v>
      </c>
      <c r="P203" s="172">
        <v>0.14154842094322789</v>
      </c>
      <c r="Q203" s="172" t="s">
        <v>232</v>
      </c>
      <c r="R203" s="172"/>
      <c r="S203" s="172"/>
      <c r="T203" s="172" t="s">
        <v>232</v>
      </c>
      <c r="U203" s="172" t="s">
        <v>232</v>
      </c>
      <c r="V203" s="172" t="s">
        <v>232</v>
      </c>
      <c r="W203" s="172" t="s">
        <v>232</v>
      </c>
      <c r="X203" s="172"/>
      <c r="Y203" s="172"/>
      <c r="Z203" s="172"/>
      <c r="AA203" s="172"/>
      <c r="AB203" s="172"/>
      <c r="AC203" s="172"/>
      <c r="AD203" s="172"/>
      <c r="AE203" s="172"/>
      <c r="AF203" s="172"/>
      <c r="AG203" s="172"/>
      <c r="AH203" s="172"/>
      <c r="AI203" s="172"/>
      <c r="AJ203" s="173"/>
      <c r="AK203" s="170">
        <v>42395</v>
      </c>
      <c r="AL203" s="171">
        <v>0</v>
      </c>
      <c r="AM203" s="172">
        <v>0</v>
      </c>
      <c r="AN203" s="172">
        <v>0</v>
      </c>
      <c r="AO203" s="172">
        <v>0</v>
      </c>
      <c r="AP203" s="172">
        <v>0</v>
      </c>
      <c r="AQ203" s="172">
        <v>0</v>
      </c>
      <c r="AR203" s="173">
        <v>0</v>
      </c>
      <c r="AS203" s="174">
        <v>0</v>
      </c>
      <c r="AT203" s="171" t="s">
        <v>232</v>
      </c>
      <c r="AU203" s="172">
        <v>0</v>
      </c>
      <c r="AV203" s="172">
        <v>0</v>
      </c>
      <c r="AW203" s="175" t="s">
        <v>232</v>
      </c>
      <c r="AX203" s="176">
        <v>0</v>
      </c>
      <c r="AY203" s="171" t="s">
        <v>232</v>
      </c>
      <c r="AZ203" s="172" t="s">
        <v>232</v>
      </c>
      <c r="BA203" s="172">
        <v>0</v>
      </c>
      <c r="BB203" s="172">
        <v>0</v>
      </c>
      <c r="BC203" s="172">
        <v>0</v>
      </c>
      <c r="BD203" s="172">
        <v>0</v>
      </c>
      <c r="BE203" s="172" t="s">
        <v>232</v>
      </c>
      <c r="BF203" s="172">
        <v>0</v>
      </c>
      <c r="BG203" s="172">
        <v>0</v>
      </c>
      <c r="BH203" s="172">
        <v>0</v>
      </c>
      <c r="BI203" s="172">
        <v>0</v>
      </c>
      <c r="BJ203" s="172">
        <v>0</v>
      </c>
      <c r="BK203" s="172" t="s">
        <v>232</v>
      </c>
      <c r="BL203" s="172" t="s">
        <v>232</v>
      </c>
      <c r="BM203" s="172" t="s">
        <v>232</v>
      </c>
      <c r="BN203" s="172">
        <v>0</v>
      </c>
      <c r="BO203" s="172">
        <v>0</v>
      </c>
      <c r="BP203" s="172">
        <v>0</v>
      </c>
      <c r="BQ203" s="172" t="s">
        <v>232</v>
      </c>
      <c r="BR203" s="172" t="s">
        <v>232</v>
      </c>
      <c r="BS203" s="172" t="s">
        <v>232</v>
      </c>
      <c r="BT203" s="172" t="s">
        <v>232</v>
      </c>
      <c r="BU203" s="172">
        <v>0</v>
      </c>
      <c r="BV203" s="173" t="s">
        <v>232</v>
      </c>
      <c r="BW203" s="174">
        <v>0</v>
      </c>
      <c r="BX203" s="177">
        <v>0</v>
      </c>
      <c r="BY203" s="178">
        <v>0</v>
      </c>
      <c r="BZ203" s="179">
        <v>0</v>
      </c>
      <c r="CA203" s="179">
        <v>0</v>
      </c>
    </row>
    <row r="204" spans="1:79" x14ac:dyDescent="0.2">
      <c r="A204" s="170">
        <v>42396</v>
      </c>
      <c r="B204" s="171" t="s">
        <v>232</v>
      </c>
      <c r="C204" s="172" t="s">
        <v>232</v>
      </c>
      <c r="D204" s="172">
        <v>4.7087818782025524E-2</v>
      </c>
      <c r="E204" s="172">
        <v>9.3423676372352132E-2</v>
      </c>
      <c r="F204" s="172" t="s">
        <v>232</v>
      </c>
      <c r="G204" s="172" t="s">
        <v>232</v>
      </c>
      <c r="H204" s="173" t="s">
        <v>232</v>
      </c>
      <c r="I204" s="171"/>
      <c r="J204" s="172"/>
      <c r="K204" s="172"/>
      <c r="L204" s="172"/>
      <c r="M204" s="171"/>
      <c r="N204" s="172"/>
      <c r="O204" s="172" t="s">
        <v>232</v>
      </c>
      <c r="P204" s="172">
        <v>0.14056761599304102</v>
      </c>
      <c r="Q204" s="172" t="s">
        <v>232</v>
      </c>
      <c r="R204" s="172"/>
      <c r="S204" s="172"/>
      <c r="T204" s="172" t="s">
        <v>232</v>
      </c>
      <c r="U204" s="172" t="s">
        <v>232</v>
      </c>
      <c r="V204" s="172" t="s">
        <v>232</v>
      </c>
      <c r="W204" s="172" t="s">
        <v>232</v>
      </c>
      <c r="X204" s="172"/>
      <c r="Y204" s="172"/>
      <c r="Z204" s="172"/>
      <c r="AA204" s="172"/>
      <c r="AB204" s="172"/>
      <c r="AC204" s="172"/>
      <c r="AD204" s="172"/>
      <c r="AE204" s="172"/>
      <c r="AF204" s="172"/>
      <c r="AG204" s="172"/>
      <c r="AH204" s="172"/>
      <c r="AI204" s="172"/>
      <c r="AJ204" s="173"/>
      <c r="AK204" s="170">
        <v>42396</v>
      </c>
      <c r="AL204" s="171">
        <v>0</v>
      </c>
      <c r="AM204" s="172">
        <v>0</v>
      </c>
      <c r="AN204" s="172">
        <v>0</v>
      </c>
      <c r="AO204" s="172">
        <v>0</v>
      </c>
      <c r="AP204" s="172">
        <v>0</v>
      </c>
      <c r="AQ204" s="172">
        <v>0</v>
      </c>
      <c r="AR204" s="173">
        <v>0</v>
      </c>
      <c r="AS204" s="174">
        <v>0</v>
      </c>
      <c r="AT204" s="171" t="s">
        <v>232</v>
      </c>
      <c r="AU204" s="172">
        <v>0</v>
      </c>
      <c r="AV204" s="172">
        <v>0</v>
      </c>
      <c r="AW204" s="175" t="s">
        <v>232</v>
      </c>
      <c r="AX204" s="176">
        <v>0</v>
      </c>
      <c r="AY204" s="171" t="s">
        <v>232</v>
      </c>
      <c r="AZ204" s="172" t="s">
        <v>232</v>
      </c>
      <c r="BA204" s="172">
        <v>0</v>
      </c>
      <c r="BB204" s="172">
        <v>0</v>
      </c>
      <c r="BC204" s="172">
        <v>0</v>
      </c>
      <c r="BD204" s="172">
        <v>0</v>
      </c>
      <c r="BE204" s="172" t="s">
        <v>232</v>
      </c>
      <c r="BF204" s="172">
        <v>0</v>
      </c>
      <c r="BG204" s="172">
        <v>0</v>
      </c>
      <c r="BH204" s="172">
        <v>0</v>
      </c>
      <c r="BI204" s="172">
        <v>0</v>
      </c>
      <c r="BJ204" s="172">
        <v>0</v>
      </c>
      <c r="BK204" s="172" t="s">
        <v>232</v>
      </c>
      <c r="BL204" s="172" t="s">
        <v>232</v>
      </c>
      <c r="BM204" s="172" t="s">
        <v>232</v>
      </c>
      <c r="BN204" s="172">
        <v>0</v>
      </c>
      <c r="BO204" s="172">
        <v>0</v>
      </c>
      <c r="BP204" s="172">
        <v>0</v>
      </c>
      <c r="BQ204" s="172" t="s">
        <v>232</v>
      </c>
      <c r="BR204" s="172" t="s">
        <v>232</v>
      </c>
      <c r="BS204" s="172" t="s">
        <v>232</v>
      </c>
      <c r="BT204" s="172" t="s">
        <v>232</v>
      </c>
      <c r="BU204" s="172">
        <v>0</v>
      </c>
      <c r="BV204" s="173" t="s">
        <v>232</v>
      </c>
      <c r="BW204" s="174">
        <v>0</v>
      </c>
      <c r="BX204" s="177">
        <v>0</v>
      </c>
      <c r="BY204" s="178">
        <v>0</v>
      </c>
      <c r="BZ204" s="179">
        <v>0</v>
      </c>
      <c r="CA204" s="179">
        <v>0</v>
      </c>
    </row>
    <row r="205" spans="1:79" x14ac:dyDescent="0.2">
      <c r="A205" s="170">
        <v>42397</v>
      </c>
      <c r="B205" s="171" t="s">
        <v>232</v>
      </c>
      <c r="C205" s="172" t="s">
        <v>232</v>
      </c>
      <c r="D205" s="172">
        <v>4.6616394824800664E-2</v>
      </c>
      <c r="E205" s="172">
        <v>2.5121209837471487E-2</v>
      </c>
      <c r="F205" s="172" t="s">
        <v>232</v>
      </c>
      <c r="G205" s="172" t="s">
        <v>232</v>
      </c>
      <c r="H205" s="173" t="s">
        <v>232</v>
      </c>
      <c r="I205" s="171"/>
      <c r="J205" s="172"/>
      <c r="K205" s="172"/>
      <c r="L205" s="172"/>
      <c r="M205" s="171"/>
      <c r="N205" s="172"/>
      <c r="O205" s="172" t="s">
        <v>232</v>
      </c>
      <c r="P205" s="172">
        <v>0.13958806670526736</v>
      </c>
      <c r="Q205" s="172" t="s">
        <v>232</v>
      </c>
      <c r="R205" s="172"/>
      <c r="S205" s="172"/>
      <c r="T205" s="172" t="s">
        <v>232</v>
      </c>
      <c r="U205" s="172" t="s">
        <v>232</v>
      </c>
      <c r="V205" s="172" t="s">
        <v>232</v>
      </c>
      <c r="W205" s="172" t="s">
        <v>232</v>
      </c>
      <c r="X205" s="172"/>
      <c r="Y205" s="172"/>
      <c r="Z205" s="172"/>
      <c r="AA205" s="172"/>
      <c r="AB205" s="172"/>
      <c r="AC205" s="172"/>
      <c r="AD205" s="172"/>
      <c r="AE205" s="172"/>
      <c r="AF205" s="172"/>
      <c r="AG205" s="172"/>
      <c r="AH205" s="172"/>
      <c r="AI205" s="172"/>
      <c r="AJ205" s="173"/>
      <c r="AK205" s="170">
        <v>42397</v>
      </c>
      <c r="AL205" s="171">
        <v>0</v>
      </c>
      <c r="AM205" s="172">
        <v>0</v>
      </c>
      <c r="AN205" s="172">
        <v>0</v>
      </c>
      <c r="AO205" s="172">
        <v>0</v>
      </c>
      <c r="AP205" s="172">
        <v>0</v>
      </c>
      <c r="AQ205" s="172">
        <v>0</v>
      </c>
      <c r="AR205" s="173">
        <v>0</v>
      </c>
      <c r="AS205" s="174">
        <v>0</v>
      </c>
      <c r="AT205" s="171" t="s">
        <v>232</v>
      </c>
      <c r="AU205" s="172">
        <v>0</v>
      </c>
      <c r="AV205" s="172">
        <v>0</v>
      </c>
      <c r="AW205" s="175" t="s">
        <v>232</v>
      </c>
      <c r="AX205" s="176">
        <v>0</v>
      </c>
      <c r="AY205" s="171" t="s">
        <v>232</v>
      </c>
      <c r="AZ205" s="172">
        <v>0</v>
      </c>
      <c r="BA205" s="172">
        <v>0</v>
      </c>
      <c r="BB205" s="172">
        <v>0</v>
      </c>
      <c r="BC205" s="172">
        <v>0</v>
      </c>
      <c r="BD205" s="172">
        <v>0</v>
      </c>
      <c r="BE205" s="172">
        <v>0</v>
      </c>
      <c r="BF205" s="172">
        <v>0</v>
      </c>
      <c r="BG205" s="172">
        <v>0</v>
      </c>
      <c r="BH205" s="172">
        <v>0</v>
      </c>
      <c r="BI205" s="172">
        <v>0</v>
      </c>
      <c r="BJ205" s="172">
        <v>0</v>
      </c>
      <c r="BK205" s="172" t="s">
        <v>232</v>
      </c>
      <c r="BL205" s="172" t="s">
        <v>232</v>
      </c>
      <c r="BM205" s="172" t="s">
        <v>232</v>
      </c>
      <c r="BN205" s="172">
        <v>0</v>
      </c>
      <c r="BO205" s="172">
        <v>0</v>
      </c>
      <c r="BP205" s="172">
        <v>0</v>
      </c>
      <c r="BQ205" s="172" t="s">
        <v>232</v>
      </c>
      <c r="BR205" s="172" t="s">
        <v>232</v>
      </c>
      <c r="BS205" s="172" t="s">
        <v>232</v>
      </c>
      <c r="BT205" s="172" t="s">
        <v>232</v>
      </c>
      <c r="BU205" s="172">
        <v>0</v>
      </c>
      <c r="BV205" s="173" t="s">
        <v>232</v>
      </c>
      <c r="BW205" s="174">
        <v>0</v>
      </c>
      <c r="BX205" s="177">
        <v>0</v>
      </c>
      <c r="BY205" s="178">
        <v>0</v>
      </c>
      <c r="BZ205" s="179">
        <v>0</v>
      </c>
      <c r="CA205" s="179">
        <v>0</v>
      </c>
    </row>
    <row r="206" spans="1:79" x14ac:dyDescent="0.2">
      <c r="A206" s="170">
        <v>42398</v>
      </c>
      <c r="B206" s="171" t="s">
        <v>232</v>
      </c>
      <c r="C206" s="172" t="s">
        <v>232</v>
      </c>
      <c r="D206" s="172">
        <v>4.5413053107540312E-2</v>
      </c>
      <c r="E206" s="172">
        <v>2.511994775050011E-2</v>
      </c>
      <c r="F206" s="172" t="s">
        <v>232</v>
      </c>
      <c r="G206" s="172" t="s">
        <v>232</v>
      </c>
      <c r="H206" s="173" t="s">
        <v>232</v>
      </c>
      <c r="I206" s="171"/>
      <c r="J206" s="172"/>
      <c r="K206" s="172"/>
      <c r="L206" s="172"/>
      <c r="M206" s="171"/>
      <c r="N206" s="172"/>
      <c r="O206" s="172" t="s">
        <v>232</v>
      </c>
      <c r="P206" s="172">
        <v>0.13860699965348308</v>
      </c>
      <c r="Q206" s="172" t="s">
        <v>232</v>
      </c>
      <c r="R206" s="172"/>
      <c r="S206" s="172"/>
      <c r="T206" s="172" t="s">
        <v>232</v>
      </c>
      <c r="U206" s="172" t="s">
        <v>232</v>
      </c>
      <c r="V206" s="172" t="s">
        <v>232</v>
      </c>
      <c r="W206" s="172" t="s">
        <v>232</v>
      </c>
      <c r="X206" s="172"/>
      <c r="Y206" s="172"/>
      <c r="Z206" s="172"/>
      <c r="AA206" s="172"/>
      <c r="AB206" s="172"/>
      <c r="AC206" s="172"/>
      <c r="AD206" s="172"/>
      <c r="AE206" s="172"/>
      <c r="AF206" s="172"/>
      <c r="AG206" s="172"/>
      <c r="AH206" s="172"/>
      <c r="AI206" s="172"/>
      <c r="AJ206" s="173"/>
      <c r="AK206" s="170">
        <v>42398</v>
      </c>
      <c r="AL206" s="171">
        <v>0</v>
      </c>
      <c r="AM206" s="172">
        <v>0</v>
      </c>
      <c r="AN206" s="172">
        <v>0</v>
      </c>
      <c r="AO206" s="172">
        <v>0</v>
      </c>
      <c r="AP206" s="172">
        <v>0</v>
      </c>
      <c r="AQ206" s="172">
        <v>0</v>
      </c>
      <c r="AR206" s="173">
        <v>0</v>
      </c>
      <c r="AS206" s="174">
        <v>0</v>
      </c>
      <c r="AT206" s="171" t="s">
        <v>232</v>
      </c>
      <c r="AU206" s="172">
        <v>0</v>
      </c>
      <c r="AV206" s="172">
        <v>0</v>
      </c>
      <c r="AW206" s="175" t="s">
        <v>232</v>
      </c>
      <c r="AX206" s="176">
        <v>0</v>
      </c>
      <c r="AY206" s="171" t="s">
        <v>232</v>
      </c>
      <c r="AZ206" s="172">
        <v>0</v>
      </c>
      <c r="BA206" s="172">
        <v>0</v>
      </c>
      <c r="BB206" s="172">
        <v>0</v>
      </c>
      <c r="BC206" s="172">
        <v>0</v>
      </c>
      <c r="BD206" s="172">
        <v>0</v>
      </c>
      <c r="BE206" s="172">
        <v>0</v>
      </c>
      <c r="BF206" s="172">
        <v>0</v>
      </c>
      <c r="BG206" s="172">
        <v>0</v>
      </c>
      <c r="BH206" s="172">
        <v>0</v>
      </c>
      <c r="BI206" s="172">
        <v>0</v>
      </c>
      <c r="BJ206" s="172">
        <v>0</v>
      </c>
      <c r="BK206" s="172" t="s">
        <v>232</v>
      </c>
      <c r="BL206" s="172" t="s">
        <v>232</v>
      </c>
      <c r="BM206" s="172" t="s">
        <v>232</v>
      </c>
      <c r="BN206" s="172">
        <v>0</v>
      </c>
      <c r="BO206" s="172">
        <v>0</v>
      </c>
      <c r="BP206" s="172">
        <v>0</v>
      </c>
      <c r="BQ206" s="172" t="s">
        <v>232</v>
      </c>
      <c r="BR206" s="172" t="s">
        <v>232</v>
      </c>
      <c r="BS206" s="172" t="s">
        <v>232</v>
      </c>
      <c r="BT206" s="172" t="s">
        <v>232</v>
      </c>
      <c r="BU206" s="172">
        <v>0</v>
      </c>
      <c r="BV206" s="173" t="s">
        <v>232</v>
      </c>
      <c r="BW206" s="174">
        <v>0</v>
      </c>
      <c r="BX206" s="177">
        <v>0</v>
      </c>
      <c r="BY206" s="178">
        <v>0</v>
      </c>
      <c r="BZ206" s="179">
        <v>0</v>
      </c>
      <c r="CA206" s="179">
        <v>0</v>
      </c>
    </row>
    <row r="207" spans="1:79" x14ac:dyDescent="0.2">
      <c r="A207" s="170">
        <v>42401</v>
      </c>
      <c r="B207" s="171" t="s">
        <v>232</v>
      </c>
      <c r="C207" s="172">
        <v>4.163814053671995E-2</v>
      </c>
      <c r="D207" s="172">
        <v>5.5464523846372245E-2</v>
      </c>
      <c r="E207" s="172">
        <v>2.6120939951973884E-2</v>
      </c>
      <c r="F207" s="172" t="s">
        <v>232</v>
      </c>
      <c r="G207" s="172" t="s">
        <v>232</v>
      </c>
      <c r="H207" s="173">
        <v>4.163814053671995E-2</v>
      </c>
      <c r="I207" s="171"/>
      <c r="J207" s="172"/>
      <c r="K207" s="172"/>
      <c r="L207" s="172"/>
      <c r="M207" s="171"/>
      <c r="N207" s="172"/>
      <c r="O207" s="172" t="s">
        <v>232</v>
      </c>
      <c r="P207" s="172">
        <v>0.13566572756935583</v>
      </c>
      <c r="Q207" s="172" t="s">
        <v>232</v>
      </c>
      <c r="R207" s="172"/>
      <c r="S207" s="172"/>
      <c r="T207" s="172" t="s">
        <v>232</v>
      </c>
      <c r="U207" s="172" t="s">
        <v>232</v>
      </c>
      <c r="V207" s="172" t="s">
        <v>232</v>
      </c>
      <c r="W207" s="172" t="s">
        <v>232</v>
      </c>
      <c r="X207" s="172"/>
      <c r="Y207" s="172"/>
      <c r="Z207" s="172"/>
      <c r="AA207" s="172"/>
      <c r="AB207" s="172"/>
      <c r="AC207" s="172"/>
      <c r="AD207" s="172"/>
      <c r="AE207" s="172"/>
      <c r="AF207" s="172"/>
      <c r="AG207" s="172"/>
      <c r="AH207" s="172"/>
      <c r="AI207" s="172"/>
      <c r="AJ207" s="173"/>
      <c r="AK207" s="170">
        <v>42401</v>
      </c>
      <c r="AL207" s="171">
        <v>0</v>
      </c>
      <c r="AM207" s="172">
        <v>0</v>
      </c>
      <c r="AN207" s="172">
        <v>0</v>
      </c>
      <c r="AO207" s="172">
        <v>0</v>
      </c>
      <c r="AP207" s="172">
        <v>0</v>
      </c>
      <c r="AQ207" s="172">
        <v>0</v>
      </c>
      <c r="AR207" s="173">
        <v>0</v>
      </c>
      <c r="AS207" s="174">
        <v>0</v>
      </c>
      <c r="AT207" s="171" t="s">
        <v>232</v>
      </c>
      <c r="AU207" s="172">
        <v>0</v>
      </c>
      <c r="AV207" s="172">
        <v>0</v>
      </c>
      <c r="AW207" s="175" t="s">
        <v>232</v>
      </c>
      <c r="AX207" s="176">
        <v>0</v>
      </c>
      <c r="AY207" s="171" t="s">
        <v>232</v>
      </c>
      <c r="AZ207" s="172">
        <v>0</v>
      </c>
      <c r="BA207" s="172">
        <v>0</v>
      </c>
      <c r="BB207" s="172">
        <v>0</v>
      </c>
      <c r="BC207" s="172">
        <v>0</v>
      </c>
      <c r="BD207" s="172">
        <v>0</v>
      </c>
      <c r="BE207" s="172">
        <v>0</v>
      </c>
      <c r="BF207" s="172">
        <v>0</v>
      </c>
      <c r="BG207" s="172">
        <v>0</v>
      </c>
      <c r="BH207" s="172">
        <v>0</v>
      </c>
      <c r="BI207" s="172">
        <v>0</v>
      </c>
      <c r="BJ207" s="172">
        <v>0</v>
      </c>
      <c r="BK207" s="172" t="s">
        <v>232</v>
      </c>
      <c r="BL207" s="172" t="s">
        <v>232</v>
      </c>
      <c r="BM207" s="172" t="s">
        <v>232</v>
      </c>
      <c r="BN207" s="172">
        <v>0</v>
      </c>
      <c r="BO207" s="172">
        <v>0</v>
      </c>
      <c r="BP207" s="172">
        <v>0</v>
      </c>
      <c r="BQ207" s="172" t="s">
        <v>232</v>
      </c>
      <c r="BR207" s="172" t="s">
        <v>232</v>
      </c>
      <c r="BS207" s="172" t="s">
        <v>232</v>
      </c>
      <c r="BT207" s="172" t="s">
        <v>232</v>
      </c>
      <c r="BU207" s="172">
        <v>0</v>
      </c>
      <c r="BV207" s="173" t="s">
        <v>232</v>
      </c>
      <c r="BW207" s="174">
        <v>0</v>
      </c>
      <c r="BX207" s="177">
        <v>0</v>
      </c>
      <c r="BY207" s="178">
        <v>0</v>
      </c>
      <c r="BZ207" s="179">
        <v>0</v>
      </c>
      <c r="CA207" s="179">
        <v>0</v>
      </c>
    </row>
    <row r="208" spans="1:79" x14ac:dyDescent="0.2">
      <c r="A208" s="170">
        <v>42402</v>
      </c>
      <c r="B208" s="171" t="s">
        <v>232</v>
      </c>
      <c r="C208" s="172" t="s">
        <v>232</v>
      </c>
      <c r="D208" s="172">
        <v>5.3655955368617031E-2</v>
      </c>
      <c r="E208" s="172">
        <v>2.5114900670573558E-2</v>
      </c>
      <c r="F208" s="172" t="s">
        <v>232</v>
      </c>
      <c r="G208" s="172" t="s">
        <v>232</v>
      </c>
      <c r="H208" s="173" t="s">
        <v>232</v>
      </c>
      <c r="I208" s="171"/>
      <c r="J208" s="172"/>
      <c r="K208" s="172"/>
      <c r="L208" s="172"/>
      <c r="M208" s="171"/>
      <c r="N208" s="172"/>
      <c r="O208" s="172" t="s">
        <v>232</v>
      </c>
      <c r="P208" s="172">
        <v>0.13567513233277095</v>
      </c>
      <c r="Q208" s="172" t="s">
        <v>232</v>
      </c>
      <c r="R208" s="172"/>
      <c r="S208" s="172"/>
      <c r="T208" s="172" t="s">
        <v>232</v>
      </c>
      <c r="U208" s="172" t="s">
        <v>232</v>
      </c>
      <c r="V208" s="172" t="s">
        <v>232</v>
      </c>
      <c r="W208" s="172" t="s">
        <v>232</v>
      </c>
      <c r="X208" s="172"/>
      <c r="Y208" s="172"/>
      <c r="Z208" s="172"/>
      <c r="AA208" s="172"/>
      <c r="AB208" s="172"/>
      <c r="AC208" s="172"/>
      <c r="AD208" s="172"/>
      <c r="AE208" s="172"/>
      <c r="AF208" s="172"/>
      <c r="AG208" s="172"/>
      <c r="AH208" s="172"/>
      <c r="AI208" s="172"/>
      <c r="AJ208" s="173"/>
      <c r="AK208" s="170">
        <v>42402</v>
      </c>
      <c r="AL208" s="171">
        <v>0</v>
      </c>
      <c r="AM208" s="172">
        <v>0</v>
      </c>
      <c r="AN208" s="172">
        <v>0</v>
      </c>
      <c r="AO208" s="172">
        <v>0</v>
      </c>
      <c r="AP208" s="172">
        <v>0</v>
      </c>
      <c r="AQ208" s="172">
        <v>0</v>
      </c>
      <c r="AR208" s="173">
        <v>0</v>
      </c>
      <c r="AS208" s="174">
        <v>0</v>
      </c>
      <c r="AT208" s="171" t="s">
        <v>232</v>
      </c>
      <c r="AU208" s="172">
        <v>0</v>
      </c>
      <c r="AV208" s="172">
        <v>0</v>
      </c>
      <c r="AW208" s="175" t="s">
        <v>232</v>
      </c>
      <c r="AX208" s="176">
        <v>0</v>
      </c>
      <c r="AY208" s="171" t="s">
        <v>232</v>
      </c>
      <c r="AZ208" s="172">
        <v>0</v>
      </c>
      <c r="BA208" s="172">
        <v>0</v>
      </c>
      <c r="BB208" s="172">
        <v>0</v>
      </c>
      <c r="BC208" s="172">
        <v>0</v>
      </c>
      <c r="BD208" s="172">
        <v>0</v>
      </c>
      <c r="BE208" s="172">
        <v>0</v>
      </c>
      <c r="BF208" s="172">
        <v>0</v>
      </c>
      <c r="BG208" s="172">
        <v>0</v>
      </c>
      <c r="BH208" s="172">
        <v>0</v>
      </c>
      <c r="BI208" s="172">
        <v>0</v>
      </c>
      <c r="BJ208" s="172">
        <v>0</v>
      </c>
      <c r="BK208" s="172" t="s">
        <v>232</v>
      </c>
      <c r="BL208" s="172" t="s">
        <v>232</v>
      </c>
      <c r="BM208" s="172" t="s">
        <v>232</v>
      </c>
      <c r="BN208" s="172">
        <v>0</v>
      </c>
      <c r="BO208" s="172">
        <v>0</v>
      </c>
      <c r="BP208" s="172">
        <v>0</v>
      </c>
      <c r="BQ208" s="172" t="s">
        <v>232</v>
      </c>
      <c r="BR208" s="172" t="s">
        <v>232</v>
      </c>
      <c r="BS208" s="172" t="s">
        <v>232</v>
      </c>
      <c r="BT208" s="172" t="s">
        <v>232</v>
      </c>
      <c r="BU208" s="172">
        <v>0</v>
      </c>
      <c r="BV208" s="173" t="s">
        <v>232</v>
      </c>
      <c r="BW208" s="174">
        <v>0</v>
      </c>
      <c r="BX208" s="177">
        <v>0</v>
      </c>
      <c r="BY208" s="178">
        <v>0</v>
      </c>
      <c r="BZ208" s="179">
        <v>0</v>
      </c>
      <c r="CA208" s="179">
        <v>0</v>
      </c>
    </row>
    <row r="209" spans="1:79" x14ac:dyDescent="0.2">
      <c r="A209" s="170">
        <v>42403</v>
      </c>
      <c r="B209" s="171" t="s">
        <v>232</v>
      </c>
      <c r="C209" s="172">
        <v>3.8833202388036607E-2</v>
      </c>
      <c r="D209" s="172">
        <v>5.2703817881605428E-2</v>
      </c>
      <c r="E209" s="172">
        <v>3.8075164795635705E-2</v>
      </c>
      <c r="F209" s="172" t="s">
        <v>232</v>
      </c>
      <c r="G209" s="172" t="s">
        <v>232</v>
      </c>
      <c r="H209" s="173">
        <v>3.8833202388036607E-2</v>
      </c>
      <c r="I209" s="171"/>
      <c r="J209" s="172"/>
      <c r="K209" s="172"/>
      <c r="L209" s="172"/>
      <c r="M209" s="171"/>
      <c r="N209" s="172"/>
      <c r="O209" s="172" t="s">
        <v>232</v>
      </c>
      <c r="P209" s="172">
        <v>0.13370374221919004</v>
      </c>
      <c r="Q209" s="172" t="s">
        <v>232</v>
      </c>
      <c r="R209" s="172"/>
      <c r="S209" s="172"/>
      <c r="T209" s="172" t="s">
        <v>232</v>
      </c>
      <c r="U209" s="172" t="s">
        <v>232</v>
      </c>
      <c r="V209" s="172" t="s">
        <v>232</v>
      </c>
      <c r="W209" s="172" t="s">
        <v>232</v>
      </c>
      <c r="X209" s="172"/>
      <c r="Y209" s="172"/>
      <c r="Z209" s="172"/>
      <c r="AA209" s="172"/>
      <c r="AB209" s="172"/>
      <c r="AC209" s="172"/>
      <c r="AD209" s="172"/>
      <c r="AE209" s="172"/>
      <c r="AF209" s="172"/>
      <c r="AG209" s="172"/>
      <c r="AH209" s="172"/>
      <c r="AI209" s="172"/>
      <c r="AJ209" s="173"/>
      <c r="AK209" s="170">
        <v>42403</v>
      </c>
      <c r="AL209" s="171">
        <v>0</v>
      </c>
      <c r="AM209" s="172">
        <v>0</v>
      </c>
      <c r="AN209" s="172">
        <v>0</v>
      </c>
      <c r="AO209" s="172">
        <v>0</v>
      </c>
      <c r="AP209" s="172">
        <v>0</v>
      </c>
      <c r="AQ209" s="172">
        <v>0</v>
      </c>
      <c r="AR209" s="173">
        <v>0</v>
      </c>
      <c r="AS209" s="174">
        <v>0</v>
      </c>
      <c r="AT209" s="171">
        <v>0</v>
      </c>
      <c r="AU209" s="172">
        <v>0</v>
      </c>
      <c r="AV209" s="172">
        <v>0</v>
      </c>
      <c r="AW209" s="175" t="s">
        <v>232</v>
      </c>
      <c r="AX209" s="176">
        <v>0</v>
      </c>
      <c r="AY209" s="171" t="s">
        <v>232</v>
      </c>
      <c r="AZ209" s="172">
        <v>0</v>
      </c>
      <c r="BA209" s="172">
        <v>0</v>
      </c>
      <c r="BB209" s="172">
        <v>0</v>
      </c>
      <c r="BC209" s="172">
        <v>0</v>
      </c>
      <c r="BD209" s="172">
        <v>0</v>
      </c>
      <c r="BE209" s="172">
        <v>0</v>
      </c>
      <c r="BF209" s="172">
        <v>0</v>
      </c>
      <c r="BG209" s="172">
        <v>0</v>
      </c>
      <c r="BH209" s="172">
        <v>0</v>
      </c>
      <c r="BI209" s="172">
        <v>0</v>
      </c>
      <c r="BJ209" s="172">
        <v>0</v>
      </c>
      <c r="BK209" s="172" t="s">
        <v>232</v>
      </c>
      <c r="BL209" s="172" t="s">
        <v>232</v>
      </c>
      <c r="BM209" s="172" t="s">
        <v>232</v>
      </c>
      <c r="BN209" s="172">
        <v>0</v>
      </c>
      <c r="BO209" s="172">
        <v>0</v>
      </c>
      <c r="BP209" s="172">
        <v>0</v>
      </c>
      <c r="BQ209" s="172" t="s">
        <v>232</v>
      </c>
      <c r="BR209" s="172" t="s">
        <v>232</v>
      </c>
      <c r="BS209" s="172" t="s">
        <v>232</v>
      </c>
      <c r="BT209" s="172" t="s">
        <v>232</v>
      </c>
      <c r="BU209" s="172">
        <v>0</v>
      </c>
      <c r="BV209" s="173" t="s">
        <v>232</v>
      </c>
      <c r="BW209" s="174">
        <v>0</v>
      </c>
      <c r="BX209" s="177">
        <v>0</v>
      </c>
      <c r="BY209" s="178">
        <v>0</v>
      </c>
      <c r="BZ209" s="179">
        <v>0</v>
      </c>
      <c r="CA209" s="179">
        <v>0</v>
      </c>
    </row>
    <row r="210" spans="1:79" x14ac:dyDescent="0.2">
      <c r="A210" s="170">
        <v>42404</v>
      </c>
      <c r="B210" s="171" t="s">
        <v>232</v>
      </c>
      <c r="C210" s="172">
        <v>3.743084301464928E-2</v>
      </c>
      <c r="D210" s="172">
        <v>5.1339728288315616E-2</v>
      </c>
      <c r="E210" s="172" t="s">
        <v>232</v>
      </c>
      <c r="F210" s="172" t="s">
        <v>232</v>
      </c>
      <c r="G210" s="172" t="s">
        <v>232</v>
      </c>
      <c r="H210" s="173">
        <v>3.743084301464928E-2</v>
      </c>
      <c r="I210" s="171"/>
      <c r="J210" s="172"/>
      <c r="K210" s="172"/>
      <c r="L210" s="172"/>
      <c r="M210" s="171"/>
      <c r="N210" s="172"/>
      <c r="O210" s="172" t="s">
        <v>232</v>
      </c>
      <c r="P210" s="172">
        <v>0.15251752961218018</v>
      </c>
      <c r="Q210" s="172" t="s">
        <v>232</v>
      </c>
      <c r="R210" s="172"/>
      <c r="S210" s="172"/>
      <c r="T210" s="172" t="s">
        <v>232</v>
      </c>
      <c r="U210" s="172" t="s">
        <v>232</v>
      </c>
      <c r="V210" s="172" t="s">
        <v>232</v>
      </c>
      <c r="W210" s="172" t="s">
        <v>232</v>
      </c>
      <c r="X210" s="172"/>
      <c r="Y210" s="172"/>
      <c r="Z210" s="172"/>
      <c r="AA210" s="172"/>
      <c r="AB210" s="172"/>
      <c r="AC210" s="172"/>
      <c r="AD210" s="172"/>
      <c r="AE210" s="172"/>
      <c r="AF210" s="172"/>
      <c r="AG210" s="172"/>
      <c r="AH210" s="172"/>
      <c r="AI210" s="172"/>
      <c r="AJ210" s="173"/>
      <c r="AK210" s="170">
        <v>42404</v>
      </c>
      <c r="AL210" s="171">
        <v>0</v>
      </c>
      <c r="AM210" s="172">
        <v>0</v>
      </c>
      <c r="AN210" s="172">
        <v>0</v>
      </c>
      <c r="AO210" s="172">
        <v>0</v>
      </c>
      <c r="AP210" s="172">
        <v>0</v>
      </c>
      <c r="AQ210" s="172">
        <v>0</v>
      </c>
      <c r="AR210" s="173">
        <v>0</v>
      </c>
      <c r="AS210" s="174">
        <v>0</v>
      </c>
      <c r="AT210" s="171">
        <v>0</v>
      </c>
      <c r="AU210" s="172" t="s">
        <v>232</v>
      </c>
      <c r="AV210" s="172">
        <v>0</v>
      </c>
      <c r="AW210" s="175" t="s">
        <v>232</v>
      </c>
      <c r="AX210" s="176">
        <v>0</v>
      </c>
      <c r="AY210" s="171" t="s">
        <v>232</v>
      </c>
      <c r="AZ210" s="172">
        <v>0</v>
      </c>
      <c r="BA210" s="172">
        <v>0</v>
      </c>
      <c r="BB210" s="172">
        <v>0</v>
      </c>
      <c r="BC210" s="172">
        <v>0</v>
      </c>
      <c r="BD210" s="172">
        <v>0</v>
      </c>
      <c r="BE210" s="172">
        <v>0</v>
      </c>
      <c r="BF210" s="172">
        <v>0</v>
      </c>
      <c r="BG210" s="172">
        <v>0</v>
      </c>
      <c r="BH210" s="172">
        <v>0</v>
      </c>
      <c r="BI210" s="172">
        <v>0</v>
      </c>
      <c r="BJ210" s="172">
        <v>0</v>
      </c>
      <c r="BK210" s="172" t="s">
        <v>232</v>
      </c>
      <c r="BL210" s="172" t="s">
        <v>232</v>
      </c>
      <c r="BM210" s="172" t="s">
        <v>232</v>
      </c>
      <c r="BN210" s="172">
        <v>0</v>
      </c>
      <c r="BO210" s="172">
        <v>0</v>
      </c>
      <c r="BP210" s="172">
        <v>0</v>
      </c>
      <c r="BQ210" s="172" t="s">
        <v>232</v>
      </c>
      <c r="BR210" s="172" t="s">
        <v>232</v>
      </c>
      <c r="BS210" s="172" t="s">
        <v>232</v>
      </c>
      <c r="BT210" s="172" t="s">
        <v>232</v>
      </c>
      <c r="BU210" s="172">
        <v>0</v>
      </c>
      <c r="BV210" s="173" t="s">
        <v>232</v>
      </c>
      <c r="BW210" s="174">
        <v>0</v>
      </c>
      <c r="BX210" s="177">
        <v>0</v>
      </c>
      <c r="BY210" s="178">
        <v>0</v>
      </c>
      <c r="BZ210" s="179">
        <v>0</v>
      </c>
      <c r="CA210" s="179">
        <v>0</v>
      </c>
    </row>
    <row r="211" spans="1:79" x14ac:dyDescent="0.2">
      <c r="A211" s="170">
        <v>42405</v>
      </c>
      <c r="B211" s="171" t="s">
        <v>232</v>
      </c>
      <c r="C211" s="172">
        <v>3.6028606713717846E-2</v>
      </c>
      <c r="D211" s="172">
        <v>5.073656912152371E-2</v>
      </c>
      <c r="E211" s="172" t="s">
        <v>232</v>
      </c>
      <c r="F211" s="172" t="s">
        <v>232</v>
      </c>
      <c r="G211" s="172" t="s">
        <v>232</v>
      </c>
      <c r="H211" s="173">
        <v>3.6028606713717846E-2</v>
      </c>
      <c r="I211" s="171"/>
      <c r="J211" s="172"/>
      <c r="K211" s="172"/>
      <c r="L211" s="172"/>
      <c r="M211" s="171"/>
      <c r="N211" s="172"/>
      <c r="O211" s="172" t="s">
        <v>232</v>
      </c>
      <c r="P211" s="172">
        <v>0.13174121271254144</v>
      </c>
      <c r="Q211" s="172" t="s">
        <v>232</v>
      </c>
      <c r="R211" s="172"/>
      <c r="S211" s="172"/>
      <c r="T211" s="172" t="s">
        <v>232</v>
      </c>
      <c r="U211" s="172" t="s">
        <v>232</v>
      </c>
      <c r="V211" s="172" t="s">
        <v>232</v>
      </c>
      <c r="W211" s="172" t="s">
        <v>232</v>
      </c>
      <c r="X211" s="172"/>
      <c r="Y211" s="172"/>
      <c r="Z211" s="172"/>
      <c r="AA211" s="172"/>
      <c r="AB211" s="172"/>
      <c r="AC211" s="172"/>
      <c r="AD211" s="172"/>
      <c r="AE211" s="172"/>
      <c r="AF211" s="172"/>
      <c r="AG211" s="172"/>
      <c r="AH211" s="172"/>
      <c r="AI211" s="172"/>
      <c r="AJ211" s="173"/>
      <c r="AK211" s="170">
        <v>42405</v>
      </c>
      <c r="AL211" s="171">
        <v>0</v>
      </c>
      <c r="AM211" s="172">
        <v>0</v>
      </c>
      <c r="AN211" s="172">
        <v>0</v>
      </c>
      <c r="AO211" s="172">
        <v>0</v>
      </c>
      <c r="AP211" s="172">
        <v>0</v>
      </c>
      <c r="AQ211" s="172">
        <v>0</v>
      </c>
      <c r="AR211" s="173">
        <v>0</v>
      </c>
      <c r="AS211" s="174">
        <v>0</v>
      </c>
      <c r="AT211" s="171">
        <v>0</v>
      </c>
      <c r="AU211" s="172" t="s">
        <v>232</v>
      </c>
      <c r="AV211" s="172">
        <v>0</v>
      </c>
      <c r="AW211" s="175" t="s">
        <v>232</v>
      </c>
      <c r="AX211" s="176">
        <v>0</v>
      </c>
      <c r="AY211" s="171" t="s">
        <v>232</v>
      </c>
      <c r="AZ211" s="172">
        <v>0</v>
      </c>
      <c r="BA211" s="172">
        <v>0</v>
      </c>
      <c r="BB211" s="172">
        <v>0</v>
      </c>
      <c r="BC211" s="172">
        <v>0</v>
      </c>
      <c r="BD211" s="172">
        <v>0</v>
      </c>
      <c r="BE211" s="172">
        <v>0</v>
      </c>
      <c r="BF211" s="172">
        <v>0</v>
      </c>
      <c r="BG211" s="172">
        <v>0</v>
      </c>
      <c r="BH211" s="172">
        <v>0</v>
      </c>
      <c r="BI211" s="172">
        <v>0</v>
      </c>
      <c r="BJ211" s="172">
        <v>0</v>
      </c>
      <c r="BK211" s="172" t="s">
        <v>232</v>
      </c>
      <c r="BL211" s="172" t="s">
        <v>232</v>
      </c>
      <c r="BM211" s="172" t="s">
        <v>232</v>
      </c>
      <c r="BN211" s="172">
        <v>0</v>
      </c>
      <c r="BO211" s="172">
        <v>0</v>
      </c>
      <c r="BP211" s="172">
        <v>0</v>
      </c>
      <c r="BQ211" s="172" t="s">
        <v>232</v>
      </c>
      <c r="BR211" s="172" t="s">
        <v>232</v>
      </c>
      <c r="BS211" s="172" t="s">
        <v>232</v>
      </c>
      <c r="BT211" s="172" t="s">
        <v>232</v>
      </c>
      <c r="BU211" s="172">
        <v>0</v>
      </c>
      <c r="BV211" s="173" t="s">
        <v>232</v>
      </c>
      <c r="BW211" s="174">
        <v>0</v>
      </c>
      <c r="BX211" s="177">
        <v>0</v>
      </c>
      <c r="BY211" s="178">
        <v>0</v>
      </c>
      <c r="BZ211" s="179">
        <v>0</v>
      </c>
      <c r="CA211" s="179">
        <v>0</v>
      </c>
    </row>
    <row r="212" spans="1:79" x14ac:dyDescent="0.2">
      <c r="A212" s="170">
        <v>42408</v>
      </c>
      <c r="B212" s="171" t="s">
        <v>232</v>
      </c>
      <c r="C212" s="172">
        <v>3.2484593335488254E-2</v>
      </c>
      <c r="D212" s="172">
        <v>5.5208226855817152E-2</v>
      </c>
      <c r="E212" s="172" t="s">
        <v>232</v>
      </c>
      <c r="F212" s="172" t="s">
        <v>232</v>
      </c>
      <c r="G212" s="172" t="s">
        <v>232</v>
      </c>
      <c r="H212" s="173">
        <v>3.2484593335488254E-2</v>
      </c>
      <c r="I212" s="171"/>
      <c r="J212" s="172"/>
      <c r="K212" s="172"/>
      <c r="L212" s="172"/>
      <c r="M212" s="171"/>
      <c r="N212" s="172"/>
      <c r="O212" s="172" t="s">
        <v>232</v>
      </c>
      <c r="P212" s="172">
        <v>0.12978713918432272</v>
      </c>
      <c r="Q212" s="172" t="s">
        <v>232</v>
      </c>
      <c r="R212" s="172"/>
      <c r="S212" s="172"/>
      <c r="T212" s="172" t="s">
        <v>232</v>
      </c>
      <c r="U212" s="172" t="s">
        <v>232</v>
      </c>
      <c r="V212" s="172" t="s">
        <v>232</v>
      </c>
      <c r="W212" s="172" t="s">
        <v>232</v>
      </c>
      <c r="X212" s="172"/>
      <c r="Y212" s="172"/>
      <c r="Z212" s="172"/>
      <c r="AA212" s="172"/>
      <c r="AB212" s="172"/>
      <c r="AC212" s="172"/>
      <c r="AD212" s="172"/>
      <c r="AE212" s="172"/>
      <c r="AF212" s="172"/>
      <c r="AG212" s="172"/>
      <c r="AH212" s="172"/>
      <c r="AI212" s="172"/>
      <c r="AJ212" s="173"/>
      <c r="AK212" s="170">
        <v>42408</v>
      </c>
      <c r="AL212" s="171">
        <v>0</v>
      </c>
      <c r="AM212" s="172">
        <v>0</v>
      </c>
      <c r="AN212" s="172">
        <v>0</v>
      </c>
      <c r="AO212" s="172">
        <v>0</v>
      </c>
      <c r="AP212" s="172">
        <v>0</v>
      </c>
      <c r="AQ212" s="172">
        <v>0</v>
      </c>
      <c r="AR212" s="173">
        <v>0</v>
      </c>
      <c r="AS212" s="174">
        <v>0</v>
      </c>
      <c r="AT212" s="171">
        <v>0</v>
      </c>
      <c r="AU212" s="172" t="s">
        <v>232</v>
      </c>
      <c r="AV212" s="172">
        <v>0</v>
      </c>
      <c r="AW212" s="175" t="s">
        <v>232</v>
      </c>
      <c r="AX212" s="176">
        <v>0</v>
      </c>
      <c r="AY212" s="171" t="s">
        <v>232</v>
      </c>
      <c r="AZ212" s="172">
        <v>0</v>
      </c>
      <c r="BA212" s="172">
        <v>0</v>
      </c>
      <c r="BB212" s="172">
        <v>0</v>
      </c>
      <c r="BC212" s="172">
        <v>0</v>
      </c>
      <c r="BD212" s="172">
        <v>0</v>
      </c>
      <c r="BE212" s="172">
        <v>0</v>
      </c>
      <c r="BF212" s="172">
        <v>0</v>
      </c>
      <c r="BG212" s="172">
        <v>0</v>
      </c>
      <c r="BH212" s="172">
        <v>0</v>
      </c>
      <c r="BI212" s="172">
        <v>0</v>
      </c>
      <c r="BJ212" s="172">
        <v>0</v>
      </c>
      <c r="BK212" s="172" t="s">
        <v>232</v>
      </c>
      <c r="BL212" s="172" t="s">
        <v>232</v>
      </c>
      <c r="BM212" s="172" t="s">
        <v>232</v>
      </c>
      <c r="BN212" s="172">
        <v>0</v>
      </c>
      <c r="BO212" s="172">
        <v>0</v>
      </c>
      <c r="BP212" s="172">
        <v>0</v>
      </c>
      <c r="BQ212" s="172" t="s">
        <v>232</v>
      </c>
      <c r="BR212" s="172" t="s">
        <v>232</v>
      </c>
      <c r="BS212" s="172" t="s">
        <v>232</v>
      </c>
      <c r="BT212" s="172" t="s">
        <v>232</v>
      </c>
      <c r="BU212" s="172">
        <v>0</v>
      </c>
      <c r="BV212" s="173" t="s">
        <v>232</v>
      </c>
      <c r="BW212" s="174">
        <v>0</v>
      </c>
      <c r="BX212" s="177">
        <v>0</v>
      </c>
      <c r="BY212" s="178">
        <v>0</v>
      </c>
      <c r="BZ212" s="179">
        <v>0</v>
      </c>
      <c r="CA212" s="179">
        <v>0</v>
      </c>
    </row>
    <row r="213" spans="1:79" x14ac:dyDescent="0.2">
      <c r="A213" s="170">
        <v>42409</v>
      </c>
      <c r="B213" s="171" t="s">
        <v>232</v>
      </c>
      <c r="C213" s="172">
        <v>3.128219732763763E-2</v>
      </c>
      <c r="D213" s="172">
        <v>5.5205032684326111E-2</v>
      </c>
      <c r="E213" s="172" t="s">
        <v>232</v>
      </c>
      <c r="F213" s="172" t="s">
        <v>232</v>
      </c>
      <c r="G213" s="172" t="s">
        <v>232</v>
      </c>
      <c r="H213" s="173">
        <v>3.128219732763763E-2</v>
      </c>
      <c r="I213" s="171"/>
      <c r="J213" s="172"/>
      <c r="K213" s="172"/>
      <c r="L213" s="172"/>
      <c r="M213" s="171"/>
      <c r="N213" s="172"/>
      <c r="O213" s="172" t="s">
        <v>232</v>
      </c>
      <c r="P213" s="172">
        <v>0.12781452032399979</v>
      </c>
      <c r="Q213" s="172" t="s">
        <v>232</v>
      </c>
      <c r="R213" s="172"/>
      <c r="S213" s="172"/>
      <c r="T213" s="172" t="s">
        <v>232</v>
      </c>
      <c r="U213" s="172" t="s">
        <v>232</v>
      </c>
      <c r="V213" s="172" t="s">
        <v>232</v>
      </c>
      <c r="W213" s="172" t="s">
        <v>232</v>
      </c>
      <c r="X213" s="172"/>
      <c r="Y213" s="172"/>
      <c r="Z213" s="172"/>
      <c r="AA213" s="172"/>
      <c r="AB213" s="172"/>
      <c r="AC213" s="172"/>
      <c r="AD213" s="172"/>
      <c r="AE213" s="172"/>
      <c r="AF213" s="172"/>
      <c r="AG213" s="172"/>
      <c r="AH213" s="172"/>
      <c r="AI213" s="172"/>
      <c r="AJ213" s="173"/>
      <c r="AK213" s="170">
        <v>42409</v>
      </c>
      <c r="AL213" s="171">
        <v>0</v>
      </c>
      <c r="AM213" s="172">
        <v>0</v>
      </c>
      <c r="AN213" s="172">
        <v>0.50237623961337119</v>
      </c>
      <c r="AO213" s="172">
        <v>0</v>
      </c>
      <c r="AP213" s="172">
        <v>0</v>
      </c>
      <c r="AQ213" s="172">
        <v>0</v>
      </c>
      <c r="AR213" s="173">
        <v>0</v>
      </c>
      <c r="AS213" s="174">
        <v>0.18327596359301526</v>
      </c>
      <c r="AT213" s="171">
        <v>0</v>
      </c>
      <c r="AU213" s="172" t="s">
        <v>232</v>
      </c>
      <c r="AV213" s="172">
        <v>0</v>
      </c>
      <c r="AW213" s="175" t="s">
        <v>232</v>
      </c>
      <c r="AX213" s="176">
        <v>0</v>
      </c>
      <c r="AY213" s="171" t="s">
        <v>232</v>
      </c>
      <c r="AZ213" s="172">
        <v>0</v>
      </c>
      <c r="BA213" s="172">
        <v>0</v>
      </c>
      <c r="BB213" s="172">
        <v>0</v>
      </c>
      <c r="BC213" s="172">
        <v>0</v>
      </c>
      <c r="BD213" s="172">
        <v>0</v>
      </c>
      <c r="BE213" s="172">
        <v>0</v>
      </c>
      <c r="BF213" s="172">
        <v>0</v>
      </c>
      <c r="BG213" s="172">
        <v>0</v>
      </c>
      <c r="BH213" s="172">
        <v>0</v>
      </c>
      <c r="BI213" s="172">
        <v>0</v>
      </c>
      <c r="BJ213" s="172">
        <v>0</v>
      </c>
      <c r="BK213" s="172" t="s">
        <v>232</v>
      </c>
      <c r="BL213" s="172" t="s">
        <v>232</v>
      </c>
      <c r="BM213" s="172" t="s">
        <v>232</v>
      </c>
      <c r="BN213" s="172">
        <v>0</v>
      </c>
      <c r="BO213" s="172">
        <v>0</v>
      </c>
      <c r="BP213" s="172">
        <v>0</v>
      </c>
      <c r="BQ213" s="172" t="s">
        <v>232</v>
      </c>
      <c r="BR213" s="172" t="s">
        <v>232</v>
      </c>
      <c r="BS213" s="172" t="s">
        <v>232</v>
      </c>
      <c r="BT213" s="172" t="s">
        <v>232</v>
      </c>
      <c r="BU213" s="172">
        <v>0</v>
      </c>
      <c r="BV213" s="173" t="s">
        <v>232</v>
      </c>
      <c r="BW213" s="174">
        <v>0</v>
      </c>
      <c r="BX213" s="177">
        <v>0</v>
      </c>
      <c r="BY213" s="178">
        <v>0</v>
      </c>
      <c r="BZ213" s="179">
        <v>0</v>
      </c>
      <c r="CA213" s="179">
        <v>6.6274906228108568E-2</v>
      </c>
    </row>
    <row r="214" spans="1:79" x14ac:dyDescent="0.2">
      <c r="A214" s="170">
        <v>42410</v>
      </c>
      <c r="B214" s="171" t="s">
        <v>232</v>
      </c>
      <c r="C214" s="172">
        <v>2.9929605511809374E-2</v>
      </c>
      <c r="D214" s="172">
        <v>5.4198246119444994E-2</v>
      </c>
      <c r="E214" s="172" t="s">
        <v>232</v>
      </c>
      <c r="F214" s="172" t="s">
        <v>232</v>
      </c>
      <c r="G214" s="172" t="s">
        <v>232</v>
      </c>
      <c r="H214" s="173">
        <v>2.9929605511809374E-2</v>
      </c>
      <c r="I214" s="171"/>
      <c r="J214" s="172"/>
      <c r="K214" s="172"/>
      <c r="L214" s="172"/>
      <c r="M214" s="171"/>
      <c r="N214" s="172"/>
      <c r="O214" s="172" t="s">
        <v>232</v>
      </c>
      <c r="P214" s="172">
        <v>0.12683313515655978</v>
      </c>
      <c r="Q214" s="172" t="s">
        <v>232</v>
      </c>
      <c r="R214" s="172"/>
      <c r="S214" s="172"/>
      <c r="T214" s="172" t="s">
        <v>232</v>
      </c>
      <c r="U214" s="172" t="s">
        <v>232</v>
      </c>
      <c r="V214" s="172" t="s">
        <v>232</v>
      </c>
      <c r="W214" s="172" t="s">
        <v>232</v>
      </c>
      <c r="X214" s="172"/>
      <c r="Y214" s="172"/>
      <c r="Z214" s="172"/>
      <c r="AA214" s="172"/>
      <c r="AB214" s="172"/>
      <c r="AC214" s="172"/>
      <c r="AD214" s="172"/>
      <c r="AE214" s="172"/>
      <c r="AF214" s="172"/>
      <c r="AG214" s="172"/>
      <c r="AH214" s="172"/>
      <c r="AI214" s="172"/>
      <c r="AJ214" s="173"/>
      <c r="AK214" s="170">
        <v>42410</v>
      </c>
      <c r="AL214" s="171">
        <v>0</v>
      </c>
      <c r="AM214" s="172">
        <v>0</v>
      </c>
      <c r="AN214" s="172">
        <v>0</v>
      </c>
      <c r="AO214" s="172">
        <v>0</v>
      </c>
      <c r="AP214" s="172">
        <v>0</v>
      </c>
      <c r="AQ214" s="172">
        <v>0</v>
      </c>
      <c r="AR214" s="173">
        <v>0</v>
      </c>
      <c r="AS214" s="174">
        <v>0</v>
      </c>
      <c r="AT214" s="171">
        <v>0</v>
      </c>
      <c r="AU214" s="172">
        <v>0</v>
      </c>
      <c r="AV214" s="172">
        <v>0</v>
      </c>
      <c r="AW214" s="175" t="s">
        <v>232</v>
      </c>
      <c r="AX214" s="176">
        <v>0</v>
      </c>
      <c r="AY214" s="171" t="s">
        <v>232</v>
      </c>
      <c r="AZ214" s="172">
        <v>0</v>
      </c>
      <c r="BA214" s="172">
        <v>0</v>
      </c>
      <c r="BB214" s="172">
        <v>0</v>
      </c>
      <c r="BC214" s="172">
        <v>0</v>
      </c>
      <c r="BD214" s="172">
        <v>0</v>
      </c>
      <c r="BE214" s="172">
        <v>0</v>
      </c>
      <c r="BF214" s="172">
        <v>0</v>
      </c>
      <c r="BG214" s="172">
        <v>0</v>
      </c>
      <c r="BH214" s="172">
        <v>0</v>
      </c>
      <c r="BI214" s="172">
        <v>0</v>
      </c>
      <c r="BJ214" s="172">
        <v>0</v>
      </c>
      <c r="BK214" s="172" t="s">
        <v>232</v>
      </c>
      <c r="BL214" s="172" t="s">
        <v>232</v>
      </c>
      <c r="BM214" s="172" t="s">
        <v>232</v>
      </c>
      <c r="BN214" s="172">
        <v>0</v>
      </c>
      <c r="BO214" s="172">
        <v>0</v>
      </c>
      <c r="BP214" s="172">
        <v>0</v>
      </c>
      <c r="BQ214" s="172" t="s">
        <v>232</v>
      </c>
      <c r="BR214" s="172" t="s">
        <v>232</v>
      </c>
      <c r="BS214" s="172" t="s">
        <v>232</v>
      </c>
      <c r="BT214" s="172" t="s">
        <v>232</v>
      </c>
      <c r="BU214" s="172">
        <v>0</v>
      </c>
      <c r="BV214" s="173" t="s">
        <v>232</v>
      </c>
      <c r="BW214" s="174">
        <v>0</v>
      </c>
      <c r="BX214" s="177">
        <v>0</v>
      </c>
      <c r="BY214" s="178">
        <v>0</v>
      </c>
      <c r="BZ214" s="179">
        <v>0</v>
      </c>
      <c r="CA214" s="179">
        <v>0</v>
      </c>
    </row>
    <row r="215" spans="1:79" x14ac:dyDescent="0.2">
      <c r="A215" s="170">
        <v>42411</v>
      </c>
      <c r="B215" s="171" t="s">
        <v>232</v>
      </c>
      <c r="C215" s="172">
        <v>2.8877534814453612E-2</v>
      </c>
      <c r="D215" s="172">
        <v>5.2690335864268745E-2</v>
      </c>
      <c r="E215" s="172" t="s">
        <v>232</v>
      </c>
      <c r="F215" s="172" t="s">
        <v>232</v>
      </c>
      <c r="G215" s="172" t="s">
        <v>232</v>
      </c>
      <c r="H215" s="173">
        <v>2.8877534814453612E-2</v>
      </c>
      <c r="I215" s="171"/>
      <c r="J215" s="172"/>
      <c r="K215" s="172"/>
      <c r="L215" s="172"/>
      <c r="M215" s="171"/>
      <c r="N215" s="172"/>
      <c r="O215" s="172" t="s">
        <v>232</v>
      </c>
      <c r="P215" s="172">
        <v>0.1446661778403131</v>
      </c>
      <c r="Q215" s="172" t="s">
        <v>232</v>
      </c>
      <c r="R215" s="172"/>
      <c r="S215" s="172"/>
      <c r="T215" s="172" t="s">
        <v>232</v>
      </c>
      <c r="U215" s="172" t="s">
        <v>232</v>
      </c>
      <c r="V215" s="172" t="s">
        <v>232</v>
      </c>
      <c r="W215" s="172" t="s">
        <v>232</v>
      </c>
      <c r="X215" s="172"/>
      <c r="Y215" s="172"/>
      <c r="Z215" s="172"/>
      <c r="AA215" s="172"/>
      <c r="AB215" s="172"/>
      <c r="AC215" s="172"/>
      <c r="AD215" s="172"/>
      <c r="AE215" s="172"/>
      <c r="AF215" s="172"/>
      <c r="AG215" s="172"/>
      <c r="AH215" s="172"/>
      <c r="AI215" s="172"/>
      <c r="AJ215" s="173"/>
      <c r="AK215" s="170">
        <v>42411</v>
      </c>
      <c r="AL215" s="171">
        <v>0</v>
      </c>
      <c r="AM215" s="172">
        <v>0</v>
      </c>
      <c r="AN215" s="172">
        <v>0.50237623961337119</v>
      </c>
      <c r="AO215" s="172">
        <v>0</v>
      </c>
      <c r="AP215" s="172">
        <v>0</v>
      </c>
      <c r="AQ215" s="172">
        <v>0</v>
      </c>
      <c r="AR215" s="173">
        <v>0</v>
      </c>
      <c r="AS215" s="174">
        <v>0.18199890436659572</v>
      </c>
      <c r="AT215" s="171" t="s">
        <v>232</v>
      </c>
      <c r="AU215" s="172">
        <v>0</v>
      </c>
      <c r="AV215" s="172">
        <v>0</v>
      </c>
      <c r="AW215" s="175" t="s">
        <v>232</v>
      </c>
      <c r="AX215" s="176">
        <v>0</v>
      </c>
      <c r="AY215" s="171" t="s">
        <v>232</v>
      </c>
      <c r="AZ215" s="172">
        <v>0</v>
      </c>
      <c r="BA215" s="172">
        <v>0</v>
      </c>
      <c r="BB215" s="172">
        <v>0</v>
      </c>
      <c r="BC215" s="172">
        <v>0</v>
      </c>
      <c r="BD215" s="172">
        <v>0</v>
      </c>
      <c r="BE215" s="172">
        <v>0</v>
      </c>
      <c r="BF215" s="172">
        <v>0</v>
      </c>
      <c r="BG215" s="172">
        <v>0</v>
      </c>
      <c r="BH215" s="172">
        <v>0</v>
      </c>
      <c r="BI215" s="172">
        <v>0</v>
      </c>
      <c r="BJ215" s="172">
        <v>0</v>
      </c>
      <c r="BK215" s="172" t="s">
        <v>232</v>
      </c>
      <c r="BL215" s="172" t="s">
        <v>232</v>
      </c>
      <c r="BM215" s="172" t="s">
        <v>232</v>
      </c>
      <c r="BN215" s="172">
        <v>0</v>
      </c>
      <c r="BO215" s="172">
        <v>0</v>
      </c>
      <c r="BP215" s="172">
        <v>0</v>
      </c>
      <c r="BQ215" s="172">
        <v>0</v>
      </c>
      <c r="BR215" s="172" t="s">
        <v>232</v>
      </c>
      <c r="BS215" s="172" t="s">
        <v>232</v>
      </c>
      <c r="BT215" s="172" t="s">
        <v>232</v>
      </c>
      <c r="BU215" s="172">
        <v>0</v>
      </c>
      <c r="BV215" s="173" t="s">
        <v>232</v>
      </c>
      <c r="BW215" s="174">
        <v>0</v>
      </c>
      <c r="BX215" s="177">
        <v>0</v>
      </c>
      <c r="BY215" s="178">
        <v>0</v>
      </c>
      <c r="BZ215" s="179">
        <v>0</v>
      </c>
      <c r="CA215" s="179">
        <v>6.6248531175423092E-2</v>
      </c>
    </row>
    <row r="216" spans="1:79" x14ac:dyDescent="0.2">
      <c r="A216" s="170">
        <v>42412</v>
      </c>
      <c r="B216" s="171" t="s">
        <v>232</v>
      </c>
      <c r="C216" s="172">
        <v>2.7725444728809966E-2</v>
      </c>
      <c r="D216" s="172">
        <v>5.2687465081004733E-2</v>
      </c>
      <c r="E216" s="172" t="s">
        <v>232</v>
      </c>
      <c r="F216" s="172" t="s">
        <v>232</v>
      </c>
      <c r="G216" s="172" t="s">
        <v>232</v>
      </c>
      <c r="H216" s="173">
        <v>2.7725444728809966E-2</v>
      </c>
      <c r="I216" s="171"/>
      <c r="J216" s="172"/>
      <c r="K216" s="172"/>
      <c r="L216" s="172"/>
      <c r="M216" s="171"/>
      <c r="N216" s="172"/>
      <c r="O216" s="172" t="s">
        <v>232</v>
      </c>
      <c r="P216" s="172">
        <v>0.14269434672743522</v>
      </c>
      <c r="Q216" s="172" t="s">
        <v>232</v>
      </c>
      <c r="R216" s="172"/>
      <c r="S216" s="172"/>
      <c r="T216" s="172" t="s">
        <v>232</v>
      </c>
      <c r="U216" s="172" t="s">
        <v>232</v>
      </c>
      <c r="V216" s="172" t="s">
        <v>232</v>
      </c>
      <c r="W216" s="172" t="s">
        <v>232</v>
      </c>
      <c r="X216" s="172"/>
      <c r="Y216" s="172"/>
      <c r="Z216" s="172"/>
      <c r="AA216" s="172"/>
      <c r="AB216" s="172"/>
      <c r="AC216" s="172"/>
      <c r="AD216" s="172"/>
      <c r="AE216" s="172"/>
      <c r="AF216" s="172"/>
      <c r="AG216" s="172"/>
      <c r="AH216" s="172"/>
      <c r="AI216" s="172"/>
      <c r="AJ216" s="173"/>
      <c r="AK216" s="170">
        <v>42412</v>
      </c>
      <c r="AL216" s="171">
        <v>0</v>
      </c>
      <c r="AM216" s="172">
        <v>0</v>
      </c>
      <c r="AN216" s="172">
        <v>0</v>
      </c>
      <c r="AO216" s="172">
        <v>0</v>
      </c>
      <c r="AP216" s="172">
        <v>0</v>
      </c>
      <c r="AQ216" s="172">
        <v>0</v>
      </c>
      <c r="AR216" s="173">
        <v>0</v>
      </c>
      <c r="AS216" s="174">
        <v>0</v>
      </c>
      <c r="AT216" s="171" t="s">
        <v>232</v>
      </c>
      <c r="AU216" s="172">
        <v>0</v>
      </c>
      <c r="AV216" s="172">
        <v>0</v>
      </c>
      <c r="AW216" s="175" t="s">
        <v>232</v>
      </c>
      <c r="AX216" s="176">
        <v>0</v>
      </c>
      <c r="AY216" s="171" t="s">
        <v>232</v>
      </c>
      <c r="AZ216" s="172">
        <v>0</v>
      </c>
      <c r="BA216" s="172">
        <v>0</v>
      </c>
      <c r="BB216" s="172">
        <v>0</v>
      </c>
      <c r="BC216" s="172">
        <v>0</v>
      </c>
      <c r="BD216" s="172">
        <v>0</v>
      </c>
      <c r="BE216" s="172">
        <v>0</v>
      </c>
      <c r="BF216" s="172">
        <v>0</v>
      </c>
      <c r="BG216" s="172">
        <v>0</v>
      </c>
      <c r="BH216" s="172">
        <v>0</v>
      </c>
      <c r="BI216" s="172">
        <v>0</v>
      </c>
      <c r="BJ216" s="172">
        <v>0</v>
      </c>
      <c r="BK216" s="172" t="s">
        <v>232</v>
      </c>
      <c r="BL216" s="172" t="s">
        <v>232</v>
      </c>
      <c r="BM216" s="172" t="s">
        <v>232</v>
      </c>
      <c r="BN216" s="172">
        <v>0</v>
      </c>
      <c r="BO216" s="172">
        <v>0</v>
      </c>
      <c r="BP216" s="172">
        <v>0</v>
      </c>
      <c r="BQ216" s="172">
        <v>0</v>
      </c>
      <c r="BR216" s="172" t="s">
        <v>232</v>
      </c>
      <c r="BS216" s="172" t="s">
        <v>232</v>
      </c>
      <c r="BT216" s="172" t="s">
        <v>232</v>
      </c>
      <c r="BU216" s="172">
        <v>0</v>
      </c>
      <c r="BV216" s="173" t="s">
        <v>232</v>
      </c>
      <c r="BW216" s="174">
        <v>0</v>
      </c>
      <c r="BX216" s="177">
        <v>0</v>
      </c>
      <c r="BY216" s="178">
        <v>0</v>
      </c>
      <c r="BZ216" s="179">
        <v>0</v>
      </c>
      <c r="CA216" s="179">
        <v>0</v>
      </c>
    </row>
    <row r="217" spans="1:79" x14ac:dyDescent="0.2">
      <c r="A217" s="170">
        <v>42415</v>
      </c>
      <c r="B217" s="171" t="s">
        <v>232</v>
      </c>
      <c r="C217" s="172">
        <v>2.3819250477791418E-2</v>
      </c>
      <c r="D217" s="172">
        <v>5.0171557318795933E-2</v>
      </c>
      <c r="E217" s="172" t="s">
        <v>232</v>
      </c>
      <c r="F217" s="172" t="s">
        <v>232</v>
      </c>
      <c r="G217" s="172" t="s">
        <v>232</v>
      </c>
      <c r="H217" s="173">
        <v>2.3819250477791418E-2</v>
      </c>
      <c r="I217" s="171"/>
      <c r="J217" s="172"/>
      <c r="K217" s="172"/>
      <c r="L217" s="172"/>
      <c r="M217" s="171"/>
      <c r="N217" s="172"/>
      <c r="O217" s="172" t="s">
        <v>232</v>
      </c>
      <c r="P217" s="172">
        <v>0.12291222679289235</v>
      </c>
      <c r="Q217" s="172" t="s">
        <v>232</v>
      </c>
      <c r="R217" s="172"/>
      <c r="S217" s="172"/>
      <c r="T217" s="172" t="s">
        <v>232</v>
      </c>
      <c r="U217" s="172" t="s">
        <v>232</v>
      </c>
      <c r="V217" s="172" t="s">
        <v>232</v>
      </c>
      <c r="W217" s="172" t="s">
        <v>232</v>
      </c>
      <c r="X217" s="172"/>
      <c r="Y217" s="172"/>
      <c r="Z217" s="172"/>
      <c r="AA217" s="172"/>
      <c r="AB217" s="172"/>
      <c r="AC217" s="172"/>
      <c r="AD217" s="172"/>
      <c r="AE217" s="172"/>
      <c r="AF217" s="172"/>
      <c r="AG217" s="172"/>
      <c r="AH217" s="172"/>
      <c r="AI217" s="172"/>
      <c r="AJ217" s="173"/>
      <c r="AK217" s="170">
        <v>42415</v>
      </c>
      <c r="AL217" s="171">
        <v>0</v>
      </c>
      <c r="AM217" s="172">
        <v>0</v>
      </c>
      <c r="AN217" s="172">
        <v>0</v>
      </c>
      <c r="AO217" s="172">
        <v>0</v>
      </c>
      <c r="AP217" s="172">
        <v>0</v>
      </c>
      <c r="AQ217" s="172">
        <v>0</v>
      </c>
      <c r="AR217" s="173">
        <v>0</v>
      </c>
      <c r="AS217" s="174">
        <v>0</v>
      </c>
      <c r="AT217" s="171" t="s">
        <v>232</v>
      </c>
      <c r="AU217" s="172">
        <v>0</v>
      </c>
      <c r="AV217" s="172">
        <v>0</v>
      </c>
      <c r="AW217" s="175" t="s">
        <v>232</v>
      </c>
      <c r="AX217" s="176">
        <v>0</v>
      </c>
      <c r="AY217" s="171" t="s">
        <v>232</v>
      </c>
      <c r="AZ217" s="172">
        <v>0</v>
      </c>
      <c r="BA217" s="172">
        <v>0</v>
      </c>
      <c r="BB217" s="172">
        <v>0</v>
      </c>
      <c r="BC217" s="172">
        <v>0</v>
      </c>
      <c r="BD217" s="172">
        <v>0</v>
      </c>
      <c r="BE217" s="172">
        <v>0</v>
      </c>
      <c r="BF217" s="172">
        <v>0</v>
      </c>
      <c r="BG217" s="172">
        <v>0</v>
      </c>
      <c r="BH217" s="172">
        <v>0</v>
      </c>
      <c r="BI217" s="172">
        <v>0</v>
      </c>
      <c r="BJ217" s="172">
        <v>0</v>
      </c>
      <c r="BK217" s="172" t="s">
        <v>232</v>
      </c>
      <c r="BL217" s="172" t="s">
        <v>232</v>
      </c>
      <c r="BM217" s="172" t="s">
        <v>232</v>
      </c>
      <c r="BN217" s="172">
        <v>0</v>
      </c>
      <c r="BO217" s="172">
        <v>0</v>
      </c>
      <c r="BP217" s="172">
        <v>0</v>
      </c>
      <c r="BQ217" s="172">
        <v>0</v>
      </c>
      <c r="BR217" s="172" t="s">
        <v>232</v>
      </c>
      <c r="BS217" s="172" t="s">
        <v>232</v>
      </c>
      <c r="BT217" s="172" t="s">
        <v>232</v>
      </c>
      <c r="BU217" s="172">
        <v>0</v>
      </c>
      <c r="BV217" s="173" t="s">
        <v>232</v>
      </c>
      <c r="BW217" s="174">
        <v>0</v>
      </c>
      <c r="BX217" s="177">
        <v>0</v>
      </c>
      <c r="BY217" s="178">
        <v>0</v>
      </c>
      <c r="BZ217" s="179">
        <v>0</v>
      </c>
      <c r="CA217" s="179">
        <v>0</v>
      </c>
    </row>
    <row r="218" spans="1:79" x14ac:dyDescent="0.2">
      <c r="A218" s="170">
        <v>42416</v>
      </c>
      <c r="B218" s="171" t="s">
        <v>232</v>
      </c>
      <c r="C218" s="172">
        <v>2.4225169951573026E-2</v>
      </c>
      <c r="D218" s="172">
        <v>4.8663512357442429E-2</v>
      </c>
      <c r="E218" s="172" t="s">
        <v>232</v>
      </c>
      <c r="F218" s="172" t="s">
        <v>232</v>
      </c>
      <c r="G218" s="172" t="s">
        <v>232</v>
      </c>
      <c r="H218" s="173">
        <v>2.4225169951573026E-2</v>
      </c>
      <c r="I218" s="171"/>
      <c r="J218" s="172"/>
      <c r="K218" s="172"/>
      <c r="L218" s="172"/>
      <c r="M218" s="171"/>
      <c r="N218" s="172"/>
      <c r="O218" s="172" t="s">
        <v>232</v>
      </c>
      <c r="P218" s="172">
        <v>0.13876911792401456</v>
      </c>
      <c r="Q218" s="172" t="s">
        <v>232</v>
      </c>
      <c r="R218" s="172"/>
      <c r="S218" s="172"/>
      <c r="T218" s="172" t="s">
        <v>232</v>
      </c>
      <c r="U218" s="172" t="s">
        <v>232</v>
      </c>
      <c r="V218" s="172" t="s">
        <v>232</v>
      </c>
      <c r="W218" s="172" t="s">
        <v>232</v>
      </c>
      <c r="X218" s="172"/>
      <c r="Y218" s="172"/>
      <c r="Z218" s="172"/>
      <c r="AA218" s="172"/>
      <c r="AB218" s="172"/>
      <c r="AC218" s="172"/>
      <c r="AD218" s="172"/>
      <c r="AE218" s="172"/>
      <c r="AF218" s="172"/>
      <c r="AG218" s="172"/>
      <c r="AH218" s="172"/>
      <c r="AI218" s="172"/>
      <c r="AJ218" s="173"/>
      <c r="AK218" s="170">
        <v>42416</v>
      </c>
      <c r="AL218" s="171">
        <v>0</v>
      </c>
      <c r="AM218" s="172">
        <v>0</v>
      </c>
      <c r="AN218" s="172">
        <v>0</v>
      </c>
      <c r="AO218" s="172">
        <v>0</v>
      </c>
      <c r="AP218" s="172">
        <v>0</v>
      </c>
      <c r="AQ218" s="172">
        <v>0</v>
      </c>
      <c r="AR218" s="173">
        <v>0</v>
      </c>
      <c r="AS218" s="174">
        <v>0</v>
      </c>
      <c r="AT218" s="171" t="s">
        <v>232</v>
      </c>
      <c r="AU218" s="172">
        <v>0</v>
      </c>
      <c r="AV218" s="172">
        <v>0</v>
      </c>
      <c r="AW218" s="175" t="s">
        <v>232</v>
      </c>
      <c r="AX218" s="176">
        <v>0</v>
      </c>
      <c r="AY218" s="171" t="s">
        <v>232</v>
      </c>
      <c r="AZ218" s="172">
        <v>0</v>
      </c>
      <c r="BA218" s="172">
        <v>0</v>
      </c>
      <c r="BB218" s="172">
        <v>0</v>
      </c>
      <c r="BC218" s="172">
        <v>0</v>
      </c>
      <c r="BD218" s="172">
        <v>0</v>
      </c>
      <c r="BE218" s="172">
        <v>0</v>
      </c>
      <c r="BF218" s="172">
        <v>0</v>
      </c>
      <c r="BG218" s="172">
        <v>0</v>
      </c>
      <c r="BH218" s="172">
        <v>0</v>
      </c>
      <c r="BI218" s="172">
        <v>0</v>
      </c>
      <c r="BJ218" s="172">
        <v>0</v>
      </c>
      <c r="BK218" s="172" t="s">
        <v>232</v>
      </c>
      <c r="BL218" s="172" t="s">
        <v>232</v>
      </c>
      <c r="BM218" s="172" t="s">
        <v>232</v>
      </c>
      <c r="BN218" s="172">
        <v>0</v>
      </c>
      <c r="BO218" s="172">
        <v>0</v>
      </c>
      <c r="BP218" s="172">
        <v>0</v>
      </c>
      <c r="BQ218" s="172" t="s">
        <v>232</v>
      </c>
      <c r="BR218" s="172" t="s">
        <v>232</v>
      </c>
      <c r="BS218" s="172" t="s">
        <v>232</v>
      </c>
      <c r="BT218" s="172">
        <v>0</v>
      </c>
      <c r="BU218" s="172">
        <v>0</v>
      </c>
      <c r="BV218" s="173" t="s">
        <v>232</v>
      </c>
      <c r="BW218" s="174">
        <v>0</v>
      </c>
      <c r="BX218" s="177">
        <v>0</v>
      </c>
      <c r="BY218" s="178">
        <v>0</v>
      </c>
      <c r="BZ218" s="179">
        <v>0</v>
      </c>
      <c r="CA218" s="179">
        <v>0</v>
      </c>
    </row>
    <row r="219" spans="1:79" x14ac:dyDescent="0.2">
      <c r="A219" s="170">
        <v>42417</v>
      </c>
      <c r="B219" s="171" t="s">
        <v>232</v>
      </c>
      <c r="C219" s="172">
        <v>2.3823609196722433E-2</v>
      </c>
      <c r="D219" s="172">
        <v>4.9162890171977155E-2</v>
      </c>
      <c r="E219" s="172" t="s">
        <v>232</v>
      </c>
      <c r="F219" s="172" t="s">
        <v>232</v>
      </c>
      <c r="G219" s="172" t="s">
        <v>232</v>
      </c>
      <c r="H219" s="173">
        <v>2.3823609196722433E-2</v>
      </c>
      <c r="I219" s="171"/>
      <c r="J219" s="172"/>
      <c r="K219" s="172"/>
      <c r="L219" s="172"/>
      <c r="M219" s="171"/>
      <c r="N219" s="172"/>
      <c r="O219" s="172" t="s">
        <v>232</v>
      </c>
      <c r="P219" s="172">
        <v>0.12094655550158109</v>
      </c>
      <c r="Q219" s="172" t="s">
        <v>232</v>
      </c>
      <c r="R219" s="172"/>
      <c r="S219" s="172"/>
      <c r="T219" s="172" t="s">
        <v>232</v>
      </c>
      <c r="U219" s="172" t="s">
        <v>232</v>
      </c>
      <c r="V219" s="172" t="s">
        <v>232</v>
      </c>
      <c r="W219" s="172" t="s">
        <v>232</v>
      </c>
      <c r="X219" s="172"/>
      <c r="Y219" s="172"/>
      <c r="Z219" s="172"/>
      <c r="AA219" s="172"/>
      <c r="AB219" s="172"/>
      <c r="AC219" s="172"/>
      <c r="AD219" s="172"/>
      <c r="AE219" s="172"/>
      <c r="AF219" s="172"/>
      <c r="AG219" s="172"/>
      <c r="AH219" s="172"/>
      <c r="AI219" s="172"/>
      <c r="AJ219" s="173"/>
      <c r="AK219" s="170">
        <v>42417</v>
      </c>
      <c r="AL219" s="171">
        <v>0</v>
      </c>
      <c r="AM219" s="172">
        <v>0</v>
      </c>
      <c r="AN219" s="172">
        <v>0</v>
      </c>
      <c r="AO219" s="172">
        <v>0</v>
      </c>
      <c r="AP219" s="172">
        <v>0</v>
      </c>
      <c r="AQ219" s="172">
        <v>0</v>
      </c>
      <c r="AR219" s="173">
        <v>0</v>
      </c>
      <c r="AS219" s="174">
        <v>0</v>
      </c>
      <c r="AT219" s="171" t="s">
        <v>232</v>
      </c>
      <c r="AU219" s="172">
        <v>1.2179278986683988</v>
      </c>
      <c r="AV219" s="172">
        <v>1.2179278986683988</v>
      </c>
      <c r="AW219" s="175" t="s">
        <v>232</v>
      </c>
      <c r="AX219" s="176">
        <v>1.2179278986683988</v>
      </c>
      <c r="AY219" s="171" t="s">
        <v>232</v>
      </c>
      <c r="AZ219" s="172">
        <v>0</v>
      </c>
      <c r="BA219" s="172">
        <v>0</v>
      </c>
      <c r="BB219" s="172">
        <v>0</v>
      </c>
      <c r="BC219" s="172">
        <v>0</v>
      </c>
      <c r="BD219" s="172">
        <v>0</v>
      </c>
      <c r="BE219" s="172">
        <v>0</v>
      </c>
      <c r="BF219" s="172">
        <v>0</v>
      </c>
      <c r="BG219" s="172">
        <v>0</v>
      </c>
      <c r="BH219" s="172">
        <v>0</v>
      </c>
      <c r="BI219" s="172">
        <v>0</v>
      </c>
      <c r="BJ219" s="172">
        <v>0</v>
      </c>
      <c r="BK219" s="172" t="s">
        <v>232</v>
      </c>
      <c r="BL219" s="172" t="s">
        <v>232</v>
      </c>
      <c r="BM219" s="172" t="s">
        <v>232</v>
      </c>
      <c r="BN219" s="172">
        <v>0</v>
      </c>
      <c r="BO219" s="172">
        <v>0</v>
      </c>
      <c r="BP219" s="172">
        <v>0</v>
      </c>
      <c r="BQ219" s="172" t="s">
        <v>232</v>
      </c>
      <c r="BR219" s="172" t="s">
        <v>232</v>
      </c>
      <c r="BS219" s="172" t="s">
        <v>232</v>
      </c>
      <c r="BT219" s="172">
        <v>0</v>
      </c>
      <c r="BU219" s="172">
        <v>0</v>
      </c>
      <c r="BV219" s="173" t="s">
        <v>232</v>
      </c>
      <c r="BW219" s="174">
        <v>0</v>
      </c>
      <c r="BX219" s="177">
        <v>0</v>
      </c>
      <c r="BY219" s="178">
        <v>0</v>
      </c>
      <c r="BZ219" s="179">
        <v>0</v>
      </c>
      <c r="CA219" s="179">
        <v>0.28277005695083207</v>
      </c>
    </row>
    <row r="220" spans="1:79" x14ac:dyDescent="0.2">
      <c r="A220" s="170">
        <v>42418</v>
      </c>
      <c r="B220" s="171" t="s">
        <v>232</v>
      </c>
      <c r="C220" s="172">
        <v>2.2221021085945303E-2</v>
      </c>
      <c r="D220" s="172">
        <v>4.8558814291930992E-2</v>
      </c>
      <c r="E220" s="172">
        <v>0.31076952165630856</v>
      </c>
      <c r="F220" s="172" t="s">
        <v>232</v>
      </c>
      <c r="G220" s="172" t="s">
        <v>232</v>
      </c>
      <c r="H220" s="173">
        <v>2.2221021085945303E-2</v>
      </c>
      <c r="I220" s="171"/>
      <c r="J220" s="172"/>
      <c r="K220" s="172"/>
      <c r="L220" s="172"/>
      <c r="M220" s="171"/>
      <c r="N220" s="172"/>
      <c r="O220" s="172" t="s">
        <v>232</v>
      </c>
      <c r="P220" s="172">
        <v>0.11897208121827861</v>
      </c>
      <c r="Q220" s="172" t="s">
        <v>232</v>
      </c>
      <c r="R220" s="172"/>
      <c r="S220" s="172"/>
      <c r="T220" s="172" t="s">
        <v>232</v>
      </c>
      <c r="U220" s="172" t="s">
        <v>232</v>
      </c>
      <c r="V220" s="172" t="s">
        <v>232</v>
      </c>
      <c r="W220" s="172" t="s">
        <v>232</v>
      </c>
      <c r="X220" s="172"/>
      <c r="Y220" s="172"/>
      <c r="Z220" s="172"/>
      <c r="AA220" s="172"/>
      <c r="AB220" s="172"/>
      <c r="AC220" s="172"/>
      <c r="AD220" s="172"/>
      <c r="AE220" s="172"/>
      <c r="AF220" s="172"/>
      <c r="AG220" s="172"/>
      <c r="AH220" s="172"/>
      <c r="AI220" s="172"/>
      <c r="AJ220" s="173"/>
      <c r="AK220" s="170">
        <v>42418</v>
      </c>
      <c r="AL220" s="171">
        <v>0</v>
      </c>
      <c r="AM220" s="172">
        <v>0</v>
      </c>
      <c r="AN220" s="172">
        <v>0</v>
      </c>
      <c r="AO220" s="172">
        <v>0</v>
      </c>
      <c r="AP220" s="172">
        <v>0</v>
      </c>
      <c r="AQ220" s="172">
        <v>0</v>
      </c>
      <c r="AR220" s="173">
        <v>0</v>
      </c>
      <c r="AS220" s="174">
        <v>0</v>
      </c>
      <c r="AT220" s="171" t="s">
        <v>232</v>
      </c>
      <c r="AU220" s="172">
        <v>0</v>
      </c>
      <c r="AV220" s="172">
        <v>0</v>
      </c>
      <c r="AW220" s="175" t="s">
        <v>232</v>
      </c>
      <c r="AX220" s="176">
        <v>0</v>
      </c>
      <c r="AY220" s="171" t="s">
        <v>232</v>
      </c>
      <c r="AZ220" s="172">
        <v>0</v>
      </c>
      <c r="BA220" s="172">
        <v>0</v>
      </c>
      <c r="BB220" s="172">
        <v>0</v>
      </c>
      <c r="BC220" s="172">
        <v>0</v>
      </c>
      <c r="BD220" s="172">
        <v>0</v>
      </c>
      <c r="BE220" s="172">
        <v>0</v>
      </c>
      <c r="BF220" s="172">
        <v>0</v>
      </c>
      <c r="BG220" s="172">
        <v>0</v>
      </c>
      <c r="BH220" s="172">
        <v>0</v>
      </c>
      <c r="BI220" s="172">
        <v>0</v>
      </c>
      <c r="BJ220" s="172">
        <v>0</v>
      </c>
      <c r="BK220" s="172" t="s">
        <v>232</v>
      </c>
      <c r="BL220" s="172" t="s">
        <v>232</v>
      </c>
      <c r="BM220" s="172" t="s">
        <v>232</v>
      </c>
      <c r="BN220" s="172">
        <v>0</v>
      </c>
      <c r="BO220" s="172">
        <v>0</v>
      </c>
      <c r="BP220" s="172">
        <v>0</v>
      </c>
      <c r="BQ220" s="172" t="s">
        <v>232</v>
      </c>
      <c r="BR220" s="172" t="s">
        <v>232</v>
      </c>
      <c r="BS220" s="172" t="s">
        <v>232</v>
      </c>
      <c r="BT220" s="172">
        <v>0</v>
      </c>
      <c r="BU220" s="172">
        <v>0</v>
      </c>
      <c r="BV220" s="173" t="s">
        <v>232</v>
      </c>
      <c r="BW220" s="174">
        <v>0</v>
      </c>
      <c r="BX220" s="177">
        <v>0</v>
      </c>
      <c r="BY220" s="178">
        <v>0</v>
      </c>
      <c r="BZ220" s="179">
        <v>0</v>
      </c>
      <c r="CA220" s="179">
        <v>0</v>
      </c>
    </row>
    <row r="221" spans="1:79" x14ac:dyDescent="0.2">
      <c r="A221" s="170">
        <v>42419</v>
      </c>
      <c r="B221" s="171" t="s">
        <v>232</v>
      </c>
      <c r="C221" s="172">
        <v>2.1018811836594545E-2</v>
      </c>
      <c r="D221" s="172">
        <v>4.6023490817001605E-2</v>
      </c>
      <c r="E221" s="172">
        <v>0.30824109985251674</v>
      </c>
      <c r="F221" s="172" t="s">
        <v>232</v>
      </c>
      <c r="G221" s="172" t="s">
        <v>232</v>
      </c>
      <c r="H221" s="173">
        <v>2.1018811836594545E-2</v>
      </c>
      <c r="I221" s="171"/>
      <c r="J221" s="172"/>
      <c r="K221" s="172"/>
      <c r="L221" s="172"/>
      <c r="M221" s="171"/>
      <c r="N221" s="172"/>
      <c r="O221" s="172" t="s">
        <v>232</v>
      </c>
      <c r="P221" s="172">
        <v>0.1358244394763328</v>
      </c>
      <c r="Q221" s="172">
        <v>3.3006766387110607E-2</v>
      </c>
      <c r="R221" s="172"/>
      <c r="S221" s="172"/>
      <c r="T221" s="172" t="s">
        <v>232</v>
      </c>
      <c r="U221" s="172" t="s">
        <v>232</v>
      </c>
      <c r="V221" s="172" t="s">
        <v>232</v>
      </c>
      <c r="W221" s="172" t="s">
        <v>232</v>
      </c>
      <c r="X221" s="172"/>
      <c r="Y221" s="172"/>
      <c r="Z221" s="172"/>
      <c r="AA221" s="172"/>
      <c r="AB221" s="172"/>
      <c r="AC221" s="172"/>
      <c r="AD221" s="172"/>
      <c r="AE221" s="172"/>
      <c r="AF221" s="172"/>
      <c r="AG221" s="172"/>
      <c r="AH221" s="172"/>
      <c r="AI221" s="172"/>
      <c r="AJ221" s="173"/>
      <c r="AK221" s="170">
        <v>42419</v>
      </c>
      <c r="AL221" s="171">
        <v>0</v>
      </c>
      <c r="AM221" s="172">
        <v>0</v>
      </c>
      <c r="AN221" s="172">
        <v>0</v>
      </c>
      <c r="AO221" s="172">
        <v>0</v>
      </c>
      <c r="AP221" s="172">
        <v>0</v>
      </c>
      <c r="AQ221" s="172">
        <v>0</v>
      </c>
      <c r="AR221" s="173">
        <v>0</v>
      </c>
      <c r="AS221" s="174">
        <v>0</v>
      </c>
      <c r="AT221" s="171" t="s">
        <v>232</v>
      </c>
      <c r="AU221" s="172">
        <v>0</v>
      </c>
      <c r="AV221" s="172">
        <v>0</v>
      </c>
      <c r="AW221" s="175" t="s">
        <v>232</v>
      </c>
      <c r="AX221" s="176">
        <v>0</v>
      </c>
      <c r="AY221" s="171" t="s">
        <v>232</v>
      </c>
      <c r="AZ221" s="172">
        <v>0</v>
      </c>
      <c r="BA221" s="172">
        <v>0</v>
      </c>
      <c r="BB221" s="172">
        <v>0</v>
      </c>
      <c r="BC221" s="172">
        <v>0</v>
      </c>
      <c r="BD221" s="172">
        <v>0</v>
      </c>
      <c r="BE221" s="172">
        <v>0</v>
      </c>
      <c r="BF221" s="172">
        <v>0</v>
      </c>
      <c r="BG221" s="172">
        <v>0</v>
      </c>
      <c r="BH221" s="172">
        <v>0</v>
      </c>
      <c r="BI221" s="172">
        <v>0</v>
      </c>
      <c r="BJ221" s="172">
        <v>0</v>
      </c>
      <c r="BK221" s="172" t="s">
        <v>232</v>
      </c>
      <c r="BL221" s="172" t="s">
        <v>232</v>
      </c>
      <c r="BM221" s="172" t="s">
        <v>232</v>
      </c>
      <c r="BN221" s="172">
        <v>0</v>
      </c>
      <c r="BO221" s="172">
        <v>0</v>
      </c>
      <c r="BP221" s="172">
        <v>0</v>
      </c>
      <c r="BQ221" s="172" t="s">
        <v>232</v>
      </c>
      <c r="BR221" s="172" t="s">
        <v>232</v>
      </c>
      <c r="BS221" s="172" t="s">
        <v>232</v>
      </c>
      <c r="BT221" s="172">
        <v>0</v>
      </c>
      <c r="BU221" s="172">
        <v>0</v>
      </c>
      <c r="BV221" s="173" t="s">
        <v>232</v>
      </c>
      <c r="BW221" s="174">
        <v>0</v>
      </c>
      <c r="BX221" s="177">
        <v>0</v>
      </c>
      <c r="BY221" s="178">
        <v>0</v>
      </c>
      <c r="BZ221" s="179">
        <v>0</v>
      </c>
      <c r="CA221" s="179">
        <v>0</v>
      </c>
    </row>
    <row r="222" spans="1:79" x14ac:dyDescent="0.2">
      <c r="A222" s="170">
        <v>42422</v>
      </c>
      <c r="B222" s="171" t="s">
        <v>232</v>
      </c>
      <c r="C222" s="172">
        <v>2.5234672439944806E-2</v>
      </c>
      <c r="D222" s="172">
        <v>2.4715209249303365E-2</v>
      </c>
      <c r="E222" s="172" t="s">
        <v>232</v>
      </c>
      <c r="F222" s="172" t="s">
        <v>232</v>
      </c>
      <c r="G222" s="172" t="s">
        <v>232</v>
      </c>
      <c r="H222" s="173">
        <v>2.5234672439944806E-2</v>
      </c>
      <c r="I222" s="171"/>
      <c r="J222" s="172"/>
      <c r="K222" s="172"/>
      <c r="L222" s="172"/>
      <c r="M222" s="171"/>
      <c r="N222" s="172"/>
      <c r="O222" s="172" t="s">
        <v>232</v>
      </c>
      <c r="P222" s="172">
        <v>0.11595351948663751</v>
      </c>
      <c r="Q222" s="172">
        <v>3.4007141499706753E-2</v>
      </c>
      <c r="R222" s="172"/>
      <c r="S222" s="172"/>
      <c r="T222" s="172" t="s">
        <v>232</v>
      </c>
      <c r="U222" s="172" t="s">
        <v>232</v>
      </c>
      <c r="V222" s="172" t="s">
        <v>232</v>
      </c>
      <c r="W222" s="172">
        <v>1.070815831509198</v>
      </c>
      <c r="X222" s="172"/>
      <c r="Y222" s="172"/>
      <c r="Z222" s="172"/>
      <c r="AA222" s="172"/>
      <c r="AB222" s="172"/>
      <c r="AC222" s="172"/>
      <c r="AD222" s="172"/>
      <c r="AE222" s="172"/>
      <c r="AF222" s="172"/>
      <c r="AG222" s="172"/>
      <c r="AH222" s="172"/>
      <c r="AI222" s="172"/>
      <c r="AJ222" s="173"/>
      <c r="AK222" s="170">
        <v>42422</v>
      </c>
      <c r="AL222" s="171">
        <v>0</v>
      </c>
      <c r="AM222" s="172">
        <v>0</v>
      </c>
      <c r="AN222" s="172">
        <v>0</v>
      </c>
      <c r="AO222" s="172">
        <v>0</v>
      </c>
      <c r="AP222" s="172">
        <v>0</v>
      </c>
      <c r="AQ222" s="172">
        <v>0</v>
      </c>
      <c r="AR222" s="173">
        <v>0</v>
      </c>
      <c r="AS222" s="174">
        <v>0</v>
      </c>
      <c r="AT222" s="171" t="s">
        <v>232</v>
      </c>
      <c r="AU222" s="172">
        <v>0</v>
      </c>
      <c r="AV222" s="172">
        <v>0</v>
      </c>
      <c r="AW222" s="175" t="s">
        <v>232</v>
      </c>
      <c r="AX222" s="176">
        <v>0</v>
      </c>
      <c r="AY222" s="171">
        <v>0</v>
      </c>
      <c r="AZ222" s="172">
        <v>0</v>
      </c>
      <c r="BA222" s="172">
        <v>0</v>
      </c>
      <c r="BB222" s="172">
        <v>0</v>
      </c>
      <c r="BC222" s="172">
        <v>0</v>
      </c>
      <c r="BD222" s="172">
        <v>0</v>
      </c>
      <c r="BE222" s="172">
        <v>0</v>
      </c>
      <c r="BF222" s="172">
        <v>0</v>
      </c>
      <c r="BG222" s="172">
        <v>0</v>
      </c>
      <c r="BH222" s="172">
        <v>0</v>
      </c>
      <c r="BI222" s="172">
        <v>0</v>
      </c>
      <c r="BJ222" s="172">
        <v>0</v>
      </c>
      <c r="BK222" s="172" t="s">
        <v>232</v>
      </c>
      <c r="BL222" s="172" t="s">
        <v>232</v>
      </c>
      <c r="BM222" s="172" t="s">
        <v>232</v>
      </c>
      <c r="BN222" s="172">
        <v>0</v>
      </c>
      <c r="BO222" s="172">
        <v>0</v>
      </c>
      <c r="BP222" s="172">
        <v>0</v>
      </c>
      <c r="BQ222" s="172" t="s">
        <v>232</v>
      </c>
      <c r="BR222" s="172" t="s">
        <v>232</v>
      </c>
      <c r="BS222" s="172" t="s">
        <v>232</v>
      </c>
      <c r="BT222" s="172">
        <v>0</v>
      </c>
      <c r="BU222" s="172">
        <v>0</v>
      </c>
      <c r="BV222" s="173" t="s">
        <v>232</v>
      </c>
      <c r="BW222" s="174">
        <v>0</v>
      </c>
      <c r="BX222" s="177">
        <v>0</v>
      </c>
      <c r="BY222" s="178">
        <v>0</v>
      </c>
      <c r="BZ222" s="179">
        <v>0</v>
      </c>
      <c r="CA222" s="179">
        <v>0</v>
      </c>
    </row>
    <row r="223" spans="1:79" x14ac:dyDescent="0.2">
      <c r="A223" s="170">
        <v>42423</v>
      </c>
      <c r="B223" s="171" t="s">
        <v>232</v>
      </c>
      <c r="C223" s="172">
        <v>4.0356842612822158E-2</v>
      </c>
      <c r="D223" s="172">
        <v>3.2167643842076314E-2</v>
      </c>
      <c r="E223" s="172">
        <v>0.29833112542828044</v>
      </c>
      <c r="F223" s="172" t="s">
        <v>232</v>
      </c>
      <c r="G223" s="172" t="s">
        <v>232</v>
      </c>
      <c r="H223" s="173">
        <v>4.0356842612822158E-2</v>
      </c>
      <c r="I223" s="171"/>
      <c r="J223" s="172"/>
      <c r="K223" s="172"/>
      <c r="L223" s="172"/>
      <c r="M223" s="171"/>
      <c r="N223" s="172"/>
      <c r="O223" s="172" t="s">
        <v>232</v>
      </c>
      <c r="P223" s="172">
        <v>0.11497100946528535</v>
      </c>
      <c r="Q223" s="172">
        <v>3.4007141499706753E-2</v>
      </c>
      <c r="R223" s="172"/>
      <c r="S223" s="172"/>
      <c r="T223" s="172" t="s">
        <v>232</v>
      </c>
      <c r="U223" s="172" t="s">
        <v>232</v>
      </c>
      <c r="V223" s="172" t="s">
        <v>232</v>
      </c>
      <c r="W223" s="172">
        <v>1.6565650607325284</v>
      </c>
      <c r="X223" s="172"/>
      <c r="Y223" s="172"/>
      <c r="Z223" s="172"/>
      <c r="AA223" s="172"/>
      <c r="AB223" s="172"/>
      <c r="AC223" s="172"/>
      <c r="AD223" s="172"/>
      <c r="AE223" s="172"/>
      <c r="AF223" s="172"/>
      <c r="AG223" s="172"/>
      <c r="AH223" s="172"/>
      <c r="AI223" s="172"/>
      <c r="AJ223" s="173"/>
      <c r="AK223" s="170">
        <v>42423</v>
      </c>
      <c r="AL223" s="171">
        <v>0</v>
      </c>
      <c r="AM223" s="172">
        <v>0</v>
      </c>
      <c r="AN223" s="172">
        <v>0</v>
      </c>
      <c r="AO223" s="172">
        <v>0</v>
      </c>
      <c r="AP223" s="172">
        <v>0</v>
      </c>
      <c r="AQ223" s="172">
        <v>0</v>
      </c>
      <c r="AR223" s="173">
        <v>0</v>
      </c>
      <c r="AS223" s="174">
        <v>0</v>
      </c>
      <c r="AT223" s="171" t="s">
        <v>232</v>
      </c>
      <c r="AU223" s="172">
        <v>0</v>
      </c>
      <c r="AV223" s="172">
        <v>0</v>
      </c>
      <c r="AW223" s="175" t="s">
        <v>232</v>
      </c>
      <c r="AX223" s="176">
        <v>0</v>
      </c>
      <c r="AY223" s="171">
        <v>0</v>
      </c>
      <c r="AZ223" s="172">
        <v>0</v>
      </c>
      <c r="BA223" s="172">
        <v>0</v>
      </c>
      <c r="BB223" s="172">
        <v>0</v>
      </c>
      <c r="BC223" s="172">
        <v>0</v>
      </c>
      <c r="BD223" s="172">
        <v>0</v>
      </c>
      <c r="BE223" s="172">
        <v>0</v>
      </c>
      <c r="BF223" s="172">
        <v>0</v>
      </c>
      <c r="BG223" s="172">
        <v>0</v>
      </c>
      <c r="BH223" s="172">
        <v>0</v>
      </c>
      <c r="BI223" s="172">
        <v>0</v>
      </c>
      <c r="BJ223" s="172">
        <v>0</v>
      </c>
      <c r="BK223" s="172" t="s">
        <v>232</v>
      </c>
      <c r="BL223" s="172" t="s">
        <v>232</v>
      </c>
      <c r="BM223" s="172" t="s">
        <v>232</v>
      </c>
      <c r="BN223" s="172">
        <v>0</v>
      </c>
      <c r="BO223" s="172">
        <v>0</v>
      </c>
      <c r="BP223" s="172">
        <v>0</v>
      </c>
      <c r="BQ223" s="172" t="s">
        <v>232</v>
      </c>
      <c r="BR223" s="172" t="s">
        <v>232</v>
      </c>
      <c r="BS223" s="172" t="s">
        <v>232</v>
      </c>
      <c r="BT223" s="172">
        <v>0</v>
      </c>
      <c r="BU223" s="172">
        <v>0</v>
      </c>
      <c r="BV223" s="173" t="s">
        <v>232</v>
      </c>
      <c r="BW223" s="174">
        <v>0</v>
      </c>
      <c r="BX223" s="177">
        <v>0</v>
      </c>
      <c r="BY223" s="178">
        <v>0</v>
      </c>
      <c r="BZ223" s="179">
        <v>0</v>
      </c>
      <c r="CA223" s="179">
        <v>0</v>
      </c>
    </row>
    <row r="224" spans="1:79" x14ac:dyDescent="0.2">
      <c r="A224" s="170">
        <v>42424</v>
      </c>
      <c r="B224" s="171" t="s">
        <v>232</v>
      </c>
      <c r="C224" s="172">
        <v>3.8552334794482605E-2</v>
      </c>
      <c r="D224" s="172">
        <v>5.2664445199974118E-2</v>
      </c>
      <c r="E224" s="172">
        <v>0.29590454238106823</v>
      </c>
      <c r="F224" s="172" t="s">
        <v>232</v>
      </c>
      <c r="G224" s="172" t="s">
        <v>232</v>
      </c>
      <c r="H224" s="173">
        <v>3.8552334794482605E-2</v>
      </c>
      <c r="I224" s="171"/>
      <c r="J224" s="172"/>
      <c r="K224" s="172"/>
      <c r="L224" s="172"/>
      <c r="M224" s="171"/>
      <c r="N224" s="172"/>
      <c r="O224" s="172" t="s">
        <v>232</v>
      </c>
      <c r="P224" s="172" t="s">
        <v>232</v>
      </c>
      <c r="Q224" s="172">
        <v>3.4007141499706753E-2</v>
      </c>
      <c r="R224" s="172"/>
      <c r="S224" s="172"/>
      <c r="T224" s="172" t="s">
        <v>232</v>
      </c>
      <c r="U224" s="172" t="s">
        <v>232</v>
      </c>
      <c r="V224" s="172" t="s">
        <v>232</v>
      </c>
      <c r="W224" s="172" t="s">
        <v>232</v>
      </c>
      <c r="X224" s="172"/>
      <c r="Y224" s="172"/>
      <c r="Z224" s="172"/>
      <c r="AA224" s="172"/>
      <c r="AB224" s="172"/>
      <c r="AC224" s="172"/>
      <c r="AD224" s="172"/>
      <c r="AE224" s="172"/>
      <c r="AF224" s="172"/>
      <c r="AG224" s="172"/>
      <c r="AH224" s="172"/>
      <c r="AI224" s="172"/>
      <c r="AJ224" s="173"/>
      <c r="AK224" s="170">
        <v>42424</v>
      </c>
      <c r="AL224" s="171">
        <v>0</v>
      </c>
      <c r="AM224" s="172">
        <v>0</v>
      </c>
      <c r="AN224" s="172">
        <v>0</v>
      </c>
      <c r="AO224" s="172">
        <v>0</v>
      </c>
      <c r="AP224" s="172">
        <v>0</v>
      </c>
      <c r="AQ224" s="172">
        <v>0</v>
      </c>
      <c r="AR224" s="173">
        <v>0</v>
      </c>
      <c r="AS224" s="174">
        <v>0</v>
      </c>
      <c r="AT224" s="171" t="s">
        <v>232</v>
      </c>
      <c r="AU224" s="172">
        <v>0</v>
      </c>
      <c r="AV224" s="172">
        <v>0</v>
      </c>
      <c r="AW224" s="175" t="s">
        <v>232</v>
      </c>
      <c r="AX224" s="176">
        <v>0</v>
      </c>
      <c r="AY224" s="171">
        <v>0</v>
      </c>
      <c r="AZ224" s="172">
        <v>0</v>
      </c>
      <c r="BA224" s="172">
        <v>0</v>
      </c>
      <c r="BB224" s="172">
        <v>0</v>
      </c>
      <c r="BC224" s="172">
        <v>0</v>
      </c>
      <c r="BD224" s="172">
        <v>0</v>
      </c>
      <c r="BE224" s="172">
        <v>0</v>
      </c>
      <c r="BF224" s="172">
        <v>0</v>
      </c>
      <c r="BG224" s="172">
        <v>0</v>
      </c>
      <c r="BH224" s="172">
        <v>0</v>
      </c>
      <c r="BI224" s="172">
        <v>0</v>
      </c>
      <c r="BJ224" s="172">
        <v>0</v>
      </c>
      <c r="BK224" s="172" t="s">
        <v>232</v>
      </c>
      <c r="BL224" s="172" t="s">
        <v>232</v>
      </c>
      <c r="BM224" s="172" t="s">
        <v>232</v>
      </c>
      <c r="BN224" s="172">
        <v>0</v>
      </c>
      <c r="BO224" s="172">
        <v>0</v>
      </c>
      <c r="BP224" s="172">
        <v>0</v>
      </c>
      <c r="BQ224" s="172" t="s">
        <v>232</v>
      </c>
      <c r="BR224" s="172" t="s">
        <v>232</v>
      </c>
      <c r="BS224" s="172" t="s">
        <v>232</v>
      </c>
      <c r="BT224" s="172">
        <v>0</v>
      </c>
      <c r="BU224" s="172">
        <v>0</v>
      </c>
      <c r="BV224" s="173" t="s">
        <v>232</v>
      </c>
      <c r="BW224" s="174">
        <v>0</v>
      </c>
      <c r="BX224" s="177">
        <v>0</v>
      </c>
      <c r="BY224" s="178">
        <v>0</v>
      </c>
      <c r="BZ224" s="179">
        <v>0</v>
      </c>
      <c r="CA224" s="179">
        <v>0</v>
      </c>
    </row>
    <row r="225" spans="1:79" x14ac:dyDescent="0.2">
      <c r="A225" s="170">
        <v>42425</v>
      </c>
      <c r="B225" s="171" t="s">
        <v>232</v>
      </c>
      <c r="C225" s="172" t="s">
        <v>232</v>
      </c>
      <c r="D225" s="172" t="s">
        <v>232</v>
      </c>
      <c r="E225" s="172" t="s">
        <v>232</v>
      </c>
      <c r="F225" s="172" t="s">
        <v>232</v>
      </c>
      <c r="G225" s="172" t="s">
        <v>232</v>
      </c>
      <c r="H225" s="173" t="s">
        <v>232</v>
      </c>
      <c r="I225" s="171"/>
      <c r="J225" s="172"/>
      <c r="K225" s="172"/>
      <c r="L225" s="172"/>
      <c r="M225" s="171"/>
      <c r="N225" s="172"/>
      <c r="O225" s="172" t="s">
        <v>232</v>
      </c>
      <c r="P225" s="172" t="s">
        <v>232</v>
      </c>
      <c r="Q225" s="172" t="s">
        <v>232</v>
      </c>
      <c r="R225" s="172"/>
      <c r="S225" s="172"/>
      <c r="T225" s="172" t="s">
        <v>232</v>
      </c>
      <c r="U225" s="172" t="s">
        <v>232</v>
      </c>
      <c r="V225" s="172" t="s">
        <v>232</v>
      </c>
      <c r="W225" s="172" t="s">
        <v>232</v>
      </c>
      <c r="X225" s="172"/>
      <c r="Y225" s="172"/>
      <c r="Z225" s="172"/>
      <c r="AA225" s="172"/>
      <c r="AB225" s="172"/>
      <c r="AC225" s="172"/>
      <c r="AD225" s="172"/>
      <c r="AE225" s="172"/>
      <c r="AF225" s="172"/>
      <c r="AG225" s="172"/>
      <c r="AH225" s="172"/>
      <c r="AI225" s="172"/>
      <c r="AJ225" s="173"/>
      <c r="AK225" s="170">
        <v>42425</v>
      </c>
      <c r="AL225" s="171">
        <v>0</v>
      </c>
      <c r="AM225" s="172">
        <v>0</v>
      </c>
      <c r="AN225" s="172">
        <v>0</v>
      </c>
      <c r="AO225" s="172">
        <v>0</v>
      </c>
      <c r="AP225" s="172">
        <v>0</v>
      </c>
      <c r="AQ225" s="172">
        <v>0</v>
      </c>
      <c r="AR225" s="173">
        <v>0</v>
      </c>
      <c r="AS225" s="174">
        <v>0</v>
      </c>
      <c r="AT225" s="171" t="s">
        <v>232</v>
      </c>
      <c r="AU225" s="172">
        <v>0</v>
      </c>
      <c r="AV225" s="172">
        <v>0</v>
      </c>
      <c r="AW225" s="175" t="s">
        <v>232</v>
      </c>
      <c r="AX225" s="176">
        <v>0</v>
      </c>
      <c r="AY225" s="171">
        <v>0</v>
      </c>
      <c r="AZ225" s="172">
        <v>0</v>
      </c>
      <c r="BA225" s="172">
        <v>0</v>
      </c>
      <c r="BB225" s="172">
        <v>0</v>
      </c>
      <c r="BC225" s="172">
        <v>0</v>
      </c>
      <c r="BD225" s="172">
        <v>0</v>
      </c>
      <c r="BE225" s="172">
        <v>0</v>
      </c>
      <c r="BF225" s="172">
        <v>0</v>
      </c>
      <c r="BG225" s="172">
        <v>0</v>
      </c>
      <c r="BH225" s="172">
        <v>0</v>
      </c>
      <c r="BI225" s="172">
        <v>0</v>
      </c>
      <c r="BJ225" s="172">
        <v>0</v>
      </c>
      <c r="BK225" s="172" t="s">
        <v>232</v>
      </c>
      <c r="BL225" s="172" t="s">
        <v>232</v>
      </c>
      <c r="BM225" s="172" t="s">
        <v>232</v>
      </c>
      <c r="BN225" s="172">
        <v>0</v>
      </c>
      <c r="BO225" s="172">
        <v>0</v>
      </c>
      <c r="BP225" s="172">
        <v>0</v>
      </c>
      <c r="BQ225" s="172" t="s">
        <v>232</v>
      </c>
      <c r="BR225" s="172" t="s">
        <v>232</v>
      </c>
      <c r="BS225" s="172" t="s">
        <v>232</v>
      </c>
      <c r="BT225" s="172">
        <v>0</v>
      </c>
      <c r="BU225" s="172">
        <v>0</v>
      </c>
      <c r="BV225" s="173" t="s">
        <v>232</v>
      </c>
      <c r="BW225" s="174">
        <v>0</v>
      </c>
      <c r="BX225" s="177">
        <v>0</v>
      </c>
      <c r="BY225" s="178">
        <v>0</v>
      </c>
      <c r="BZ225" s="179">
        <v>0</v>
      </c>
      <c r="CA225" s="179">
        <v>0</v>
      </c>
    </row>
    <row r="226" spans="1:79" x14ac:dyDescent="0.2">
      <c r="A226" s="170">
        <v>42426</v>
      </c>
      <c r="B226" s="171" t="s">
        <v>232</v>
      </c>
      <c r="C226" s="172">
        <v>3.5945309062085012E-2</v>
      </c>
      <c r="D226" s="172">
        <v>2.25551473352355E-2</v>
      </c>
      <c r="E226" s="172">
        <v>0.2909513526121284</v>
      </c>
      <c r="F226" s="172" t="s">
        <v>232</v>
      </c>
      <c r="G226" s="172" t="s">
        <v>232</v>
      </c>
      <c r="H226" s="173">
        <v>3.5945309062085012E-2</v>
      </c>
      <c r="I226" s="171"/>
      <c r="J226" s="172"/>
      <c r="K226" s="172"/>
      <c r="L226" s="172"/>
      <c r="M226" s="171"/>
      <c r="N226" s="172"/>
      <c r="O226" s="172" t="s">
        <v>232</v>
      </c>
      <c r="P226" s="172">
        <v>0.127895621309979</v>
      </c>
      <c r="Q226" s="172">
        <v>3.4007141499706753E-2</v>
      </c>
      <c r="R226" s="172"/>
      <c r="S226" s="172"/>
      <c r="T226" s="172" t="s">
        <v>232</v>
      </c>
      <c r="U226" s="172" t="s">
        <v>232</v>
      </c>
      <c r="V226" s="172" t="s">
        <v>232</v>
      </c>
      <c r="W226" s="172" t="s">
        <v>232</v>
      </c>
      <c r="X226" s="172"/>
      <c r="Y226" s="172"/>
      <c r="Z226" s="172"/>
      <c r="AA226" s="172"/>
      <c r="AB226" s="172"/>
      <c r="AC226" s="172"/>
      <c r="AD226" s="172"/>
      <c r="AE226" s="172"/>
      <c r="AF226" s="172"/>
      <c r="AG226" s="172"/>
      <c r="AH226" s="172"/>
      <c r="AI226" s="172"/>
      <c r="AJ226" s="173"/>
      <c r="AK226" s="170">
        <v>42426</v>
      </c>
      <c r="AL226" s="171">
        <v>0</v>
      </c>
      <c r="AM226" s="172">
        <v>0</v>
      </c>
      <c r="AN226" s="172">
        <v>0</v>
      </c>
      <c r="AO226" s="172">
        <v>0</v>
      </c>
      <c r="AP226" s="172">
        <v>0</v>
      </c>
      <c r="AQ226" s="172">
        <v>0</v>
      </c>
      <c r="AR226" s="173">
        <v>0</v>
      </c>
      <c r="AS226" s="174">
        <v>0</v>
      </c>
      <c r="AT226" s="171" t="s">
        <v>232</v>
      </c>
      <c r="AU226" s="172">
        <v>0</v>
      </c>
      <c r="AV226" s="172">
        <v>0</v>
      </c>
      <c r="AW226" s="175" t="s">
        <v>232</v>
      </c>
      <c r="AX226" s="176">
        <v>0</v>
      </c>
      <c r="AY226" s="171">
        <v>0</v>
      </c>
      <c r="AZ226" s="172">
        <v>0</v>
      </c>
      <c r="BA226" s="172">
        <v>0</v>
      </c>
      <c r="BB226" s="172">
        <v>0</v>
      </c>
      <c r="BC226" s="172">
        <v>0</v>
      </c>
      <c r="BD226" s="172">
        <v>0</v>
      </c>
      <c r="BE226" s="172">
        <v>0</v>
      </c>
      <c r="BF226" s="172">
        <v>0</v>
      </c>
      <c r="BG226" s="172">
        <v>0</v>
      </c>
      <c r="BH226" s="172">
        <v>0</v>
      </c>
      <c r="BI226" s="172">
        <v>0</v>
      </c>
      <c r="BJ226" s="172">
        <v>0</v>
      </c>
      <c r="BK226" s="172" t="s">
        <v>232</v>
      </c>
      <c r="BL226" s="172" t="s">
        <v>232</v>
      </c>
      <c r="BM226" s="172" t="s">
        <v>232</v>
      </c>
      <c r="BN226" s="172">
        <v>0</v>
      </c>
      <c r="BO226" s="172">
        <v>0</v>
      </c>
      <c r="BP226" s="172">
        <v>0</v>
      </c>
      <c r="BQ226" s="172" t="s">
        <v>232</v>
      </c>
      <c r="BR226" s="172" t="s">
        <v>232</v>
      </c>
      <c r="BS226" s="172" t="s">
        <v>232</v>
      </c>
      <c r="BT226" s="172">
        <v>0</v>
      </c>
      <c r="BU226" s="172">
        <v>0</v>
      </c>
      <c r="BV226" s="173" t="s">
        <v>232</v>
      </c>
      <c r="BW226" s="174">
        <v>0</v>
      </c>
      <c r="BX226" s="177">
        <v>0.18853039730833576</v>
      </c>
      <c r="BY226" s="178">
        <v>0</v>
      </c>
      <c r="BZ226" s="179">
        <v>0</v>
      </c>
      <c r="CA226" s="179">
        <v>6.951275507979654E-2</v>
      </c>
    </row>
    <row r="227" spans="1:79" x14ac:dyDescent="0.2">
      <c r="A227" s="170">
        <v>42429</v>
      </c>
      <c r="B227" s="171" t="s">
        <v>232</v>
      </c>
      <c r="C227" s="172" t="s">
        <v>232</v>
      </c>
      <c r="D227" s="172" t="s">
        <v>232</v>
      </c>
      <c r="E227" s="172" t="s">
        <v>232</v>
      </c>
      <c r="F227" s="172" t="s">
        <v>232</v>
      </c>
      <c r="G227" s="172" t="s">
        <v>232</v>
      </c>
      <c r="H227" s="173" t="s">
        <v>232</v>
      </c>
      <c r="I227" s="171"/>
      <c r="J227" s="172"/>
      <c r="K227" s="172"/>
      <c r="L227" s="172"/>
      <c r="M227" s="171"/>
      <c r="N227" s="172"/>
      <c r="O227" s="172" t="s">
        <v>232</v>
      </c>
      <c r="P227" s="172" t="s">
        <v>232</v>
      </c>
      <c r="Q227" s="172" t="s">
        <v>232</v>
      </c>
      <c r="R227" s="172"/>
      <c r="S227" s="172"/>
      <c r="T227" s="172" t="s">
        <v>232</v>
      </c>
      <c r="U227" s="172" t="s">
        <v>232</v>
      </c>
      <c r="V227" s="172" t="s">
        <v>232</v>
      </c>
      <c r="W227" s="172" t="s">
        <v>232</v>
      </c>
      <c r="X227" s="172"/>
      <c r="Y227" s="172"/>
      <c r="Z227" s="172"/>
      <c r="AA227" s="172"/>
      <c r="AB227" s="172"/>
      <c r="AC227" s="172"/>
      <c r="AD227" s="172"/>
      <c r="AE227" s="172"/>
      <c r="AF227" s="172"/>
      <c r="AG227" s="172"/>
      <c r="AH227" s="172"/>
      <c r="AI227" s="172"/>
      <c r="AJ227" s="173"/>
      <c r="AK227" s="170">
        <v>42429</v>
      </c>
      <c r="AL227" s="171">
        <v>0</v>
      </c>
      <c r="AM227" s="172">
        <v>0</v>
      </c>
      <c r="AN227" s="172">
        <v>0</v>
      </c>
      <c r="AO227" s="172">
        <v>0</v>
      </c>
      <c r="AP227" s="172">
        <v>0</v>
      </c>
      <c r="AQ227" s="172">
        <v>0</v>
      </c>
      <c r="AR227" s="173">
        <v>0</v>
      </c>
      <c r="AS227" s="174">
        <v>0</v>
      </c>
      <c r="AT227" s="171" t="s">
        <v>232</v>
      </c>
      <c r="AU227" s="172">
        <v>0</v>
      </c>
      <c r="AV227" s="172">
        <v>0</v>
      </c>
      <c r="AW227" s="175" t="s">
        <v>232</v>
      </c>
      <c r="AX227" s="176">
        <v>0</v>
      </c>
      <c r="AY227" s="171">
        <v>0</v>
      </c>
      <c r="AZ227" s="172">
        <v>0</v>
      </c>
      <c r="BA227" s="172">
        <v>0</v>
      </c>
      <c r="BB227" s="172">
        <v>0</v>
      </c>
      <c r="BC227" s="172">
        <v>0</v>
      </c>
      <c r="BD227" s="172">
        <v>0</v>
      </c>
      <c r="BE227" s="172">
        <v>0</v>
      </c>
      <c r="BF227" s="172">
        <v>0</v>
      </c>
      <c r="BG227" s="172">
        <v>0</v>
      </c>
      <c r="BH227" s="172">
        <v>0</v>
      </c>
      <c r="BI227" s="172">
        <v>0</v>
      </c>
      <c r="BJ227" s="172">
        <v>0</v>
      </c>
      <c r="BK227" s="172" t="s">
        <v>232</v>
      </c>
      <c r="BL227" s="172" t="s">
        <v>232</v>
      </c>
      <c r="BM227" s="172" t="s">
        <v>232</v>
      </c>
      <c r="BN227" s="172">
        <v>0</v>
      </c>
      <c r="BO227" s="172">
        <v>0</v>
      </c>
      <c r="BP227" s="172">
        <v>0</v>
      </c>
      <c r="BQ227" s="172" t="s">
        <v>232</v>
      </c>
      <c r="BR227" s="172" t="s">
        <v>232</v>
      </c>
      <c r="BS227" s="172" t="s">
        <v>232</v>
      </c>
      <c r="BT227" s="172">
        <v>0</v>
      </c>
      <c r="BU227" s="172">
        <v>0</v>
      </c>
      <c r="BV227" s="173" t="s">
        <v>232</v>
      </c>
      <c r="BW227" s="174">
        <v>0</v>
      </c>
      <c r="BX227" s="177">
        <v>0</v>
      </c>
      <c r="BY227" s="178">
        <v>0</v>
      </c>
      <c r="BZ227" s="179">
        <v>0</v>
      </c>
      <c r="CA227" s="179">
        <v>0</v>
      </c>
    </row>
    <row r="228" spans="1:79" x14ac:dyDescent="0.2">
      <c r="A228" s="170">
        <v>42430</v>
      </c>
      <c r="B228" s="171" t="s">
        <v>232</v>
      </c>
      <c r="C228" s="172">
        <v>3.0432501912042262E-2</v>
      </c>
      <c r="D228" s="172">
        <v>2.0946900109342293E-2</v>
      </c>
      <c r="E228" s="172">
        <v>0.2810476765820763</v>
      </c>
      <c r="F228" s="172" t="s">
        <v>232</v>
      </c>
      <c r="G228" s="172" t="s">
        <v>232</v>
      </c>
      <c r="H228" s="173">
        <v>3.0432501912042262E-2</v>
      </c>
      <c r="I228" s="171"/>
      <c r="J228" s="172"/>
      <c r="K228" s="172"/>
      <c r="L228" s="172"/>
      <c r="M228" s="171"/>
      <c r="N228" s="172"/>
      <c r="O228" s="172" t="s">
        <v>232</v>
      </c>
      <c r="P228" s="172">
        <v>0.10809041912307399</v>
      </c>
      <c r="Q228" s="172">
        <v>3.4007141499706753E-2</v>
      </c>
      <c r="R228" s="172"/>
      <c r="S228" s="172"/>
      <c r="T228" s="172" t="s">
        <v>232</v>
      </c>
      <c r="U228" s="172">
        <v>1.0591402621224206</v>
      </c>
      <c r="V228" s="172">
        <v>1.0591402621224206</v>
      </c>
      <c r="W228" s="172" t="s">
        <v>232</v>
      </c>
      <c r="X228" s="172"/>
      <c r="Y228" s="172"/>
      <c r="Z228" s="172"/>
      <c r="AA228" s="172"/>
      <c r="AB228" s="172"/>
      <c r="AC228" s="172"/>
      <c r="AD228" s="172"/>
      <c r="AE228" s="172"/>
      <c r="AF228" s="172"/>
      <c r="AG228" s="172"/>
      <c r="AH228" s="172"/>
      <c r="AI228" s="172"/>
      <c r="AJ228" s="173"/>
      <c r="AK228" s="170">
        <v>42430</v>
      </c>
      <c r="AL228" s="171">
        <v>0</v>
      </c>
      <c r="AM228" s="172">
        <v>0</v>
      </c>
      <c r="AN228" s="172">
        <v>0</v>
      </c>
      <c r="AO228" s="172">
        <v>0</v>
      </c>
      <c r="AP228" s="172">
        <v>0</v>
      </c>
      <c r="AQ228" s="172">
        <v>0</v>
      </c>
      <c r="AR228" s="173">
        <v>0</v>
      </c>
      <c r="AS228" s="174">
        <v>0</v>
      </c>
      <c r="AT228" s="171" t="s">
        <v>232</v>
      </c>
      <c r="AU228" s="172">
        <v>0</v>
      </c>
      <c r="AV228" s="172">
        <v>0</v>
      </c>
      <c r="AW228" s="175" t="s">
        <v>232</v>
      </c>
      <c r="AX228" s="176">
        <v>0</v>
      </c>
      <c r="AY228" s="171">
        <v>0</v>
      </c>
      <c r="AZ228" s="172">
        <v>0</v>
      </c>
      <c r="BA228" s="172">
        <v>0</v>
      </c>
      <c r="BB228" s="172">
        <v>0</v>
      </c>
      <c r="BC228" s="172">
        <v>0</v>
      </c>
      <c r="BD228" s="172">
        <v>0</v>
      </c>
      <c r="BE228" s="172">
        <v>0</v>
      </c>
      <c r="BF228" s="172">
        <v>0</v>
      </c>
      <c r="BG228" s="172">
        <v>0</v>
      </c>
      <c r="BH228" s="172">
        <v>0</v>
      </c>
      <c r="BI228" s="172">
        <v>0</v>
      </c>
      <c r="BJ228" s="172">
        <v>0</v>
      </c>
      <c r="BK228" s="172" t="s">
        <v>232</v>
      </c>
      <c r="BL228" s="172" t="s">
        <v>232</v>
      </c>
      <c r="BM228" s="172" t="s">
        <v>232</v>
      </c>
      <c r="BN228" s="172">
        <v>0</v>
      </c>
      <c r="BO228" s="172">
        <v>0</v>
      </c>
      <c r="BP228" s="172">
        <v>0</v>
      </c>
      <c r="BQ228" s="172" t="s">
        <v>232</v>
      </c>
      <c r="BR228" s="172" t="s">
        <v>232</v>
      </c>
      <c r="BS228" s="172" t="s">
        <v>232</v>
      </c>
      <c r="BT228" s="172">
        <v>0</v>
      </c>
      <c r="BU228" s="172">
        <v>0</v>
      </c>
      <c r="BV228" s="173" t="s">
        <v>232</v>
      </c>
      <c r="BW228" s="174">
        <v>0</v>
      </c>
      <c r="BX228" s="177">
        <v>0</v>
      </c>
      <c r="BY228" s="178">
        <v>0</v>
      </c>
      <c r="BZ228" s="179">
        <v>0</v>
      </c>
      <c r="CA228" s="179">
        <v>0</v>
      </c>
    </row>
    <row r="229" spans="1:79" x14ac:dyDescent="0.2">
      <c r="A229" s="170">
        <v>42431</v>
      </c>
      <c r="B229" s="171" t="s">
        <v>232</v>
      </c>
      <c r="C229" s="172">
        <v>2.9430048079084177E-2</v>
      </c>
      <c r="D229" s="172">
        <v>2.004340367725627E-2</v>
      </c>
      <c r="E229" s="172">
        <v>0.27862236718448452</v>
      </c>
      <c r="F229" s="172" t="s">
        <v>232</v>
      </c>
      <c r="G229" s="172" t="s">
        <v>232</v>
      </c>
      <c r="H229" s="173">
        <v>2.9430048079084177E-2</v>
      </c>
      <c r="I229" s="171"/>
      <c r="J229" s="172"/>
      <c r="K229" s="172"/>
      <c r="L229" s="172"/>
      <c r="M229" s="171"/>
      <c r="N229" s="172"/>
      <c r="O229" s="172" t="s">
        <v>232</v>
      </c>
      <c r="P229" s="172">
        <v>0.1071067298728644</v>
      </c>
      <c r="Q229" s="172" t="s">
        <v>232</v>
      </c>
      <c r="R229" s="172"/>
      <c r="S229" s="172"/>
      <c r="T229" s="172">
        <v>0.74826296098342659</v>
      </c>
      <c r="U229" s="172" t="s">
        <v>232</v>
      </c>
      <c r="V229" s="172">
        <v>0.50088802857655534</v>
      </c>
      <c r="W229" s="172" t="s">
        <v>232</v>
      </c>
      <c r="X229" s="172"/>
      <c r="Y229" s="172"/>
      <c r="Z229" s="172"/>
      <c r="AA229" s="172"/>
      <c r="AB229" s="172"/>
      <c r="AC229" s="172"/>
      <c r="AD229" s="172"/>
      <c r="AE229" s="172"/>
      <c r="AF229" s="172"/>
      <c r="AG229" s="172"/>
      <c r="AH229" s="172"/>
      <c r="AI229" s="172"/>
      <c r="AJ229" s="173"/>
      <c r="AK229" s="170">
        <v>42431</v>
      </c>
      <c r="AL229" s="171">
        <v>0</v>
      </c>
      <c r="AM229" s="172">
        <v>0</v>
      </c>
      <c r="AN229" s="172">
        <v>0</v>
      </c>
      <c r="AO229" s="172">
        <v>0</v>
      </c>
      <c r="AP229" s="172">
        <v>0</v>
      </c>
      <c r="AQ229" s="172">
        <v>0</v>
      </c>
      <c r="AR229" s="173">
        <v>0</v>
      </c>
      <c r="AS229" s="174">
        <v>0</v>
      </c>
      <c r="AT229" s="171">
        <v>0</v>
      </c>
      <c r="AU229" s="172">
        <v>0</v>
      </c>
      <c r="AV229" s="172">
        <v>0</v>
      </c>
      <c r="AW229" s="175" t="s">
        <v>232</v>
      </c>
      <c r="AX229" s="176">
        <v>0</v>
      </c>
      <c r="AY229" s="171">
        <v>0</v>
      </c>
      <c r="AZ229" s="172">
        <v>0</v>
      </c>
      <c r="BA229" s="172">
        <v>0</v>
      </c>
      <c r="BB229" s="172">
        <v>0</v>
      </c>
      <c r="BC229" s="172">
        <v>0</v>
      </c>
      <c r="BD229" s="172">
        <v>0</v>
      </c>
      <c r="BE229" s="172">
        <v>0</v>
      </c>
      <c r="BF229" s="172">
        <v>0</v>
      </c>
      <c r="BG229" s="172">
        <v>0</v>
      </c>
      <c r="BH229" s="172">
        <v>0</v>
      </c>
      <c r="BI229" s="172">
        <v>0</v>
      </c>
      <c r="BJ229" s="172">
        <v>0</v>
      </c>
      <c r="BK229" s="172" t="s">
        <v>232</v>
      </c>
      <c r="BL229" s="172" t="s">
        <v>232</v>
      </c>
      <c r="BM229" s="172" t="s">
        <v>232</v>
      </c>
      <c r="BN229" s="172">
        <v>0</v>
      </c>
      <c r="BO229" s="172">
        <v>0</v>
      </c>
      <c r="BP229" s="172">
        <v>0</v>
      </c>
      <c r="BQ229" s="172" t="s">
        <v>232</v>
      </c>
      <c r="BR229" s="172" t="s">
        <v>232</v>
      </c>
      <c r="BS229" s="172" t="s">
        <v>232</v>
      </c>
      <c r="BT229" s="172">
        <v>0</v>
      </c>
      <c r="BU229" s="172">
        <v>0</v>
      </c>
      <c r="BV229" s="173" t="s">
        <v>232</v>
      </c>
      <c r="BW229" s="174">
        <v>0</v>
      </c>
      <c r="BX229" s="177">
        <v>0</v>
      </c>
      <c r="BY229" s="178">
        <v>0</v>
      </c>
      <c r="BZ229" s="179">
        <v>0</v>
      </c>
      <c r="CA229" s="179">
        <v>0</v>
      </c>
    </row>
    <row r="230" spans="1:79" x14ac:dyDescent="0.2">
      <c r="A230" s="170">
        <v>42432</v>
      </c>
      <c r="B230" s="171" t="s">
        <v>232</v>
      </c>
      <c r="C230" s="172">
        <v>2.2222199977775799E-2</v>
      </c>
      <c r="D230" s="172">
        <v>5.5230604361220126E-2</v>
      </c>
      <c r="E230" s="172">
        <v>0.27609691232791883</v>
      </c>
      <c r="F230" s="172" t="s">
        <v>232</v>
      </c>
      <c r="G230" s="172" t="s">
        <v>232</v>
      </c>
      <c r="H230" s="173">
        <v>2.2222199977775799E-2</v>
      </c>
      <c r="I230" s="171"/>
      <c r="J230" s="172"/>
      <c r="K230" s="172"/>
      <c r="L230" s="172"/>
      <c r="M230" s="171"/>
      <c r="N230" s="172"/>
      <c r="O230" s="172" t="s">
        <v>232</v>
      </c>
      <c r="P230" s="172">
        <v>0.10612289427878517</v>
      </c>
      <c r="Q230" s="172" t="s">
        <v>232</v>
      </c>
      <c r="R230" s="172"/>
      <c r="S230" s="172"/>
      <c r="T230" s="172" t="s">
        <v>232</v>
      </c>
      <c r="U230" s="172">
        <v>1.0562182259281339</v>
      </c>
      <c r="V230" s="172">
        <v>1.0562182259281339</v>
      </c>
      <c r="W230" s="172" t="s">
        <v>232</v>
      </c>
      <c r="X230" s="172"/>
      <c r="Y230" s="172"/>
      <c r="Z230" s="172"/>
      <c r="AA230" s="172"/>
      <c r="AB230" s="172"/>
      <c r="AC230" s="172"/>
      <c r="AD230" s="172"/>
      <c r="AE230" s="172"/>
      <c r="AF230" s="172"/>
      <c r="AG230" s="172"/>
      <c r="AH230" s="172"/>
      <c r="AI230" s="172"/>
      <c r="AJ230" s="173"/>
      <c r="AK230" s="170">
        <v>42432</v>
      </c>
      <c r="AL230" s="171">
        <v>0</v>
      </c>
      <c r="AM230" s="172">
        <v>0</v>
      </c>
      <c r="AN230" s="172">
        <v>0</v>
      </c>
      <c r="AO230" s="172">
        <v>0</v>
      </c>
      <c r="AP230" s="172">
        <v>0</v>
      </c>
      <c r="AQ230" s="172">
        <v>0</v>
      </c>
      <c r="AR230" s="173">
        <v>0</v>
      </c>
      <c r="AS230" s="174">
        <v>0</v>
      </c>
      <c r="AT230" s="171">
        <v>0</v>
      </c>
      <c r="AU230" s="172" t="s">
        <v>232</v>
      </c>
      <c r="AV230" s="172">
        <v>0</v>
      </c>
      <c r="AW230" s="175" t="s">
        <v>232</v>
      </c>
      <c r="AX230" s="176">
        <v>0</v>
      </c>
      <c r="AY230" s="171">
        <v>0</v>
      </c>
      <c r="AZ230" s="172">
        <v>0</v>
      </c>
      <c r="BA230" s="172">
        <v>0</v>
      </c>
      <c r="BB230" s="172">
        <v>0</v>
      </c>
      <c r="BC230" s="172">
        <v>0</v>
      </c>
      <c r="BD230" s="172">
        <v>0</v>
      </c>
      <c r="BE230" s="172">
        <v>0</v>
      </c>
      <c r="BF230" s="172">
        <v>0</v>
      </c>
      <c r="BG230" s="172">
        <v>0</v>
      </c>
      <c r="BH230" s="172">
        <v>0</v>
      </c>
      <c r="BI230" s="172">
        <v>0</v>
      </c>
      <c r="BJ230" s="172">
        <v>0</v>
      </c>
      <c r="BK230" s="172" t="s">
        <v>232</v>
      </c>
      <c r="BL230" s="172" t="s">
        <v>232</v>
      </c>
      <c r="BM230" s="172" t="s">
        <v>232</v>
      </c>
      <c r="BN230" s="172">
        <v>0</v>
      </c>
      <c r="BO230" s="172">
        <v>0</v>
      </c>
      <c r="BP230" s="172">
        <v>0</v>
      </c>
      <c r="BQ230" s="172" t="s">
        <v>232</v>
      </c>
      <c r="BR230" s="172" t="s">
        <v>232</v>
      </c>
      <c r="BS230" s="172" t="s">
        <v>232</v>
      </c>
      <c r="BT230" s="172">
        <v>0</v>
      </c>
      <c r="BU230" s="172">
        <v>0</v>
      </c>
      <c r="BV230" s="173" t="s">
        <v>232</v>
      </c>
      <c r="BW230" s="174">
        <v>0</v>
      </c>
      <c r="BX230" s="177">
        <v>0</v>
      </c>
      <c r="BY230" s="178">
        <v>0</v>
      </c>
      <c r="BZ230" s="179">
        <v>0</v>
      </c>
      <c r="CA230" s="179">
        <v>0</v>
      </c>
    </row>
    <row r="231" spans="1:79" x14ac:dyDescent="0.2">
      <c r="A231" s="170">
        <v>42433</v>
      </c>
      <c r="B231" s="171" t="s">
        <v>232</v>
      </c>
      <c r="C231" s="172" t="s">
        <v>232</v>
      </c>
      <c r="D231" s="172">
        <v>5.8150027069847142E-2</v>
      </c>
      <c r="E231" s="172">
        <v>0.27367232989827628</v>
      </c>
      <c r="F231" s="172" t="s">
        <v>232</v>
      </c>
      <c r="G231" s="172" t="s">
        <v>232</v>
      </c>
      <c r="H231" s="173" t="s">
        <v>232</v>
      </c>
      <c r="I231" s="171"/>
      <c r="J231" s="172"/>
      <c r="K231" s="172"/>
      <c r="L231" s="172"/>
      <c r="M231" s="171"/>
      <c r="N231" s="172"/>
      <c r="O231" s="172" t="s">
        <v>232</v>
      </c>
      <c r="P231" s="172">
        <v>0.10613131518520838</v>
      </c>
      <c r="Q231" s="172" t="s">
        <v>232</v>
      </c>
      <c r="R231" s="172"/>
      <c r="S231" s="172"/>
      <c r="T231" s="172" t="s">
        <v>232</v>
      </c>
      <c r="U231" s="172">
        <v>1.0552580451098232</v>
      </c>
      <c r="V231" s="172">
        <v>1.0552580451098232</v>
      </c>
      <c r="W231" s="172" t="s">
        <v>232</v>
      </c>
      <c r="X231" s="172"/>
      <c r="Y231" s="172"/>
      <c r="Z231" s="172"/>
      <c r="AA231" s="172"/>
      <c r="AB231" s="172"/>
      <c r="AC231" s="172"/>
      <c r="AD231" s="172"/>
      <c r="AE231" s="172"/>
      <c r="AF231" s="172"/>
      <c r="AG231" s="172"/>
      <c r="AH231" s="172"/>
      <c r="AI231" s="172"/>
      <c r="AJ231" s="173"/>
      <c r="AK231" s="170">
        <v>42433</v>
      </c>
      <c r="AL231" s="171">
        <v>0</v>
      </c>
      <c r="AM231" s="172">
        <v>0</v>
      </c>
      <c r="AN231" s="172">
        <v>0</v>
      </c>
      <c r="AO231" s="172">
        <v>0</v>
      </c>
      <c r="AP231" s="172">
        <v>0</v>
      </c>
      <c r="AQ231" s="172">
        <v>0</v>
      </c>
      <c r="AR231" s="173">
        <v>0</v>
      </c>
      <c r="AS231" s="174">
        <v>0</v>
      </c>
      <c r="AT231" s="171">
        <v>0</v>
      </c>
      <c r="AU231" s="172" t="s">
        <v>232</v>
      </c>
      <c r="AV231" s="172">
        <v>0</v>
      </c>
      <c r="AW231" s="175" t="s">
        <v>232</v>
      </c>
      <c r="AX231" s="176">
        <v>0</v>
      </c>
      <c r="AY231" s="171">
        <v>0</v>
      </c>
      <c r="AZ231" s="172">
        <v>0</v>
      </c>
      <c r="BA231" s="172">
        <v>0</v>
      </c>
      <c r="BB231" s="172">
        <v>0</v>
      </c>
      <c r="BC231" s="172">
        <v>0</v>
      </c>
      <c r="BD231" s="172">
        <v>0</v>
      </c>
      <c r="BE231" s="172">
        <v>0</v>
      </c>
      <c r="BF231" s="172">
        <v>0</v>
      </c>
      <c r="BG231" s="172">
        <v>0</v>
      </c>
      <c r="BH231" s="172">
        <v>0</v>
      </c>
      <c r="BI231" s="172">
        <v>0</v>
      </c>
      <c r="BJ231" s="172">
        <v>0</v>
      </c>
      <c r="BK231" s="172" t="s">
        <v>232</v>
      </c>
      <c r="BL231" s="172" t="s">
        <v>232</v>
      </c>
      <c r="BM231" s="172" t="s">
        <v>232</v>
      </c>
      <c r="BN231" s="172">
        <v>0</v>
      </c>
      <c r="BO231" s="172">
        <v>0</v>
      </c>
      <c r="BP231" s="172">
        <v>0</v>
      </c>
      <c r="BQ231" s="172" t="s">
        <v>232</v>
      </c>
      <c r="BR231" s="172" t="s">
        <v>232</v>
      </c>
      <c r="BS231" s="172" t="s">
        <v>232</v>
      </c>
      <c r="BT231" s="172">
        <v>0</v>
      </c>
      <c r="BU231" s="172">
        <v>0</v>
      </c>
      <c r="BV231" s="173" t="s">
        <v>232</v>
      </c>
      <c r="BW231" s="174">
        <v>0</v>
      </c>
      <c r="BX231" s="177">
        <v>0</v>
      </c>
      <c r="BY231" s="178">
        <v>0</v>
      </c>
      <c r="BZ231" s="179">
        <v>0</v>
      </c>
      <c r="CA231" s="179">
        <v>0</v>
      </c>
    </row>
    <row r="232" spans="1:79" x14ac:dyDescent="0.2">
      <c r="A232" s="170">
        <v>42436</v>
      </c>
      <c r="B232" s="171" t="s">
        <v>232</v>
      </c>
      <c r="C232" s="172">
        <v>2.241744076892286E-2</v>
      </c>
      <c r="D232" s="172">
        <v>1.8285311479595456E-2</v>
      </c>
      <c r="E232" s="172">
        <v>0.26619865011458127</v>
      </c>
      <c r="F232" s="172" t="s">
        <v>232</v>
      </c>
      <c r="G232" s="172" t="s">
        <v>232</v>
      </c>
      <c r="H232" s="173">
        <v>2.241744076892286E-2</v>
      </c>
      <c r="I232" s="171"/>
      <c r="J232" s="172"/>
      <c r="K232" s="172"/>
      <c r="L232" s="172"/>
      <c r="M232" s="171"/>
      <c r="N232" s="172"/>
      <c r="O232" s="172" t="s">
        <v>232</v>
      </c>
      <c r="P232" s="172">
        <v>0.103178697567363</v>
      </c>
      <c r="Q232" s="172" t="s">
        <v>232</v>
      </c>
      <c r="R232" s="172"/>
      <c r="S232" s="172"/>
      <c r="T232" s="172" t="s">
        <v>232</v>
      </c>
      <c r="U232" s="172">
        <v>1.0503839079212871</v>
      </c>
      <c r="V232" s="172">
        <v>1.0503839079212871</v>
      </c>
      <c r="W232" s="172" t="s">
        <v>232</v>
      </c>
      <c r="X232" s="172"/>
      <c r="Y232" s="172"/>
      <c r="Z232" s="172"/>
      <c r="AA232" s="172"/>
      <c r="AB232" s="172"/>
      <c r="AC232" s="172"/>
      <c r="AD232" s="172"/>
      <c r="AE232" s="172"/>
      <c r="AF232" s="172"/>
      <c r="AG232" s="172"/>
      <c r="AH232" s="172"/>
      <c r="AI232" s="172"/>
      <c r="AJ232" s="173"/>
      <c r="AK232" s="170">
        <v>42436</v>
      </c>
      <c r="AL232" s="171">
        <v>0</v>
      </c>
      <c r="AM232" s="172">
        <v>0</v>
      </c>
      <c r="AN232" s="172">
        <v>0</v>
      </c>
      <c r="AO232" s="172">
        <v>0</v>
      </c>
      <c r="AP232" s="172">
        <v>0</v>
      </c>
      <c r="AQ232" s="172">
        <v>0</v>
      </c>
      <c r="AR232" s="173">
        <v>0</v>
      </c>
      <c r="AS232" s="174">
        <v>0</v>
      </c>
      <c r="AT232" s="171">
        <v>0</v>
      </c>
      <c r="AU232" s="172" t="s">
        <v>232</v>
      </c>
      <c r="AV232" s="172">
        <v>0</v>
      </c>
      <c r="AW232" s="175" t="s">
        <v>232</v>
      </c>
      <c r="AX232" s="176">
        <v>0</v>
      </c>
      <c r="AY232" s="171">
        <v>0</v>
      </c>
      <c r="AZ232" s="172">
        <v>0</v>
      </c>
      <c r="BA232" s="172">
        <v>0</v>
      </c>
      <c r="BB232" s="172">
        <v>0</v>
      </c>
      <c r="BC232" s="172">
        <v>0</v>
      </c>
      <c r="BD232" s="172">
        <v>0</v>
      </c>
      <c r="BE232" s="172">
        <v>0</v>
      </c>
      <c r="BF232" s="172">
        <v>0</v>
      </c>
      <c r="BG232" s="172">
        <v>0</v>
      </c>
      <c r="BH232" s="172">
        <v>0</v>
      </c>
      <c r="BI232" s="172">
        <v>0</v>
      </c>
      <c r="BJ232" s="172">
        <v>0</v>
      </c>
      <c r="BK232" s="172" t="s">
        <v>232</v>
      </c>
      <c r="BL232" s="172" t="s">
        <v>232</v>
      </c>
      <c r="BM232" s="172" t="s">
        <v>232</v>
      </c>
      <c r="BN232" s="172">
        <v>0</v>
      </c>
      <c r="BO232" s="172">
        <v>0</v>
      </c>
      <c r="BP232" s="172">
        <v>0</v>
      </c>
      <c r="BQ232" s="172" t="s">
        <v>232</v>
      </c>
      <c r="BR232" s="172" t="s">
        <v>232</v>
      </c>
      <c r="BS232" s="172" t="s">
        <v>232</v>
      </c>
      <c r="BT232" s="172">
        <v>0</v>
      </c>
      <c r="BU232" s="172">
        <v>0</v>
      </c>
      <c r="BV232" s="173" t="s">
        <v>232</v>
      </c>
      <c r="BW232" s="174">
        <v>0</v>
      </c>
      <c r="BX232" s="177">
        <v>0</v>
      </c>
      <c r="BY232" s="178">
        <v>0</v>
      </c>
      <c r="BZ232" s="179">
        <v>0</v>
      </c>
      <c r="CA232" s="179">
        <v>0</v>
      </c>
    </row>
    <row r="233" spans="1:79" x14ac:dyDescent="0.2">
      <c r="A233" s="170">
        <v>42437</v>
      </c>
      <c r="B233" s="171" t="s">
        <v>232</v>
      </c>
      <c r="C233" s="172">
        <v>2.0915257680475381E-2</v>
      </c>
      <c r="D233" s="172">
        <v>1.698144285639187E-2</v>
      </c>
      <c r="E233" s="172">
        <v>0.26367433807593471</v>
      </c>
      <c r="F233" s="172" t="s">
        <v>232</v>
      </c>
      <c r="G233" s="172" t="s">
        <v>232</v>
      </c>
      <c r="H233" s="173">
        <v>2.0915257680475381E-2</v>
      </c>
      <c r="I233" s="171"/>
      <c r="J233" s="172"/>
      <c r="K233" s="172"/>
      <c r="L233" s="172"/>
      <c r="M233" s="171"/>
      <c r="N233" s="172"/>
      <c r="O233" s="172" t="s">
        <v>232</v>
      </c>
      <c r="P233" s="172">
        <v>0.10219419874292071</v>
      </c>
      <c r="Q233" s="172" t="s">
        <v>232</v>
      </c>
      <c r="R233" s="172"/>
      <c r="S233" s="172"/>
      <c r="T233" s="172" t="s">
        <v>232</v>
      </c>
      <c r="U233" s="172">
        <v>1.0504046276981323</v>
      </c>
      <c r="V233" s="172">
        <v>1.0504046276981323</v>
      </c>
      <c r="W233" s="172" t="s">
        <v>232</v>
      </c>
      <c r="X233" s="172"/>
      <c r="Y233" s="172"/>
      <c r="Z233" s="172"/>
      <c r="AA233" s="172"/>
      <c r="AB233" s="172"/>
      <c r="AC233" s="172"/>
      <c r="AD233" s="172"/>
      <c r="AE233" s="172"/>
      <c r="AF233" s="172"/>
      <c r="AG233" s="172"/>
      <c r="AH233" s="172"/>
      <c r="AI233" s="172"/>
      <c r="AJ233" s="173"/>
      <c r="AK233" s="170">
        <v>42437</v>
      </c>
      <c r="AL233" s="171">
        <v>0</v>
      </c>
      <c r="AM233" s="172">
        <v>0</v>
      </c>
      <c r="AN233" s="172">
        <v>0</v>
      </c>
      <c r="AO233" s="172">
        <v>0</v>
      </c>
      <c r="AP233" s="172">
        <v>0</v>
      </c>
      <c r="AQ233" s="172">
        <v>0</v>
      </c>
      <c r="AR233" s="173">
        <v>0</v>
      </c>
      <c r="AS233" s="174">
        <v>0</v>
      </c>
      <c r="AT233" s="171">
        <v>0</v>
      </c>
      <c r="AU233" s="172" t="s">
        <v>232</v>
      </c>
      <c r="AV233" s="172">
        <v>0</v>
      </c>
      <c r="AW233" s="175" t="s">
        <v>232</v>
      </c>
      <c r="AX233" s="176">
        <v>0</v>
      </c>
      <c r="AY233" s="171" t="s">
        <v>232</v>
      </c>
      <c r="AZ233" s="172">
        <v>0</v>
      </c>
      <c r="BA233" s="172" t="s">
        <v>232</v>
      </c>
      <c r="BB233" s="172">
        <v>0</v>
      </c>
      <c r="BC233" s="172">
        <v>0</v>
      </c>
      <c r="BD233" s="172">
        <v>0</v>
      </c>
      <c r="BE233" s="172">
        <v>0</v>
      </c>
      <c r="BF233" s="172">
        <v>0</v>
      </c>
      <c r="BG233" s="172">
        <v>0</v>
      </c>
      <c r="BH233" s="172">
        <v>0</v>
      </c>
      <c r="BI233" s="172">
        <v>0</v>
      </c>
      <c r="BJ233" s="172">
        <v>0</v>
      </c>
      <c r="BK233" s="172" t="s">
        <v>232</v>
      </c>
      <c r="BL233" s="172" t="s">
        <v>232</v>
      </c>
      <c r="BM233" s="172" t="s">
        <v>232</v>
      </c>
      <c r="BN233" s="172">
        <v>0</v>
      </c>
      <c r="BO233" s="172">
        <v>0</v>
      </c>
      <c r="BP233" s="172">
        <v>0</v>
      </c>
      <c r="BQ233" s="172" t="s">
        <v>232</v>
      </c>
      <c r="BR233" s="172" t="s">
        <v>232</v>
      </c>
      <c r="BS233" s="172" t="s">
        <v>232</v>
      </c>
      <c r="BT233" s="172">
        <v>0</v>
      </c>
      <c r="BU233" s="172">
        <v>0</v>
      </c>
      <c r="BV233" s="173" t="s">
        <v>232</v>
      </c>
      <c r="BW233" s="174">
        <v>0</v>
      </c>
      <c r="BX233" s="177">
        <v>0</v>
      </c>
      <c r="BY233" s="178">
        <v>0</v>
      </c>
      <c r="BZ233" s="179">
        <v>0</v>
      </c>
      <c r="CA233" s="179">
        <v>0</v>
      </c>
    </row>
    <row r="234" spans="1:79" x14ac:dyDescent="0.2">
      <c r="A234" s="170">
        <v>42438</v>
      </c>
      <c r="B234" s="171" t="s">
        <v>232</v>
      </c>
      <c r="C234" s="172">
        <v>1.951327878620765E-2</v>
      </c>
      <c r="D234" s="172">
        <v>1.7532317394248056E-2</v>
      </c>
      <c r="E234" s="172">
        <v>0.26125086916155066</v>
      </c>
      <c r="F234" s="172" t="s">
        <v>232</v>
      </c>
      <c r="G234" s="172" t="s">
        <v>232</v>
      </c>
      <c r="H234" s="173">
        <v>1.951327878620765E-2</v>
      </c>
      <c r="I234" s="171"/>
      <c r="J234" s="172"/>
      <c r="K234" s="172"/>
      <c r="L234" s="172"/>
      <c r="M234" s="171"/>
      <c r="N234" s="172"/>
      <c r="O234" s="172" t="s">
        <v>232</v>
      </c>
      <c r="P234" s="172" t="s">
        <v>232</v>
      </c>
      <c r="Q234" s="172" t="s">
        <v>232</v>
      </c>
      <c r="R234" s="172"/>
      <c r="S234" s="172"/>
      <c r="T234" s="172" t="s">
        <v>232</v>
      </c>
      <c r="U234" s="172">
        <v>1.0484527185303931</v>
      </c>
      <c r="V234" s="172">
        <v>1.0484527185303931</v>
      </c>
      <c r="W234" s="172" t="s">
        <v>232</v>
      </c>
      <c r="X234" s="172"/>
      <c r="Y234" s="172"/>
      <c r="Z234" s="172"/>
      <c r="AA234" s="172"/>
      <c r="AB234" s="172"/>
      <c r="AC234" s="172"/>
      <c r="AD234" s="172"/>
      <c r="AE234" s="172"/>
      <c r="AF234" s="172"/>
      <c r="AG234" s="172"/>
      <c r="AH234" s="172"/>
      <c r="AI234" s="172"/>
      <c r="AJ234" s="173"/>
      <c r="AK234" s="170">
        <v>42438</v>
      </c>
      <c r="AL234" s="171">
        <v>0</v>
      </c>
      <c r="AM234" s="172">
        <v>0</v>
      </c>
      <c r="AN234" s="172">
        <v>0</v>
      </c>
      <c r="AO234" s="172">
        <v>0</v>
      </c>
      <c r="AP234" s="172">
        <v>0</v>
      </c>
      <c r="AQ234" s="172">
        <v>0</v>
      </c>
      <c r="AR234" s="173">
        <v>0</v>
      </c>
      <c r="AS234" s="174">
        <v>0</v>
      </c>
      <c r="AT234" s="171">
        <v>0</v>
      </c>
      <c r="AU234" s="172" t="s">
        <v>232</v>
      </c>
      <c r="AV234" s="172">
        <v>0</v>
      </c>
      <c r="AW234" s="175">
        <v>0</v>
      </c>
      <c r="AX234" s="176">
        <v>0</v>
      </c>
      <c r="AY234" s="171" t="s">
        <v>232</v>
      </c>
      <c r="AZ234" s="172">
        <v>0</v>
      </c>
      <c r="BA234" s="172" t="s">
        <v>232</v>
      </c>
      <c r="BB234" s="172">
        <v>0</v>
      </c>
      <c r="BC234" s="172">
        <v>0</v>
      </c>
      <c r="BD234" s="172">
        <v>0</v>
      </c>
      <c r="BE234" s="172">
        <v>0</v>
      </c>
      <c r="BF234" s="172">
        <v>0</v>
      </c>
      <c r="BG234" s="172">
        <v>0</v>
      </c>
      <c r="BH234" s="172">
        <v>0</v>
      </c>
      <c r="BI234" s="172">
        <v>0</v>
      </c>
      <c r="BJ234" s="172">
        <v>0</v>
      </c>
      <c r="BK234" s="172" t="s">
        <v>232</v>
      </c>
      <c r="BL234" s="172" t="s">
        <v>232</v>
      </c>
      <c r="BM234" s="172" t="s">
        <v>232</v>
      </c>
      <c r="BN234" s="172">
        <v>0</v>
      </c>
      <c r="BO234" s="172">
        <v>0</v>
      </c>
      <c r="BP234" s="172">
        <v>0</v>
      </c>
      <c r="BQ234" s="172" t="s">
        <v>232</v>
      </c>
      <c r="BR234" s="172" t="s">
        <v>232</v>
      </c>
      <c r="BS234" s="172" t="s">
        <v>232</v>
      </c>
      <c r="BT234" s="172">
        <v>0</v>
      </c>
      <c r="BU234" s="172">
        <v>0</v>
      </c>
      <c r="BV234" s="173" t="s">
        <v>232</v>
      </c>
      <c r="BW234" s="174">
        <v>0</v>
      </c>
      <c r="BX234" s="177">
        <v>0</v>
      </c>
      <c r="BY234" s="178">
        <v>0</v>
      </c>
      <c r="BZ234" s="179">
        <v>0</v>
      </c>
      <c r="CA234" s="179">
        <v>0</v>
      </c>
    </row>
    <row r="235" spans="1:79" x14ac:dyDescent="0.2">
      <c r="A235" s="170">
        <v>42439</v>
      </c>
      <c r="B235" s="171" t="s">
        <v>232</v>
      </c>
      <c r="C235" s="172">
        <v>1.8011365171423852E-2</v>
      </c>
      <c r="D235" s="172">
        <v>1.6729561134524864E-2</v>
      </c>
      <c r="E235" s="172">
        <v>0.25872701285847449</v>
      </c>
      <c r="F235" s="172" t="s">
        <v>232</v>
      </c>
      <c r="G235" s="172" t="s">
        <v>232</v>
      </c>
      <c r="H235" s="173">
        <v>1.8011365171423852E-2</v>
      </c>
      <c r="I235" s="171"/>
      <c r="J235" s="172"/>
      <c r="K235" s="172"/>
      <c r="L235" s="172"/>
      <c r="M235" s="171"/>
      <c r="N235" s="172"/>
      <c r="O235" s="172" t="s">
        <v>232</v>
      </c>
      <c r="P235" s="172">
        <v>9.9232929455304805E-2</v>
      </c>
      <c r="Q235" s="172" t="s">
        <v>232</v>
      </c>
      <c r="R235" s="172"/>
      <c r="S235" s="172"/>
      <c r="T235" s="172" t="s">
        <v>232</v>
      </c>
      <c r="U235" s="172">
        <v>1.0465007323532387</v>
      </c>
      <c r="V235" s="172">
        <v>1.0465007323532387</v>
      </c>
      <c r="W235" s="172" t="s">
        <v>232</v>
      </c>
      <c r="X235" s="172"/>
      <c r="Y235" s="172"/>
      <c r="Z235" s="172"/>
      <c r="AA235" s="172"/>
      <c r="AB235" s="172"/>
      <c r="AC235" s="172"/>
      <c r="AD235" s="172"/>
      <c r="AE235" s="172"/>
      <c r="AF235" s="172"/>
      <c r="AG235" s="172"/>
      <c r="AH235" s="172"/>
      <c r="AI235" s="172"/>
      <c r="AJ235" s="173"/>
      <c r="AK235" s="170">
        <v>42439</v>
      </c>
      <c r="AL235" s="171" t="s">
        <v>232</v>
      </c>
      <c r="AM235" s="172">
        <v>0</v>
      </c>
      <c r="AN235" s="172">
        <v>0</v>
      </c>
      <c r="AO235" s="172">
        <v>0</v>
      </c>
      <c r="AP235" s="172">
        <v>0</v>
      </c>
      <c r="AQ235" s="172">
        <v>0</v>
      </c>
      <c r="AR235" s="173">
        <v>0</v>
      </c>
      <c r="AS235" s="174">
        <v>0</v>
      </c>
      <c r="AT235" s="171" t="s">
        <v>232</v>
      </c>
      <c r="AU235" s="172" t="s">
        <v>232</v>
      </c>
      <c r="AV235" s="172" t="s">
        <v>232</v>
      </c>
      <c r="AW235" s="175">
        <v>0</v>
      </c>
      <c r="AX235" s="176">
        <v>0</v>
      </c>
      <c r="AY235" s="171" t="s">
        <v>232</v>
      </c>
      <c r="AZ235" s="172">
        <v>0</v>
      </c>
      <c r="BA235" s="172" t="s">
        <v>232</v>
      </c>
      <c r="BB235" s="172">
        <v>0</v>
      </c>
      <c r="BC235" s="172">
        <v>0</v>
      </c>
      <c r="BD235" s="172">
        <v>0</v>
      </c>
      <c r="BE235" s="172">
        <v>0</v>
      </c>
      <c r="BF235" s="172">
        <v>0</v>
      </c>
      <c r="BG235" s="172">
        <v>0</v>
      </c>
      <c r="BH235" s="172">
        <v>0</v>
      </c>
      <c r="BI235" s="172">
        <v>0</v>
      </c>
      <c r="BJ235" s="172">
        <v>0</v>
      </c>
      <c r="BK235" s="172" t="s">
        <v>232</v>
      </c>
      <c r="BL235" s="172" t="s">
        <v>232</v>
      </c>
      <c r="BM235" s="172" t="s">
        <v>232</v>
      </c>
      <c r="BN235" s="172">
        <v>0</v>
      </c>
      <c r="BO235" s="172">
        <v>0</v>
      </c>
      <c r="BP235" s="172">
        <v>0</v>
      </c>
      <c r="BQ235" s="172" t="s">
        <v>232</v>
      </c>
      <c r="BR235" s="172" t="s">
        <v>232</v>
      </c>
      <c r="BS235" s="172" t="s">
        <v>232</v>
      </c>
      <c r="BT235" s="172">
        <v>0</v>
      </c>
      <c r="BU235" s="172">
        <v>0</v>
      </c>
      <c r="BV235" s="173" t="s">
        <v>232</v>
      </c>
      <c r="BW235" s="174">
        <v>0</v>
      </c>
      <c r="BX235" s="177">
        <v>0</v>
      </c>
      <c r="BY235" s="178">
        <v>0</v>
      </c>
      <c r="BZ235" s="179">
        <v>0</v>
      </c>
      <c r="CA235" s="179">
        <v>0</v>
      </c>
    </row>
    <row r="236" spans="1:79" x14ac:dyDescent="0.2">
      <c r="A236" s="170">
        <v>42440</v>
      </c>
      <c r="B236" s="171" t="s">
        <v>232</v>
      </c>
      <c r="C236" s="172" t="s">
        <v>232</v>
      </c>
      <c r="D236" s="172">
        <v>1.6027567415953677E-2</v>
      </c>
      <c r="E236" s="172">
        <v>0.25620338731019143</v>
      </c>
      <c r="F236" s="172" t="s">
        <v>232</v>
      </c>
      <c r="G236" s="172" t="s">
        <v>232</v>
      </c>
      <c r="H236" s="173" t="s">
        <v>232</v>
      </c>
      <c r="I236" s="171"/>
      <c r="J236" s="172"/>
      <c r="K236" s="172"/>
      <c r="L236" s="172"/>
      <c r="M236" s="171"/>
      <c r="N236" s="172"/>
      <c r="O236" s="172" t="s">
        <v>232</v>
      </c>
      <c r="P236" s="172">
        <v>9.8247912231868809E-2</v>
      </c>
      <c r="Q236" s="172" t="s">
        <v>232</v>
      </c>
      <c r="R236" s="172"/>
      <c r="S236" s="172"/>
      <c r="T236" s="172" t="s">
        <v>232</v>
      </c>
      <c r="U236" s="172">
        <v>1.0475025645072318</v>
      </c>
      <c r="V236" s="172">
        <v>1.0475025645072318</v>
      </c>
      <c r="W236" s="172" t="s">
        <v>232</v>
      </c>
      <c r="X236" s="172"/>
      <c r="Y236" s="172"/>
      <c r="Z236" s="172"/>
      <c r="AA236" s="172"/>
      <c r="AB236" s="172"/>
      <c r="AC236" s="172"/>
      <c r="AD236" s="172"/>
      <c r="AE236" s="172"/>
      <c r="AF236" s="172"/>
      <c r="AG236" s="172"/>
      <c r="AH236" s="172"/>
      <c r="AI236" s="172"/>
      <c r="AJ236" s="173"/>
      <c r="AK236" s="170">
        <v>42440</v>
      </c>
      <c r="AL236" s="171" t="s">
        <v>232</v>
      </c>
      <c r="AM236" s="172">
        <v>0</v>
      </c>
      <c r="AN236" s="172">
        <v>0</v>
      </c>
      <c r="AO236" s="172">
        <v>0</v>
      </c>
      <c r="AP236" s="172">
        <v>0</v>
      </c>
      <c r="AQ236" s="172">
        <v>0</v>
      </c>
      <c r="AR236" s="173">
        <v>0</v>
      </c>
      <c r="AS236" s="174">
        <v>0</v>
      </c>
      <c r="AT236" s="171" t="s">
        <v>232</v>
      </c>
      <c r="AU236" s="172" t="s">
        <v>232</v>
      </c>
      <c r="AV236" s="172" t="s">
        <v>232</v>
      </c>
      <c r="AW236" s="175">
        <v>0</v>
      </c>
      <c r="AX236" s="176">
        <v>0</v>
      </c>
      <c r="AY236" s="171" t="s">
        <v>232</v>
      </c>
      <c r="AZ236" s="172">
        <v>0</v>
      </c>
      <c r="BA236" s="172" t="s">
        <v>232</v>
      </c>
      <c r="BB236" s="172">
        <v>0</v>
      </c>
      <c r="BC236" s="172">
        <v>0</v>
      </c>
      <c r="BD236" s="172">
        <v>0</v>
      </c>
      <c r="BE236" s="172">
        <v>0</v>
      </c>
      <c r="BF236" s="172">
        <v>0</v>
      </c>
      <c r="BG236" s="172">
        <v>0</v>
      </c>
      <c r="BH236" s="172">
        <v>0</v>
      </c>
      <c r="BI236" s="172">
        <v>0</v>
      </c>
      <c r="BJ236" s="172">
        <v>0</v>
      </c>
      <c r="BK236" s="172" t="s">
        <v>232</v>
      </c>
      <c r="BL236" s="172" t="s">
        <v>232</v>
      </c>
      <c r="BM236" s="172" t="s">
        <v>232</v>
      </c>
      <c r="BN236" s="172">
        <v>0</v>
      </c>
      <c r="BO236" s="172">
        <v>0</v>
      </c>
      <c r="BP236" s="172">
        <v>0</v>
      </c>
      <c r="BQ236" s="172" t="s">
        <v>232</v>
      </c>
      <c r="BR236" s="172" t="s">
        <v>232</v>
      </c>
      <c r="BS236" s="172" t="s">
        <v>232</v>
      </c>
      <c r="BT236" s="172">
        <v>0</v>
      </c>
      <c r="BU236" s="172">
        <v>0</v>
      </c>
      <c r="BV236" s="173" t="s">
        <v>232</v>
      </c>
      <c r="BW236" s="174">
        <v>0</v>
      </c>
      <c r="BX236" s="177">
        <v>0</v>
      </c>
      <c r="BY236" s="178">
        <v>0</v>
      </c>
      <c r="BZ236" s="179">
        <v>0</v>
      </c>
      <c r="CA236" s="179">
        <v>0</v>
      </c>
    </row>
    <row r="237" spans="1:79" x14ac:dyDescent="0.2">
      <c r="A237" s="170">
        <v>42443</v>
      </c>
      <c r="B237" s="171" t="s">
        <v>232</v>
      </c>
      <c r="C237" s="172">
        <v>2.1875775903874985E-2</v>
      </c>
      <c r="D237" s="172">
        <v>0</v>
      </c>
      <c r="E237" s="172">
        <v>0.24893539433355336</v>
      </c>
      <c r="F237" s="172" t="s">
        <v>232</v>
      </c>
      <c r="G237" s="172" t="s">
        <v>232</v>
      </c>
      <c r="H237" s="173">
        <v>2.1875775903874985E-2</v>
      </c>
      <c r="I237" s="171"/>
      <c r="J237" s="172"/>
      <c r="K237" s="172"/>
      <c r="L237" s="172"/>
      <c r="M237" s="171"/>
      <c r="N237" s="172"/>
      <c r="O237" s="172" t="s">
        <v>232</v>
      </c>
      <c r="P237" s="172">
        <v>9.6285083256812357E-2</v>
      </c>
      <c r="Q237" s="172" t="s">
        <v>232</v>
      </c>
      <c r="R237" s="172"/>
      <c r="S237" s="172"/>
      <c r="T237" s="172">
        <v>3.3006766387110607E-2</v>
      </c>
      <c r="U237" s="172">
        <v>1.0416461165144426</v>
      </c>
      <c r="V237" s="172">
        <v>1.0416461165144426</v>
      </c>
      <c r="W237" s="172" t="s">
        <v>232</v>
      </c>
      <c r="X237" s="172"/>
      <c r="Y237" s="172"/>
      <c r="Z237" s="172"/>
      <c r="AA237" s="172"/>
      <c r="AB237" s="172"/>
      <c r="AC237" s="172"/>
      <c r="AD237" s="172"/>
      <c r="AE237" s="172"/>
      <c r="AF237" s="172"/>
      <c r="AG237" s="172"/>
      <c r="AH237" s="172"/>
      <c r="AI237" s="172"/>
      <c r="AJ237" s="173"/>
      <c r="AK237" s="170">
        <v>42443</v>
      </c>
      <c r="AL237" s="171" t="s">
        <v>232</v>
      </c>
      <c r="AM237" s="172">
        <v>0</v>
      </c>
      <c r="AN237" s="172">
        <v>0</v>
      </c>
      <c r="AO237" s="172">
        <v>0</v>
      </c>
      <c r="AP237" s="172">
        <v>0</v>
      </c>
      <c r="AQ237" s="172">
        <v>0</v>
      </c>
      <c r="AR237" s="173">
        <v>0</v>
      </c>
      <c r="AS237" s="174">
        <v>0</v>
      </c>
      <c r="AT237" s="171" t="s">
        <v>232</v>
      </c>
      <c r="AU237" s="172">
        <v>0</v>
      </c>
      <c r="AV237" s="172">
        <v>0</v>
      </c>
      <c r="AW237" s="175">
        <v>0</v>
      </c>
      <c r="AX237" s="176">
        <v>0</v>
      </c>
      <c r="AY237" s="171" t="s">
        <v>232</v>
      </c>
      <c r="AZ237" s="172">
        <v>0</v>
      </c>
      <c r="BA237" s="172" t="s">
        <v>232</v>
      </c>
      <c r="BB237" s="172">
        <v>0</v>
      </c>
      <c r="BC237" s="172">
        <v>0</v>
      </c>
      <c r="BD237" s="172">
        <v>0</v>
      </c>
      <c r="BE237" s="172">
        <v>0</v>
      </c>
      <c r="BF237" s="172">
        <v>0</v>
      </c>
      <c r="BG237" s="172">
        <v>0</v>
      </c>
      <c r="BH237" s="172">
        <v>0</v>
      </c>
      <c r="BI237" s="172">
        <v>0</v>
      </c>
      <c r="BJ237" s="172">
        <v>0</v>
      </c>
      <c r="BK237" s="172" t="s">
        <v>232</v>
      </c>
      <c r="BL237" s="172" t="s">
        <v>232</v>
      </c>
      <c r="BM237" s="172" t="s">
        <v>232</v>
      </c>
      <c r="BN237" s="172">
        <v>0</v>
      </c>
      <c r="BO237" s="172">
        <v>0</v>
      </c>
      <c r="BP237" s="172">
        <v>0</v>
      </c>
      <c r="BQ237" s="172" t="s">
        <v>232</v>
      </c>
      <c r="BR237" s="172" t="s">
        <v>232</v>
      </c>
      <c r="BS237" s="172" t="s">
        <v>232</v>
      </c>
      <c r="BT237" s="172">
        <v>0</v>
      </c>
      <c r="BU237" s="172">
        <v>0</v>
      </c>
      <c r="BV237" s="173" t="s">
        <v>232</v>
      </c>
      <c r="BW237" s="174">
        <v>0</v>
      </c>
      <c r="BX237" s="177">
        <v>0</v>
      </c>
      <c r="BY237" s="178">
        <v>0</v>
      </c>
      <c r="BZ237" s="179">
        <v>0</v>
      </c>
      <c r="CA237" s="179">
        <v>0</v>
      </c>
    </row>
    <row r="238" spans="1:79" x14ac:dyDescent="0.2">
      <c r="A238" s="170">
        <v>42444</v>
      </c>
      <c r="B238" s="171" t="s">
        <v>232</v>
      </c>
      <c r="C238" s="172">
        <v>3.2246693211773765E-2</v>
      </c>
      <c r="D238" s="172">
        <v>4.8602916676065769E-2</v>
      </c>
      <c r="E238" s="172">
        <v>0.24641267644046722</v>
      </c>
      <c r="F238" s="172" t="s">
        <v>232</v>
      </c>
      <c r="G238" s="172" t="s">
        <v>232</v>
      </c>
      <c r="H238" s="173">
        <v>3.2246693211773765E-2</v>
      </c>
      <c r="I238" s="171"/>
      <c r="J238" s="172"/>
      <c r="K238" s="172"/>
      <c r="L238" s="172"/>
      <c r="M238" s="171"/>
      <c r="N238" s="172"/>
      <c r="O238" s="172" t="s">
        <v>232</v>
      </c>
      <c r="P238" s="172">
        <v>9.5299548319852725E-2</v>
      </c>
      <c r="Q238" s="172" t="s">
        <v>232</v>
      </c>
      <c r="R238" s="172"/>
      <c r="S238" s="172"/>
      <c r="T238" s="172" t="s">
        <v>232</v>
      </c>
      <c r="U238" s="172">
        <v>1.0416666666666641</v>
      </c>
      <c r="V238" s="172">
        <v>1.0416666666666641</v>
      </c>
      <c r="W238" s="172" t="s">
        <v>232</v>
      </c>
      <c r="X238" s="172"/>
      <c r="Y238" s="172"/>
      <c r="Z238" s="172"/>
      <c r="AA238" s="172"/>
      <c r="AB238" s="172"/>
      <c r="AC238" s="172"/>
      <c r="AD238" s="172"/>
      <c r="AE238" s="172"/>
      <c r="AF238" s="172"/>
      <c r="AG238" s="172"/>
      <c r="AH238" s="172"/>
      <c r="AI238" s="172"/>
      <c r="AJ238" s="173"/>
      <c r="AK238" s="170">
        <v>42444</v>
      </c>
      <c r="AL238" s="171" t="s">
        <v>232</v>
      </c>
      <c r="AM238" s="172">
        <v>1.5590489801221254</v>
      </c>
      <c r="AN238" s="172">
        <v>0</v>
      </c>
      <c r="AO238" s="172">
        <v>0</v>
      </c>
      <c r="AP238" s="172">
        <v>0</v>
      </c>
      <c r="AQ238" s="172">
        <v>0</v>
      </c>
      <c r="AR238" s="173">
        <v>1.5590489801221254</v>
      </c>
      <c r="AS238" s="174">
        <v>0.30269115135389968</v>
      </c>
      <c r="AT238" s="171" t="s">
        <v>232</v>
      </c>
      <c r="AU238" s="172">
        <v>0</v>
      </c>
      <c r="AV238" s="172">
        <v>0</v>
      </c>
      <c r="AW238" s="175" t="s">
        <v>232</v>
      </c>
      <c r="AX238" s="176">
        <v>0</v>
      </c>
      <c r="AY238" s="171" t="s">
        <v>232</v>
      </c>
      <c r="AZ238" s="172">
        <v>0</v>
      </c>
      <c r="BA238" s="172" t="s">
        <v>232</v>
      </c>
      <c r="BB238" s="172">
        <v>0</v>
      </c>
      <c r="BC238" s="172">
        <v>0</v>
      </c>
      <c r="BD238" s="172">
        <v>0</v>
      </c>
      <c r="BE238" s="172">
        <v>0</v>
      </c>
      <c r="BF238" s="172">
        <v>0</v>
      </c>
      <c r="BG238" s="172">
        <v>0</v>
      </c>
      <c r="BH238" s="172">
        <v>0</v>
      </c>
      <c r="BI238" s="172">
        <v>0</v>
      </c>
      <c r="BJ238" s="172">
        <v>0</v>
      </c>
      <c r="BK238" s="172" t="s">
        <v>232</v>
      </c>
      <c r="BL238" s="172" t="s">
        <v>232</v>
      </c>
      <c r="BM238" s="172" t="s">
        <v>232</v>
      </c>
      <c r="BN238" s="172">
        <v>0</v>
      </c>
      <c r="BO238" s="172">
        <v>0</v>
      </c>
      <c r="BP238" s="172">
        <v>0</v>
      </c>
      <c r="BQ238" s="172" t="s">
        <v>232</v>
      </c>
      <c r="BR238" s="172" t="s">
        <v>232</v>
      </c>
      <c r="BS238" s="172" t="s">
        <v>232</v>
      </c>
      <c r="BT238" s="172">
        <v>0</v>
      </c>
      <c r="BU238" s="172">
        <v>0</v>
      </c>
      <c r="BV238" s="173" t="s">
        <v>232</v>
      </c>
      <c r="BW238" s="174">
        <v>0</v>
      </c>
      <c r="BX238" s="177">
        <v>0</v>
      </c>
      <c r="BY238" s="178">
        <v>0</v>
      </c>
      <c r="BZ238" s="179">
        <v>0</v>
      </c>
      <c r="CA238" s="179">
        <v>0.11259003332383512</v>
      </c>
    </row>
    <row r="239" spans="1:79" x14ac:dyDescent="0.2">
      <c r="A239" s="170">
        <v>42445</v>
      </c>
      <c r="B239" s="171">
        <v>5.9021218127886053E-3</v>
      </c>
      <c r="C239" s="172">
        <v>2.3333518599460007E-2</v>
      </c>
      <c r="D239" s="172">
        <v>0</v>
      </c>
      <c r="E239" s="172">
        <v>0.24389018914548291</v>
      </c>
      <c r="F239" s="172" t="s">
        <v>232</v>
      </c>
      <c r="G239" s="172" t="s">
        <v>232</v>
      </c>
      <c r="H239" s="173">
        <v>1.4617820206124305E-2</v>
      </c>
      <c r="I239" s="171"/>
      <c r="J239" s="172"/>
      <c r="K239" s="172"/>
      <c r="L239" s="172"/>
      <c r="M239" s="171"/>
      <c r="N239" s="172"/>
      <c r="O239" s="172" t="s">
        <v>232</v>
      </c>
      <c r="P239" s="172">
        <v>9.4313866620335918E-2</v>
      </c>
      <c r="Q239" s="172" t="s">
        <v>232</v>
      </c>
      <c r="R239" s="172"/>
      <c r="S239" s="172"/>
      <c r="T239" s="172" t="s">
        <v>232</v>
      </c>
      <c r="U239" s="172">
        <v>1.0377414327145094</v>
      </c>
      <c r="V239" s="172">
        <v>1.0377414327145094</v>
      </c>
      <c r="W239" s="172" t="s">
        <v>232</v>
      </c>
      <c r="X239" s="172"/>
      <c r="Y239" s="172"/>
      <c r="Z239" s="172"/>
      <c r="AA239" s="172"/>
      <c r="AB239" s="172"/>
      <c r="AC239" s="172"/>
      <c r="AD239" s="172"/>
      <c r="AE239" s="172"/>
      <c r="AF239" s="172"/>
      <c r="AG239" s="172"/>
      <c r="AH239" s="172"/>
      <c r="AI239" s="172"/>
      <c r="AJ239" s="173"/>
      <c r="AK239" s="170">
        <v>42445</v>
      </c>
      <c r="AL239" s="171">
        <v>0</v>
      </c>
      <c r="AM239" s="172">
        <v>0</v>
      </c>
      <c r="AN239" s="172">
        <v>0</v>
      </c>
      <c r="AO239" s="172">
        <v>0</v>
      </c>
      <c r="AP239" s="172">
        <v>0</v>
      </c>
      <c r="AQ239" s="172">
        <v>0</v>
      </c>
      <c r="AR239" s="173">
        <v>0</v>
      </c>
      <c r="AS239" s="174">
        <v>0</v>
      </c>
      <c r="AT239" s="171" t="s">
        <v>232</v>
      </c>
      <c r="AU239" s="172">
        <v>0</v>
      </c>
      <c r="AV239" s="172">
        <v>0</v>
      </c>
      <c r="AW239" s="175" t="s">
        <v>232</v>
      </c>
      <c r="AX239" s="176">
        <v>0</v>
      </c>
      <c r="AY239" s="171" t="s">
        <v>232</v>
      </c>
      <c r="AZ239" s="172">
        <v>0</v>
      </c>
      <c r="BA239" s="172" t="s">
        <v>232</v>
      </c>
      <c r="BB239" s="172">
        <v>0</v>
      </c>
      <c r="BC239" s="172">
        <v>0</v>
      </c>
      <c r="BD239" s="172">
        <v>0</v>
      </c>
      <c r="BE239" s="172">
        <v>0</v>
      </c>
      <c r="BF239" s="172">
        <v>0</v>
      </c>
      <c r="BG239" s="172">
        <v>0</v>
      </c>
      <c r="BH239" s="172">
        <v>0</v>
      </c>
      <c r="BI239" s="172">
        <v>0</v>
      </c>
      <c r="BJ239" s="172">
        <v>0</v>
      </c>
      <c r="BK239" s="172" t="s">
        <v>232</v>
      </c>
      <c r="BL239" s="172" t="s">
        <v>232</v>
      </c>
      <c r="BM239" s="172" t="s">
        <v>232</v>
      </c>
      <c r="BN239" s="172">
        <v>0</v>
      </c>
      <c r="BO239" s="172">
        <v>0</v>
      </c>
      <c r="BP239" s="172">
        <v>0</v>
      </c>
      <c r="BQ239" s="172" t="s">
        <v>232</v>
      </c>
      <c r="BR239" s="172" t="s">
        <v>232</v>
      </c>
      <c r="BS239" s="172" t="s">
        <v>232</v>
      </c>
      <c r="BT239" s="172">
        <v>0</v>
      </c>
      <c r="BU239" s="172">
        <v>0</v>
      </c>
      <c r="BV239" s="173" t="s">
        <v>232</v>
      </c>
      <c r="BW239" s="174">
        <v>0</v>
      </c>
      <c r="BX239" s="177">
        <v>0</v>
      </c>
      <c r="BY239" s="178">
        <v>0</v>
      </c>
      <c r="BZ239" s="179">
        <v>0</v>
      </c>
      <c r="CA239" s="179">
        <v>0</v>
      </c>
    </row>
    <row r="240" spans="1:79" x14ac:dyDescent="0.2">
      <c r="A240" s="170">
        <v>42446</v>
      </c>
      <c r="B240" s="171" t="s">
        <v>232</v>
      </c>
      <c r="C240" s="172">
        <v>2.2230834166987613E-2</v>
      </c>
      <c r="D240" s="172">
        <v>5.0113381525941181E-4</v>
      </c>
      <c r="E240" s="172">
        <v>0.24136793241698382</v>
      </c>
      <c r="F240" s="172" t="s">
        <v>232</v>
      </c>
      <c r="G240" s="172" t="s">
        <v>232</v>
      </c>
      <c r="H240" s="173">
        <v>2.2230834166987613E-2</v>
      </c>
      <c r="I240" s="171"/>
      <c r="J240" s="172"/>
      <c r="K240" s="172"/>
      <c r="L240" s="172"/>
      <c r="M240" s="171"/>
      <c r="N240" s="172"/>
      <c r="O240" s="172" t="s">
        <v>232</v>
      </c>
      <c r="P240" s="172">
        <v>9.3328038125490551E-2</v>
      </c>
      <c r="Q240" s="172" t="s">
        <v>232</v>
      </c>
      <c r="R240" s="172"/>
      <c r="S240" s="172"/>
      <c r="T240" s="172" t="s">
        <v>232</v>
      </c>
      <c r="U240" s="172">
        <v>1.039724581496061</v>
      </c>
      <c r="V240" s="172">
        <v>1.039724581496061</v>
      </c>
      <c r="W240" s="172" t="s">
        <v>232</v>
      </c>
      <c r="X240" s="172"/>
      <c r="Y240" s="172"/>
      <c r="Z240" s="172"/>
      <c r="AA240" s="172"/>
      <c r="AB240" s="172"/>
      <c r="AC240" s="172"/>
      <c r="AD240" s="172"/>
      <c r="AE240" s="172"/>
      <c r="AF240" s="172"/>
      <c r="AG240" s="172"/>
      <c r="AH240" s="172"/>
      <c r="AI240" s="172"/>
      <c r="AJ240" s="173"/>
      <c r="AK240" s="170">
        <v>42446</v>
      </c>
      <c r="AL240" s="171">
        <v>2.0754064337599449</v>
      </c>
      <c r="AM240" s="172">
        <v>0</v>
      </c>
      <c r="AN240" s="172">
        <v>0</v>
      </c>
      <c r="AO240" s="172">
        <v>0</v>
      </c>
      <c r="AP240" s="172">
        <v>0</v>
      </c>
      <c r="AQ240" s="172">
        <v>0</v>
      </c>
      <c r="AR240" s="173">
        <v>1.5590489801221254</v>
      </c>
      <c r="AS240" s="174">
        <v>0.30269115135389968</v>
      </c>
      <c r="AT240" s="171" t="s">
        <v>232</v>
      </c>
      <c r="AU240" s="172">
        <v>0</v>
      </c>
      <c r="AV240" s="172">
        <v>0</v>
      </c>
      <c r="AW240" s="175" t="s">
        <v>232</v>
      </c>
      <c r="AX240" s="176">
        <v>0</v>
      </c>
      <c r="AY240" s="171" t="s">
        <v>232</v>
      </c>
      <c r="AZ240" s="172">
        <v>0</v>
      </c>
      <c r="BA240" s="172" t="s">
        <v>232</v>
      </c>
      <c r="BB240" s="172">
        <v>0</v>
      </c>
      <c r="BC240" s="172">
        <v>0</v>
      </c>
      <c r="BD240" s="172">
        <v>0</v>
      </c>
      <c r="BE240" s="172">
        <v>0</v>
      </c>
      <c r="BF240" s="172">
        <v>0</v>
      </c>
      <c r="BG240" s="172">
        <v>0</v>
      </c>
      <c r="BH240" s="172">
        <v>0</v>
      </c>
      <c r="BI240" s="172">
        <v>0</v>
      </c>
      <c r="BJ240" s="172">
        <v>0</v>
      </c>
      <c r="BK240" s="172" t="s">
        <v>232</v>
      </c>
      <c r="BL240" s="172" t="s">
        <v>232</v>
      </c>
      <c r="BM240" s="172" t="s">
        <v>232</v>
      </c>
      <c r="BN240" s="172">
        <v>0</v>
      </c>
      <c r="BO240" s="172">
        <v>0</v>
      </c>
      <c r="BP240" s="172">
        <v>0</v>
      </c>
      <c r="BQ240" s="172" t="s">
        <v>232</v>
      </c>
      <c r="BR240" s="172" t="s">
        <v>232</v>
      </c>
      <c r="BS240" s="172" t="s">
        <v>232</v>
      </c>
      <c r="BT240" s="172">
        <v>0</v>
      </c>
      <c r="BU240" s="172">
        <v>0</v>
      </c>
      <c r="BV240" s="173" t="s">
        <v>232</v>
      </c>
      <c r="BW240" s="174">
        <v>0</v>
      </c>
      <c r="BX240" s="177">
        <v>0</v>
      </c>
      <c r="BY240" s="178">
        <v>0</v>
      </c>
      <c r="BZ240" s="179">
        <v>0</v>
      </c>
      <c r="CA240" s="179">
        <v>0.11252230754747129</v>
      </c>
    </row>
    <row r="241" spans="1:79" x14ac:dyDescent="0.2">
      <c r="A241" s="170">
        <v>42447</v>
      </c>
      <c r="B241" s="171">
        <v>4.201079677474428E-3</v>
      </c>
      <c r="C241" s="172">
        <v>2.1628852889747214E-2</v>
      </c>
      <c r="D241" s="172">
        <v>1.0022199171069559E-3</v>
      </c>
      <c r="E241" s="172">
        <v>0.23894646604805367</v>
      </c>
      <c r="F241" s="172" t="s">
        <v>232</v>
      </c>
      <c r="G241" s="172" t="s">
        <v>232</v>
      </c>
      <c r="H241" s="173">
        <v>1.2914966283610821E-2</v>
      </c>
      <c r="I241" s="171"/>
      <c r="J241" s="172"/>
      <c r="K241" s="172"/>
      <c r="L241" s="172"/>
      <c r="M241" s="171"/>
      <c r="N241" s="172"/>
      <c r="O241" s="172" t="s">
        <v>232</v>
      </c>
      <c r="P241" s="172">
        <v>9.2342062802535457E-2</v>
      </c>
      <c r="Q241" s="172" t="s">
        <v>232</v>
      </c>
      <c r="R241" s="172"/>
      <c r="S241" s="172"/>
      <c r="T241" s="172" t="s">
        <v>232</v>
      </c>
      <c r="U241" s="172">
        <v>1.0367805546923958</v>
      </c>
      <c r="V241" s="172">
        <v>1.0367805546923958</v>
      </c>
      <c r="W241" s="172" t="s">
        <v>232</v>
      </c>
      <c r="X241" s="172"/>
      <c r="Y241" s="172"/>
      <c r="Z241" s="172"/>
      <c r="AA241" s="172"/>
      <c r="AB241" s="172"/>
      <c r="AC241" s="172"/>
      <c r="AD241" s="172"/>
      <c r="AE241" s="172"/>
      <c r="AF241" s="172"/>
      <c r="AG241" s="172"/>
      <c r="AH241" s="172"/>
      <c r="AI241" s="172"/>
      <c r="AJ241" s="173"/>
      <c r="AK241" s="170">
        <v>42447</v>
      </c>
      <c r="AL241" s="171">
        <v>0</v>
      </c>
      <c r="AM241" s="172">
        <v>0</v>
      </c>
      <c r="AN241" s="172">
        <v>0</v>
      </c>
      <c r="AO241" s="172">
        <v>0</v>
      </c>
      <c r="AP241" s="172">
        <v>0</v>
      </c>
      <c r="AQ241" s="172">
        <v>0</v>
      </c>
      <c r="AR241" s="173">
        <v>0</v>
      </c>
      <c r="AS241" s="174">
        <v>0</v>
      </c>
      <c r="AT241" s="171" t="s">
        <v>232</v>
      </c>
      <c r="AU241" s="172">
        <v>0</v>
      </c>
      <c r="AV241" s="172">
        <v>0</v>
      </c>
      <c r="AW241" s="175" t="s">
        <v>232</v>
      </c>
      <c r="AX241" s="176">
        <v>0</v>
      </c>
      <c r="AY241" s="171" t="s">
        <v>232</v>
      </c>
      <c r="AZ241" s="172">
        <v>0</v>
      </c>
      <c r="BA241" s="172" t="s">
        <v>232</v>
      </c>
      <c r="BB241" s="172">
        <v>0</v>
      </c>
      <c r="BC241" s="172">
        <v>0</v>
      </c>
      <c r="BD241" s="172">
        <v>0</v>
      </c>
      <c r="BE241" s="172">
        <v>0</v>
      </c>
      <c r="BF241" s="172">
        <v>0</v>
      </c>
      <c r="BG241" s="172">
        <v>0</v>
      </c>
      <c r="BH241" s="172">
        <v>0</v>
      </c>
      <c r="BI241" s="172">
        <v>0</v>
      </c>
      <c r="BJ241" s="172">
        <v>0</v>
      </c>
      <c r="BK241" s="172" t="s">
        <v>232</v>
      </c>
      <c r="BL241" s="172" t="s">
        <v>232</v>
      </c>
      <c r="BM241" s="172" t="s">
        <v>232</v>
      </c>
      <c r="BN241" s="172">
        <v>0</v>
      </c>
      <c r="BO241" s="172">
        <v>0</v>
      </c>
      <c r="BP241" s="172">
        <v>0</v>
      </c>
      <c r="BQ241" s="172" t="s">
        <v>232</v>
      </c>
      <c r="BR241" s="172" t="s">
        <v>232</v>
      </c>
      <c r="BS241" s="172" t="s">
        <v>232</v>
      </c>
      <c r="BT241" s="172">
        <v>0</v>
      </c>
      <c r="BU241" s="172">
        <v>0</v>
      </c>
      <c r="BV241" s="173" t="s">
        <v>232</v>
      </c>
      <c r="BW241" s="174">
        <v>0</v>
      </c>
      <c r="BX241" s="177">
        <v>0</v>
      </c>
      <c r="BY241" s="178">
        <v>0</v>
      </c>
      <c r="BZ241" s="179">
        <v>0</v>
      </c>
      <c r="CA241" s="179">
        <v>0</v>
      </c>
    </row>
    <row r="242" spans="1:79" x14ac:dyDescent="0.2">
      <c r="A242" s="170">
        <v>42450</v>
      </c>
      <c r="B242" s="171">
        <v>1.7001742678620464E-3</v>
      </c>
      <c r="C242" s="172">
        <v>1.9122574198836294E-2</v>
      </c>
      <c r="D242" s="172">
        <v>7.0145446584395413E-4</v>
      </c>
      <c r="E242" s="172" t="s">
        <v>232</v>
      </c>
      <c r="F242" s="172" t="s">
        <v>232</v>
      </c>
      <c r="G242" s="172" t="s">
        <v>232</v>
      </c>
      <c r="H242" s="173">
        <v>1.0411374233349171E-2</v>
      </c>
      <c r="I242" s="171"/>
      <c r="J242" s="172"/>
      <c r="K242" s="172"/>
      <c r="L242" s="172"/>
      <c r="M242" s="171"/>
      <c r="N242" s="172"/>
      <c r="O242" s="172" t="s">
        <v>232</v>
      </c>
      <c r="P242" s="172">
        <v>8.9383255536799502E-2</v>
      </c>
      <c r="Q242" s="172" t="s">
        <v>232</v>
      </c>
      <c r="R242" s="172"/>
      <c r="S242" s="172"/>
      <c r="T242" s="172" t="s">
        <v>232</v>
      </c>
      <c r="U242" s="172">
        <v>1.0358605041187758</v>
      </c>
      <c r="V242" s="172">
        <v>1.0358605041187758</v>
      </c>
      <c r="W242" s="172" t="s">
        <v>232</v>
      </c>
      <c r="X242" s="172"/>
      <c r="Y242" s="172"/>
      <c r="Z242" s="172"/>
      <c r="AA242" s="172"/>
      <c r="AB242" s="172"/>
      <c r="AC242" s="172"/>
      <c r="AD242" s="172"/>
      <c r="AE242" s="172"/>
      <c r="AF242" s="172"/>
      <c r="AG242" s="172"/>
      <c r="AH242" s="172"/>
      <c r="AI242" s="172"/>
      <c r="AJ242" s="173"/>
      <c r="AK242" s="170">
        <v>42450</v>
      </c>
      <c r="AL242" s="171">
        <v>0</v>
      </c>
      <c r="AM242" s="172">
        <v>0</v>
      </c>
      <c r="AN242" s="172">
        <v>0</v>
      </c>
      <c r="AO242" s="172">
        <v>0</v>
      </c>
      <c r="AP242" s="172">
        <v>0</v>
      </c>
      <c r="AQ242" s="172">
        <v>0</v>
      </c>
      <c r="AR242" s="173">
        <v>0</v>
      </c>
      <c r="AS242" s="174">
        <v>0</v>
      </c>
      <c r="AT242" s="171" t="s">
        <v>232</v>
      </c>
      <c r="AU242" s="172">
        <v>0</v>
      </c>
      <c r="AV242" s="172">
        <v>0</v>
      </c>
      <c r="AW242" s="175" t="s">
        <v>232</v>
      </c>
      <c r="AX242" s="176">
        <v>0</v>
      </c>
      <c r="AY242" s="171">
        <v>0</v>
      </c>
      <c r="AZ242" s="172">
        <v>0</v>
      </c>
      <c r="BA242" s="172" t="s">
        <v>232</v>
      </c>
      <c r="BB242" s="172">
        <v>0</v>
      </c>
      <c r="BC242" s="172">
        <v>0</v>
      </c>
      <c r="BD242" s="172">
        <v>0</v>
      </c>
      <c r="BE242" s="172">
        <v>0</v>
      </c>
      <c r="BF242" s="172">
        <v>0</v>
      </c>
      <c r="BG242" s="172">
        <v>0</v>
      </c>
      <c r="BH242" s="172">
        <v>0</v>
      </c>
      <c r="BI242" s="172">
        <v>0</v>
      </c>
      <c r="BJ242" s="172">
        <v>0</v>
      </c>
      <c r="BK242" s="172" t="s">
        <v>232</v>
      </c>
      <c r="BL242" s="172" t="s">
        <v>232</v>
      </c>
      <c r="BM242" s="172" t="s">
        <v>232</v>
      </c>
      <c r="BN242" s="172">
        <v>0</v>
      </c>
      <c r="BO242" s="172">
        <v>0</v>
      </c>
      <c r="BP242" s="172">
        <v>0</v>
      </c>
      <c r="BQ242" s="172" t="s">
        <v>232</v>
      </c>
      <c r="BR242" s="172" t="s">
        <v>232</v>
      </c>
      <c r="BS242" s="172" t="s">
        <v>232</v>
      </c>
      <c r="BT242" s="172">
        <v>0</v>
      </c>
      <c r="BU242" s="172">
        <v>0</v>
      </c>
      <c r="BV242" s="173" t="s">
        <v>232</v>
      </c>
      <c r="BW242" s="174">
        <v>0</v>
      </c>
      <c r="BX242" s="177">
        <v>0</v>
      </c>
      <c r="BY242" s="178">
        <v>0</v>
      </c>
      <c r="BZ242" s="179">
        <v>0</v>
      </c>
      <c r="CA242" s="179">
        <v>0</v>
      </c>
    </row>
    <row r="243" spans="1:79" x14ac:dyDescent="0.2">
      <c r="A243" s="170">
        <v>42451</v>
      </c>
      <c r="B243" s="171" t="s">
        <v>232</v>
      </c>
      <c r="C243" s="172">
        <v>2.1024072563085527E-2</v>
      </c>
      <c r="D243" s="172">
        <v>0</v>
      </c>
      <c r="E243" s="172">
        <v>0.22906148558574391</v>
      </c>
      <c r="F243" s="172" t="s">
        <v>232</v>
      </c>
      <c r="G243" s="172" t="s">
        <v>232</v>
      </c>
      <c r="H243" s="173">
        <v>2.1024072563085527E-2</v>
      </c>
      <c r="I243" s="171"/>
      <c r="J243" s="172"/>
      <c r="K243" s="172"/>
      <c r="L243" s="172"/>
      <c r="M243" s="171"/>
      <c r="N243" s="172"/>
      <c r="O243" s="172">
        <v>8.8396692573186636E-2</v>
      </c>
      <c r="P243" s="172" t="s">
        <v>232</v>
      </c>
      <c r="Q243" s="172" t="s">
        <v>232</v>
      </c>
      <c r="R243" s="172"/>
      <c r="S243" s="172"/>
      <c r="T243" s="172" t="s">
        <v>232</v>
      </c>
      <c r="U243" s="172">
        <v>1.0358605041187758</v>
      </c>
      <c r="V243" s="172">
        <v>1.0358605041187758</v>
      </c>
      <c r="W243" s="172" t="s">
        <v>232</v>
      </c>
      <c r="X243" s="172"/>
      <c r="Y243" s="172"/>
      <c r="Z243" s="172"/>
      <c r="AA243" s="172"/>
      <c r="AB243" s="172"/>
      <c r="AC243" s="172"/>
      <c r="AD243" s="172"/>
      <c r="AE243" s="172"/>
      <c r="AF243" s="172"/>
      <c r="AG243" s="172"/>
      <c r="AH243" s="172"/>
      <c r="AI243" s="172"/>
      <c r="AJ243" s="173"/>
      <c r="AK243" s="170">
        <v>42451</v>
      </c>
      <c r="AL243" s="171">
        <v>0</v>
      </c>
      <c r="AM243" s="172">
        <v>0</v>
      </c>
      <c r="AN243" s="172">
        <v>0</v>
      </c>
      <c r="AO243" s="172">
        <v>0</v>
      </c>
      <c r="AP243" s="172">
        <v>0</v>
      </c>
      <c r="AQ243" s="172">
        <v>0</v>
      </c>
      <c r="AR243" s="173">
        <v>0</v>
      </c>
      <c r="AS243" s="174">
        <v>0</v>
      </c>
      <c r="AT243" s="171" t="s">
        <v>232</v>
      </c>
      <c r="AU243" s="172">
        <v>0</v>
      </c>
      <c r="AV243" s="172">
        <v>0</v>
      </c>
      <c r="AW243" s="175" t="s">
        <v>232</v>
      </c>
      <c r="AX243" s="176">
        <v>0</v>
      </c>
      <c r="AY243" s="171">
        <v>0</v>
      </c>
      <c r="AZ243" s="172">
        <v>0</v>
      </c>
      <c r="BA243" s="172">
        <v>0</v>
      </c>
      <c r="BB243" s="172">
        <v>0</v>
      </c>
      <c r="BC243" s="172">
        <v>0</v>
      </c>
      <c r="BD243" s="172">
        <v>0</v>
      </c>
      <c r="BE243" s="172">
        <v>0</v>
      </c>
      <c r="BF243" s="172">
        <v>0</v>
      </c>
      <c r="BG243" s="172">
        <v>0</v>
      </c>
      <c r="BH243" s="172">
        <v>0</v>
      </c>
      <c r="BI243" s="172">
        <v>0</v>
      </c>
      <c r="BJ243" s="172">
        <v>0</v>
      </c>
      <c r="BK243" s="172" t="s">
        <v>232</v>
      </c>
      <c r="BL243" s="172" t="s">
        <v>232</v>
      </c>
      <c r="BM243" s="172" t="s">
        <v>232</v>
      </c>
      <c r="BN243" s="172">
        <v>0</v>
      </c>
      <c r="BO243" s="172">
        <v>0</v>
      </c>
      <c r="BP243" s="172">
        <v>0</v>
      </c>
      <c r="BQ243" s="172" t="s">
        <v>232</v>
      </c>
      <c r="BR243" s="172" t="s">
        <v>232</v>
      </c>
      <c r="BS243" s="172" t="s">
        <v>232</v>
      </c>
      <c r="BT243" s="172">
        <v>0</v>
      </c>
      <c r="BU243" s="172">
        <v>0</v>
      </c>
      <c r="BV243" s="173" t="s">
        <v>232</v>
      </c>
      <c r="BW243" s="174">
        <v>0</v>
      </c>
      <c r="BX243" s="177">
        <v>0</v>
      </c>
      <c r="BY243" s="178">
        <v>0</v>
      </c>
      <c r="BZ243" s="179">
        <v>0</v>
      </c>
      <c r="CA243" s="179">
        <v>0</v>
      </c>
    </row>
    <row r="244" spans="1:79" x14ac:dyDescent="0.2">
      <c r="A244" s="170">
        <v>42452</v>
      </c>
      <c r="B244" s="171" t="s">
        <v>232</v>
      </c>
      <c r="C244" s="172">
        <v>2.0522420744661953E-2</v>
      </c>
      <c r="D244" s="172">
        <v>0</v>
      </c>
      <c r="E244" s="172">
        <v>0.22654059655690428</v>
      </c>
      <c r="F244" s="172" t="s">
        <v>232</v>
      </c>
      <c r="G244" s="172" t="s">
        <v>232</v>
      </c>
      <c r="H244" s="173">
        <v>2.0522420744661953E-2</v>
      </c>
      <c r="I244" s="171"/>
      <c r="J244" s="172"/>
      <c r="K244" s="172"/>
      <c r="L244" s="172"/>
      <c r="M244" s="171"/>
      <c r="N244" s="172"/>
      <c r="O244" s="172">
        <v>8.6417116548881096E-2</v>
      </c>
      <c r="P244" s="172" t="s">
        <v>232</v>
      </c>
      <c r="Q244" s="172" t="s">
        <v>232</v>
      </c>
      <c r="R244" s="172"/>
      <c r="S244" s="172"/>
      <c r="T244" s="172" t="s">
        <v>232</v>
      </c>
      <c r="U244" s="172">
        <v>1.0290004488928195</v>
      </c>
      <c r="V244" s="172">
        <v>1.0290004488928195</v>
      </c>
      <c r="W244" s="172" t="s">
        <v>232</v>
      </c>
      <c r="X244" s="172"/>
      <c r="Y244" s="172"/>
      <c r="Z244" s="172"/>
      <c r="AA244" s="172"/>
      <c r="AB244" s="172"/>
      <c r="AC244" s="172"/>
      <c r="AD244" s="172"/>
      <c r="AE244" s="172"/>
      <c r="AF244" s="172"/>
      <c r="AG244" s="172"/>
      <c r="AH244" s="172"/>
      <c r="AI244" s="172"/>
      <c r="AJ244" s="173"/>
      <c r="AK244" s="170">
        <v>42452</v>
      </c>
      <c r="AL244" s="171">
        <v>0</v>
      </c>
      <c r="AM244" s="172">
        <v>0</v>
      </c>
      <c r="AN244" s="172">
        <v>0</v>
      </c>
      <c r="AO244" s="172">
        <v>0</v>
      </c>
      <c r="AP244" s="172">
        <v>0</v>
      </c>
      <c r="AQ244" s="172">
        <v>0</v>
      </c>
      <c r="AR244" s="173">
        <v>0</v>
      </c>
      <c r="AS244" s="174">
        <v>0</v>
      </c>
      <c r="AT244" s="171" t="s">
        <v>232</v>
      </c>
      <c r="AU244" s="172">
        <v>0</v>
      </c>
      <c r="AV244" s="172">
        <v>0</v>
      </c>
      <c r="AW244" s="175" t="s">
        <v>232</v>
      </c>
      <c r="AX244" s="176">
        <v>0</v>
      </c>
      <c r="AY244" s="171">
        <v>0</v>
      </c>
      <c r="AZ244" s="172">
        <v>0</v>
      </c>
      <c r="BA244" s="172">
        <v>0</v>
      </c>
      <c r="BB244" s="172" t="s">
        <v>232</v>
      </c>
      <c r="BC244" s="172">
        <v>0</v>
      </c>
      <c r="BD244" s="172">
        <v>0</v>
      </c>
      <c r="BE244" s="172">
        <v>0</v>
      </c>
      <c r="BF244" s="172">
        <v>0</v>
      </c>
      <c r="BG244" s="172">
        <v>0</v>
      </c>
      <c r="BH244" s="172">
        <v>0</v>
      </c>
      <c r="BI244" s="172">
        <v>0</v>
      </c>
      <c r="BJ244" s="172">
        <v>0</v>
      </c>
      <c r="BK244" s="172" t="s">
        <v>232</v>
      </c>
      <c r="BL244" s="172" t="s">
        <v>232</v>
      </c>
      <c r="BM244" s="172" t="s">
        <v>232</v>
      </c>
      <c r="BN244" s="172">
        <v>0</v>
      </c>
      <c r="BO244" s="172">
        <v>0</v>
      </c>
      <c r="BP244" s="172">
        <v>0</v>
      </c>
      <c r="BQ244" s="172" t="s">
        <v>232</v>
      </c>
      <c r="BR244" s="172" t="s">
        <v>232</v>
      </c>
      <c r="BS244" s="172" t="s">
        <v>232</v>
      </c>
      <c r="BT244" s="172">
        <v>0</v>
      </c>
      <c r="BU244" s="172">
        <v>0</v>
      </c>
      <c r="BV244" s="173" t="s">
        <v>232</v>
      </c>
      <c r="BW244" s="174">
        <v>0</v>
      </c>
      <c r="BX244" s="177">
        <v>0.34990732537692476</v>
      </c>
      <c r="BY244" s="178">
        <v>0</v>
      </c>
      <c r="BZ244" s="179">
        <v>0</v>
      </c>
      <c r="CA244" s="179">
        <v>0.12973514851740606</v>
      </c>
    </row>
    <row r="245" spans="1:79" x14ac:dyDescent="0.2">
      <c r="A245" s="170">
        <v>42453</v>
      </c>
      <c r="B245" s="171" t="s">
        <v>232</v>
      </c>
      <c r="C245" s="172">
        <v>1.9520349964846199E-2</v>
      </c>
      <c r="D245" s="172">
        <v>0.11226061851820979</v>
      </c>
      <c r="E245" s="172" t="s">
        <v>232</v>
      </c>
      <c r="F245" s="172" t="s">
        <v>232</v>
      </c>
      <c r="G245" s="172" t="s">
        <v>232</v>
      </c>
      <c r="H245" s="173">
        <v>1.9520349964846199E-2</v>
      </c>
      <c r="I245" s="171"/>
      <c r="J245" s="172"/>
      <c r="K245" s="172"/>
      <c r="L245" s="172"/>
      <c r="M245" s="171"/>
      <c r="N245" s="172"/>
      <c r="O245" s="172">
        <v>8.6423984145658272E-2</v>
      </c>
      <c r="P245" s="172" t="s">
        <v>232</v>
      </c>
      <c r="Q245" s="172" t="s">
        <v>232</v>
      </c>
      <c r="R245" s="172"/>
      <c r="S245" s="172"/>
      <c r="T245" s="172" t="s">
        <v>232</v>
      </c>
      <c r="U245" s="172">
        <v>1.0290207530695423</v>
      </c>
      <c r="V245" s="172">
        <v>1.0290207530695423</v>
      </c>
      <c r="W245" s="172" t="s">
        <v>232</v>
      </c>
      <c r="X245" s="172"/>
      <c r="Y245" s="172"/>
      <c r="Z245" s="172"/>
      <c r="AA245" s="172"/>
      <c r="AB245" s="172"/>
      <c r="AC245" s="172"/>
      <c r="AD245" s="172"/>
      <c r="AE245" s="172"/>
      <c r="AF245" s="172"/>
      <c r="AG245" s="172"/>
      <c r="AH245" s="172"/>
      <c r="AI245" s="172"/>
      <c r="AJ245" s="173"/>
      <c r="AK245" s="170">
        <v>42453</v>
      </c>
      <c r="AL245" s="171" t="s">
        <v>232</v>
      </c>
      <c r="AM245" s="172">
        <v>0</v>
      </c>
      <c r="AN245" s="172">
        <v>0</v>
      </c>
      <c r="AO245" s="172">
        <v>0</v>
      </c>
      <c r="AP245" s="172">
        <v>0</v>
      </c>
      <c r="AQ245" s="172">
        <v>0</v>
      </c>
      <c r="AR245" s="173">
        <v>0</v>
      </c>
      <c r="AS245" s="174">
        <v>0</v>
      </c>
      <c r="AT245" s="171" t="s">
        <v>232</v>
      </c>
      <c r="AU245" s="172">
        <v>0</v>
      </c>
      <c r="AV245" s="172">
        <v>0</v>
      </c>
      <c r="AW245" s="175" t="s">
        <v>232</v>
      </c>
      <c r="AX245" s="176">
        <v>0</v>
      </c>
      <c r="AY245" s="171">
        <v>0</v>
      </c>
      <c r="AZ245" s="172">
        <v>0</v>
      </c>
      <c r="BA245" s="172">
        <v>0</v>
      </c>
      <c r="BB245" s="172" t="s">
        <v>232</v>
      </c>
      <c r="BC245" s="172">
        <v>0</v>
      </c>
      <c r="BD245" s="172">
        <v>0</v>
      </c>
      <c r="BE245" s="172">
        <v>0</v>
      </c>
      <c r="BF245" s="172">
        <v>0</v>
      </c>
      <c r="BG245" s="172">
        <v>0</v>
      </c>
      <c r="BH245" s="172">
        <v>0</v>
      </c>
      <c r="BI245" s="172">
        <v>0</v>
      </c>
      <c r="BJ245" s="172">
        <v>0</v>
      </c>
      <c r="BK245" s="172" t="s">
        <v>232</v>
      </c>
      <c r="BL245" s="172" t="s">
        <v>232</v>
      </c>
      <c r="BM245" s="172" t="s">
        <v>232</v>
      </c>
      <c r="BN245" s="172">
        <v>0</v>
      </c>
      <c r="BO245" s="172">
        <v>0</v>
      </c>
      <c r="BP245" s="172">
        <v>0</v>
      </c>
      <c r="BQ245" s="172">
        <v>0</v>
      </c>
      <c r="BR245" s="172" t="s">
        <v>232</v>
      </c>
      <c r="BS245" s="172" t="s">
        <v>232</v>
      </c>
      <c r="BT245" s="172">
        <v>0</v>
      </c>
      <c r="BU245" s="172">
        <v>0</v>
      </c>
      <c r="BV245" s="173" t="s">
        <v>232</v>
      </c>
      <c r="BW245" s="174">
        <v>0</v>
      </c>
      <c r="BX245" s="177">
        <v>0</v>
      </c>
      <c r="BY245" s="178">
        <v>0</v>
      </c>
      <c r="BZ245" s="179">
        <v>0</v>
      </c>
      <c r="CA245" s="179">
        <v>0</v>
      </c>
    </row>
    <row r="246" spans="1:79" x14ac:dyDescent="0.2">
      <c r="A246" s="170">
        <v>42454</v>
      </c>
      <c r="B246" s="171" t="s">
        <v>232</v>
      </c>
      <c r="C246" s="172">
        <v>1.8518286808226193E-2</v>
      </c>
      <c r="D246" s="172" t="s">
        <v>232</v>
      </c>
      <c r="E246" s="172">
        <v>0.10160685426695375</v>
      </c>
      <c r="F246" s="172" t="s">
        <v>232</v>
      </c>
      <c r="G246" s="172" t="s">
        <v>232</v>
      </c>
      <c r="H246" s="173">
        <v>1.8518286808226193E-2</v>
      </c>
      <c r="I246" s="171"/>
      <c r="J246" s="172"/>
      <c r="K246" s="172"/>
      <c r="L246" s="172"/>
      <c r="M246" s="171"/>
      <c r="N246" s="172"/>
      <c r="O246" s="172">
        <v>8.543697036529127E-2</v>
      </c>
      <c r="P246" s="172" t="s">
        <v>232</v>
      </c>
      <c r="Q246" s="172">
        <v>3.6007921742784776E-2</v>
      </c>
      <c r="R246" s="172"/>
      <c r="S246" s="172"/>
      <c r="T246" s="172" t="s">
        <v>232</v>
      </c>
      <c r="U246" s="172">
        <v>1.0250945918614014</v>
      </c>
      <c r="V246" s="172">
        <v>1.0250945918614014</v>
      </c>
      <c r="W246" s="172" t="s">
        <v>232</v>
      </c>
      <c r="X246" s="172"/>
      <c r="Y246" s="172"/>
      <c r="Z246" s="172"/>
      <c r="AA246" s="172"/>
      <c r="AB246" s="172"/>
      <c r="AC246" s="172"/>
      <c r="AD246" s="172"/>
      <c r="AE246" s="172"/>
      <c r="AF246" s="172"/>
      <c r="AG246" s="172"/>
      <c r="AH246" s="172"/>
      <c r="AI246" s="172"/>
      <c r="AJ246" s="173"/>
      <c r="AK246" s="170">
        <v>42454</v>
      </c>
      <c r="AL246" s="171" t="s">
        <v>232</v>
      </c>
      <c r="AM246" s="172">
        <v>0</v>
      </c>
      <c r="AN246" s="172">
        <v>0</v>
      </c>
      <c r="AO246" s="172">
        <v>0</v>
      </c>
      <c r="AP246" s="172">
        <v>0</v>
      </c>
      <c r="AQ246" s="172">
        <v>0</v>
      </c>
      <c r="AR246" s="173">
        <v>0</v>
      </c>
      <c r="AS246" s="174">
        <v>0</v>
      </c>
      <c r="AT246" s="171" t="s">
        <v>232</v>
      </c>
      <c r="AU246" s="172">
        <v>0</v>
      </c>
      <c r="AV246" s="172">
        <v>0</v>
      </c>
      <c r="AW246" s="175" t="s">
        <v>232</v>
      </c>
      <c r="AX246" s="176">
        <v>0</v>
      </c>
      <c r="AY246" s="171">
        <v>0</v>
      </c>
      <c r="AZ246" s="172">
        <v>0</v>
      </c>
      <c r="BA246" s="172">
        <v>0</v>
      </c>
      <c r="BB246" s="172" t="s">
        <v>232</v>
      </c>
      <c r="BC246" s="172">
        <v>0</v>
      </c>
      <c r="BD246" s="172">
        <v>0</v>
      </c>
      <c r="BE246" s="172">
        <v>0</v>
      </c>
      <c r="BF246" s="172">
        <v>0</v>
      </c>
      <c r="BG246" s="172">
        <v>0</v>
      </c>
      <c r="BH246" s="172">
        <v>0</v>
      </c>
      <c r="BI246" s="172">
        <v>0</v>
      </c>
      <c r="BJ246" s="172">
        <v>0</v>
      </c>
      <c r="BK246" s="172" t="s">
        <v>232</v>
      </c>
      <c r="BL246" s="172" t="s">
        <v>232</v>
      </c>
      <c r="BM246" s="172" t="s">
        <v>232</v>
      </c>
      <c r="BN246" s="172">
        <v>0</v>
      </c>
      <c r="BO246" s="172">
        <v>0</v>
      </c>
      <c r="BP246" s="172">
        <v>0</v>
      </c>
      <c r="BQ246" s="172">
        <v>0</v>
      </c>
      <c r="BR246" s="172" t="s">
        <v>232</v>
      </c>
      <c r="BS246" s="172" t="s">
        <v>232</v>
      </c>
      <c r="BT246" s="172">
        <v>0</v>
      </c>
      <c r="BU246" s="172">
        <v>0</v>
      </c>
      <c r="BV246" s="173" t="s">
        <v>232</v>
      </c>
      <c r="BW246" s="174">
        <v>0</v>
      </c>
      <c r="BX246" s="177">
        <v>0</v>
      </c>
      <c r="BY246" s="178">
        <v>0</v>
      </c>
      <c r="BZ246" s="179">
        <v>0</v>
      </c>
      <c r="CA246" s="179">
        <v>0</v>
      </c>
    </row>
    <row r="247" spans="1:79" x14ac:dyDescent="0.2">
      <c r="A247" s="170">
        <v>42457</v>
      </c>
      <c r="B247" s="171" t="s">
        <v>232</v>
      </c>
      <c r="C247" s="172">
        <v>1.5512914501311087E-2</v>
      </c>
      <c r="D247" s="172">
        <v>0.10712044775745155</v>
      </c>
      <c r="E247" s="172">
        <v>9.8454049049113063E-2</v>
      </c>
      <c r="F247" s="172" t="s">
        <v>232</v>
      </c>
      <c r="G247" s="172" t="s">
        <v>232</v>
      </c>
      <c r="H247" s="173">
        <v>1.5512914501311087E-2</v>
      </c>
      <c r="I247" s="171"/>
      <c r="J247" s="172"/>
      <c r="K247" s="172"/>
      <c r="L247" s="172"/>
      <c r="M247" s="171"/>
      <c r="N247" s="172"/>
      <c r="O247" s="172">
        <v>8.2475046330107285E-2</v>
      </c>
      <c r="P247" s="172" t="s">
        <v>232</v>
      </c>
      <c r="Q247" s="172" t="s">
        <v>232</v>
      </c>
      <c r="R247" s="172"/>
      <c r="S247" s="172"/>
      <c r="T247" s="172" t="s">
        <v>232</v>
      </c>
      <c r="U247" s="172">
        <v>1.0221902102593969</v>
      </c>
      <c r="V247" s="172">
        <v>1.0221902102593969</v>
      </c>
      <c r="W247" s="172" t="s">
        <v>232</v>
      </c>
      <c r="X247" s="172"/>
      <c r="Y247" s="172"/>
      <c r="Z247" s="172"/>
      <c r="AA247" s="172"/>
      <c r="AB247" s="172"/>
      <c r="AC247" s="172"/>
      <c r="AD247" s="172"/>
      <c r="AE247" s="172"/>
      <c r="AF247" s="172"/>
      <c r="AG247" s="172"/>
      <c r="AH247" s="172"/>
      <c r="AI247" s="172"/>
      <c r="AJ247" s="173"/>
      <c r="AK247" s="170">
        <v>42457</v>
      </c>
      <c r="AL247" s="171" t="s">
        <v>232</v>
      </c>
      <c r="AM247" s="172">
        <v>0</v>
      </c>
      <c r="AN247" s="172">
        <v>0</v>
      </c>
      <c r="AO247" s="172">
        <v>0</v>
      </c>
      <c r="AP247" s="172">
        <v>0</v>
      </c>
      <c r="AQ247" s="172">
        <v>0</v>
      </c>
      <c r="AR247" s="173">
        <v>0</v>
      </c>
      <c r="AS247" s="174">
        <v>0</v>
      </c>
      <c r="AT247" s="171" t="s">
        <v>232</v>
      </c>
      <c r="AU247" s="172">
        <v>0</v>
      </c>
      <c r="AV247" s="172">
        <v>0</v>
      </c>
      <c r="AW247" s="175" t="s">
        <v>232</v>
      </c>
      <c r="AX247" s="176">
        <v>0</v>
      </c>
      <c r="AY247" s="171">
        <v>0</v>
      </c>
      <c r="AZ247" s="172">
        <v>0</v>
      </c>
      <c r="BA247" s="172">
        <v>0</v>
      </c>
      <c r="BB247" s="172" t="s">
        <v>232</v>
      </c>
      <c r="BC247" s="172">
        <v>0</v>
      </c>
      <c r="BD247" s="172">
        <v>0</v>
      </c>
      <c r="BE247" s="172">
        <v>0</v>
      </c>
      <c r="BF247" s="172">
        <v>0</v>
      </c>
      <c r="BG247" s="172">
        <v>0</v>
      </c>
      <c r="BH247" s="172">
        <v>0</v>
      </c>
      <c r="BI247" s="172">
        <v>0</v>
      </c>
      <c r="BJ247" s="172">
        <v>0</v>
      </c>
      <c r="BK247" s="172" t="s">
        <v>232</v>
      </c>
      <c r="BL247" s="172" t="s">
        <v>232</v>
      </c>
      <c r="BM247" s="172" t="s">
        <v>232</v>
      </c>
      <c r="BN247" s="172">
        <v>0</v>
      </c>
      <c r="BO247" s="172">
        <v>0</v>
      </c>
      <c r="BP247" s="172">
        <v>0</v>
      </c>
      <c r="BQ247" s="172">
        <v>0</v>
      </c>
      <c r="BR247" s="172" t="s">
        <v>232</v>
      </c>
      <c r="BS247" s="172" t="s">
        <v>232</v>
      </c>
      <c r="BT247" s="172">
        <v>0</v>
      </c>
      <c r="BU247" s="172">
        <v>2.5220802117586567</v>
      </c>
      <c r="BV247" s="173" t="s">
        <v>232</v>
      </c>
      <c r="BW247" s="174">
        <v>0.24809146778000674</v>
      </c>
      <c r="BX247" s="177">
        <v>0</v>
      </c>
      <c r="BY247" s="178">
        <v>0</v>
      </c>
      <c r="BZ247" s="179">
        <v>0</v>
      </c>
      <c r="CA247" s="179">
        <v>9.8758102749623114E-2</v>
      </c>
    </row>
    <row r="248" spans="1:79" x14ac:dyDescent="0.2">
      <c r="A248" s="170">
        <v>42458</v>
      </c>
      <c r="B248" s="171" t="s">
        <v>232</v>
      </c>
      <c r="C248" s="172">
        <v>1.4511311567364942E-2</v>
      </c>
      <c r="D248" s="172">
        <v>0.10581048841461863</v>
      </c>
      <c r="E248" s="172">
        <v>9.611493322541366E-2</v>
      </c>
      <c r="F248" s="172" t="s">
        <v>232</v>
      </c>
      <c r="G248" s="172" t="s">
        <v>232</v>
      </c>
      <c r="H248" s="173">
        <v>1.4511311567364942E-2</v>
      </c>
      <c r="I248" s="171"/>
      <c r="J248" s="172"/>
      <c r="K248" s="172"/>
      <c r="L248" s="172"/>
      <c r="M248" s="171"/>
      <c r="N248" s="172"/>
      <c r="O248" s="172">
        <v>8.1487443977390078E-2</v>
      </c>
      <c r="P248" s="172" t="s">
        <v>232</v>
      </c>
      <c r="Q248" s="172" t="s">
        <v>232</v>
      </c>
      <c r="R248" s="172"/>
      <c r="S248" s="172"/>
      <c r="T248" s="172" t="s">
        <v>232</v>
      </c>
      <c r="U248" s="172">
        <v>1.0212287305682832</v>
      </c>
      <c r="V248" s="172">
        <v>1.0212287305682832</v>
      </c>
      <c r="W248" s="172" t="s">
        <v>232</v>
      </c>
      <c r="X248" s="172"/>
      <c r="Y248" s="172"/>
      <c r="Z248" s="172"/>
      <c r="AA248" s="172"/>
      <c r="AB248" s="172"/>
      <c r="AC248" s="172"/>
      <c r="AD248" s="172"/>
      <c r="AE248" s="172"/>
      <c r="AF248" s="172"/>
      <c r="AG248" s="172"/>
      <c r="AH248" s="172"/>
      <c r="AI248" s="172"/>
      <c r="AJ248" s="173"/>
      <c r="AK248" s="170">
        <v>42458</v>
      </c>
      <c r="AL248" s="171" t="s">
        <v>232</v>
      </c>
      <c r="AM248" s="172">
        <v>0</v>
      </c>
      <c r="AN248" s="172">
        <v>0</v>
      </c>
      <c r="AO248" s="172">
        <v>2.8930608970031728</v>
      </c>
      <c r="AP248" s="172">
        <v>0</v>
      </c>
      <c r="AQ248" s="172">
        <v>0</v>
      </c>
      <c r="AR248" s="173">
        <v>0</v>
      </c>
      <c r="AS248" s="174">
        <v>0.38079484068686248</v>
      </c>
      <c r="AT248" s="171" t="s">
        <v>232</v>
      </c>
      <c r="AU248" s="172">
        <v>0</v>
      </c>
      <c r="AV248" s="172">
        <v>0</v>
      </c>
      <c r="AW248" s="175" t="s">
        <v>232</v>
      </c>
      <c r="AX248" s="176">
        <v>0</v>
      </c>
      <c r="AY248" s="171">
        <v>0</v>
      </c>
      <c r="AZ248" s="172" t="s">
        <v>232</v>
      </c>
      <c r="BA248" s="172">
        <v>0</v>
      </c>
      <c r="BB248" s="172" t="s">
        <v>232</v>
      </c>
      <c r="BC248" s="172">
        <v>0</v>
      </c>
      <c r="BD248" s="172">
        <v>0</v>
      </c>
      <c r="BE248" s="172">
        <v>0</v>
      </c>
      <c r="BF248" s="172">
        <v>0</v>
      </c>
      <c r="BG248" s="172">
        <v>0</v>
      </c>
      <c r="BH248" s="172">
        <v>0</v>
      </c>
      <c r="BI248" s="172">
        <v>0</v>
      </c>
      <c r="BJ248" s="172">
        <v>0</v>
      </c>
      <c r="BK248" s="172" t="s">
        <v>232</v>
      </c>
      <c r="BL248" s="172" t="s">
        <v>232</v>
      </c>
      <c r="BM248" s="172" t="s">
        <v>232</v>
      </c>
      <c r="BN248" s="172">
        <v>0</v>
      </c>
      <c r="BO248" s="172">
        <v>0</v>
      </c>
      <c r="BP248" s="172">
        <v>0</v>
      </c>
      <c r="BQ248" s="172" t="s">
        <v>232</v>
      </c>
      <c r="BR248" s="172" t="s">
        <v>232</v>
      </c>
      <c r="BS248" s="172" t="s">
        <v>232</v>
      </c>
      <c r="BT248" s="172">
        <v>0</v>
      </c>
      <c r="BU248" s="172">
        <v>0</v>
      </c>
      <c r="BV248" s="173" t="s">
        <v>232</v>
      </c>
      <c r="BW248" s="174">
        <v>0</v>
      </c>
      <c r="BX248" s="177">
        <v>0</v>
      </c>
      <c r="BY248" s="178">
        <v>0</v>
      </c>
      <c r="BZ248" s="179">
        <v>0</v>
      </c>
      <c r="CA248" s="179">
        <v>0.14157034927953435</v>
      </c>
    </row>
    <row r="249" spans="1:79" x14ac:dyDescent="0.2">
      <c r="A249" s="170">
        <v>42459</v>
      </c>
      <c r="B249" s="171" t="s">
        <v>232</v>
      </c>
      <c r="C249" s="172" t="s">
        <v>232</v>
      </c>
      <c r="D249" s="172">
        <v>0.10460104038884958</v>
      </c>
      <c r="E249" s="172">
        <v>9.6218083541962998E-2</v>
      </c>
      <c r="F249" s="172" t="s">
        <v>232</v>
      </c>
      <c r="G249" s="172" t="s">
        <v>232</v>
      </c>
      <c r="H249" s="173" t="s">
        <v>232</v>
      </c>
      <c r="I249" s="171"/>
      <c r="J249" s="172"/>
      <c r="K249" s="172"/>
      <c r="L249" s="172"/>
      <c r="M249" s="171"/>
      <c r="N249" s="172"/>
      <c r="O249" s="172">
        <v>8.0499694399311345E-2</v>
      </c>
      <c r="P249" s="172" t="s">
        <v>232</v>
      </c>
      <c r="Q249" s="172" t="s">
        <v>232</v>
      </c>
      <c r="R249" s="172"/>
      <c r="S249" s="172"/>
      <c r="T249" s="172" t="s">
        <v>232</v>
      </c>
      <c r="U249" s="172">
        <v>1.0192653987518205</v>
      </c>
      <c r="V249" s="172">
        <v>1.0192653987518205</v>
      </c>
      <c r="W249" s="172" t="s">
        <v>232</v>
      </c>
      <c r="X249" s="172"/>
      <c r="Y249" s="172"/>
      <c r="Z249" s="172"/>
      <c r="AA249" s="172"/>
      <c r="AB249" s="172"/>
      <c r="AC249" s="172"/>
      <c r="AD249" s="172"/>
      <c r="AE249" s="172"/>
      <c r="AF249" s="172"/>
      <c r="AG249" s="172"/>
      <c r="AH249" s="172"/>
      <c r="AI249" s="172"/>
      <c r="AJ249" s="173"/>
      <c r="AK249" s="170">
        <v>42459</v>
      </c>
      <c r="AL249" s="171">
        <v>0</v>
      </c>
      <c r="AM249" s="172">
        <v>0</v>
      </c>
      <c r="AN249" s="172">
        <v>0</v>
      </c>
      <c r="AO249" s="172">
        <v>0</v>
      </c>
      <c r="AP249" s="172">
        <v>0</v>
      </c>
      <c r="AQ249" s="172">
        <v>0</v>
      </c>
      <c r="AR249" s="173">
        <v>0</v>
      </c>
      <c r="AS249" s="174">
        <v>0</v>
      </c>
      <c r="AT249" s="171" t="s">
        <v>232</v>
      </c>
      <c r="AU249" s="172">
        <v>0.81280988376818664</v>
      </c>
      <c r="AV249" s="172">
        <v>0.81280988376818664</v>
      </c>
      <c r="AW249" s="175" t="s">
        <v>232</v>
      </c>
      <c r="AX249" s="176">
        <v>0.81280988376818664</v>
      </c>
      <c r="AY249" s="171">
        <v>0</v>
      </c>
      <c r="AZ249" s="172" t="s">
        <v>232</v>
      </c>
      <c r="BA249" s="172">
        <v>0</v>
      </c>
      <c r="BB249" s="172" t="s">
        <v>232</v>
      </c>
      <c r="BC249" s="172">
        <v>0</v>
      </c>
      <c r="BD249" s="172">
        <v>0</v>
      </c>
      <c r="BE249" s="172">
        <v>0</v>
      </c>
      <c r="BF249" s="172">
        <v>0</v>
      </c>
      <c r="BG249" s="172">
        <v>0</v>
      </c>
      <c r="BH249" s="172">
        <v>0</v>
      </c>
      <c r="BI249" s="172">
        <v>0</v>
      </c>
      <c r="BJ249" s="172">
        <v>0</v>
      </c>
      <c r="BK249" s="172" t="s">
        <v>232</v>
      </c>
      <c r="BL249" s="172" t="s">
        <v>232</v>
      </c>
      <c r="BM249" s="172" t="s">
        <v>232</v>
      </c>
      <c r="BN249" s="172">
        <v>0</v>
      </c>
      <c r="BO249" s="172">
        <v>0</v>
      </c>
      <c r="BP249" s="172">
        <v>0</v>
      </c>
      <c r="BQ249" s="172" t="s">
        <v>232</v>
      </c>
      <c r="BR249" s="172" t="s">
        <v>232</v>
      </c>
      <c r="BS249" s="172" t="s">
        <v>232</v>
      </c>
      <c r="BT249" s="172">
        <v>0</v>
      </c>
      <c r="BU249" s="172">
        <v>0</v>
      </c>
      <c r="BV249" s="173" t="s">
        <v>232</v>
      </c>
      <c r="BW249" s="174">
        <v>0</v>
      </c>
      <c r="BX249" s="177">
        <v>0</v>
      </c>
      <c r="BY249" s="178">
        <v>0</v>
      </c>
      <c r="BZ249" s="179">
        <v>0</v>
      </c>
      <c r="CA249" s="179">
        <v>0.18758138100976748</v>
      </c>
    </row>
    <row r="250" spans="1:79" x14ac:dyDescent="0.2">
      <c r="A250" s="170">
        <v>42460</v>
      </c>
      <c r="B250" s="171" t="s">
        <v>232</v>
      </c>
      <c r="C250" s="172" t="s">
        <v>232</v>
      </c>
      <c r="D250" s="172">
        <v>0.10359191057605363</v>
      </c>
      <c r="E250" s="172">
        <v>0.10329064593037514</v>
      </c>
      <c r="F250" s="172" t="s">
        <v>232</v>
      </c>
      <c r="G250" s="172" t="s">
        <v>232</v>
      </c>
      <c r="H250" s="173" t="s">
        <v>232</v>
      </c>
      <c r="I250" s="171"/>
      <c r="J250" s="172"/>
      <c r="K250" s="172"/>
      <c r="L250" s="172"/>
      <c r="M250" s="171"/>
      <c r="N250" s="172"/>
      <c r="O250" s="172">
        <v>7.95117975629617E-2</v>
      </c>
      <c r="P250" s="172" t="s">
        <v>232</v>
      </c>
      <c r="Q250" s="172" t="s">
        <v>232</v>
      </c>
      <c r="R250" s="172"/>
      <c r="S250" s="172"/>
      <c r="T250" s="172" t="s">
        <v>232</v>
      </c>
      <c r="U250" s="172">
        <v>1.0163303567023545</v>
      </c>
      <c r="V250" s="172">
        <v>1.0163303567023545</v>
      </c>
      <c r="W250" s="172" t="s">
        <v>232</v>
      </c>
      <c r="X250" s="172"/>
      <c r="Y250" s="172"/>
      <c r="Z250" s="172"/>
      <c r="AA250" s="172"/>
      <c r="AB250" s="172"/>
      <c r="AC250" s="172"/>
      <c r="AD250" s="172"/>
      <c r="AE250" s="172"/>
      <c r="AF250" s="172"/>
      <c r="AG250" s="172"/>
      <c r="AH250" s="172"/>
      <c r="AI250" s="172"/>
      <c r="AJ250" s="173"/>
      <c r="AK250" s="170">
        <v>42460</v>
      </c>
      <c r="AL250" s="171">
        <v>0</v>
      </c>
      <c r="AM250" s="172">
        <v>0</v>
      </c>
      <c r="AN250" s="172">
        <v>0</v>
      </c>
      <c r="AO250" s="172">
        <v>2.5929933861382017</v>
      </c>
      <c r="AP250" s="172">
        <v>0</v>
      </c>
      <c r="AQ250" s="172">
        <v>0</v>
      </c>
      <c r="AR250" s="173">
        <v>0</v>
      </c>
      <c r="AS250" s="174">
        <v>0.36833959142299161</v>
      </c>
      <c r="AT250" s="171" t="s">
        <v>232</v>
      </c>
      <c r="AU250" s="172">
        <v>0</v>
      </c>
      <c r="AV250" s="172">
        <v>0</v>
      </c>
      <c r="AW250" s="175" t="s">
        <v>232</v>
      </c>
      <c r="AX250" s="176">
        <v>0</v>
      </c>
      <c r="AY250" s="171">
        <v>0</v>
      </c>
      <c r="AZ250" s="172" t="s">
        <v>232</v>
      </c>
      <c r="BA250" s="172">
        <v>0</v>
      </c>
      <c r="BB250" s="172" t="s">
        <v>232</v>
      </c>
      <c r="BC250" s="172">
        <v>0</v>
      </c>
      <c r="BD250" s="172">
        <v>0</v>
      </c>
      <c r="BE250" s="172">
        <v>0</v>
      </c>
      <c r="BF250" s="172">
        <v>0</v>
      </c>
      <c r="BG250" s="172">
        <v>0</v>
      </c>
      <c r="BH250" s="172">
        <v>0</v>
      </c>
      <c r="BI250" s="172">
        <v>0</v>
      </c>
      <c r="BJ250" s="172">
        <v>0</v>
      </c>
      <c r="BK250" s="172" t="s">
        <v>232</v>
      </c>
      <c r="BL250" s="172" t="s">
        <v>232</v>
      </c>
      <c r="BM250" s="172" t="s">
        <v>232</v>
      </c>
      <c r="BN250" s="172">
        <v>0</v>
      </c>
      <c r="BO250" s="172">
        <v>0</v>
      </c>
      <c r="BP250" s="172">
        <v>0</v>
      </c>
      <c r="BQ250" s="172" t="s">
        <v>232</v>
      </c>
      <c r="BR250" s="172" t="s">
        <v>232</v>
      </c>
      <c r="BS250" s="172" t="s">
        <v>232</v>
      </c>
      <c r="BT250" s="172">
        <v>0</v>
      </c>
      <c r="BU250" s="172">
        <v>0</v>
      </c>
      <c r="BV250" s="173" t="s">
        <v>232</v>
      </c>
      <c r="BW250" s="174">
        <v>0</v>
      </c>
      <c r="BX250" s="177">
        <v>0</v>
      </c>
      <c r="BY250" s="178">
        <v>0</v>
      </c>
      <c r="BZ250" s="179">
        <v>0</v>
      </c>
      <c r="CA250" s="179">
        <v>0.13966865381019813</v>
      </c>
    </row>
    <row r="251" spans="1:79" x14ac:dyDescent="0.2">
      <c r="A251" s="180">
        <v>42461</v>
      </c>
      <c r="B251" s="181" t="s">
        <v>232</v>
      </c>
      <c r="C251" s="182" t="s">
        <v>232</v>
      </c>
      <c r="D251" s="182">
        <v>0.10213233238629074</v>
      </c>
      <c r="E251" s="182">
        <v>9.3982682932748349E-2</v>
      </c>
      <c r="F251" s="182" t="s">
        <v>232</v>
      </c>
      <c r="G251" s="182" t="s">
        <v>232</v>
      </c>
      <c r="H251" s="183" t="s">
        <v>232</v>
      </c>
      <c r="I251" s="181"/>
      <c r="J251" s="182"/>
      <c r="K251" s="182"/>
      <c r="L251" s="182"/>
      <c r="M251" s="181"/>
      <c r="N251" s="182"/>
      <c r="O251" s="182">
        <v>7.8523753435421895E-2</v>
      </c>
      <c r="P251" s="182" t="s">
        <v>232</v>
      </c>
      <c r="Q251" s="182"/>
      <c r="R251" s="182"/>
      <c r="S251" s="182"/>
      <c r="T251" s="182"/>
      <c r="U251" s="182">
        <v>1.0173421812171655</v>
      </c>
      <c r="V251" s="182">
        <v>1.0173421812171655</v>
      </c>
      <c r="W251" s="182"/>
      <c r="X251" s="182"/>
      <c r="Y251" s="182"/>
      <c r="Z251" s="182"/>
      <c r="AA251" s="182"/>
      <c r="AB251" s="182"/>
      <c r="AC251" s="182"/>
      <c r="AD251" s="182"/>
      <c r="AE251" s="182"/>
      <c r="AF251" s="182"/>
      <c r="AG251" s="182"/>
      <c r="AH251" s="182"/>
      <c r="AI251" s="182"/>
      <c r="AJ251" s="183"/>
      <c r="AK251" s="180"/>
      <c r="AL251" s="181">
        <v>0</v>
      </c>
      <c r="AM251" s="182">
        <v>0</v>
      </c>
      <c r="AN251" s="182">
        <v>0</v>
      </c>
      <c r="AO251" s="182">
        <v>0</v>
      </c>
      <c r="AP251" s="182">
        <v>0</v>
      </c>
      <c r="AQ251" s="182">
        <v>0</v>
      </c>
      <c r="AR251" s="183">
        <v>0</v>
      </c>
      <c r="AS251" s="184">
        <v>0</v>
      </c>
      <c r="AT251" s="181" t="s">
        <v>232</v>
      </c>
      <c r="AU251" s="182">
        <v>0</v>
      </c>
      <c r="AV251" s="182">
        <v>0</v>
      </c>
      <c r="AW251" s="185" t="s">
        <v>232</v>
      </c>
      <c r="AX251" s="186">
        <v>0</v>
      </c>
      <c r="AY251" s="181">
        <v>0</v>
      </c>
      <c r="AZ251" s="182" t="s">
        <v>232</v>
      </c>
      <c r="BA251" s="182">
        <v>0</v>
      </c>
      <c r="BB251" s="182" t="s">
        <v>232</v>
      </c>
      <c r="BC251" s="182">
        <v>0</v>
      </c>
      <c r="BD251" s="182">
        <v>0</v>
      </c>
      <c r="BE251" s="182">
        <v>0</v>
      </c>
      <c r="BF251" s="182">
        <v>0</v>
      </c>
      <c r="BG251" s="182">
        <v>0</v>
      </c>
      <c r="BH251" s="182">
        <v>0</v>
      </c>
      <c r="BI251" s="182">
        <v>0</v>
      </c>
      <c r="BJ251" s="182">
        <v>0</v>
      </c>
      <c r="BK251" s="182"/>
      <c r="BL251" s="182"/>
      <c r="BM251" s="182"/>
      <c r="BN251" s="182">
        <v>0</v>
      </c>
      <c r="BO251" s="182">
        <v>0</v>
      </c>
      <c r="BP251" s="182">
        <v>0</v>
      </c>
      <c r="BQ251" s="182" t="s">
        <v>232</v>
      </c>
      <c r="BR251" s="182"/>
      <c r="BS251" s="182"/>
      <c r="BT251" s="182">
        <v>0</v>
      </c>
      <c r="BU251" s="182">
        <v>0</v>
      </c>
      <c r="BV251" s="183" t="s">
        <v>232</v>
      </c>
      <c r="BW251" s="184">
        <v>0</v>
      </c>
      <c r="BX251" s="187">
        <v>0</v>
      </c>
      <c r="BY251" s="188">
        <v>0</v>
      </c>
      <c r="BZ251" s="189">
        <v>0</v>
      </c>
      <c r="CA251" s="189">
        <v>0</v>
      </c>
    </row>
    <row r="252" spans="1:79" x14ac:dyDescent="0.2">
      <c r="A252" s="170">
        <v>42464</v>
      </c>
      <c r="B252" s="171" t="s">
        <v>232</v>
      </c>
      <c r="C252" s="172">
        <v>2.8836651383898657E-2</v>
      </c>
      <c r="D252" s="172">
        <v>0.19680979452393763</v>
      </c>
      <c r="E252" s="172" t="s">
        <v>232</v>
      </c>
      <c r="F252" s="172" t="s">
        <v>232</v>
      </c>
      <c r="G252" s="172">
        <v>0.18315950139912754</v>
      </c>
      <c r="H252" s="173">
        <v>2.8836651383898657E-2</v>
      </c>
      <c r="I252" s="171"/>
      <c r="J252" s="172"/>
      <c r="K252" s="172"/>
      <c r="L252" s="172"/>
      <c r="M252" s="171"/>
      <c r="N252" s="172"/>
      <c r="O252" s="172">
        <v>7.6553311427816878E-2</v>
      </c>
      <c r="P252" s="172" t="s">
        <v>232</v>
      </c>
      <c r="Q252" s="172"/>
      <c r="R252" s="172"/>
      <c r="S252" s="172"/>
      <c r="T252" s="172"/>
      <c r="U252" s="172">
        <v>1.0124633648124539</v>
      </c>
      <c r="V252" s="172">
        <v>1.0124633648124539</v>
      </c>
      <c r="W252" s="172"/>
      <c r="X252" s="172"/>
      <c r="Y252" s="172"/>
      <c r="Z252" s="172"/>
      <c r="AA252" s="172"/>
      <c r="AB252" s="172"/>
      <c r="AC252" s="172"/>
      <c r="AD252" s="172"/>
      <c r="AE252" s="172"/>
      <c r="AF252" s="172"/>
      <c r="AG252" s="172"/>
      <c r="AH252" s="172"/>
      <c r="AI252" s="172"/>
      <c r="AJ252" s="173"/>
      <c r="AK252" s="170"/>
      <c r="AL252" s="171">
        <v>0</v>
      </c>
      <c r="AM252" s="172">
        <v>0</v>
      </c>
      <c r="AN252" s="172">
        <v>0</v>
      </c>
      <c r="AO252" s="172">
        <v>0</v>
      </c>
      <c r="AP252" s="172">
        <v>0</v>
      </c>
      <c r="AQ252" s="172">
        <v>0</v>
      </c>
      <c r="AR252" s="173">
        <v>0</v>
      </c>
      <c r="AS252" s="174">
        <v>0</v>
      </c>
      <c r="AT252" s="171" t="s">
        <v>232</v>
      </c>
      <c r="AU252" s="172">
        <v>0</v>
      </c>
      <c r="AV252" s="172">
        <v>0</v>
      </c>
      <c r="AW252" s="175" t="s">
        <v>232</v>
      </c>
      <c r="AX252" s="176">
        <v>0</v>
      </c>
      <c r="AY252" s="171">
        <v>0</v>
      </c>
      <c r="AZ252" s="172" t="s">
        <v>232</v>
      </c>
      <c r="BA252" s="172">
        <v>0</v>
      </c>
      <c r="BB252" s="172">
        <v>0</v>
      </c>
      <c r="BC252" s="172">
        <v>0</v>
      </c>
      <c r="BD252" s="172">
        <v>0</v>
      </c>
      <c r="BE252" s="172">
        <v>0</v>
      </c>
      <c r="BF252" s="172">
        <v>0</v>
      </c>
      <c r="BG252" s="172">
        <v>0</v>
      </c>
      <c r="BH252" s="172">
        <v>0</v>
      </c>
      <c r="BI252" s="172">
        <v>0</v>
      </c>
      <c r="BJ252" s="172">
        <v>0</v>
      </c>
      <c r="BK252" s="172"/>
      <c r="BL252" s="172"/>
      <c r="BM252" s="172"/>
      <c r="BN252" s="172">
        <v>0</v>
      </c>
      <c r="BO252" s="172">
        <v>0</v>
      </c>
      <c r="BP252" s="172">
        <v>0</v>
      </c>
      <c r="BQ252" s="172" t="s">
        <v>232</v>
      </c>
      <c r="BR252" s="172"/>
      <c r="BS252" s="172"/>
      <c r="BT252" s="172">
        <v>0</v>
      </c>
      <c r="BU252" s="172">
        <v>2.6215788396143025</v>
      </c>
      <c r="BV252" s="173" t="s">
        <v>232</v>
      </c>
      <c r="BW252" s="174">
        <v>0.24983106661210044</v>
      </c>
      <c r="BX252" s="177">
        <v>0</v>
      </c>
      <c r="BY252" s="178">
        <v>0</v>
      </c>
      <c r="BZ252" s="179">
        <v>0</v>
      </c>
      <c r="CA252" s="179">
        <v>9.7803892762595768E-2</v>
      </c>
    </row>
    <row r="253" spans="1:79" x14ac:dyDescent="0.2">
      <c r="A253" s="170">
        <v>42465</v>
      </c>
      <c r="B253" s="171" t="s">
        <v>232</v>
      </c>
      <c r="C253" s="172">
        <v>2.8034482413374244E-2</v>
      </c>
      <c r="D253" s="172">
        <v>0.1942918733610422</v>
      </c>
      <c r="E253" s="172">
        <v>8.9614561406421919E-2</v>
      </c>
      <c r="F253" s="172" t="s">
        <v>232</v>
      </c>
      <c r="G253" s="172">
        <v>0.1851889537841655</v>
      </c>
      <c r="H253" s="173">
        <v>2.8034482413374244E-2</v>
      </c>
      <c r="I253" s="171"/>
      <c r="J253" s="172"/>
      <c r="K253" s="172"/>
      <c r="L253" s="172"/>
      <c r="M253" s="171"/>
      <c r="N253" s="172"/>
      <c r="O253" s="172">
        <v>7.5564747056959536E-2</v>
      </c>
      <c r="P253" s="172" t="s">
        <v>232</v>
      </c>
      <c r="Q253" s="172"/>
      <c r="R253" s="172"/>
      <c r="S253" s="172"/>
      <c r="T253" s="172"/>
      <c r="U253" s="172">
        <v>1.0105096955642185</v>
      </c>
      <c r="V253" s="172">
        <v>1.0105096955642185</v>
      </c>
      <c r="W253" s="172"/>
      <c r="X253" s="172"/>
      <c r="Y253" s="172"/>
      <c r="Z253" s="172"/>
      <c r="AA253" s="172"/>
      <c r="AB253" s="172"/>
      <c r="AC253" s="172"/>
      <c r="AD253" s="172"/>
      <c r="AE253" s="172"/>
      <c r="AF253" s="172"/>
      <c r="AG253" s="172"/>
      <c r="AH253" s="172"/>
      <c r="AI253" s="172"/>
      <c r="AJ253" s="173"/>
      <c r="AK253" s="170"/>
      <c r="AL253" s="171">
        <v>0</v>
      </c>
      <c r="AM253" s="172">
        <v>0</v>
      </c>
      <c r="AN253" s="172">
        <v>0</v>
      </c>
      <c r="AO253" s="172">
        <v>0</v>
      </c>
      <c r="AP253" s="172">
        <v>0</v>
      </c>
      <c r="AQ253" s="172">
        <v>0</v>
      </c>
      <c r="AR253" s="173">
        <v>0</v>
      </c>
      <c r="AS253" s="174">
        <v>0</v>
      </c>
      <c r="AT253" s="171" t="s">
        <v>232</v>
      </c>
      <c r="AU253" s="172">
        <v>0</v>
      </c>
      <c r="AV253" s="172">
        <v>0</v>
      </c>
      <c r="AW253" s="175" t="s">
        <v>232</v>
      </c>
      <c r="AX253" s="176">
        <v>0</v>
      </c>
      <c r="AY253" s="171" t="s">
        <v>232</v>
      </c>
      <c r="AZ253" s="172" t="s">
        <v>232</v>
      </c>
      <c r="BA253" s="172">
        <v>0</v>
      </c>
      <c r="BB253" s="172">
        <v>0</v>
      </c>
      <c r="BC253" s="172">
        <v>0</v>
      </c>
      <c r="BD253" s="172">
        <v>0</v>
      </c>
      <c r="BE253" s="172" t="s">
        <v>232</v>
      </c>
      <c r="BF253" s="172">
        <v>0</v>
      </c>
      <c r="BG253" s="172">
        <v>0</v>
      </c>
      <c r="BH253" s="172">
        <v>0</v>
      </c>
      <c r="BI253" s="172">
        <v>0</v>
      </c>
      <c r="BJ253" s="172">
        <v>0</v>
      </c>
      <c r="BK253" s="172"/>
      <c r="BL253" s="172"/>
      <c r="BM253" s="172"/>
      <c r="BN253" s="172">
        <v>0</v>
      </c>
      <c r="BO253" s="172">
        <v>0</v>
      </c>
      <c r="BP253" s="172">
        <v>0</v>
      </c>
      <c r="BQ253" s="172" t="s">
        <v>232</v>
      </c>
      <c r="BR253" s="172"/>
      <c r="BS253" s="172"/>
      <c r="BT253" s="172">
        <v>0</v>
      </c>
      <c r="BU253" s="172">
        <v>0</v>
      </c>
      <c r="BV253" s="173" t="s">
        <v>232</v>
      </c>
      <c r="BW253" s="174">
        <v>0</v>
      </c>
      <c r="BX253" s="177">
        <v>0</v>
      </c>
      <c r="BY253" s="178">
        <v>0</v>
      </c>
      <c r="BZ253" s="179">
        <v>0</v>
      </c>
      <c r="CA253" s="179">
        <v>0</v>
      </c>
    </row>
    <row r="254" spans="1:79" x14ac:dyDescent="0.2">
      <c r="A254" s="170">
        <v>42466</v>
      </c>
      <c r="B254" s="171" t="s">
        <v>232</v>
      </c>
      <c r="C254" s="172">
        <v>1.9027685282090898E-2</v>
      </c>
      <c r="D254" s="172" t="s">
        <v>232</v>
      </c>
      <c r="E254" s="172">
        <v>8.8497631476056424E-2</v>
      </c>
      <c r="F254" s="172" t="s">
        <v>232</v>
      </c>
      <c r="G254" s="172">
        <v>0.17398470765991225</v>
      </c>
      <c r="H254" s="173">
        <v>1.9027685282090898E-2</v>
      </c>
      <c r="I254" s="171"/>
      <c r="J254" s="172"/>
      <c r="K254" s="172"/>
      <c r="L254" s="172"/>
      <c r="M254" s="171"/>
      <c r="N254" s="172"/>
      <c r="O254" s="172" t="s">
        <v>232</v>
      </c>
      <c r="P254" s="172" t="s">
        <v>232</v>
      </c>
      <c r="Q254" s="172"/>
      <c r="R254" s="172"/>
      <c r="S254" s="172"/>
      <c r="T254" s="172"/>
      <c r="U254" s="172" t="s">
        <v>232</v>
      </c>
      <c r="V254" s="172" t="s">
        <v>232</v>
      </c>
      <c r="W254" s="172"/>
      <c r="X254" s="172"/>
      <c r="Y254" s="172"/>
      <c r="Z254" s="172"/>
      <c r="AA254" s="172"/>
      <c r="AB254" s="172"/>
      <c r="AC254" s="172"/>
      <c r="AD254" s="172"/>
      <c r="AE254" s="172"/>
      <c r="AF254" s="172"/>
      <c r="AG254" s="172"/>
      <c r="AH254" s="172"/>
      <c r="AI254" s="172"/>
      <c r="AJ254" s="173"/>
      <c r="AK254" s="170"/>
      <c r="AL254" s="171">
        <v>0</v>
      </c>
      <c r="AM254" s="172">
        <v>0</v>
      </c>
      <c r="AN254" s="172">
        <v>0</v>
      </c>
      <c r="AO254" s="172">
        <v>0</v>
      </c>
      <c r="AP254" s="172">
        <v>0</v>
      </c>
      <c r="AQ254" s="172">
        <v>0</v>
      </c>
      <c r="AR254" s="173">
        <v>0</v>
      </c>
      <c r="AS254" s="174">
        <v>0</v>
      </c>
      <c r="AT254" s="171">
        <v>0</v>
      </c>
      <c r="AU254" s="172">
        <v>0</v>
      </c>
      <c r="AV254" s="172">
        <v>0</v>
      </c>
      <c r="AW254" s="175" t="s">
        <v>232</v>
      </c>
      <c r="AX254" s="176">
        <v>0</v>
      </c>
      <c r="AY254" s="171" t="s">
        <v>232</v>
      </c>
      <c r="AZ254" s="172" t="s">
        <v>232</v>
      </c>
      <c r="BA254" s="172">
        <v>0</v>
      </c>
      <c r="BB254" s="172">
        <v>0</v>
      </c>
      <c r="BC254" s="172">
        <v>0</v>
      </c>
      <c r="BD254" s="172">
        <v>0</v>
      </c>
      <c r="BE254" s="172" t="s">
        <v>232</v>
      </c>
      <c r="BF254" s="172">
        <v>0</v>
      </c>
      <c r="BG254" s="172">
        <v>0</v>
      </c>
      <c r="BH254" s="172">
        <v>0</v>
      </c>
      <c r="BI254" s="172">
        <v>0</v>
      </c>
      <c r="BJ254" s="172">
        <v>0</v>
      </c>
      <c r="BK254" s="172"/>
      <c r="BL254" s="172"/>
      <c r="BM254" s="172"/>
      <c r="BN254" s="172">
        <v>0</v>
      </c>
      <c r="BO254" s="172">
        <v>0</v>
      </c>
      <c r="BP254" s="172">
        <v>0</v>
      </c>
      <c r="BQ254" s="172" t="s">
        <v>232</v>
      </c>
      <c r="BR254" s="172"/>
      <c r="BS254" s="172"/>
      <c r="BT254" s="172">
        <v>0</v>
      </c>
      <c r="BU254" s="172">
        <v>0</v>
      </c>
      <c r="BV254" s="173" t="s">
        <v>232</v>
      </c>
      <c r="BW254" s="174">
        <v>0</v>
      </c>
      <c r="BX254" s="177">
        <v>0</v>
      </c>
      <c r="BY254" s="178">
        <v>0</v>
      </c>
      <c r="BZ254" s="179">
        <v>0</v>
      </c>
      <c r="CA254" s="179">
        <v>0</v>
      </c>
    </row>
    <row r="255" spans="1:79" x14ac:dyDescent="0.2">
      <c r="A255" s="170">
        <v>42467</v>
      </c>
      <c r="B255" s="171" t="s">
        <v>232</v>
      </c>
      <c r="C255" s="172">
        <v>2.6029673828160352E-2</v>
      </c>
      <c r="D255" s="172" t="s">
        <v>232</v>
      </c>
      <c r="E255" s="172">
        <v>0.1990315757751879</v>
      </c>
      <c r="F255" s="172" t="s">
        <v>232</v>
      </c>
      <c r="G255" s="172">
        <v>0.17804909067785543</v>
      </c>
      <c r="H255" s="173">
        <v>2.6029673828160352E-2</v>
      </c>
      <c r="I255" s="171"/>
      <c r="J255" s="172"/>
      <c r="K255" s="172"/>
      <c r="L255" s="172"/>
      <c r="M255" s="171"/>
      <c r="N255" s="172"/>
      <c r="O255" s="172">
        <v>7.2593115587127457E-2</v>
      </c>
      <c r="P255" s="172" t="s">
        <v>232</v>
      </c>
      <c r="Q255" s="172"/>
      <c r="R255" s="172"/>
      <c r="S255" s="172"/>
      <c r="T255" s="172"/>
      <c r="U255" s="172">
        <v>1.0085758553650963</v>
      </c>
      <c r="V255" s="172">
        <v>1.0085758553650963</v>
      </c>
      <c r="W255" s="172"/>
      <c r="X255" s="172"/>
      <c r="Y255" s="172"/>
      <c r="Z255" s="172"/>
      <c r="AA255" s="172"/>
      <c r="AB255" s="172"/>
      <c r="AC255" s="172"/>
      <c r="AD255" s="172"/>
      <c r="AE255" s="172"/>
      <c r="AF255" s="172"/>
      <c r="AG255" s="172"/>
      <c r="AH255" s="172"/>
      <c r="AI255" s="172"/>
      <c r="AJ255" s="173"/>
      <c r="AK255" s="170"/>
      <c r="AL255" s="171">
        <v>0</v>
      </c>
      <c r="AM255" s="172">
        <v>0</v>
      </c>
      <c r="AN255" s="172">
        <v>0</v>
      </c>
      <c r="AO255" s="172">
        <v>0</v>
      </c>
      <c r="AP255" s="172">
        <v>0</v>
      </c>
      <c r="AQ255" s="172">
        <v>0</v>
      </c>
      <c r="AR255" s="173">
        <v>0</v>
      </c>
      <c r="AS255" s="174">
        <v>0</v>
      </c>
      <c r="AT255" s="171">
        <v>0</v>
      </c>
      <c r="AU255" s="172" t="s">
        <v>232</v>
      </c>
      <c r="AV255" s="172">
        <v>0</v>
      </c>
      <c r="AW255" s="175" t="s">
        <v>232</v>
      </c>
      <c r="AX255" s="176">
        <v>0</v>
      </c>
      <c r="AY255" s="171" t="s">
        <v>232</v>
      </c>
      <c r="AZ255" s="172" t="s">
        <v>232</v>
      </c>
      <c r="BA255" s="172">
        <v>0</v>
      </c>
      <c r="BB255" s="172">
        <v>0</v>
      </c>
      <c r="BC255" s="172">
        <v>0</v>
      </c>
      <c r="BD255" s="172">
        <v>0</v>
      </c>
      <c r="BE255" s="172" t="s">
        <v>232</v>
      </c>
      <c r="BF255" s="172">
        <v>0</v>
      </c>
      <c r="BG255" s="172">
        <v>0</v>
      </c>
      <c r="BH255" s="172">
        <v>0</v>
      </c>
      <c r="BI255" s="172">
        <v>0</v>
      </c>
      <c r="BJ255" s="172">
        <v>0</v>
      </c>
      <c r="BK255" s="172"/>
      <c r="BL255" s="172"/>
      <c r="BM255" s="172"/>
      <c r="BN255" s="172">
        <v>0</v>
      </c>
      <c r="BO255" s="172">
        <v>0</v>
      </c>
      <c r="BP255" s="172">
        <v>0</v>
      </c>
      <c r="BQ255" s="172">
        <v>0</v>
      </c>
      <c r="BR255" s="172"/>
      <c r="BS255" s="172"/>
      <c r="BT255" s="172">
        <v>0</v>
      </c>
      <c r="BU255" s="172">
        <v>0</v>
      </c>
      <c r="BV255" s="173" t="s">
        <v>232</v>
      </c>
      <c r="BW255" s="174">
        <v>0</v>
      </c>
      <c r="BX255" s="177">
        <v>0</v>
      </c>
      <c r="BY255" s="178">
        <v>0</v>
      </c>
      <c r="BZ255" s="179">
        <v>0</v>
      </c>
      <c r="CA255" s="179">
        <v>0</v>
      </c>
    </row>
    <row r="256" spans="1:79" x14ac:dyDescent="0.2">
      <c r="A256" s="170">
        <v>42468</v>
      </c>
      <c r="B256" s="171" t="s">
        <v>232</v>
      </c>
      <c r="C256" s="172">
        <v>2.4827334895719231E-2</v>
      </c>
      <c r="D256" s="172" t="s">
        <v>232</v>
      </c>
      <c r="E256" s="172">
        <v>8.6365163020554539E-2</v>
      </c>
      <c r="F256" s="172" t="s">
        <v>232</v>
      </c>
      <c r="G256" s="172">
        <v>0.17702356244659442</v>
      </c>
      <c r="H256" s="173">
        <v>2.4827334895719231E-2</v>
      </c>
      <c r="I256" s="171"/>
      <c r="J256" s="172"/>
      <c r="K256" s="172"/>
      <c r="L256" s="172"/>
      <c r="M256" s="171"/>
      <c r="N256" s="172"/>
      <c r="O256" s="172">
        <v>0.11246970533932463</v>
      </c>
      <c r="P256" s="172" t="s">
        <v>232</v>
      </c>
      <c r="Q256" s="172"/>
      <c r="R256" s="172"/>
      <c r="S256" s="172"/>
      <c r="T256" s="172"/>
      <c r="U256" s="172">
        <v>0.64365383767578899</v>
      </c>
      <c r="V256" s="172">
        <v>0.64365383767578899</v>
      </c>
      <c r="W256" s="172"/>
      <c r="X256" s="172"/>
      <c r="Y256" s="172"/>
      <c r="Z256" s="172"/>
      <c r="AA256" s="172"/>
      <c r="AB256" s="172"/>
      <c r="AC256" s="172"/>
      <c r="AD256" s="172"/>
      <c r="AE256" s="172"/>
      <c r="AF256" s="172"/>
      <c r="AG256" s="172"/>
      <c r="AH256" s="172"/>
      <c r="AI256" s="172"/>
      <c r="AJ256" s="173"/>
      <c r="AK256" s="170"/>
      <c r="AL256" s="171">
        <v>0</v>
      </c>
      <c r="AM256" s="172">
        <v>0</v>
      </c>
      <c r="AN256" s="172">
        <v>0</v>
      </c>
      <c r="AO256" s="172">
        <v>0</v>
      </c>
      <c r="AP256" s="172">
        <v>0</v>
      </c>
      <c r="AQ256" s="172">
        <v>0</v>
      </c>
      <c r="AR256" s="173">
        <v>0</v>
      </c>
      <c r="AS256" s="174">
        <v>0</v>
      </c>
      <c r="AT256" s="171">
        <v>0</v>
      </c>
      <c r="AU256" s="172" t="s">
        <v>232</v>
      </c>
      <c r="AV256" s="172">
        <v>0</v>
      </c>
      <c r="AW256" s="175" t="s">
        <v>232</v>
      </c>
      <c r="AX256" s="176">
        <v>0</v>
      </c>
      <c r="AY256" s="171" t="s">
        <v>232</v>
      </c>
      <c r="AZ256" s="172" t="s">
        <v>232</v>
      </c>
      <c r="BA256" s="172">
        <v>0</v>
      </c>
      <c r="BB256" s="172">
        <v>0</v>
      </c>
      <c r="BC256" s="172">
        <v>0</v>
      </c>
      <c r="BD256" s="172">
        <v>0</v>
      </c>
      <c r="BE256" s="172" t="s">
        <v>232</v>
      </c>
      <c r="BF256" s="172">
        <v>0</v>
      </c>
      <c r="BG256" s="172">
        <v>0</v>
      </c>
      <c r="BH256" s="172">
        <v>0</v>
      </c>
      <c r="BI256" s="172">
        <v>0</v>
      </c>
      <c r="BJ256" s="172">
        <v>0</v>
      </c>
      <c r="BK256" s="172"/>
      <c r="BL256" s="172"/>
      <c r="BM256" s="172"/>
      <c r="BN256" s="172">
        <v>0</v>
      </c>
      <c r="BO256" s="172">
        <v>0</v>
      </c>
      <c r="BP256" s="172">
        <v>0</v>
      </c>
      <c r="BQ256" s="172">
        <v>0</v>
      </c>
      <c r="BR256" s="172"/>
      <c r="BS256" s="172"/>
      <c r="BT256" s="172">
        <v>0</v>
      </c>
      <c r="BU256" s="172">
        <v>0</v>
      </c>
      <c r="BV256" s="173" t="s">
        <v>232</v>
      </c>
      <c r="BW256" s="174">
        <v>0</v>
      </c>
      <c r="BX256" s="177">
        <v>0.14529984721956513</v>
      </c>
      <c r="BY256" s="178">
        <v>0</v>
      </c>
      <c r="BZ256" s="179">
        <v>0</v>
      </c>
      <c r="CA256" s="179">
        <v>5.5237141567519139E-2</v>
      </c>
    </row>
    <row r="257" spans="1:79" x14ac:dyDescent="0.2">
      <c r="A257" s="170">
        <v>42471</v>
      </c>
      <c r="B257" s="171" t="s">
        <v>232</v>
      </c>
      <c r="C257" s="172">
        <v>1.9017591271931995E-2</v>
      </c>
      <c r="D257" s="172" t="s">
        <v>232</v>
      </c>
      <c r="E257" s="172" t="s">
        <v>232</v>
      </c>
      <c r="F257" s="172" t="s">
        <v>232</v>
      </c>
      <c r="G257" s="172">
        <v>0.17801286778729714</v>
      </c>
      <c r="H257" s="173">
        <v>1.9017591271931995E-2</v>
      </c>
      <c r="I257" s="171"/>
      <c r="J257" s="172"/>
      <c r="K257" s="172"/>
      <c r="L257" s="172"/>
      <c r="M257" s="171"/>
      <c r="N257" s="172"/>
      <c r="O257" s="172">
        <v>5.9674772489932144E-2</v>
      </c>
      <c r="P257" s="172" t="s">
        <v>232</v>
      </c>
      <c r="Q257" s="172"/>
      <c r="R257" s="172"/>
      <c r="S257" s="172"/>
      <c r="T257" s="172"/>
      <c r="U257" s="172">
        <v>1.002733831410445</v>
      </c>
      <c r="V257" s="172">
        <v>1.002733831410445</v>
      </c>
      <c r="W257" s="172"/>
      <c r="X257" s="172"/>
      <c r="Y257" s="172"/>
      <c r="Z257" s="172"/>
      <c r="AA257" s="172"/>
      <c r="AB257" s="172"/>
      <c r="AC257" s="172"/>
      <c r="AD257" s="172"/>
      <c r="AE257" s="172"/>
      <c r="AF257" s="172"/>
      <c r="AG257" s="172"/>
      <c r="AH257" s="172"/>
      <c r="AI257" s="172"/>
      <c r="AJ257" s="173"/>
      <c r="AK257" s="170"/>
      <c r="AL257" s="171">
        <v>0</v>
      </c>
      <c r="AM257" s="172">
        <v>0</v>
      </c>
      <c r="AN257" s="172">
        <v>0</v>
      </c>
      <c r="AO257" s="172">
        <v>0</v>
      </c>
      <c r="AP257" s="172">
        <v>0</v>
      </c>
      <c r="AQ257" s="172">
        <v>0</v>
      </c>
      <c r="AR257" s="173">
        <v>0</v>
      </c>
      <c r="AS257" s="174">
        <v>0</v>
      </c>
      <c r="AT257" s="171">
        <v>0</v>
      </c>
      <c r="AU257" s="172" t="s">
        <v>232</v>
      </c>
      <c r="AV257" s="172">
        <v>0</v>
      </c>
      <c r="AW257" s="175" t="s">
        <v>232</v>
      </c>
      <c r="AX257" s="176">
        <v>0</v>
      </c>
      <c r="AY257" s="171" t="s">
        <v>232</v>
      </c>
      <c r="AZ257" s="172" t="s">
        <v>232</v>
      </c>
      <c r="BA257" s="172">
        <v>0</v>
      </c>
      <c r="BB257" s="172">
        <v>0</v>
      </c>
      <c r="BC257" s="172">
        <v>0</v>
      </c>
      <c r="BD257" s="172">
        <v>0</v>
      </c>
      <c r="BE257" s="172" t="s">
        <v>232</v>
      </c>
      <c r="BF257" s="172">
        <v>0</v>
      </c>
      <c r="BG257" s="172">
        <v>0</v>
      </c>
      <c r="BH257" s="172">
        <v>0</v>
      </c>
      <c r="BI257" s="172">
        <v>0</v>
      </c>
      <c r="BJ257" s="172">
        <v>0</v>
      </c>
      <c r="BK257" s="172"/>
      <c r="BL257" s="172"/>
      <c r="BM257" s="172"/>
      <c r="BN257" s="172">
        <v>0</v>
      </c>
      <c r="BO257" s="172">
        <v>0</v>
      </c>
      <c r="BP257" s="172">
        <v>0</v>
      </c>
      <c r="BQ257" s="172">
        <v>0</v>
      </c>
      <c r="BR257" s="172"/>
      <c r="BS257" s="172"/>
      <c r="BT257" s="172">
        <v>0</v>
      </c>
      <c r="BU257" s="172">
        <v>0</v>
      </c>
      <c r="BV257" s="173" t="s">
        <v>232</v>
      </c>
      <c r="BW257" s="174">
        <v>0</v>
      </c>
      <c r="BX257" s="177">
        <v>0</v>
      </c>
      <c r="BY257" s="178">
        <v>0</v>
      </c>
      <c r="BZ257" s="179">
        <v>0</v>
      </c>
      <c r="CA257" s="179">
        <v>0</v>
      </c>
    </row>
    <row r="258" spans="1:79" x14ac:dyDescent="0.2">
      <c r="A258" s="170">
        <v>42472</v>
      </c>
      <c r="B258" s="171" t="s">
        <v>232</v>
      </c>
      <c r="C258" s="172">
        <v>1.8216157731915532E-2</v>
      </c>
      <c r="D258" s="172" t="s">
        <v>232</v>
      </c>
      <c r="E258" s="172">
        <v>0.23430319436707375</v>
      </c>
      <c r="F258" s="172" t="s">
        <v>232</v>
      </c>
      <c r="G258" s="172" t="s">
        <v>232</v>
      </c>
      <c r="H258" s="173">
        <v>1.8216157731915532E-2</v>
      </c>
      <c r="I258" s="171"/>
      <c r="J258" s="172"/>
      <c r="K258" s="172"/>
      <c r="L258" s="172"/>
      <c r="M258" s="171"/>
      <c r="N258" s="172"/>
      <c r="O258" s="172">
        <v>5.8684570433915215E-2</v>
      </c>
      <c r="P258" s="172" t="s">
        <v>232</v>
      </c>
      <c r="Q258" s="172"/>
      <c r="R258" s="172"/>
      <c r="S258" s="172"/>
      <c r="T258" s="172"/>
      <c r="U258" s="172">
        <v>1.0007698229407196</v>
      </c>
      <c r="V258" s="172">
        <v>1.0007698229407196</v>
      </c>
      <c r="W258" s="172"/>
      <c r="X258" s="172"/>
      <c r="Y258" s="172"/>
      <c r="Z258" s="172"/>
      <c r="AA258" s="172"/>
      <c r="AB258" s="172"/>
      <c r="AC258" s="172"/>
      <c r="AD258" s="172"/>
      <c r="AE258" s="172"/>
      <c r="AF258" s="172"/>
      <c r="AG258" s="172"/>
      <c r="AH258" s="172"/>
      <c r="AI258" s="172"/>
      <c r="AJ258" s="173"/>
      <c r="AK258" s="170"/>
      <c r="AL258" s="171">
        <v>0</v>
      </c>
      <c r="AM258" s="172">
        <v>0</v>
      </c>
      <c r="AN258" s="172">
        <v>0</v>
      </c>
      <c r="AO258" s="172">
        <v>1.5596845400398536</v>
      </c>
      <c r="AP258" s="172">
        <v>0</v>
      </c>
      <c r="AQ258" s="172">
        <v>0</v>
      </c>
      <c r="AR258" s="173">
        <v>0</v>
      </c>
      <c r="AS258" s="174">
        <v>0.20821447756905431</v>
      </c>
      <c r="AT258" s="171">
        <v>0</v>
      </c>
      <c r="AU258" s="172" t="s">
        <v>232</v>
      </c>
      <c r="AV258" s="172">
        <v>0</v>
      </c>
      <c r="AW258" s="175" t="s">
        <v>232</v>
      </c>
      <c r="AX258" s="176">
        <v>0</v>
      </c>
      <c r="AY258" s="171" t="s">
        <v>232</v>
      </c>
      <c r="AZ258" s="172" t="s">
        <v>232</v>
      </c>
      <c r="BA258" s="172">
        <v>0</v>
      </c>
      <c r="BB258" s="172">
        <v>0</v>
      </c>
      <c r="BC258" s="172">
        <v>0</v>
      </c>
      <c r="BD258" s="172">
        <v>0</v>
      </c>
      <c r="BE258" s="172" t="s">
        <v>232</v>
      </c>
      <c r="BF258" s="172">
        <v>0</v>
      </c>
      <c r="BG258" s="172">
        <v>0</v>
      </c>
      <c r="BH258" s="172">
        <v>0</v>
      </c>
      <c r="BI258" s="172">
        <v>0</v>
      </c>
      <c r="BJ258" s="172">
        <v>0</v>
      </c>
      <c r="BK258" s="172"/>
      <c r="BL258" s="172"/>
      <c r="BM258" s="172"/>
      <c r="BN258" s="172">
        <v>0</v>
      </c>
      <c r="BO258" s="172">
        <v>0</v>
      </c>
      <c r="BP258" s="172">
        <v>0</v>
      </c>
      <c r="BQ258" s="172" t="s">
        <v>232</v>
      </c>
      <c r="BR258" s="172"/>
      <c r="BS258" s="172"/>
      <c r="BT258" s="172">
        <v>0</v>
      </c>
      <c r="BU258" s="172">
        <v>0</v>
      </c>
      <c r="BV258" s="173" t="s">
        <v>232</v>
      </c>
      <c r="BW258" s="174">
        <v>0</v>
      </c>
      <c r="BX258" s="177">
        <v>0</v>
      </c>
      <c r="BY258" s="178">
        <v>0</v>
      </c>
      <c r="BZ258" s="179">
        <v>0</v>
      </c>
      <c r="CA258" s="179">
        <v>7.9154746505061852E-2</v>
      </c>
    </row>
    <row r="259" spans="1:79" x14ac:dyDescent="0.2">
      <c r="A259" s="170">
        <v>42473</v>
      </c>
      <c r="B259" s="171" t="s">
        <v>232</v>
      </c>
      <c r="C259" s="172">
        <v>1.7014377148700771E-2</v>
      </c>
      <c r="D259" s="172" t="s">
        <v>232</v>
      </c>
      <c r="E259" s="172" t="s">
        <v>232</v>
      </c>
      <c r="F259" s="172" t="s">
        <v>232</v>
      </c>
      <c r="G259" s="172">
        <v>0.17696774915329311</v>
      </c>
      <c r="H259" s="173">
        <v>1.7014377148700771E-2</v>
      </c>
      <c r="I259" s="171"/>
      <c r="J259" s="172"/>
      <c r="K259" s="172"/>
      <c r="L259" s="172"/>
      <c r="M259" s="171"/>
      <c r="N259" s="172"/>
      <c r="O259" s="172">
        <v>5.6699774693002705E-2</v>
      </c>
      <c r="P259" s="172" t="s">
        <v>232</v>
      </c>
      <c r="Q259" s="172"/>
      <c r="R259" s="172"/>
      <c r="S259" s="172"/>
      <c r="T259" s="172"/>
      <c r="U259" s="172">
        <v>0.998825491763638</v>
      </c>
      <c r="V259" s="172">
        <v>0.998825491763638</v>
      </c>
      <c r="W259" s="172"/>
      <c r="X259" s="172"/>
      <c r="Y259" s="172"/>
      <c r="Z259" s="172"/>
      <c r="AA259" s="172"/>
      <c r="AB259" s="172"/>
      <c r="AC259" s="172"/>
      <c r="AD259" s="172"/>
      <c r="AE259" s="172"/>
      <c r="AF259" s="172"/>
      <c r="AG259" s="172"/>
      <c r="AH259" s="172"/>
      <c r="AI259" s="172"/>
      <c r="AJ259" s="173"/>
      <c r="AK259" s="170"/>
      <c r="AL259" s="171">
        <v>0</v>
      </c>
      <c r="AM259" s="172">
        <v>0</v>
      </c>
      <c r="AN259" s="172">
        <v>0</v>
      </c>
      <c r="AO259" s="172">
        <v>0</v>
      </c>
      <c r="AP259" s="172">
        <v>0</v>
      </c>
      <c r="AQ259" s="172">
        <v>0</v>
      </c>
      <c r="AR259" s="173">
        <v>0</v>
      </c>
      <c r="AS259" s="174">
        <v>0</v>
      </c>
      <c r="AT259" s="171">
        <v>0</v>
      </c>
      <c r="AU259" s="172">
        <v>0</v>
      </c>
      <c r="AV259" s="172">
        <v>0</v>
      </c>
      <c r="AW259" s="175" t="s">
        <v>232</v>
      </c>
      <c r="AX259" s="176">
        <v>0</v>
      </c>
      <c r="AY259" s="171" t="s">
        <v>232</v>
      </c>
      <c r="AZ259" s="172" t="s">
        <v>232</v>
      </c>
      <c r="BA259" s="172">
        <v>0</v>
      </c>
      <c r="BB259" s="172">
        <v>0</v>
      </c>
      <c r="BC259" s="172">
        <v>0</v>
      </c>
      <c r="BD259" s="172">
        <v>0</v>
      </c>
      <c r="BE259" s="172" t="s">
        <v>232</v>
      </c>
      <c r="BF259" s="172">
        <v>0</v>
      </c>
      <c r="BG259" s="172">
        <v>0</v>
      </c>
      <c r="BH259" s="172">
        <v>0</v>
      </c>
      <c r="BI259" s="172">
        <v>0</v>
      </c>
      <c r="BJ259" s="172">
        <v>0</v>
      </c>
      <c r="BK259" s="172"/>
      <c r="BL259" s="172"/>
      <c r="BM259" s="172"/>
      <c r="BN259" s="172">
        <v>0</v>
      </c>
      <c r="BO259" s="172">
        <v>0</v>
      </c>
      <c r="BP259" s="172">
        <v>0</v>
      </c>
      <c r="BQ259" s="172" t="s">
        <v>232</v>
      </c>
      <c r="BR259" s="172"/>
      <c r="BS259" s="172"/>
      <c r="BT259" s="172">
        <v>0</v>
      </c>
      <c r="BU259" s="172">
        <v>0</v>
      </c>
      <c r="BV259" s="173" t="s">
        <v>232</v>
      </c>
      <c r="BW259" s="174">
        <v>0</v>
      </c>
      <c r="BX259" s="177">
        <v>0</v>
      </c>
      <c r="BY259" s="178">
        <v>0</v>
      </c>
      <c r="BZ259" s="179">
        <v>0</v>
      </c>
      <c r="CA259" s="179">
        <v>0</v>
      </c>
    </row>
    <row r="260" spans="1:79" x14ac:dyDescent="0.2">
      <c r="A260" s="170">
        <v>42474</v>
      </c>
      <c r="B260" s="171" t="s">
        <v>232</v>
      </c>
      <c r="C260" s="172">
        <v>1.6813551722691968E-2</v>
      </c>
      <c r="D260" s="172" t="s">
        <v>232</v>
      </c>
      <c r="E260" s="172">
        <v>0.20291755876716316</v>
      </c>
      <c r="F260" s="172" t="s">
        <v>232</v>
      </c>
      <c r="G260" s="172">
        <v>0.17797665963236262</v>
      </c>
      <c r="H260" s="173">
        <v>1.6813551722691968E-2</v>
      </c>
      <c r="I260" s="171"/>
      <c r="J260" s="172"/>
      <c r="K260" s="172"/>
      <c r="L260" s="172"/>
      <c r="M260" s="171"/>
      <c r="N260" s="172"/>
      <c r="O260" s="172">
        <v>5.6704287142553746E-2</v>
      </c>
      <c r="P260" s="172" t="s">
        <v>232</v>
      </c>
      <c r="Q260" s="172"/>
      <c r="R260" s="172"/>
      <c r="S260" s="172"/>
      <c r="T260" s="172"/>
      <c r="U260" s="172">
        <v>0.99883535008586877</v>
      </c>
      <c r="V260" s="172">
        <v>0.99883535008586877</v>
      </c>
      <c r="W260" s="172"/>
      <c r="X260" s="172"/>
      <c r="Y260" s="172"/>
      <c r="Z260" s="172"/>
      <c r="AA260" s="172"/>
      <c r="AB260" s="172"/>
      <c r="AC260" s="172"/>
      <c r="AD260" s="172"/>
      <c r="AE260" s="172"/>
      <c r="AF260" s="172"/>
      <c r="AG260" s="172"/>
      <c r="AH260" s="172"/>
      <c r="AI260" s="172"/>
      <c r="AJ260" s="173"/>
      <c r="AK260" s="170"/>
      <c r="AL260" s="171" t="s">
        <v>232</v>
      </c>
      <c r="AM260" s="172">
        <v>0</v>
      </c>
      <c r="AN260" s="172">
        <v>0</v>
      </c>
      <c r="AO260" s="172">
        <v>1.5533568956253803</v>
      </c>
      <c r="AP260" s="172">
        <v>0</v>
      </c>
      <c r="AQ260" s="172">
        <v>0</v>
      </c>
      <c r="AR260" s="173">
        <v>0</v>
      </c>
      <c r="AS260" s="174">
        <v>0.21266965721904646</v>
      </c>
      <c r="AT260" s="171" t="s">
        <v>232</v>
      </c>
      <c r="AU260" s="172">
        <v>0</v>
      </c>
      <c r="AV260" s="172">
        <v>0</v>
      </c>
      <c r="AW260" s="175" t="s">
        <v>232</v>
      </c>
      <c r="AX260" s="176">
        <v>0</v>
      </c>
      <c r="AY260" s="171" t="s">
        <v>232</v>
      </c>
      <c r="AZ260" s="172" t="s">
        <v>232</v>
      </c>
      <c r="BA260" s="172">
        <v>0</v>
      </c>
      <c r="BB260" s="172">
        <v>0</v>
      </c>
      <c r="BC260" s="172">
        <v>0</v>
      </c>
      <c r="BD260" s="172">
        <v>0</v>
      </c>
      <c r="BE260" s="172" t="s">
        <v>232</v>
      </c>
      <c r="BF260" s="172">
        <v>0</v>
      </c>
      <c r="BG260" s="172">
        <v>0</v>
      </c>
      <c r="BH260" s="172">
        <v>0</v>
      </c>
      <c r="BI260" s="172">
        <v>0</v>
      </c>
      <c r="BJ260" s="172">
        <v>0</v>
      </c>
      <c r="BK260" s="172"/>
      <c r="BL260" s="172"/>
      <c r="BM260" s="172"/>
      <c r="BN260" s="172">
        <v>0</v>
      </c>
      <c r="BO260" s="172">
        <v>0</v>
      </c>
      <c r="BP260" s="172">
        <v>0</v>
      </c>
      <c r="BQ260" s="172" t="s">
        <v>232</v>
      </c>
      <c r="BR260" s="172"/>
      <c r="BS260" s="172"/>
      <c r="BT260" s="172">
        <v>0</v>
      </c>
      <c r="BU260" s="172">
        <v>0</v>
      </c>
      <c r="BV260" s="173" t="s">
        <v>232</v>
      </c>
      <c r="BW260" s="174">
        <v>0</v>
      </c>
      <c r="BX260" s="177">
        <v>0</v>
      </c>
      <c r="BY260" s="178">
        <v>0</v>
      </c>
      <c r="BZ260" s="179">
        <v>0</v>
      </c>
      <c r="CA260" s="179">
        <v>7.9734052228055519E-2</v>
      </c>
    </row>
    <row r="261" spans="1:79" x14ac:dyDescent="0.2">
      <c r="A261" s="170">
        <v>42475</v>
      </c>
      <c r="B261" s="171" t="s">
        <v>232</v>
      </c>
      <c r="C261" s="172">
        <v>1.5812064605292542E-2</v>
      </c>
      <c r="D261" s="172" t="s">
        <v>232</v>
      </c>
      <c r="E261" s="172">
        <v>0.18741823218502482</v>
      </c>
      <c r="F261" s="172" t="s">
        <v>232</v>
      </c>
      <c r="G261" s="172">
        <v>0.16779803218671979</v>
      </c>
      <c r="H261" s="173">
        <v>1.5812064605292542E-2</v>
      </c>
      <c r="I261" s="171"/>
      <c r="J261" s="172"/>
      <c r="K261" s="172"/>
      <c r="L261" s="172"/>
      <c r="M261" s="171"/>
      <c r="N261" s="172"/>
      <c r="O261" s="172">
        <v>5.5713631931867583E-2</v>
      </c>
      <c r="P261" s="172" t="s">
        <v>232</v>
      </c>
      <c r="Q261" s="172"/>
      <c r="R261" s="172"/>
      <c r="S261" s="172"/>
      <c r="T261" s="172"/>
      <c r="U261" s="172">
        <v>0.99689088486402899</v>
      </c>
      <c r="V261" s="172">
        <v>0.99689088486402899</v>
      </c>
      <c r="W261" s="172"/>
      <c r="X261" s="172"/>
      <c r="Y261" s="172"/>
      <c r="Z261" s="172"/>
      <c r="AA261" s="172"/>
      <c r="AB261" s="172"/>
      <c r="AC261" s="172"/>
      <c r="AD261" s="172"/>
      <c r="AE261" s="172"/>
      <c r="AF261" s="172"/>
      <c r="AG261" s="172"/>
      <c r="AH261" s="172"/>
      <c r="AI261" s="172"/>
      <c r="AJ261" s="173"/>
      <c r="AK261" s="170"/>
      <c r="AL261" s="171" t="s">
        <v>232</v>
      </c>
      <c r="AM261" s="172">
        <v>0</v>
      </c>
      <c r="AN261" s="172">
        <v>0</v>
      </c>
      <c r="AO261" s="172">
        <v>0</v>
      </c>
      <c r="AP261" s="172">
        <v>0</v>
      </c>
      <c r="AQ261" s="172">
        <v>0</v>
      </c>
      <c r="AR261" s="173">
        <v>0</v>
      </c>
      <c r="AS261" s="174">
        <v>0</v>
      </c>
      <c r="AT261" s="171" t="s">
        <v>232</v>
      </c>
      <c r="AU261" s="172">
        <v>0</v>
      </c>
      <c r="AV261" s="172">
        <v>0</v>
      </c>
      <c r="AW261" s="175" t="s">
        <v>232</v>
      </c>
      <c r="AX261" s="176">
        <v>0</v>
      </c>
      <c r="AY261" s="171" t="s">
        <v>232</v>
      </c>
      <c r="AZ261" s="172" t="s">
        <v>232</v>
      </c>
      <c r="BA261" s="172">
        <v>0</v>
      </c>
      <c r="BB261" s="172">
        <v>0</v>
      </c>
      <c r="BC261" s="172">
        <v>0</v>
      </c>
      <c r="BD261" s="172">
        <v>0</v>
      </c>
      <c r="BE261" s="172" t="s">
        <v>232</v>
      </c>
      <c r="BF261" s="172">
        <v>0</v>
      </c>
      <c r="BG261" s="172">
        <v>0</v>
      </c>
      <c r="BH261" s="172">
        <v>0</v>
      </c>
      <c r="BI261" s="172">
        <v>0</v>
      </c>
      <c r="BJ261" s="172">
        <v>0</v>
      </c>
      <c r="BK261" s="172"/>
      <c r="BL261" s="172"/>
      <c r="BM261" s="172"/>
      <c r="BN261" s="172">
        <v>0</v>
      </c>
      <c r="BO261" s="172">
        <v>0</v>
      </c>
      <c r="BP261" s="172">
        <v>0</v>
      </c>
      <c r="BQ261" s="172" t="s">
        <v>232</v>
      </c>
      <c r="BR261" s="172"/>
      <c r="BS261" s="172"/>
      <c r="BT261" s="172">
        <v>0</v>
      </c>
      <c r="BU261" s="172">
        <v>0</v>
      </c>
      <c r="BV261" s="173" t="s">
        <v>232</v>
      </c>
      <c r="BW261" s="174">
        <v>0</v>
      </c>
      <c r="BX261" s="177">
        <v>0</v>
      </c>
      <c r="BY261" s="178">
        <v>0</v>
      </c>
      <c r="BZ261" s="179">
        <v>0</v>
      </c>
      <c r="CA261" s="179">
        <v>0</v>
      </c>
    </row>
    <row r="262" spans="1:79" x14ac:dyDescent="0.2">
      <c r="A262" s="170">
        <v>42478</v>
      </c>
      <c r="B262" s="171" t="s">
        <v>232</v>
      </c>
      <c r="C262" s="172">
        <v>1.1109270686386789E-2</v>
      </c>
      <c r="D262" s="172" t="s">
        <v>232</v>
      </c>
      <c r="E262" s="172">
        <v>0.15727832857945986</v>
      </c>
      <c r="F262" s="172" t="s">
        <v>232</v>
      </c>
      <c r="G262" s="172">
        <v>0.16778096957062513</v>
      </c>
      <c r="H262" s="173">
        <v>1.1109270686386789E-2</v>
      </c>
      <c r="I262" s="171"/>
      <c r="J262" s="172"/>
      <c r="K262" s="172"/>
      <c r="L262" s="172"/>
      <c r="M262" s="171"/>
      <c r="N262" s="172"/>
      <c r="O262" s="172">
        <v>5.2741303904346455E-2</v>
      </c>
      <c r="P262" s="172" t="s">
        <v>232</v>
      </c>
      <c r="Q262" s="172"/>
      <c r="R262" s="172"/>
      <c r="S262" s="172"/>
      <c r="T262" s="172"/>
      <c r="U262" s="172">
        <v>0.99200963384479779</v>
      </c>
      <c r="V262" s="172">
        <v>0.99200963384479779</v>
      </c>
      <c r="W262" s="172"/>
      <c r="X262" s="172"/>
      <c r="Y262" s="172"/>
      <c r="Z262" s="172"/>
      <c r="AA262" s="172"/>
      <c r="AB262" s="172"/>
      <c r="AC262" s="172"/>
      <c r="AD262" s="172"/>
      <c r="AE262" s="172"/>
      <c r="AF262" s="172"/>
      <c r="AG262" s="172"/>
      <c r="AH262" s="172"/>
      <c r="AI262" s="172"/>
      <c r="AJ262" s="173"/>
      <c r="AK262" s="170"/>
      <c r="AL262" s="171" t="s">
        <v>232</v>
      </c>
      <c r="AM262" s="172">
        <v>0</v>
      </c>
      <c r="AN262" s="172">
        <v>0</v>
      </c>
      <c r="AO262" s="172">
        <v>0</v>
      </c>
      <c r="AP262" s="172">
        <v>0</v>
      </c>
      <c r="AQ262" s="172">
        <v>0</v>
      </c>
      <c r="AR262" s="173">
        <v>0</v>
      </c>
      <c r="AS262" s="174">
        <v>0</v>
      </c>
      <c r="AT262" s="171" t="s">
        <v>232</v>
      </c>
      <c r="AU262" s="172">
        <v>0</v>
      </c>
      <c r="AV262" s="172">
        <v>0</v>
      </c>
      <c r="AW262" s="175" t="s">
        <v>232</v>
      </c>
      <c r="AX262" s="176">
        <v>0</v>
      </c>
      <c r="AY262" s="171" t="s">
        <v>232</v>
      </c>
      <c r="AZ262" s="172" t="s">
        <v>232</v>
      </c>
      <c r="BA262" s="172">
        <v>0</v>
      </c>
      <c r="BB262" s="172">
        <v>0</v>
      </c>
      <c r="BC262" s="172">
        <v>0</v>
      </c>
      <c r="BD262" s="172">
        <v>0</v>
      </c>
      <c r="BE262" s="172" t="s">
        <v>232</v>
      </c>
      <c r="BF262" s="172">
        <v>0</v>
      </c>
      <c r="BG262" s="172">
        <v>0</v>
      </c>
      <c r="BH262" s="172">
        <v>0</v>
      </c>
      <c r="BI262" s="172">
        <v>0</v>
      </c>
      <c r="BJ262" s="172">
        <v>0</v>
      </c>
      <c r="BK262" s="172"/>
      <c r="BL262" s="172"/>
      <c r="BM262" s="172"/>
      <c r="BN262" s="172">
        <v>0</v>
      </c>
      <c r="BO262" s="172">
        <v>0</v>
      </c>
      <c r="BP262" s="172">
        <v>0</v>
      </c>
      <c r="BQ262" s="172" t="s">
        <v>232</v>
      </c>
      <c r="BR262" s="172"/>
      <c r="BS262" s="172"/>
      <c r="BT262" s="172">
        <v>0</v>
      </c>
      <c r="BU262" s="172">
        <v>0</v>
      </c>
      <c r="BV262" s="173" t="s">
        <v>232</v>
      </c>
      <c r="BW262" s="174">
        <v>0</v>
      </c>
      <c r="BX262" s="177">
        <v>0</v>
      </c>
      <c r="BY262" s="178">
        <v>0</v>
      </c>
      <c r="BZ262" s="179">
        <v>0</v>
      </c>
      <c r="CA262" s="179">
        <v>0</v>
      </c>
    </row>
    <row r="263" spans="1:79" x14ac:dyDescent="0.2">
      <c r="A263" s="170">
        <v>42479</v>
      </c>
      <c r="B263" s="171" t="s">
        <v>232</v>
      </c>
      <c r="C263" s="172">
        <v>1.2607627614713061E-2</v>
      </c>
      <c r="D263" s="172" t="s">
        <v>232</v>
      </c>
      <c r="E263" s="172">
        <v>7.4293080144668622E-2</v>
      </c>
      <c r="F263" s="172" t="s">
        <v>232</v>
      </c>
      <c r="G263" s="172">
        <v>0.163700235382638</v>
      </c>
      <c r="H263" s="173">
        <v>1.2607627614713061E-2</v>
      </c>
      <c r="I263" s="171"/>
      <c r="J263" s="172"/>
      <c r="K263" s="172"/>
      <c r="L263" s="172"/>
      <c r="M263" s="171"/>
      <c r="N263" s="172"/>
      <c r="O263" s="172">
        <v>5.2745502948271857E-2</v>
      </c>
      <c r="P263" s="172" t="s">
        <v>232</v>
      </c>
      <c r="Q263" s="172"/>
      <c r="R263" s="172"/>
      <c r="S263" s="172"/>
      <c r="T263" s="172"/>
      <c r="U263" s="172">
        <v>0.99103723299246349</v>
      </c>
      <c r="V263" s="172">
        <v>0.99103723299246349</v>
      </c>
      <c r="W263" s="172"/>
      <c r="X263" s="172"/>
      <c r="Y263" s="172"/>
      <c r="Z263" s="172"/>
      <c r="AA263" s="172"/>
      <c r="AB263" s="172"/>
      <c r="AC263" s="172"/>
      <c r="AD263" s="172"/>
      <c r="AE263" s="172"/>
      <c r="AF263" s="172"/>
      <c r="AG263" s="172"/>
      <c r="AH263" s="172"/>
      <c r="AI263" s="172"/>
      <c r="AJ263" s="173"/>
      <c r="AK263" s="170"/>
      <c r="AL263" s="171" t="s">
        <v>232</v>
      </c>
      <c r="AM263" s="172">
        <v>0</v>
      </c>
      <c r="AN263" s="172">
        <v>0</v>
      </c>
      <c r="AO263" s="172">
        <v>0</v>
      </c>
      <c r="AP263" s="172">
        <v>0.80818638933301756</v>
      </c>
      <c r="AQ263" s="172">
        <v>0</v>
      </c>
      <c r="AR263" s="173">
        <v>0</v>
      </c>
      <c r="AS263" s="174">
        <v>0.15011975803697397</v>
      </c>
      <c r="AT263" s="171" t="s">
        <v>232</v>
      </c>
      <c r="AU263" s="172">
        <v>0</v>
      </c>
      <c r="AV263" s="172">
        <v>0</v>
      </c>
      <c r="AW263" s="175" t="s">
        <v>232</v>
      </c>
      <c r="AX263" s="176">
        <v>0</v>
      </c>
      <c r="AY263" s="171" t="s">
        <v>232</v>
      </c>
      <c r="AZ263" s="172" t="s">
        <v>232</v>
      </c>
      <c r="BA263" s="172">
        <v>0</v>
      </c>
      <c r="BB263" s="172">
        <v>0</v>
      </c>
      <c r="BC263" s="172">
        <v>0</v>
      </c>
      <c r="BD263" s="172">
        <v>0</v>
      </c>
      <c r="BE263" s="172" t="s">
        <v>232</v>
      </c>
      <c r="BF263" s="172">
        <v>0</v>
      </c>
      <c r="BG263" s="172">
        <v>0</v>
      </c>
      <c r="BH263" s="172">
        <v>0</v>
      </c>
      <c r="BI263" s="172">
        <v>0</v>
      </c>
      <c r="BJ263" s="172">
        <v>0</v>
      </c>
      <c r="BK263" s="172"/>
      <c r="BL263" s="172"/>
      <c r="BM263" s="172"/>
      <c r="BN263" s="172">
        <v>0</v>
      </c>
      <c r="BO263" s="172">
        <v>0</v>
      </c>
      <c r="BP263" s="172">
        <v>0</v>
      </c>
      <c r="BQ263" s="172" t="s">
        <v>232</v>
      </c>
      <c r="BR263" s="172"/>
      <c r="BS263" s="172"/>
      <c r="BT263" s="172">
        <v>0</v>
      </c>
      <c r="BU263" s="172">
        <v>0</v>
      </c>
      <c r="BV263" s="173" t="s">
        <v>232</v>
      </c>
      <c r="BW263" s="174">
        <v>0</v>
      </c>
      <c r="BX263" s="177">
        <v>0</v>
      </c>
      <c r="BY263" s="178">
        <v>0</v>
      </c>
      <c r="BZ263" s="179">
        <v>0</v>
      </c>
      <c r="CA263" s="179">
        <v>5.6250145898815919E-2</v>
      </c>
    </row>
    <row r="264" spans="1:79" x14ac:dyDescent="0.2">
      <c r="A264" s="170">
        <v>42480</v>
      </c>
      <c r="B264" s="171" t="s">
        <v>232</v>
      </c>
      <c r="C264" s="172">
        <v>1.1406433228335528E-2</v>
      </c>
      <c r="D264" s="172" t="s">
        <v>232</v>
      </c>
      <c r="E264" s="172">
        <v>0.17974122608983956</v>
      </c>
      <c r="F264" s="172" t="s">
        <v>232</v>
      </c>
      <c r="G264" s="172">
        <v>0.16470779616901049</v>
      </c>
      <c r="H264" s="173">
        <v>1.1406433228335528E-2</v>
      </c>
      <c r="I264" s="171"/>
      <c r="J264" s="172"/>
      <c r="K264" s="172"/>
      <c r="L264" s="172"/>
      <c r="M264" s="171"/>
      <c r="N264" s="172"/>
      <c r="O264" s="172">
        <v>5.1754167703415489E-2</v>
      </c>
      <c r="P264" s="172" t="s">
        <v>232</v>
      </c>
      <c r="Q264" s="172"/>
      <c r="R264" s="172"/>
      <c r="S264" s="172"/>
      <c r="T264" s="172"/>
      <c r="U264" s="172">
        <v>0.98908258148579076</v>
      </c>
      <c r="V264" s="172">
        <v>0.98908258148579076</v>
      </c>
      <c r="W264" s="172"/>
      <c r="X264" s="172"/>
      <c r="Y264" s="172"/>
      <c r="Z264" s="172"/>
      <c r="AA264" s="172"/>
      <c r="AB264" s="172"/>
      <c r="AC264" s="172"/>
      <c r="AD264" s="172"/>
      <c r="AE264" s="172"/>
      <c r="AF264" s="172"/>
      <c r="AG264" s="172"/>
      <c r="AH264" s="172"/>
      <c r="AI264" s="172"/>
      <c r="AJ264" s="173"/>
      <c r="AK264" s="170"/>
      <c r="AL264" s="171" t="s">
        <v>232</v>
      </c>
      <c r="AM264" s="172">
        <v>0</v>
      </c>
      <c r="AN264" s="172">
        <v>0</v>
      </c>
      <c r="AO264" s="172">
        <v>0</v>
      </c>
      <c r="AP264" s="172">
        <v>0</v>
      </c>
      <c r="AQ264" s="172">
        <v>0</v>
      </c>
      <c r="AR264" s="173">
        <v>0</v>
      </c>
      <c r="AS264" s="174">
        <v>0</v>
      </c>
      <c r="AT264" s="171" t="s">
        <v>232</v>
      </c>
      <c r="AU264" s="172">
        <v>0</v>
      </c>
      <c r="AV264" s="172">
        <v>0</v>
      </c>
      <c r="AW264" s="175" t="s">
        <v>232</v>
      </c>
      <c r="AX264" s="176">
        <v>0</v>
      </c>
      <c r="AY264" s="171" t="s">
        <v>232</v>
      </c>
      <c r="AZ264" s="172" t="s">
        <v>232</v>
      </c>
      <c r="BA264" s="172">
        <v>0</v>
      </c>
      <c r="BB264" s="172">
        <v>0</v>
      </c>
      <c r="BC264" s="172">
        <v>0</v>
      </c>
      <c r="BD264" s="172">
        <v>0</v>
      </c>
      <c r="BE264" s="172" t="s">
        <v>232</v>
      </c>
      <c r="BF264" s="172">
        <v>0</v>
      </c>
      <c r="BG264" s="172">
        <v>0</v>
      </c>
      <c r="BH264" s="172">
        <v>0</v>
      </c>
      <c r="BI264" s="172">
        <v>0</v>
      </c>
      <c r="BJ264" s="172">
        <v>0</v>
      </c>
      <c r="BK264" s="172"/>
      <c r="BL264" s="172"/>
      <c r="BM264" s="172"/>
      <c r="BN264" s="172">
        <v>0</v>
      </c>
      <c r="BO264" s="172">
        <v>0</v>
      </c>
      <c r="BP264" s="172">
        <v>0</v>
      </c>
      <c r="BQ264" s="172" t="s">
        <v>232</v>
      </c>
      <c r="BR264" s="172"/>
      <c r="BS264" s="172"/>
      <c r="BT264" s="172">
        <v>0</v>
      </c>
      <c r="BU264" s="172">
        <v>0</v>
      </c>
      <c r="BV264" s="173" t="s">
        <v>232</v>
      </c>
      <c r="BW264" s="174">
        <v>0</v>
      </c>
      <c r="BX264" s="177">
        <v>0</v>
      </c>
      <c r="BY264" s="178">
        <v>0</v>
      </c>
      <c r="BZ264" s="179">
        <v>0</v>
      </c>
      <c r="CA264" s="179">
        <v>0</v>
      </c>
    </row>
    <row r="265" spans="1:79" x14ac:dyDescent="0.2">
      <c r="A265" s="170">
        <v>42481</v>
      </c>
      <c r="B265" s="171" t="s">
        <v>232</v>
      </c>
      <c r="C265" s="172">
        <v>1.0505499629049099E-2</v>
      </c>
      <c r="D265" s="172" t="s">
        <v>232</v>
      </c>
      <c r="E265" s="172">
        <v>7.2063197607579565E-2</v>
      </c>
      <c r="F265" s="172" t="s">
        <v>232</v>
      </c>
      <c r="G265" s="172">
        <v>0.16266775111833731</v>
      </c>
      <c r="H265" s="173">
        <v>1.0505499629049099E-2</v>
      </c>
      <c r="I265" s="171"/>
      <c r="J265" s="172"/>
      <c r="K265" s="172"/>
      <c r="L265" s="172"/>
      <c r="M265" s="171"/>
      <c r="N265" s="172"/>
      <c r="O265" s="172">
        <v>5.0762684450197264E-2</v>
      </c>
      <c r="P265" s="172" t="s">
        <v>232</v>
      </c>
      <c r="Q265" s="172"/>
      <c r="R265" s="172"/>
      <c r="S265" s="172"/>
      <c r="T265" s="172"/>
      <c r="U265" s="172">
        <v>0.69595476294040248</v>
      </c>
      <c r="V265" s="172">
        <v>0.69595476294040248</v>
      </c>
      <c r="W265" s="172"/>
      <c r="X265" s="172"/>
      <c r="Y265" s="172"/>
      <c r="Z265" s="172"/>
      <c r="AA265" s="172"/>
      <c r="AB265" s="172"/>
      <c r="AC265" s="172"/>
      <c r="AD265" s="172"/>
      <c r="AE265" s="172"/>
      <c r="AF265" s="172"/>
      <c r="AG265" s="172"/>
      <c r="AH265" s="172"/>
      <c r="AI265" s="172"/>
      <c r="AJ265" s="173"/>
      <c r="AK265" s="170"/>
      <c r="AL265" s="171" t="s">
        <v>232</v>
      </c>
      <c r="AM265" s="172">
        <v>0</v>
      </c>
      <c r="AN265" s="172">
        <v>0</v>
      </c>
      <c r="AO265" s="172">
        <v>0</v>
      </c>
      <c r="AP265" s="172">
        <v>0</v>
      </c>
      <c r="AQ265" s="172">
        <v>0</v>
      </c>
      <c r="AR265" s="173">
        <v>0</v>
      </c>
      <c r="AS265" s="174">
        <v>0</v>
      </c>
      <c r="AT265" s="171" t="s">
        <v>232</v>
      </c>
      <c r="AU265" s="172">
        <v>0</v>
      </c>
      <c r="AV265" s="172">
        <v>0</v>
      </c>
      <c r="AW265" s="175" t="s">
        <v>232</v>
      </c>
      <c r="AX265" s="176">
        <v>0</v>
      </c>
      <c r="AY265" s="171" t="s">
        <v>232</v>
      </c>
      <c r="AZ265" s="172" t="s">
        <v>232</v>
      </c>
      <c r="BA265" s="172">
        <v>0</v>
      </c>
      <c r="BB265" s="172">
        <v>0</v>
      </c>
      <c r="BC265" s="172">
        <v>0</v>
      </c>
      <c r="BD265" s="172">
        <v>0</v>
      </c>
      <c r="BE265" s="172" t="s">
        <v>232</v>
      </c>
      <c r="BF265" s="172">
        <v>0</v>
      </c>
      <c r="BG265" s="172">
        <v>0</v>
      </c>
      <c r="BH265" s="172">
        <v>0</v>
      </c>
      <c r="BI265" s="172">
        <v>0</v>
      </c>
      <c r="BJ265" s="172">
        <v>0</v>
      </c>
      <c r="BK265" s="172"/>
      <c r="BL265" s="172"/>
      <c r="BM265" s="172"/>
      <c r="BN265" s="172">
        <v>0</v>
      </c>
      <c r="BO265" s="172">
        <v>0</v>
      </c>
      <c r="BP265" s="172">
        <v>0</v>
      </c>
      <c r="BQ265" s="172" t="s">
        <v>232</v>
      </c>
      <c r="BR265" s="172"/>
      <c r="BS265" s="172"/>
      <c r="BT265" s="172">
        <v>0</v>
      </c>
      <c r="BU265" s="172">
        <v>0</v>
      </c>
      <c r="BV265" s="173" t="s">
        <v>232</v>
      </c>
      <c r="BW265" s="174">
        <v>0</v>
      </c>
      <c r="BX265" s="177">
        <v>0</v>
      </c>
      <c r="BY265" s="178">
        <v>0</v>
      </c>
      <c r="BZ265" s="179">
        <v>0</v>
      </c>
      <c r="CA265" s="179">
        <v>0</v>
      </c>
    </row>
    <row r="266" spans="1:79" x14ac:dyDescent="0.2">
      <c r="A266" s="170">
        <v>42482</v>
      </c>
      <c r="B266" s="171" t="s">
        <v>232</v>
      </c>
      <c r="C266" s="172">
        <v>1.0004842343685249E-2</v>
      </c>
      <c r="D266" s="172" t="s">
        <v>232</v>
      </c>
      <c r="E266" s="172" t="s">
        <v>232</v>
      </c>
      <c r="F266" s="172" t="s">
        <v>232</v>
      </c>
      <c r="G266" s="172">
        <v>0.16672088484060008</v>
      </c>
      <c r="H266" s="173">
        <v>1.0004842343685249E-2</v>
      </c>
      <c r="I266" s="171"/>
      <c r="J266" s="172"/>
      <c r="K266" s="172"/>
      <c r="L266" s="172"/>
      <c r="M266" s="171"/>
      <c r="N266" s="172"/>
      <c r="O266" s="172">
        <v>5.0766726889942652E-2</v>
      </c>
      <c r="P266" s="172" t="s">
        <v>232</v>
      </c>
      <c r="Q266" s="172"/>
      <c r="R266" s="172"/>
      <c r="S266" s="172"/>
      <c r="T266" s="172"/>
      <c r="U266" s="172">
        <v>0.98615532686755947</v>
      </c>
      <c r="V266" s="172">
        <v>0.98615532686755947</v>
      </c>
      <c r="W266" s="172"/>
      <c r="X266" s="172"/>
      <c r="Y266" s="172"/>
      <c r="Z266" s="172"/>
      <c r="AA266" s="172"/>
      <c r="AB266" s="172"/>
      <c r="AC266" s="172"/>
      <c r="AD266" s="172"/>
      <c r="AE266" s="172"/>
      <c r="AF266" s="172"/>
      <c r="AG266" s="172"/>
      <c r="AH266" s="172"/>
      <c r="AI266" s="172"/>
      <c r="AJ266" s="173"/>
      <c r="AK266" s="170"/>
      <c r="AL266" s="171" t="s">
        <v>232</v>
      </c>
      <c r="AM266" s="172">
        <v>0</v>
      </c>
      <c r="AN266" s="172">
        <v>0</v>
      </c>
      <c r="AO266" s="172">
        <v>0</v>
      </c>
      <c r="AP266" s="172">
        <v>0</v>
      </c>
      <c r="AQ266" s="172">
        <v>0</v>
      </c>
      <c r="AR266" s="173">
        <v>0</v>
      </c>
      <c r="AS266" s="174">
        <v>0</v>
      </c>
      <c r="AT266" s="171" t="s">
        <v>232</v>
      </c>
      <c r="AU266" s="172">
        <v>0</v>
      </c>
      <c r="AV266" s="172">
        <v>0</v>
      </c>
      <c r="AW266" s="175" t="s">
        <v>232</v>
      </c>
      <c r="AX266" s="176">
        <v>0</v>
      </c>
      <c r="AY266" s="171" t="s">
        <v>232</v>
      </c>
      <c r="AZ266" s="172" t="s">
        <v>232</v>
      </c>
      <c r="BA266" s="172">
        <v>0</v>
      </c>
      <c r="BB266" s="172">
        <v>0</v>
      </c>
      <c r="BC266" s="172">
        <v>0</v>
      </c>
      <c r="BD266" s="172">
        <v>0</v>
      </c>
      <c r="BE266" s="172" t="s">
        <v>232</v>
      </c>
      <c r="BF266" s="172">
        <v>0</v>
      </c>
      <c r="BG266" s="172">
        <v>0</v>
      </c>
      <c r="BH266" s="172">
        <v>0</v>
      </c>
      <c r="BI266" s="172">
        <v>0</v>
      </c>
      <c r="BJ266" s="172">
        <v>0</v>
      </c>
      <c r="BK266" s="172"/>
      <c r="BL266" s="172"/>
      <c r="BM266" s="172"/>
      <c r="BN266" s="172">
        <v>0</v>
      </c>
      <c r="BO266" s="172">
        <v>0</v>
      </c>
      <c r="BP266" s="172">
        <v>0</v>
      </c>
      <c r="BQ266" s="172" t="s">
        <v>232</v>
      </c>
      <c r="BR266" s="172"/>
      <c r="BS266" s="172"/>
      <c r="BT266" s="172">
        <v>0</v>
      </c>
      <c r="BU266" s="172">
        <v>0</v>
      </c>
      <c r="BV266" s="173" t="s">
        <v>232</v>
      </c>
      <c r="BW266" s="174">
        <v>0</v>
      </c>
      <c r="BX266" s="177">
        <v>0</v>
      </c>
      <c r="BY266" s="178">
        <v>0</v>
      </c>
      <c r="BZ266" s="179">
        <v>0</v>
      </c>
      <c r="CA266" s="179">
        <v>0</v>
      </c>
    </row>
    <row r="267" spans="1:79" x14ac:dyDescent="0.2">
      <c r="A267" s="170">
        <v>42485</v>
      </c>
      <c r="B267" s="171" t="s">
        <v>232</v>
      </c>
      <c r="C267" s="172">
        <v>7.4026871754487595E-3</v>
      </c>
      <c r="D267" s="172" t="s">
        <v>232</v>
      </c>
      <c r="E267" s="172">
        <v>0.17280749307292276</v>
      </c>
      <c r="F267" s="172" t="s">
        <v>232</v>
      </c>
      <c r="G267" s="172">
        <v>0.16365198034141987</v>
      </c>
      <c r="H267" s="173">
        <v>7.4026871754487595E-3</v>
      </c>
      <c r="I267" s="171"/>
      <c r="J267" s="172"/>
      <c r="K267" s="172"/>
      <c r="L267" s="172"/>
      <c r="M267" s="171"/>
      <c r="N267" s="172"/>
      <c r="O267" s="172">
        <v>4.7791628499728789E-2</v>
      </c>
      <c r="P267" s="172" t="s">
        <v>232</v>
      </c>
      <c r="Q267" s="172"/>
      <c r="R267" s="172"/>
      <c r="S267" s="172"/>
      <c r="T267" s="172"/>
      <c r="U267" s="172">
        <v>0.98128257779181771</v>
      </c>
      <c r="V267" s="172">
        <v>0.98128257779181771</v>
      </c>
      <c r="W267" s="172"/>
      <c r="X267" s="172"/>
      <c r="Y267" s="172"/>
      <c r="Z267" s="172"/>
      <c r="AA267" s="172"/>
      <c r="AB267" s="172"/>
      <c r="AC267" s="172"/>
      <c r="AD267" s="172"/>
      <c r="AE267" s="172"/>
      <c r="AF267" s="172"/>
      <c r="AG267" s="172"/>
      <c r="AH267" s="172"/>
      <c r="AI267" s="172"/>
      <c r="AJ267" s="173"/>
      <c r="AK267" s="170"/>
      <c r="AL267" s="171" t="s">
        <v>232</v>
      </c>
      <c r="AM267" s="172">
        <v>0</v>
      </c>
      <c r="AN267" s="172">
        <v>0</v>
      </c>
      <c r="AO267" s="172">
        <v>0</v>
      </c>
      <c r="AP267" s="172">
        <v>0</v>
      </c>
      <c r="AQ267" s="172">
        <v>0</v>
      </c>
      <c r="AR267" s="173">
        <v>0</v>
      </c>
      <c r="AS267" s="174">
        <v>0</v>
      </c>
      <c r="AT267" s="171" t="s">
        <v>232</v>
      </c>
      <c r="AU267" s="172">
        <v>0</v>
      </c>
      <c r="AV267" s="172">
        <v>0</v>
      </c>
      <c r="AW267" s="175" t="s">
        <v>232</v>
      </c>
      <c r="AX267" s="176">
        <v>0</v>
      </c>
      <c r="AY267" s="171" t="s">
        <v>232</v>
      </c>
      <c r="AZ267" s="172" t="s">
        <v>232</v>
      </c>
      <c r="BA267" s="172">
        <v>0</v>
      </c>
      <c r="BB267" s="172">
        <v>0</v>
      </c>
      <c r="BC267" s="172">
        <v>0</v>
      </c>
      <c r="BD267" s="172">
        <v>0</v>
      </c>
      <c r="BE267" s="172" t="s">
        <v>232</v>
      </c>
      <c r="BF267" s="172">
        <v>0</v>
      </c>
      <c r="BG267" s="172">
        <v>0</v>
      </c>
      <c r="BH267" s="172">
        <v>0</v>
      </c>
      <c r="BI267" s="172">
        <v>0</v>
      </c>
      <c r="BJ267" s="172">
        <v>0</v>
      </c>
      <c r="BK267" s="172"/>
      <c r="BL267" s="172"/>
      <c r="BM267" s="172"/>
      <c r="BN267" s="172">
        <v>0</v>
      </c>
      <c r="BO267" s="172">
        <v>0</v>
      </c>
      <c r="BP267" s="172">
        <v>0</v>
      </c>
      <c r="BQ267" s="172" t="s">
        <v>232</v>
      </c>
      <c r="BR267" s="172"/>
      <c r="BS267" s="172"/>
      <c r="BT267" s="172">
        <v>0</v>
      </c>
      <c r="BU267" s="172">
        <v>0</v>
      </c>
      <c r="BV267" s="173" t="s">
        <v>232</v>
      </c>
      <c r="BW267" s="174">
        <v>0</v>
      </c>
      <c r="BX267" s="177">
        <v>0</v>
      </c>
      <c r="BY267" s="178">
        <v>0</v>
      </c>
      <c r="BZ267" s="179">
        <v>0</v>
      </c>
      <c r="CA267" s="179">
        <v>0</v>
      </c>
    </row>
    <row r="268" spans="1:79" x14ac:dyDescent="0.2">
      <c r="A268" s="170">
        <v>42486</v>
      </c>
      <c r="B268" s="171" t="s">
        <v>232</v>
      </c>
      <c r="C268" s="172">
        <v>6.6021258845407561E-3</v>
      </c>
      <c r="D268" s="172" t="s">
        <v>232</v>
      </c>
      <c r="E268" s="172">
        <v>6.6692866234382156E-2</v>
      </c>
      <c r="F268" s="172" t="s">
        <v>232</v>
      </c>
      <c r="G268" s="172">
        <v>0.15754033794943578</v>
      </c>
      <c r="H268" s="173">
        <v>6.6021258845407561E-3</v>
      </c>
      <c r="I268" s="171"/>
      <c r="J268" s="172"/>
      <c r="K268" s="172"/>
      <c r="L268" s="172"/>
      <c r="M268" s="171"/>
      <c r="N268" s="172"/>
      <c r="O268" s="172">
        <v>4.6799464295490867E-2</v>
      </c>
      <c r="P268" s="172" t="s">
        <v>232</v>
      </c>
      <c r="Q268" s="172"/>
      <c r="R268" s="172"/>
      <c r="S268" s="172"/>
      <c r="T268" s="172"/>
      <c r="U268" s="172">
        <v>0.98030988849344725</v>
      </c>
      <c r="V268" s="172">
        <v>0.98030988849344725</v>
      </c>
      <c r="W268" s="172"/>
      <c r="X268" s="172"/>
      <c r="Y268" s="172"/>
      <c r="Z268" s="172"/>
      <c r="AA268" s="172"/>
      <c r="AB268" s="172"/>
      <c r="AC268" s="172"/>
      <c r="AD268" s="172"/>
      <c r="AE268" s="172"/>
      <c r="AF268" s="172"/>
      <c r="AG268" s="172"/>
      <c r="AH268" s="172"/>
      <c r="AI268" s="172"/>
      <c r="AJ268" s="173"/>
      <c r="AK268" s="170"/>
      <c r="AL268" s="171" t="s">
        <v>232</v>
      </c>
      <c r="AM268" s="172">
        <v>1.6018844263270466</v>
      </c>
      <c r="AN268" s="172">
        <v>1.7577719888486949</v>
      </c>
      <c r="AO268" s="172">
        <v>0</v>
      </c>
      <c r="AP268" s="172">
        <v>0</v>
      </c>
      <c r="AQ268" s="172">
        <v>0</v>
      </c>
      <c r="AR268" s="173">
        <v>1.6018844263270466</v>
      </c>
      <c r="AS268" s="174">
        <v>0.51143761621172423</v>
      </c>
      <c r="AT268" s="171" t="s">
        <v>232</v>
      </c>
      <c r="AU268" s="172">
        <v>0</v>
      </c>
      <c r="AV268" s="172">
        <v>0</v>
      </c>
      <c r="AW268" s="175" t="s">
        <v>232</v>
      </c>
      <c r="AX268" s="176">
        <v>0</v>
      </c>
      <c r="AY268" s="171" t="s">
        <v>232</v>
      </c>
      <c r="AZ268" s="172" t="s">
        <v>232</v>
      </c>
      <c r="BA268" s="172">
        <v>0</v>
      </c>
      <c r="BB268" s="172">
        <v>0</v>
      </c>
      <c r="BC268" s="172">
        <v>0</v>
      </c>
      <c r="BD268" s="172">
        <v>0</v>
      </c>
      <c r="BE268" s="172" t="s">
        <v>232</v>
      </c>
      <c r="BF268" s="172">
        <v>0</v>
      </c>
      <c r="BG268" s="172">
        <v>0</v>
      </c>
      <c r="BH268" s="172">
        <v>0</v>
      </c>
      <c r="BI268" s="172">
        <v>0</v>
      </c>
      <c r="BJ268" s="172">
        <v>0</v>
      </c>
      <c r="BK268" s="172"/>
      <c r="BL268" s="172"/>
      <c r="BM268" s="172"/>
      <c r="BN268" s="172">
        <v>0</v>
      </c>
      <c r="BO268" s="172">
        <v>0</v>
      </c>
      <c r="BP268" s="172">
        <v>0</v>
      </c>
      <c r="BQ268" s="172" t="s">
        <v>232</v>
      </c>
      <c r="BR268" s="172"/>
      <c r="BS268" s="172"/>
      <c r="BT268" s="172">
        <v>0</v>
      </c>
      <c r="BU268" s="172">
        <v>0</v>
      </c>
      <c r="BV268" s="173" t="s">
        <v>232</v>
      </c>
      <c r="BW268" s="174">
        <v>0</v>
      </c>
      <c r="BX268" s="177">
        <v>0</v>
      </c>
      <c r="BY268" s="178">
        <v>0</v>
      </c>
      <c r="BZ268" s="179">
        <v>0</v>
      </c>
      <c r="CA268" s="179">
        <v>0.19170543870199894</v>
      </c>
    </row>
    <row r="269" spans="1:79" x14ac:dyDescent="0.2">
      <c r="A269" s="170">
        <v>42487</v>
      </c>
      <c r="B269" s="171">
        <v>5.8016360613628928E-3</v>
      </c>
      <c r="C269" s="172" t="s">
        <v>232</v>
      </c>
      <c r="D269" s="172" t="s">
        <v>232</v>
      </c>
      <c r="E269" s="172" t="s">
        <v>232</v>
      </c>
      <c r="F269" s="172" t="s">
        <v>232</v>
      </c>
      <c r="G269" s="172">
        <v>0.15753233224077154</v>
      </c>
      <c r="H269" s="173">
        <v>5.8016360613628928E-3</v>
      </c>
      <c r="I269" s="171"/>
      <c r="J269" s="172"/>
      <c r="K269" s="172"/>
      <c r="L269" s="172"/>
      <c r="M269" s="171"/>
      <c r="N269" s="172"/>
      <c r="O269" s="172">
        <v>4.6803192575218248E-2</v>
      </c>
      <c r="P269" s="172" t="s">
        <v>232</v>
      </c>
      <c r="Q269" s="172"/>
      <c r="R269" s="172"/>
      <c r="S269" s="172"/>
      <c r="T269" s="172"/>
      <c r="U269" s="172">
        <v>0.98032924451464321</v>
      </c>
      <c r="V269" s="172">
        <v>0.98032924451464321</v>
      </c>
      <c r="W269" s="172"/>
      <c r="X269" s="172"/>
      <c r="Y269" s="172"/>
      <c r="Z269" s="172"/>
      <c r="AA269" s="172"/>
      <c r="AB269" s="172"/>
      <c r="AC269" s="172"/>
      <c r="AD269" s="172"/>
      <c r="AE269" s="172"/>
      <c r="AF269" s="172"/>
      <c r="AG269" s="172"/>
      <c r="AH269" s="172"/>
      <c r="AI269" s="172"/>
      <c r="AJ269" s="173"/>
      <c r="AK269" s="170"/>
      <c r="AL269" s="171">
        <v>0</v>
      </c>
      <c r="AM269" s="172">
        <v>0</v>
      </c>
      <c r="AN269" s="172">
        <v>0</v>
      </c>
      <c r="AO269" s="172">
        <v>1.3620184508099462</v>
      </c>
      <c r="AP269" s="172">
        <v>0</v>
      </c>
      <c r="AQ269" s="172">
        <v>0</v>
      </c>
      <c r="AR269" s="173">
        <v>0</v>
      </c>
      <c r="AS269" s="174">
        <v>0.22433769902804446</v>
      </c>
      <c r="AT269" s="171" t="s">
        <v>232</v>
      </c>
      <c r="AU269" s="172">
        <v>1.6247613631747835</v>
      </c>
      <c r="AV269" s="172">
        <v>1.6247613631747835</v>
      </c>
      <c r="AW269" s="175" t="s">
        <v>232</v>
      </c>
      <c r="AX269" s="176">
        <v>1.6247613631747835</v>
      </c>
      <c r="AY269" s="171" t="s">
        <v>232</v>
      </c>
      <c r="AZ269" s="172" t="s">
        <v>232</v>
      </c>
      <c r="BA269" s="172">
        <v>0</v>
      </c>
      <c r="BB269" s="172">
        <v>0</v>
      </c>
      <c r="BC269" s="172">
        <v>0</v>
      </c>
      <c r="BD269" s="172">
        <v>0</v>
      </c>
      <c r="BE269" s="172" t="s">
        <v>232</v>
      </c>
      <c r="BF269" s="172">
        <v>0</v>
      </c>
      <c r="BG269" s="172">
        <v>0</v>
      </c>
      <c r="BH269" s="172">
        <v>0</v>
      </c>
      <c r="BI269" s="172">
        <v>0</v>
      </c>
      <c r="BJ269" s="172">
        <v>0</v>
      </c>
      <c r="BK269" s="172"/>
      <c r="BL269" s="172"/>
      <c r="BM269" s="172"/>
      <c r="BN269" s="172">
        <v>0</v>
      </c>
      <c r="BO269" s="172">
        <v>0</v>
      </c>
      <c r="BP269" s="172">
        <v>0</v>
      </c>
      <c r="BQ269" s="172" t="s">
        <v>232</v>
      </c>
      <c r="BR269" s="172"/>
      <c r="BS269" s="172"/>
      <c r="BT269" s="172">
        <v>0</v>
      </c>
      <c r="BU269" s="172">
        <v>0</v>
      </c>
      <c r="BV269" s="173" t="s">
        <v>232</v>
      </c>
      <c r="BW269" s="174">
        <v>0</v>
      </c>
      <c r="BX269" s="177">
        <v>0</v>
      </c>
      <c r="BY269" s="178">
        <v>0</v>
      </c>
      <c r="BZ269" s="179">
        <v>0</v>
      </c>
      <c r="CA269" s="179">
        <v>0.45807282778359398</v>
      </c>
    </row>
    <row r="270" spans="1:79" x14ac:dyDescent="0.2">
      <c r="A270" s="170">
        <v>42488</v>
      </c>
      <c r="B270" s="171">
        <v>4.901183635854402E-3</v>
      </c>
      <c r="C270" s="172" t="s">
        <v>232</v>
      </c>
      <c r="D270" s="172" t="s">
        <v>232</v>
      </c>
      <c r="E270" s="172" t="s">
        <v>232</v>
      </c>
      <c r="F270" s="172" t="s">
        <v>232</v>
      </c>
      <c r="G270" s="172">
        <v>0.15752432734571625</v>
      </c>
      <c r="H270" s="173">
        <v>4.901183635854402E-3</v>
      </c>
      <c r="I270" s="171"/>
      <c r="J270" s="172"/>
      <c r="K270" s="172"/>
      <c r="L270" s="172"/>
      <c r="M270" s="171"/>
      <c r="N270" s="172"/>
      <c r="O270" s="172">
        <v>4.4815137557576705E-2</v>
      </c>
      <c r="P270" s="172" t="s">
        <v>232</v>
      </c>
      <c r="Q270" s="172"/>
      <c r="R270" s="172"/>
      <c r="S270" s="172"/>
      <c r="T270" s="172"/>
      <c r="U270" s="172">
        <v>0.97837408246577873</v>
      </c>
      <c r="V270" s="172">
        <v>0.97837408246577873</v>
      </c>
      <c r="W270" s="172"/>
      <c r="X270" s="172"/>
      <c r="Y270" s="172"/>
      <c r="Z270" s="172"/>
      <c r="AA270" s="172"/>
      <c r="AB270" s="172"/>
      <c r="AC270" s="172"/>
      <c r="AD270" s="172"/>
      <c r="AE270" s="172"/>
      <c r="AF270" s="172"/>
      <c r="AG270" s="172"/>
      <c r="AH270" s="172"/>
      <c r="AI270" s="172"/>
      <c r="AJ270" s="173"/>
      <c r="AK270" s="170"/>
      <c r="AL270" s="171">
        <v>0</v>
      </c>
      <c r="AM270" s="172">
        <v>0</v>
      </c>
      <c r="AN270" s="172">
        <v>0</v>
      </c>
      <c r="AO270" s="172">
        <v>0</v>
      </c>
      <c r="AP270" s="172">
        <v>0</v>
      </c>
      <c r="AQ270" s="172">
        <v>0</v>
      </c>
      <c r="AR270" s="173">
        <v>0</v>
      </c>
      <c r="AS270" s="174">
        <v>0</v>
      </c>
      <c r="AT270" s="171" t="s">
        <v>232</v>
      </c>
      <c r="AU270" s="172">
        <v>0</v>
      </c>
      <c r="AV270" s="172">
        <v>0</v>
      </c>
      <c r="AW270" s="175" t="s">
        <v>232</v>
      </c>
      <c r="AX270" s="176">
        <v>0</v>
      </c>
      <c r="AY270" s="171" t="s">
        <v>232</v>
      </c>
      <c r="AZ270" s="172" t="s">
        <v>232</v>
      </c>
      <c r="BA270" s="172">
        <v>0</v>
      </c>
      <c r="BB270" s="172">
        <v>0</v>
      </c>
      <c r="BC270" s="172">
        <v>0</v>
      </c>
      <c r="BD270" s="172">
        <v>0</v>
      </c>
      <c r="BE270" s="172" t="s">
        <v>232</v>
      </c>
      <c r="BF270" s="172">
        <v>0</v>
      </c>
      <c r="BG270" s="172">
        <v>0</v>
      </c>
      <c r="BH270" s="172">
        <v>0</v>
      </c>
      <c r="BI270" s="172">
        <v>0</v>
      </c>
      <c r="BJ270" s="172">
        <v>0</v>
      </c>
      <c r="BK270" s="172"/>
      <c r="BL270" s="172"/>
      <c r="BM270" s="172"/>
      <c r="BN270" s="172">
        <v>0</v>
      </c>
      <c r="BO270" s="172">
        <v>0</v>
      </c>
      <c r="BP270" s="172">
        <v>0</v>
      </c>
      <c r="BQ270" s="172" t="s">
        <v>232</v>
      </c>
      <c r="BR270" s="172"/>
      <c r="BS270" s="172"/>
      <c r="BT270" s="172">
        <v>0</v>
      </c>
      <c r="BU270" s="172">
        <v>0</v>
      </c>
      <c r="BV270" s="173" t="s">
        <v>232</v>
      </c>
      <c r="BW270" s="174">
        <v>0</v>
      </c>
      <c r="BX270" s="177">
        <v>0</v>
      </c>
      <c r="BY270" s="178">
        <v>0</v>
      </c>
      <c r="BZ270" s="179">
        <v>0</v>
      </c>
      <c r="CA270" s="179">
        <v>0</v>
      </c>
    </row>
    <row r="271" spans="1:79" x14ac:dyDescent="0.2">
      <c r="A271" s="170">
        <v>42493</v>
      </c>
      <c r="B271" s="171">
        <v>8.0003200127818676E-4</v>
      </c>
      <c r="C271" s="172" t="s">
        <v>232</v>
      </c>
      <c r="D271" s="172" t="s">
        <v>232</v>
      </c>
      <c r="E271" s="172" t="s">
        <v>232</v>
      </c>
      <c r="F271" s="172" t="s">
        <v>232</v>
      </c>
      <c r="G271" s="172">
        <v>0.15240030480061539</v>
      </c>
      <c r="H271" s="173">
        <v>8.0003200127818676E-4</v>
      </c>
      <c r="I271" s="171"/>
      <c r="J271" s="172"/>
      <c r="K271" s="172"/>
      <c r="L271" s="172"/>
      <c r="M271" s="171"/>
      <c r="N271" s="172"/>
      <c r="O271" s="172">
        <v>4.0847434830917545E-2</v>
      </c>
      <c r="P271" s="172" t="s">
        <v>232</v>
      </c>
      <c r="Q271" s="172"/>
      <c r="R271" s="172"/>
      <c r="S271" s="172"/>
      <c r="T271" s="172"/>
      <c r="U271" s="172">
        <v>0.97057182774572015</v>
      </c>
      <c r="V271" s="172">
        <v>0.97057182774572015</v>
      </c>
      <c r="W271" s="172"/>
      <c r="X271" s="172"/>
      <c r="Y271" s="172"/>
      <c r="Z271" s="172"/>
      <c r="AA271" s="172"/>
      <c r="AB271" s="172"/>
      <c r="AC271" s="172"/>
      <c r="AD271" s="172"/>
      <c r="AE271" s="172"/>
      <c r="AF271" s="172"/>
      <c r="AG271" s="172"/>
      <c r="AH271" s="172"/>
      <c r="AI271" s="172"/>
      <c r="AJ271" s="173"/>
      <c r="AK271" s="170"/>
      <c r="AL271" s="171">
        <v>0</v>
      </c>
      <c r="AM271" s="172">
        <v>0</v>
      </c>
      <c r="AN271" s="172">
        <v>0</v>
      </c>
      <c r="AO271" s="172">
        <v>0</v>
      </c>
      <c r="AP271" s="172">
        <v>0</v>
      </c>
      <c r="AQ271" s="172">
        <v>0</v>
      </c>
      <c r="AR271" s="173">
        <v>0</v>
      </c>
      <c r="AS271" s="174">
        <v>0</v>
      </c>
      <c r="AT271" s="171" t="s">
        <v>232</v>
      </c>
      <c r="AU271" s="172">
        <v>0</v>
      </c>
      <c r="AV271" s="172">
        <v>0</v>
      </c>
      <c r="AW271" s="175" t="s">
        <v>232</v>
      </c>
      <c r="AX271" s="176">
        <v>0</v>
      </c>
      <c r="AY271" s="171" t="s">
        <v>232</v>
      </c>
      <c r="AZ271" s="172" t="s">
        <v>232</v>
      </c>
      <c r="BA271" s="172">
        <v>0</v>
      </c>
      <c r="BB271" s="172">
        <v>0</v>
      </c>
      <c r="BC271" s="172">
        <v>0</v>
      </c>
      <c r="BD271" s="172">
        <v>0</v>
      </c>
      <c r="BE271" s="172" t="s">
        <v>232</v>
      </c>
      <c r="BF271" s="172">
        <v>0</v>
      </c>
      <c r="BG271" s="172">
        <v>0</v>
      </c>
      <c r="BH271" s="172">
        <v>0</v>
      </c>
      <c r="BI271" s="172">
        <v>0</v>
      </c>
      <c r="BJ271" s="172">
        <v>0</v>
      </c>
      <c r="BK271" s="172"/>
      <c r="BL271" s="172"/>
      <c r="BM271" s="172"/>
      <c r="BN271" s="172">
        <v>0</v>
      </c>
      <c r="BO271" s="172">
        <v>0</v>
      </c>
      <c r="BP271" s="172">
        <v>0</v>
      </c>
      <c r="BQ271" s="172" t="s">
        <v>232</v>
      </c>
      <c r="BR271" s="172"/>
      <c r="BS271" s="172"/>
      <c r="BT271" s="172">
        <v>0</v>
      </c>
      <c r="BU271" s="172">
        <v>0</v>
      </c>
      <c r="BV271" s="173" t="s">
        <v>232</v>
      </c>
      <c r="BW271" s="174">
        <v>0</v>
      </c>
      <c r="BX271" s="177">
        <v>0</v>
      </c>
      <c r="BY271" s="178">
        <v>0</v>
      </c>
      <c r="BZ271" s="179">
        <v>0</v>
      </c>
      <c r="CA271" s="179">
        <v>0</v>
      </c>
    </row>
    <row r="272" spans="1:79" x14ac:dyDescent="0.2">
      <c r="A272" s="170">
        <v>42494</v>
      </c>
      <c r="B272" s="171" t="s">
        <v>232</v>
      </c>
      <c r="C272" s="172" t="s">
        <v>232</v>
      </c>
      <c r="D272" s="172" t="s">
        <v>232</v>
      </c>
      <c r="E272" s="172" t="s">
        <v>232</v>
      </c>
      <c r="F272" s="172" t="s">
        <v>232</v>
      </c>
      <c r="G272" s="172">
        <v>0.15239256324290507</v>
      </c>
      <c r="H272" s="173" t="s">
        <v>232</v>
      </c>
      <c r="I272" s="171"/>
      <c r="J272" s="172"/>
      <c r="K272" s="172"/>
      <c r="L272" s="172"/>
      <c r="M272" s="171"/>
      <c r="N272" s="172"/>
      <c r="O272" s="172">
        <v>3.9854133870027737E-2</v>
      </c>
      <c r="P272" s="172" t="s">
        <v>232</v>
      </c>
      <c r="Q272" s="172"/>
      <c r="R272" s="172"/>
      <c r="S272" s="172"/>
      <c r="T272" s="172"/>
      <c r="U272" s="172">
        <v>0.96959883095212174</v>
      </c>
      <c r="V272" s="172">
        <v>0.96959883095212174</v>
      </c>
      <c r="W272" s="172"/>
      <c r="X272" s="172"/>
      <c r="Y272" s="172"/>
      <c r="Z272" s="172"/>
      <c r="AA272" s="172"/>
      <c r="AB272" s="172"/>
      <c r="AC272" s="172"/>
      <c r="AD272" s="172"/>
      <c r="AE272" s="172"/>
      <c r="AF272" s="172"/>
      <c r="AG272" s="172"/>
      <c r="AH272" s="172"/>
      <c r="AI272" s="172"/>
      <c r="AJ272" s="173"/>
      <c r="AK272" s="170"/>
      <c r="AL272" s="171">
        <v>0</v>
      </c>
      <c r="AM272" s="172">
        <v>0</v>
      </c>
      <c r="AN272" s="172">
        <v>0</v>
      </c>
      <c r="AO272" s="172">
        <v>0</v>
      </c>
      <c r="AP272" s="172">
        <v>0</v>
      </c>
      <c r="AQ272" s="172">
        <v>0</v>
      </c>
      <c r="AR272" s="173">
        <v>0</v>
      </c>
      <c r="AS272" s="174">
        <v>0</v>
      </c>
      <c r="AT272" s="171">
        <v>0</v>
      </c>
      <c r="AU272" s="172">
        <v>0</v>
      </c>
      <c r="AV272" s="172">
        <v>0</v>
      </c>
      <c r="AW272" s="175" t="s">
        <v>232</v>
      </c>
      <c r="AX272" s="176">
        <v>0</v>
      </c>
      <c r="AY272" s="171" t="s">
        <v>232</v>
      </c>
      <c r="AZ272" s="172" t="s">
        <v>232</v>
      </c>
      <c r="BA272" s="172">
        <v>0</v>
      </c>
      <c r="BB272" s="172">
        <v>0</v>
      </c>
      <c r="BC272" s="172">
        <v>0</v>
      </c>
      <c r="BD272" s="172">
        <v>0</v>
      </c>
      <c r="BE272" s="172" t="s">
        <v>232</v>
      </c>
      <c r="BF272" s="172">
        <v>0</v>
      </c>
      <c r="BG272" s="172">
        <v>0</v>
      </c>
      <c r="BH272" s="172">
        <v>0</v>
      </c>
      <c r="BI272" s="172">
        <v>0</v>
      </c>
      <c r="BJ272" s="172">
        <v>0</v>
      </c>
      <c r="BK272" s="172"/>
      <c r="BL272" s="172"/>
      <c r="BM272" s="172"/>
      <c r="BN272" s="172">
        <v>0</v>
      </c>
      <c r="BO272" s="172">
        <v>0</v>
      </c>
      <c r="BP272" s="172">
        <v>0</v>
      </c>
      <c r="BQ272" s="172" t="s">
        <v>232</v>
      </c>
      <c r="BR272" s="172"/>
      <c r="BS272" s="172"/>
      <c r="BT272" s="172">
        <v>0</v>
      </c>
      <c r="BU272" s="172">
        <v>0</v>
      </c>
      <c r="BV272" s="173" t="s">
        <v>232</v>
      </c>
      <c r="BW272" s="174">
        <v>0</v>
      </c>
      <c r="BX272" s="177">
        <v>0</v>
      </c>
      <c r="BY272" s="178">
        <v>0</v>
      </c>
      <c r="BZ272" s="179">
        <v>0</v>
      </c>
      <c r="CA272" s="179">
        <v>0</v>
      </c>
    </row>
    <row r="273" spans="1:79" x14ac:dyDescent="0.2">
      <c r="A273" s="170">
        <v>42495</v>
      </c>
      <c r="B273" s="171" t="s">
        <v>232</v>
      </c>
      <c r="C273" s="172" t="s">
        <v>232</v>
      </c>
      <c r="D273" s="172" t="s">
        <v>232</v>
      </c>
      <c r="E273" s="172">
        <v>5.6772603538160764E-2</v>
      </c>
      <c r="F273" s="172" t="s">
        <v>232</v>
      </c>
      <c r="G273" s="172">
        <v>0.15238482247168758</v>
      </c>
      <c r="H273" s="173" t="s">
        <v>232</v>
      </c>
      <c r="I273" s="171"/>
      <c r="J273" s="172"/>
      <c r="K273" s="172"/>
      <c r="L273" s="172"/>
      <c r="M273" s="171"/>
      <c r="N273" s="172"/>
      <c r="O273" s="172">
        <v>3.7864445285873273E-2</v>
      </c>
      <c r="P273" s="172" t="s">
        <v>232</v>
      </c>
      <c r="Q273" s="172"/>
      <c r="R273" s="172"/>
      <c r="S273" s="172"/>
      <c r="T273" s="172"/>
      <c r="U273" s="172">
        <v>0.9676431963821891</v>
      </c>
      <c r="V273" s="172">
        <v>0.9676431963821891</v>
      </c>
      <c r="W273" s="172"/>
      <c r="X273" s="172"/>
      <c r="Y273" s="172"/>
      <c r="Z273" s="172"/>
      <c r="AA273" s="172"/>
      <c r="AB273" s="172"/>
      <c r="AC273" s="172"/>
      <c r="AD273" s="172"/>
      <c r="AE273" s="172"/>
      <c r="AF273" s="172"/>
      <c r="AG273" s="172"/>
      <c r="AH273" s="172"/>
      <c r="AI273" s="172"/>
      <c r="AJ273" s="173"/>
      <c r="AK273" s="170"/>
      <c r="AL273" s="171" t="s">
        <v>232</v>
      </c>
      <c r="AM273" s="172">
        <v>0</v>
      </c>
      <c r="AN273" s="172">
        <v>0</v>
      </c>
      <c r="AO273" s="172">
        <v>0</v>
      </c>
      <c r="AP273" s="172">
        <v>0</v>
      </c>
      <c r="AQ273" s="172">
        <v>0</v>
      </c>
      <c r="AR273" s="173">
        <v>0</v>
      </c>
      <c r="AS273" s="174">
        <v>0</v>
      </c>
      <c r="AT273" s="171">
        <v>0</v>
      </c>
      <c r="AU273" s="172" t="s">
        <v>232</v>
      </c>
      <c r="AV273" s="172">
        <v>0</v>
      </c>
      <c r="AW273" s="175" t="s">
        <v>232</v>
      </c>
      <c r="AX273" s="176">
        <v>0</v>
      </c>
      <c r="AY273" s="171" t="s">
        <v>232</v>
      </c>
      <c r="AZ273" s="172" t="s">
        <v>232</v>
      </c>
      <c r="BA273" s="172">
        <v>0</v>
      </c>
      <c r="BB273" s="172">
        <v>0</v>
      </c>
      <c r="BC273" s="172">
        <v>0</v>
      </c>
      <c r="BD273" s="172">
        <v>0</v>
      </c>
      <c r="BE273" s="172" t="s">
        <v>232</v>
      </c>
      <c r="BF273" s="172">
        <v>0</v>
      </c>
      <c r="BG273" s="172">
        <v>0</v>
      </c>
      <c r="BH273" s="172">
        <v>0</v>
      </c>
      <c r="BI273" s="172">
        <v>0</v>
      </c>
      <c r="BJ273" s="172">
        <v>0</v>
      </c>
      <c r="BK273" s="172"/>
      <c r="BL273" s="172"/>
      <c r="BM273" s="172"/>
      <c r="BN273" s="172">
        <v>0</v>
      </c>
      <c r="BO273" s="172">
        <v>0</v>
      </c>
      <c r="BP273" s="172">
        <v>0</v>
      </c>
      <c r="BQ273" s="172" t="s">
        <v>232</v>
      </c>
      <c r="BR273" s="172"/>
      <c r="BS273" s="172"/>
      <c r="BT273" s="172">
        <v>0</v>
      </c>
      <c r="BU273" s="172">
        <v>0</v>
      </c>
      <c r="BV273" s="173" t="s">
        <v>232</v>
      </c>
      <c r="BW273" s="174">
        <v>0</v>
      </c>
      <c r="BX273" s="177">
        <v>0</v>
      </c>
      <c r="BY273" s="178">
        <v>0</v>
      </c>
      <c r="BZ273" s="179">
        <v>0</v>
      </c>
      <c r="CA273" s="179">
        <v>0</v>
      </c>
    </row>
    <row r="274" spans="1:79" x14ac:dyDescent="0.2">
      <c r="A274" s="170">
        <v>42496</v>
      </c>
      <c r="B274" s="171" t="s">
        <v>232</v>
      </c>
      <c r="C274" s="172" t="s">
        <v>232</v>
      </c>
      <c r="D274" s="172" t="s">
        <v>232</v>
      </c>
      <c r="E274" s="172">
        <v>5.5659861778023491E-2</v>
      </c>
      <c r="F274" s="172" t="s">
        <v>232</v>
      </c>
      <c r="G274" s="172">
        <v>0.12878729893995669</v>
      </c>
      <c r="H274" s="173" t="s">
        <v>232</v>
      </c>
      <c r="I274" s="171"/>
      <c r="J274" s="172"/>
      <c r="K274" s="172"/>
      <c r="L274" s="172"/>
      <c r="M274" s="171"/>
      <c r="N274" s="172"/>
      <c r="O274" s="172">
        <v>3.6870767958312255E-2</v>
      </c>
      <c r="P274" s="172" t="s">
        <v>232</v>
      </c>
      <c r="Q274" s="172"/>
      <c r="R274" s="172"/>
      <c r="S274" s="172"/>
      <c r="T274" s="172"/>
      <c r="U274" s="172">
        <v>0.96667966763597879</v>
      </c>
      <c r="V274" s="172">
        <v>0.96667966763597879</v>
      </c>
      <c r="W274" s="172"/>
      <c r="X274" s="172"/>
      <c r="Y274" s="172"/>
      <c r="Z274" s="172"/>
      <c r="AA274" s="172"/>
      <c r="AB274" s="172"/>
      <c r="AC274" s="172"/>
      <c r="AD274" s="172"/>
      <c r="AE274" s="172"/>
      <c r="AF274" s="172"/>
      <c r="AG274" s="172"/>
      <c r="AH274" s="172"/>
      <c r="AI274" s="172"/>
      <c r="AJ274" s="173"/>
      <c r="AK274" s="170"/>
      <c r="AL274" s="171" t="s">
        <v>232</v>
      </c>
      <c r="AM274" s="172">
        <v>0</v>
      </c>
      <c r="AN274" s="172">
        <v>0</v>
      </c>
      <c r="AO274" s="172">
        <v>0</v>
      </c>
      <c r="AP274" s="172">
        <v>0</v>
      </c>
      <c r="AQ274" s="172">
        <v>0</v>
      </c>
      <c r="AR274" s="173">
        <v>0</v>
      </c>
      <c r="AS274" s="174">
        <v>0</v>
      </c>
      <c r="AT274" s="171">
        <v>0</v>
      </c>
      <c r="AU274" s="172" t="s">
        <v>232</v>
      </c>
      <c r="AV274" s="172">
        <v>0</v>
      </c>
      <c r="AW274" s="175" t="s">
        <v>232</v>
      </c>
      <c r="AX274" s="176">
        <v>0</v>
      </c>
      <c r="AY274" s="171" t="s">
        <v>232</v>
      </c>
      <c r="AZ274" s="172" t="s">
        <v>232</v>
      </c>
      <c r="BA274" s="172">
        <v>0</v>
      </c>
      <c r="BB274" s="172">
        <v>0</v>
      </c>
      <c r="BC274" s="172">
        <v>0</v>
      </c>
      <c r="BD274" s="172">
        <v>0</v>
      </c>
      <c r="BE274" s="172" t="s">
        <v>232</v>
      </c>
      <c r="BF274" s="172">
        <v>0</v>
      </c>
      <c r="BG274" s="172">
        <v>0</v>
      </c>
      <c r="BH274" s="172">
        <v>0</v>
      </c>
      <c r="BI274" s="172">
        <v>0</v>
      </c>
      <c r="BJ274" s="172">
        <v>0</v>
      </c>
      <c r="BK274" s="172"/>
      <c r="BL274" s="172"/>
      <c r="BM274" s="172"/>
      <c r="BN274" s="172">
        <v>0</v>
      </c>
      <c r="BO274" s="172">
        <v>0</v>
      </c>
      <c r="BP274" s="172">
        <v>0</v>
      </c>
      <c r="BQ274" s="172" t="s">
        <v>232</v>
      </c>
      <c r="BR274" s="172"/>
      <c r="BS274" s="172"/>
      <c r="BT274" s="172">
        <v>0</v>
      </c>
      <c r="BU274" s="172">
        <v>0</v>
      </c>
      <c r="BV274" s="173" t="s">
        <v>232</v>
      </c>
      <c r="BW274" s="174">
        <v>0</v>
      </c>
      <c r="BX274" s="177">
        <v>0</v>
      </c>
      <c r="BY274" s="178">
        <v>0</v>
      </c>
      <c r="BZ274" s="179">
        <v>0</v>
      </c>
      <c r="CA274" s="179">
        <v>0</v>
      </c>
    </row>
    <row r="275" spans="1:79" x14ac:dyDescent="0.2">
      <c r="A275" s="170">
        <v>42499</v>
      </c>
      <c r="B275" s="171" t="s">
        <v>232</v>
      </c>
      <c r="C275" s="172" t="s">
        <v>232</v>
      </c>
      <c r="D275" s="172" t="s">
        <v>232</v>
      </c>
      <c r="E275" s="172" t="s">
        <v>232</v>
      </c>
      <c r="F275" s="172" t="s">
        <v>232</v>
      </c>
      <c r="G275" s="172">
        <v>0.12672948090962377</v>
      </c>
      <c r="H275" s="173" t="s">
        <v>232</v>
      </c>
      <c r="I275" s="171"/>
      <c r="J275" s="172"/>
      <c r="K275" s="172"/>
      <c r="L275" s="172"/>
      <c r="M275" s="171"/>
      <c r="N275" s="172"/>
      <c r="O275" s="172" t="s">
        <v>232</v>
      </c>
      <c r="P275" s="172" t="s">
        <v>232</v>
      </c>
      <c r="Q275" s="172"/>
      <c r="R275" s="172"/>
      <c r="S275" s="172"/>
      <c r="T275" s="172"/>
      <c r="U275" s="172">
        <v>0.52220361954875327</v>
      </c>
      <c r="V275" s="172">
        <v>0.52220361954875327</v>
      </c>
      <c r="W275" s="172"/>
      <c r="X275" s="172"/>
      <c r="Y275" s="172"/>
      <c r="Z275" s="172"/>
      <c r="AA275" s="172"/>
      <c r="AB275" s="172"/>
      <c r="AC275" s="172"/>
      <c r="AD275" s="172"/>
      <c r="AE275" s="172"/>
      <c r="AF275" s="172"/>
      <c r="AG275" s="172"/>
      <c r="AH275" s="172"/>
      <c r="AI275" s="172"/>
      <c r="AJ275" s="173"/>
      <c r="AK275" s="170"/>
      <c r="AL275" s="171" t="s">
        <v>232</v>
      </c>
      <c r="AM275" s="172">
        <v>0</v>
      </c>
      <c r="AN275" s="172">
        <v>0</v>
      </c>
      <c r="AO275" s="172">
        <v>0</v>
      </c>
      <c r="AP275" s="172">
        <v>0</v>
      </c>
      <c r="AQ275" s="172">
        <v>0</v>
      </c>
      <c r="AR275" s="173">
        <v>0</v>
      </c>
      <c r="AS275" s="174">
        <v>0</v>
      </c>
      <c r="AT275" s="171">
        <v>0</v>
      </c>
      <c r="AU275" s="172" t="s">
        <v>232</v>
      </c>
      <c r="AV275" s="172">
        <v>0</v>
      </c>
      <c r="AW275" s="175" t="s">
        <v>232</v>
      </c>
      <c r="AX275" s="176">
        <v>0</v>
      </c>
      <c r="AY275" s="171" t="s">
        <v>232</v>
      </c>
      <c r="AZ275" s="172" t="s">
        <v>232</v>
      </c>
      <c r="BA275" s="172">
        <v>0</v>
      </c>
      <c r="BB275" s="172">
        <v>0</v>
      </c>
      <c r="BC275" s="172">
        <v>0</v>
      </c>
      <c r="BD275" s="172">
        <v>0</v>
      </c>
      <c r="BE275" s="172" t="s">
        <v>232</v>
      </c>
      <c r="BF275" s="172">
        <v>0</v>
      </c>
      <c r="BG275" s="172">
        <v>0</v>
      </c>
      <c r="BH275" s="172">
        <v>0</v>
      </c>
      <c r="BI275" s="172">
        <v>0</v>
      </c>
      <c r="BJ275" s="172">
        <v>0</v>
      </c>
      <c r="BK275" s="172"/>
      <c r="BL275" s="172"/>
      <c r="BM275" s="172"/>
      <c r="BN275" s="172">
        <v>0</v>
      </c>
      <c r="BO275" s="172">
        <v>0</v>
      </c>
      <c r="BP275" s="172">
        <v>0</v>
      </c>
      <c r="BQ275" s="172" t="s">
        <v>232</v>
      </c>
      <c r="BR275" s="172"/>
      <c r="BS275" s="172"/>
      <c r="BT275" s="172">
        <v>0</v>
      </c>
      <c r="BU275" s="172">
        <v>0</v>
      </c>
      <c r="BV275" s="173" t="s">
        <v>232</v>
      </c>
      <c r="BW275" s="174">
        <v>0</v>
      </c>
      <c r="BX275" s="177">
        <v>0</v>
      </c>
      <c r="BY275" s="178">
        <v>0</v>
      </c>
      <c r="BZ275" s="179">
        <v>0</v>
      </c>
      <c r="CA275" s="179">
        <v>0</v>
      </c>
    </row>
    <row r="276" spans="1:79" x14ac:dyDescent="0.2">
      <c r="A276" s="170">
        <v>42500</v>
      </c>
      <c r="B276" s="171" t="s">
        <v>232</v>
      </c>
      <c r="C276" s="172" t="s">
        <v>232</v>
      </c>
      <c r="D276" s="172" t="s">
        <v>232</v>
      </c>
      <c r="E276" s="172">
        <v>5.1210193651155263E-2</v>
      </c>
      <c r="F276" s="172" t="s">
        <v>232</v>
      </c>
      <c r="G276" s="172">
        <v>0.12705587248051506</v>
      </c>
      <c r="H276" s="173" t="s">
        <v>232</v>
      </c>
      <c r="I276" s="171"/>
      <c r="J276" s="172"/>
      <c r="K276" s="172"/>
      <c r="L276" s="172"/>
      <c r="M276" s="171"/>
      <c r="N276" s="172"/>
      <c r="O276" s="172" t="s">
        <v>232</v>
      </c>
      <c r="P276" s="172" t="s">
        <v>232</v>
      </c>
      <c r="Q276" s="172"/>
      <c r="R276" s="172"/>
      <c r="S276" s="172"/>
      <c r="T276" s="172"/>
      <c r="U276" s="172">
        <v>0.52120964486988219</v>
      </c>
      <c r="V276" s="172">
        <v>0.52120964486988219</v>
      </c>
      <c r="W276" s="172"/>
      <c r="X276" s="172"/>
      <c r="Y276" s="172"/>
      <c r="Z276" s="172"/>
      <c r="AA276" s="172"/>
      <c r="AB276" s="172"/>
      <c r="AC276" s="172"/>
      <c r="AD276" s="172"/>
      <c r="AE276" s="172"/>
      <c r="AF276" s="172"/>
      <c r="AG276" s="172"/>
      <c r="AH276" s="172"/>
      <c r="AI276" s="172"/>
      <c r="AJ276" s="173"/>
      <c r="AK276" s="170"/>
      <c r="AL276" s="171" t="s">
        <v>232</v>
      </c>
      <c r="AM276" s="172">
        <v>0</v>
      </c>
      <c r="AN276" s="172">
        <v>0</v>
      </c>
      <c r="AO276" s="172">
        <v>0</v>
      </c>
      <c r="AP276" s="172">
        <v>0</v>
      </c>
      <c r="AQ276" s="172">
        <v>0</v>
      </c>
      <c r="AR276" s="173">
        <v>0</v>
      </c>
      <c r="AS276" s="174">
        <v>0</v>
      </c>
      <c r="AT276" s="171">
        <v>0</v>
      </c>
      <c r="AU276" s="172" t="s">
        <v>232</v>
      </c>
      <c r="AV276" s="172">
        <v>0</v>
      </c>
      <c r="AW276" s="175" t="s">
        <v>232</v>
      </c>
      <c r="AX276" s="176">
        <v>0</v>
      </c>
      <c r="AY276" s="171" t="s">
        <v>232</v>
      </c>
      <c r="AZ276" s="172" t="s">
        <v>232</v>
      </c>
      <c r="BA276" s="172">
        <v>0</v>
      </c>
      <c r="BB276" s="172">
        <v>0</v>
      </c>
      <c r="BC276" s="172">
        <v>0</v>
      </c>
      <c r="BD276" s="172">
        <v>0</v>
      </c>
      <c r="BE276" s="172" t="s">
        <v>232</v>
      </c>
      <c r="BF276" s="172">
        <v>0</v>
      </c>
      <c r="BG276" s="172">
        <v>0</v>
      </c>
      <c r="BH276" s="172">
        <v>0</v>
      </c>
      <c r="BI276" s="172">
        <v>0</v>
      </c>
      <c r="BJ276" s="172">
        <v>0</v>
      </c>
      <c r="BK276" s="172"/>
      <c r="BL276" s="172"/>
      <c r="BM276" s="172"/>
      <c r="BN276" s="172">
        <v>0</v>
      </c>
      <c r="BO276" s="172">
        <v>0</v>
      </c>
      <c r="BP276" s="172">
        <v>0</v>
      </c>
      <c r="BQ276" s="172" t="s">
        <v>232</v>
      </c>
      <c r="BR276" s="172"/>
      <c r="BS276" s="172"/>
      <c r="BT276" s="172">
        <v>0</v>
      </c>
      <c r="BU276" s="172">
        <v>0</v>
      </c>
      <c r="BV276" s="173" t="s">
        <v>232</v>
      </c>
      <c r="BW276" s="174">
        <v>0</v>
      </c>
      <c r="BX276" s="177">
        <v>0</v>
      </c>
      <c r="BY276" s="178">
        <v>0</v>
      </c>
      <c r="BZ276" s="179">
        <v>0</v>
      </c>
      <c r="CA276" s="179">
        <v>0</v>
      </c>
    </row>
    <row r="277" spans="1:79" x14ac:dyDescent="0.2">
      <c r="A277" s="170">
        <v>42501</v>
      </c>
      <c r="B277" s="171" t="s">
        <v>232</v>
      </c>
      <c r="C277" s="172" t="s">
        <v>232</v>
      </c>
      <c r="D277" s="172" t="s">
        <v>232</v>
      </c>
      <c r="E277" s="172">
        <v>5.0098155087545455E-2</v>
      </c>
      <c r="F277" s="172" t="s">
        <v>232</v>
      </c>
      <c r="G277" s="172">
        <v>0.12739364922767052</v>
      </c>
      <c r="H277" s="173" t="s">
        <v>232</v>
      </c>
      <c r="I277" s="171"/>
      <c r="J277" s="172"/>
      <c r="K277" s="172"/>
      <c r="L277" s="172"/>
      <c r="M277" s="171"/>
      <c r="N277" s="172"/>
      <c r="O277" s="172" t="s">
        <v>232</v>
      </c>
      <c r="P277" s="172" t="s">
        <v>232</v>
      </c>
      <c r="Q277" s="172"/>
      <c r="R277" s="172"/>
      <c r="S277" s="172"/>
      <c r="T277" s="172"/>
      <c r="U277" s="172">
        <v>0.52121483917581901</v>
      </c>
      <c r="V277" s="172">
        <v>0.52121483917581901</v>
      </c>
      <c r="W277" s="172"/>
      <c r="X277" s="172"/>
      <c r="Y277" s="172"/>
      <c r="Z277" s="172"/>
      <c r="AA277" s="172"/>
      <c r="AB277" s="172"/>
      <c r="AC277" s="172"/>
      <c r="AD277" s="172"/>
      <c r="AE277" s="172"/>
      <c r="AF277" s="172"/>
      <c r="AG277" s="172"/>
      <c r="AH277" s="172"/>
      <c r="AI277" s="172"/>
      <c r="AJ277" s="173"/>
      <c r="AK277" s="170"/>
      <c r="AL277" s="171">
        <v>0</v>
      </c>
      <c r="AM277" s="172">
        <v>0</v>
      </c>
      <c r="AN277" s="172">
        <v>0</v>
      </c>
      <c r="AO277" s="172">
        <v>0</v>
      </c>
      <c r="AP277" s="172">
        <v>0</v>
      </c>
      <c r="AQ277" s="172">
        <v>0</v>
      </c>
      <c r="AR277" s="173">
        <v>0</v>
      </c>
      <c r="AS277" s="174">
        <v>0</v>
      </c>
      <c r="AT277" s="171">
        <v>0</v>
      </c>
      <c r="AU277" s="172" t="s">
        <v>232</v>
      </c>
      <c r="AV277" s="172">
        <v>0</v>
      </c>
      <c r="AW277" s="175">
        <v>0</v>
      </c>
      <c r="AX277" s="176">
        <v>0</v>
      </c>
      <c r="AY277" s="171" t="s">
        <v>232</v>
      </c>
      <c r="AZ277" s="172" t="s">
        <v>232</v>
      </c>
      <c r="BA277" s="172">
        <v>0</v>
      </c>
      <c r="BB277" s="172">
        <v>0</v>
      </c>
      <c r="BC277" s="172">
        <v>0</v>
      </c>
      <c r="BD277" s="172">
        <v>0</v>
      </c>
      <c r="BE277" s="172" t="s">
        <v>232</v>
      </c>
      <c r="BF277" s="172">
        <v>0</v>
      </c>
      <c r="BG277" s="172">
        <v>0</v>
      </c>
      <c r="BH277" s="172">
        <v>0</v>
      </c>
      <c r="BI277" s="172">
        <v>0</v>
      </c>
      <c r="BJ277" s="172">
        <v>0</v>
      </c>
      <c r="BK277" s="172"/>
      <c r="BL277" s="172"/>
      <c r="BM277" s="172"/>
      <c r="BN277" s="172">
        <v>0</v>
      </c>
      <c r="BO277" s="172">
        <v>0</v>
      </c>
      <c r="BP277" s="172">
        <v>0</v>
      </c>
      <c r="BQ277" s="172" t="s">
        <v>232</v>
      </c>
      <c r="BR277" s="172"/>
      <c r="BS277" s="172"/>
      <c r="BT277" s="172">
        <v>0</v>
      </c>
      <c r="BU277" s="172">
        <v>0</v>
      </c>
      <c r="BV277" s="173" t="s">
        <v>232</v>
      </c>
      <c r="BW277" s="174">
        <v>0</v>
      </c>
      <c r="BX277" s="177">
        <v>0</v>
      </c>
      <c r="BY277" s="178">
        <v>0</v>
      </c>
      <c r="BZ277" s="179">
        <v>0</v>
      </c>
      <c r="CA277" s="179">
        <v>0</v>
      </c>
    </row>
    <row r="278" spans="1:79" x14ac:dyDescent="0.2">
      <c r="A278" s="170">
        <v>42502</v>
      </c>
      <c r="B278" s="171" t="s">
        <v>232</v>
      </c>
      <c r="C278" s="172" t="s">
        <v>232</v>
      </c>
      <c r="D278" s="172" t="s">
        <v>232</v>
      </c>
      <c r="E278" s="172">
        <v>4.9087026661710893E-2</v>
      </c>
      <c r="F278" s="172" t="s">
        <v>232</v>
      </c>
      <c r="G278" s="172">
        <v>0.15405119420301264</v>
      </c>
      <c r="H278" s="173" t="s">
        <v>232</v>
      </c>
      <c r="I278" s="171"/>
      <c r="J278" s="172"/>
      <c r="K278" s="172"/>
      <c r="L278" s="172"/>
      <c r="M278" s="171"/>
      <c r="N278" s="172"/>
      <c r="O278" s="172" t="s">
        <v>232</v>
      </c>
      <c r="P278" s="172" t="s">
        <v>232</v>
      </c>
      <c r="Q278" s="172"/>
      <c r="R278" s="172"/>
      <c r="S278" s="172"/>
      <c r="T278" s="172"/>
      <c r="U278" s="172">
        <v>0.52022084471107943</v>
      </c>
      <c r="V278" s="172">
        <v>0.52022084471107943</v>
      </c>
      <c r="W278" s="172"/>
      <c r="X278" s="172"/>
      <c r="Y278" s="172"/>
      <c r="Z278" s="172"/>
      <c r="AA278" s="172"/>
      <c r="AB278" s="172"/>
      <c r="AC278" s="172"/>
      <c r="AD278" s="172"/>
      <c r="AE278" s="172"/>
      <c r="AF278" s="172"/>
      <c r="AG278" s="172"/>
      <c r="AH278" s="172"/>
      <c r="AI278" s="172"/>
      <c r="AJ278" s="173"/>
      <c r="AK278" s="170"/>
      <c r="AL278" s="171">
        <v>0</v>
      </c>
      <c r="AM278" s="172">
        <v>0</v>
      </c>
      <c r="AN278" s="172">
        <v>0</v>
      </c>
      <c r="AO278" s="172">
        <v>0</v>
      </c>
      <c r="AP278" s="172">
        <v>0</v>
      </c>
      <c r="AQ278" s="172">
        <v>0</v>
      </c>
      <c r="AR278" s="173">
        <v>0</v>
      </c>
      <c r="AS278" s="174">
        <v>0</v>
      </c>
      <c r="AT278" s="171" t="s">
        <v>232</v>
      </c>
      <c r="AU278" s="172" t="s">
        <v>232</v>
      </c>
      <c r="AV278" s="172" t="s">
        <v>232</v>
      </c>
      <c r="AW278" s="175">
        <v>0</v>
      </c>
      <c r="AX278" s="176">
        <v>0</v>
      </c>
      <c r="AY278" s="171" t="s">
        <v>232</v>
      </c>
      <c r="AZ278" s="172" t="s">
        <v>232</v>
      </c>
      <c r="BA278" s="172">
        <v>0</v>
      </c>
      <c r="BB278" s="172">
        <v>0</v>
      </c>
      <c r="BC278" s="172">
        <v>0</v>
      </c>
      <c r="BD278" s="172">
        <v>0</v>
      </c>
      <c r="BE278" s="172" t="s">
        <v>232</v>
      </c>
      <c r="BF278" s="172">
        <v>0</v>
      </c>
      <c r="BG278" s="172">
        <v>0</v>
      </c>
      <c r="BH278" s="172">
        <v>0</v>
      </c>
      <c r="BI278" s="172">
        <v>0</v>
      </c>
      <c r="BJ278" s="172">
        <v>0</v>
      </c>
      <c r="BK278" s="172"/>
      <c r="BL278" s="172"/>
      <c r="BM278" s="172"/>
      <c r="BN278" s="172">
        <v>0</v>
      </c>
      <c r="BO278" s="172">
        <v>0</v>
      </c>
      <c r="BP278" s="172">
        <v>0</v>
      </c>
      <c r="BQ278" s="172" t="s">
        <v>232</v>
      </c>
      <c r="BR278" s="172"/>
      <c r="BS278" s="172"/>
      <c r="BT278" s="172">
        <v>0</v>
      </c>
      <c r="BU278" s="172">
        <v>0</v>
      </c>
      <c r="BV278" s="173" t="s">
        <v>232</v>
      </c>
      <c r="BW278" s="174">
        <v>0</v>
      </c>
      <c r="BX278" s="177">
        <v>0</v>
      </c>
      <c r="BY278" s="178">
        <v>0</v>
      </c>
      <c r="BZ278" s="179">
        <v>0</v>
      </c>
      <c r="CA278" s="179">
        <v>0</v>
      </c>
    </row>
    <row r="279" spans="1:79" x14ac:dyDescent="0.2">
      <c r="A279" s="170">
        <v>42503</v>
      </c>
      <c r="B279" s="171" t="s">
        <v>232</v>
      </c>
      <c r="C279" s="172" t="s">
        <v>232</v>
      </c>
      <c r="D279" s="172" t="s">
        <v>232</v>
      </c>
      <c r="E279" s="172" t="s">
        <v>232</v>
      </c>
      <c r="F279" s="172" t="s">
        <v>232</v>
      </c>
      <c r="G279" s="172">
        <v>0.12534070040573692</v>
      </c>
      <c r="H279" s="173" t="s">
        <v>232</v>
      </c>
      <c r="I279" s="171"/>
      <c r="J279" s="172"/>
      <c r="K279" s="172"/>
      <c r="L279" s="172"/>
      <c r="M279" s="171"/>
      <c r="N279" s="172"/>
      <c r="O279" s="172" t="s">
        <v>232</v>
      </c>
      <c r="P279" s="172">
        <v>3.2006721411507108E-2</v>
      </c>
      <c r="Q279" s="172"/>
      <c r="R279" s="172"/>
      <c r="S279" s="172"/>
      <c r="T279" s="172"/>
      <c r="U279" s="172">
        <v>0.51922684034023892</v>
      </c>
      <c r="V279" s="172">
        <v>0.51922684034023892</v>
      </c>
      <c r="W279" s="172"/>
      <c r="X279" s="172"/>
      <c r="Y279" s="172"/>
      <c r="Z279" s="172"/>
      <c r="AA279" s="172"/>
      <c r="AB279" s="172"/>
      <c r="AC279" s="172"/>
      <c r="AD279" s="172"/>
      <c r="AE279" s="172"/>
      <c r="AF279" s="172"/>
      <c r="AG279" s="172"/>
      <c r="AH279" s="172"/>
      <c r="AI279" s="172"/>
      <c r="AJ279" s="173"/>
      <c r="AK279" s="170"/>
      <c r="AL279" s="171">
        <v>0</v>
      </c>
      <c r="AM279" s="172">
        <v>0</v>
      </c>
      <c r="AN279" s="172">
        <v>0</v>
      </c>
      <c r="AO279" s="172">
        <v>0</v>
      </c>
      <c r="AP279" s="172">
        <v>0</v>
      </c>
      <c r="AQ279" s="172">
        <v>0</v>
      </c>
      <c r="AR279" s="173">
        <v>0</v>
      </c>
      <c r="AS279" s="174">
        <v>0</v>
      </c>
      <c r="AT279" s="171" t="s">
        <v>232</v>
      </c>
      <c r="AU279" s="172" t="s">
        <v>232</v>
      </c>
      <c r="AV279" s="172" t="s">
        <v>232</v>
      </c>
      <c r="AW279" s="175">
        <v>0</v>
      </c>
      <c r="AX279" s="176">
        <v>0</v>
      </c>
      <c r="AY279" s="171" t="s">
        <v>232</v>
      </c>
      <c r="AZ279" s="172" t="s">
        <v>232</v>
      </c>
      <c r="BA279" s="172">
        <v>0</v>
      </c>
      <c r="BB279" s="172">
        <v>0</v>
      </c>
      <c r="BC279" s="172">
        <v>0</v>
      </c>
      <c r="BD279" s="172">
        <v>0</v>
      </c>
      <c r="BE279" s="172" t="s">
        <v>232</v>
      </c>
      <c r="BF279" s="172">
        <v>0</v>
      </c>
      <c r="BG279" s="172">
        <v>0</v>
      </c>
      <c r="BH279" s="172">
        <v>0</v>
      </c>
      <c r="BI279" s="172">
        <v>0</v>
      </c>
      <c r="BJ279" s="172">
        <v>0</v>
      </c>
      <c r="BK279" s="172"/>
      <c r="BL279" s="172"/>
      <c r="BM279" s="172"/>
      <c r="BN279" s="172">
        <v>0</v>
      </c>
      <c r="BO279" s="172">
        <v>0</v>
      </c>
      <c r="BP279" s="172">
        <v>0</v>
      </c>
      <c r="BQ279" s="172" t="s">
        <v>232</v>
      </c>
      <c r="BR279" s="172"/>
      <c r="BS279" s="172"/>
      <c r="BT279" s="172">
        <v>0</v>
      </c>
      <c r="BU279" s="172">
        <v>0</v>
      </c>
      <c r="BV279" s="173" t="s">
        <v>232</v>
      </c>
      <c r="BW279" s="174">
        <v>0</v>
      </c>
      <c r="BX279" s="177">
        <v>0</v>
      </c>
      <c r="BY279" s="178">
        <v>0</v>
      </c>
      <c r="BZ279" s="179">
        <v>0</v>
      </c>
      <c r="CA279" s="179">
        <v>0</v>
      </c>
    </row>
    <row r="280" spans="1:79" x14ac:dyDescent="0.2">
      <c r="A280" s="170">
        <v>42506</v>
      </c>
      <c r="B280" s="171" t="s">
        <v>232</v>
      </c>
      <c r="C280" s="172" t="s">
        <v>232</v>
      </c>
      <c r="D280" s="172" t="s">
        <v>232</v>
      </c>
      <c r="E280" s="172">
        <v>4.4640720297664603E-2</v>
      </c>
      <c r="F280" s="172" t="s">
        <v>232</v>
      </c>
      <c r="G280" s="172">
        <v>0.12328821650134418</v>
      </c>
      <c r="H280" s="173" t="s">
        <v>232</v>
      </c>
      <c r="I280" s="171"/>
      <c r="J280" s="172"/>
      <c r="K280" s="172"/>
      <c r="L280" s="172"/>
      <c r="M280" s="171"/>
      <c r="N280" s="172"/>
      <c r="O280" s="172" t="s">
        <v>232</v>
      </c>
      <c r="P280" s="172">
        <v>3.2006721411507108E-2</v>
      </c>
      <c r="Q280" s="172"/>
      <c r="R280" s="172"/>
      <c r="S280" s="172"/>
      <c r="T280" s="172"/>
      <c r="U280" s="172">
        <v>0.51624476778951633</v>
      </c>
      <c r="V280" s="172">
        <v>0.51624476778951633</v>
      </c>
      <c r="W280" s="172"/>
      <c r="X280" s="172"/>
      <c r="Y280" s="172"/>
      <c r="Z280" s="172"/>
      <c r="AA280" s="172"/>
      <c r="AB280" s="172"/>
      <c r="AC280" s="172"/>
      <c r="AD280" s="172"/>
      <c r="AE280" s="172"/>
      <c r="AF280" s="172"/>
      <c r="AG280" s="172"/>
      <c r="AH280" s="172"/>
      <c r="AI280" s="172"/>
      <c r="AJ280" s="173"/>
      <c r="AK280" s="170"/>
      <c r="AL280" s="171">
        <v>0</v>
      </c>
      <c r="AM280" s="172">
        <v>0</v>
      </c>
      <c r="AN280" s="172">
        <v>0</v>
      </c>
      <c r="AO280" s="172">
        <v>0</v>
      </c>
      <c r="AP280" s="172">
        <v>0</v>
      </c>
      <c r="AQ280" s="172">
        <v>0</v>
      </c>
      <c r="AR280" s="173">
        <v>0</v>
      </c>
      <c r="AS280" s="174">
        <v>0</v>
      </c>
      <c r="AT280" s="171" t="s">
        <v>232</v>
      </c>
      <c r="AU280" s="172">
        <v>0</v>
      </c>
      <c r="AV280" s="172">
        <v>0</v>
      </c>
      <c r="AW280" s="175">
        <v>0</v>
      </c>
      <c r="AX280" s="176">
        <v>0</v>
      </c>
      <c r="AY280" s="171" t="s">
        <v>232</v>
      </c>
      <c r="AZ280" s="172" t="s">
        <v>232</v>
      </c>
      <c r="BA280" s="172">
        <v>0</v>
      </c>
      <c r="BB280" s="172">
        <v>0</v>
      </c>
      <c r="BC280" s="172">
        <v>0</v>
      </c>
      <c r="BD280" s="172">
        <v>0</v>
      </c>
      <c r="BE280" s="172" t="s">
        <v>232</v>
      </c>
      <c r="BF280" s="172">
        <v>0</v>
      </c>
      <c r="BG280" s="172">
        <v>0</v>
      </c>
      <c r="BH280" s="172">
        <v>0</v>
      </c>
      <c r="BI280" s="172">
        <v>0</v>
      </c>
      <c r="BJ280" s="172">
        <v>0</v>
      </c>
      <c r="BK280" s="172"/>
      <c r="BL280" s="172"/>
      <c r="BM280" s="172"/>
      <c r="BN280" s="172">
        <v>0</v>
      </c>
      <c r="BO280" s="172">
        <v>0</v>
      </c>
      <c r="BP280" s="172">
        <v>0</v>
      </c>
      <c r="BQ280" s="172" t="s">
        <v>232</v>
      </c>
      <c r="BR280" s="172"/>
      <c r="BS280" s="172"/>
      <c r="BT280" s="172">
        <v>0</v>
      </c>
      <c r="BU280" s="172">
        <v>0</v>
      </c>
      <c r="BV280" s="173" t="s">
        <v>232</v>
      </c>
      <c r="BW280" s="174">
        <v>0</v>
      </c>
      <c r="BX280" s="177">
        <v>0</v>
      </c>
      <c r="BY280" s="178">
        <v>0</v>
      </c>
      <c r="BZ280" s="179">
        <v>0</v>
      </c>
      <c r="CA280" s="179">
        <v>0</v>
      </c>
    </row>
    <row r="281" spans="1:79" x14ac:dyDescent="0.2">
      <c r="A281" s="170">
        <v>42507</v>
      </c>
      <c r="B281" s="171" t="s">
        <v>232</v>
      </c>
      <c r="C281" s="172" t="s">
        <v>232</v>
      </c>
      <c r="D281" s="172" t="s">
        <v>232</v>
      </c>
      <c r="E281" s="172">
        <v>4.3529518454700884E-2</v>
      </c>
      <c r="F281" s="172" t="s">
        <v>232</v>
      </c>
      <c r="G281" s="172">
        <v>0.12260847712320107</v>
      </c>
      <c r="H281" s="173" t="s">
        <v>232</v>
      </c>
      <c r="I281" s="171"/>
      <c r="J281" s="172"/>
      <c r="K281" s="172"/>
      <c r="L281" s="172"/>
      <c r="M281" s="171"/>
      <c r="N281" s="172"/>
      <c r="O281" s="172" t="s">
        <v>232</v>
      </c>
      <c r="P281" s="172">
        <v>3.2006721411507108E-2</v>
      </c>
      <c r="Q281" s="172"/>
      <c r="R281" s="172"/>
      <c r="S281" s="172"/>
      <c r="T281" s="172"/>
      <c r="U281" s="172">
        <v>0.51624991279562349</v>
      </c>
      <c r="V281" s="172">
        <v>0.51624991279562349</v>
      </c>
      <c r="W281" s="172"/>
      <c r="X281" s="172"/>
      <c r="Y281" s="172"/>
      <c r="Z281" s="172"/>
      <c r="AA281" s="172"/>
      <c r="AB281" s="172"/>
      <c r="AC281" s="172"/>
      <c r="AD281" s="172"/>
      <c r="AE281" s="172"/>
      <c r="AF281" s="172"/>
      <c r="AG281" s="172"/>
      <c r="AH281" s="172"/>
      <c r="AI281" s="172"/>
      <c r="AJ281" s="173"/>
      <c r="AK281" s="170"/>
      <c r="AL281" s="171">
        <v>0</v>
      </c>
      <c r="AM281" s="172">
        <v>0</v>
      </c>
      <c r="AN281" s="172">
        <v>0</v>
      </c>
      <c r="AO281" s="172">
        <v>0</v>
      </c>
      <c r="AP281" s="172">
        <v>0</v>
      </c>
      <c r="AQ281" s="172">
        <v>0</v>
      </c>
      <c r="AR281" s="173">
        <v>0</v>
      </c>
      <c r="AS281" s="174">
        <v>0</v>
      </c>
      <c r="AT281" s="171" t="s">
        <v>232</v>
      </c>
      <c r="AU281" s="172">
        <v>0</v>
      </c>
      <c r="AV281" s="172">
        <v>0</v>
      </c>
      <c r="AW281" s="175" t="s">
        <v>232</v>
      </c>
      <c r="AX281" s="176">
        <v>0</v>
      </c>
      <c r="AY281" s="171" t="s">
        <v>232</v>
      </c>
      <c r="AZ281" s="172" t="s">
        <v>232</v>
      </c>
      <c r="BA281" s="172">
        <v>0</v>
      </c>
      <c r="BB281" s="172">
        <v>0</v>
      </c>
      <c r="BC281" s="172">
        <v>0</v>
      </c>
      <c r="BD281" s="172">
        <v>0</v>
      </c>
      <c r="BE281" s="172" t="s">
        <v>232</v>
      </c>
      <c r="BF281" s="172">
        <v>0</v>
      </c>
      <c r="BG281" s="172">
        <v>0</v>
      </c>
      <c r="BH281" s="172">
        <v>0</v>
      </c>
      <c r="BI281" s="172">
        <v>0</v>
      </c>
      <c r="BJ281" s="172">
        <v>0</v>
      </c>
      <c r="BK281" s="172"/>
      <c r="BL281" s="172"/>
      <c r="BM281" s="172"/>
      <c r="BN281" s="172">
        <v>0</v>
      </c>
      <c r="BO281" s="172">
        <v>0</v>
      </c>
      <c r="BP281" s="172">
        <v>0</v>
      </c>
      <c r="BQ281" s="172" t="s">
        <v>232</v>
      </c>
      <c r="BR281" s="172"/>
      <c r="BS281" s="172"/>
      <c r="BT281" s="172">
        <v>0</v>
      </c>
      <c r="BU281" s="172">
        <v>0</v>
      </c>
      <c r="BV281" s="173" t="s">
        <v>232</v>
      </c>
      <c r="BW281" s="174">
        <v>0</v>
      </c>
      <c r="BX281" s="177">
        <v>0</v>
      </c>
      <c r="BY281" s="178">
        <v>0</v>
      </c>
      <c r="BZ281" s="179">
        <v>0</v>
      </c>
      <c r="CA281" s="179">
        <v>0</v>
      </c>
    </row>
    <row r="282" spans="1:79" x14ac:dyDescent="0.2">
      <c r="A282" s="170">
        <v>42508</v>
      </c>
      <c r="B282" s="171" t="s">
        <v>232</v>
      </c>
      <c r="C282" s="172" t="s">
        <v>232</v>
      </c>
      <c r="D282" s="172" t="s">
        <v>232</v>
      </c>
      <c r="E282" s="172">
        <v>4.25191915711184E-2</v>
      </c>
      <c r="F282" s="172" t="s">
        <v>232</v>
      </c>
      <c r="G282" s="172">
        <v>0.12293925312988264</v>
      </c>
      <c r="H282" s="173" t="s">
        <v>232</v>
      </c>
      <c r="I282" s="171"/>
      <c r="J282" s="172"/>
      <c r="K282" s="172"/>
      <c r="L282" s="172"/>
      <c r="M282" s="171"/>
      <c r="N282" s="172"/>
      <c r="O282" s="172" t="s">
        <v>232</v>
      </c>
      <c r="P282" s="172" t="s">
        <v>232</v>
      </c>
      <c r="Q282" s="172"/>
      <c r="R282" s="172"/>
      <c r="S282" s="172"/>
      <c r="T282" s="172"/>
      <c r="U282" s="172">
        <v>0.51525585891755998</v>
      </c>
      <c r="V282" s="172">
        <v>0.51525585891755998</v>
      </c>
      <c r="W282" s="172"/>
      <c r="X282" s="172"/>
      <c r="Y282" s="172"/>
      <c r="Z282" s="172"/>
      <c r="AA282" s="172"/>
      <c r="AB282" s="172"/>
      <c r="AC282" s="172"/>
      <c r="AD282" s="172"/>
      <c r="AE282" s="172"/>
      <c r="AF282" s="172"/>
      <c r="AG282" s="172"/>
      <c r="AH282" s="172"/>
      <c r="AI282" s="172"/>
      <c r="AJ282" s="173"/>
      <c r="AK282" s="170"/>
      <c r="AL282" s="171">
        <v>0</v>
      </c>
      <c r="AM282" s="172">
        <v>0</v>
      </c>
      <c r="AN282" s="172">
        <v>0</v>
      </c>
      <c r="AO282" s="172">
        <v>0</v>
      </c>
      <c r="AP282" s="172">
        <v>0</v>
      </c>
      <c r="AQ282" s="172">
        <v>0</v>
      </c>
      <c r="AR282" s="173">
        <v>0</v>
      </c>
      <c r="AS282" s="174">
        <v>0</v>
      </c>
      <c r="AT282" s="171" t="s">
        <v>232</v>
      </c>
      <c r="AU282" s="172">
        <v>3.379356956647678</v>
      </c>
      <c r="AV282" s="172">
        <v>3.379356956647678</v>
      </c>
      <c r="AW282" s="175" t="s">
        <v>232</v>
      </c>
      <c r="AX282" s="176">
        <v>3.379356956647678</v>
      </c>
      <c r="AY282" s="171" t="s">
        <v>232</v>
      </c>
      <c r="AZ282" s="172" t="s">
        <v>232</v>
      </c>
      <c r="BA282" s="172">
        <v>0</v>
      </c>
      <c r="BB282" s="172">
        <v>0</v>
      </c>
      <c r="BC282" s="172">
        <v>0</v>
      </c>
      <c r="BD282" s="172">
        <v>0</v>
      </c>
      <c r="BE282" s="172" t="s">
        <v>232</v>
      </c>
      <c r="BF282" s="172">
        <v>0</v>
      </c>
      <c r="BG282" s="172">
        <v>0</v>
      </c>
      <c r="BH282" s="172">
        <v>0</v>
      </c>
      <c r="BI282" s="172">
        <v>0</v>
      </c>
      <c r="BJ282" s="172">
        <v>0</v>
      </c>
      <c r="BK282" s="172"/>
      <c r="BL282" s="172"/>
      <c r="BM282" s="172"/>
      <c r="BN282" s="172">
        <v>0</v>
      </c>
      <c r="BO282" s="172">
        <v>0</v>
      </c>
      <c r="BP282" s="172">
        <v>0</v>
      </c>
      <c r="BQ282" s="172" t="s">
        <v>232</v>
      </c>
      <c r="BR282" s="172"/>
      <c r="BS282" s="172"/>
      <c r="BT282" s="172">
        <v>0</v>
      </c>
      <c r="BU282" s="172">
        <v>0</v>
      </c>
      <c r="BV282" s="173" t="s">
        <v>232</v>
      </c>
      <c r="BW282" s="174">
        <v>0</v>
      </c>
      <c r="BX282" s="177">
        <v>0</v>
      </c>
      <c r="BY282" s="178">
        <v>0</v>
      </c>
      <c r="BZ282" s="179">
        <v>0</v>
      </c>
      <c r="CA282" s="179">
        <v>0.69386209589967152</v>
      </c>
    </row>
    <row r="283" spans="1:79" x14ac:dyDescent="0.2">
      <c r="A283" s="170">
        <v>42509</v>
      </c>
      <c r="B283" s="171" t="s">
        <v>232</v>
      </c>
      <c r="C283" s="172" t="s">
        <v>232</v>
      </c>
      <c r="D283" s="172" t="s">
        <v>232</v>
      </c>
      <c r="E283" s="172">
        <v>4.1307492977722987E-2</v>
      </c>
      <c r="F283" s="172" t="s">
        <v>232</v>
      </c>
      <c r="G283" s="172">
        <v>0.1215711602873667</v>
      </c>
      <c r="H283" s="173" t="s">
        <v>232</v>
      </c>
      <c r="I283" s="171"/>
      <c r="J283" s="172"/>
      <c r="K283" s="172"/>
      <c r="L283" s="172"/>
      <c r="M283" s="171"/>
      <c r="N283" s="172"/>
      <c r="O283" s="172" t="s">
        <v>232</v>
      </c>
      <c r="P283" s="172">
        <v>2.9005656102950646E-2</v>
      </c>
      <c r="Q283" s="172"/>
      <c r="R283" s="172"/>
      <c r="S283" s="172"/>
      <c r="T283" s="172"/>
      <c r="U283" s="172">
        <v>0.59422919699296461</v>
      </c>
      <c r="V283" s="172">
        <v>0.59422919699296461</v>
      </c>
      <c r="W283" s="172"/>
      <c r="X283" s="172"/>
      <c r="Y283" s="172"/>
      <c r="Z283" s="172"/>
      <c r="AA283" s="172"/>
      <c r="AB283" s="172"/>
      <c r="AC283" s="172"/>
      <c r="AD283" s="172"/>
      <c r="AE283" s="172"/>
      <c r="AF283" s="172"/>
      <c r="AG283" s="172"/>
      <c r="AH283" s="172"/>
      <c r="AI283" s="172"/>
      <c r="AJ283" s="173"/>
      <c r="AK283" s="170"/>
      <c r="AL283" s="171" t="s">
        <v>232</v>
      </c>
      <c r="AM283" s="172">
        <v>0</v>
      </c>
      <c r="AN283" s="172">
        <v>0</v>
      </c>
      <c r="AO283" s="172">
        <v>0</v>
      </c>
      <c r="AP283" s="172">
        <v>0</v>
      </c>
      <c r="AQ283" s="172">
        <v>0</v>
      </c>
      <c r="AR283" s="173">
        <v>0</v>
      </c>
      <c r="AS283" s="174">
        <v>0</v>
      </c>
      <c r="AT283" s="171" t="s">
        <v>232</v>
      </c>
      <c r="AU283" s="172">
        <v>0</v>
      </c>
      <c r="AV283" s="172">
        <v>0</v>
      </c>
      <c r="AW283" s="175" t="s">
        <v>232</v>
      </c>
      <c r="AX283" s="176">
        <v>0</v>
      </c>
      <c r="AY283" s="171" t="s">
        <v>232</v>
      </c>
      <c r="AZ283" s="172" t="s">
        <v>232</v>
      </c>
      <c r="BA283" s="172">
        <v>0</v>
      </c>
      <c r="BB283" s="172">
        <v>0</v>
      </c>
      <c r="BC283" s="172">
        <v>0</v>
      </c>
      <c r="BD283" s="172">
        <v>0</v>
      </c>
      <c r="BE283" s="172" t="s">
        <v>232</v>
      </c>
      <c r="BF283" s="172">
        <v>0</v>
      </c>
      <c r="BG283" s="172">
        <v>0</v>
      </c>
      <c r="BH283" s="172">
        <v>0</v>
      </c>
      <c r="BI283" s="172">
        <v>0</v>
      </c>
      <c r="BJ283" s="172">
        <v>0</v>
      </c>
      <c r="BK283" s="172"/>
      <c r="BL283" s="172"/>
      <c r="BM283" s="172"/>
      <c r="BN283" s="172">
        <v>0</v>
      </c>
      <c r="BO283" s="172">
        <v>0</v>
      </c>
      <c r="BP283" s="172">
        <v>0</v>
      </c>
      <c r="BQ283" s="172" t="s">
        <v>232</v>
      </c>
      <c r="BR283" s="172"/>
      <c r="BS283" s="172"/>
      <c r="BT283" s="172">
        <v>0</v>
      </c>
      <c r="BU283" s="172">
        <v>0</v>
      </c>
      <c r="BV283" s="173" t="s">
        <v>232</v>
      </c>
      <c r="BW283" s="174">
        <v>0</v>
      </c>
      <c r="BX283" s="177">
        <v>0</v>
      </c>
      <c r="BY283" s="178">
        <v>0</v>
      </c>
      <c r="BZ283" s="179">
        <v>0</v>
      </c>
      <c r="CA283" s="179">
        <v>0</v>
      </c>
    </row>
    <row r="284" spans="1:79" x14ac:dyDescent="0.2">
      <c r="A284" s="170">
        <v>42510</v>
      </c>
      <c r="B284" s="171" t="s">
        <v>232</v>
      </c>
      <c r="C284" s="172" t="s">
        <v>232</v>
      </c>
      <c r="D284" s="172" t="s">
        <v>232</v>
      </c>
      <c r="E284" s="172" t="s">
        <v>232</v>
      </c>
      <c r="F284" s="172" t="s">
        <v>232</v>
      </c>
      <c r="G284" s="172">
        <v>0.12251907519431555</v>
      </c>
      <c r="H284" s="173" t="s">
        <v>232</v>
      </c>
      <c r="I284" s="171"/>
      <c r="J284" s="172"/>
      <c r="K284" s="172"/>
      <c r="L284" s="172"/>
      <c r="M284" s="171"/>
      <c r="N284" s="172"/>
      <c r="O284" s="172" t="s">
        <v>232</v>
      </c>
      <c r="P284" s="172">
        <v>2.9005656102950646E-2</v>
      </c>
      <c r="Q284" s="172"/>
      <c r="R284" s="172"/>
      <c r="S284" s="172"/>
      <c r="T284" s="172"/>
      <c r="U284" s="172">
        <v>0.51426179513245773</v>
      </c>
      <c r="V284" s="172">
        <v>0.51426179513245773</v>
      </c>
      <c r="W284" s="172"/>
      <c r="X284" s="172"/>
      <c r="Y284" s="172"/>
      <c r="Z284" s="172"/>
      <c r="AA284" s="172"/>
      <c r="AB284" s="172"/>
      <c r="AC284" s="172"/>
      <c r="AD284" s="172"/>
      <c r="AE284" s="172"/>
      <c r="AF284" s="172"/>
      <c r="AG284" s="172"/>
      <c r="AH284" s="172"/>
      <c r="AI284" s="172"/>
      <c r="AJ284" s="173"/>
      <c r="AK284" s="170"/>
      <c r="AL284" s="171" t="s">
        <v>232</v>
      </c>
      <c r="AM284" s="172">
        <v>0</v>
      </c>
      <c r="AN284" s="172">
        <v>0</v>
      </c>
      <c r="AO284" s="172">
        <v>0</v>
      </c>
      <c r="AP284" s="172">
        <v>0</v>
      </c>
      <c r="AQ284" s="172">
        <v>0</v>
      </c>
      <c r="AR284" s="173">
        <v>0</v>
      </c>
      <c r="AS284" s="174">
        <v>0</v>
      </c>
      <c r="AT284" s="171" t="s">
        <v>232</v>
      </c>
      <c r="AU284" s="172">
        <v>0</v>
      </c>
      <c r="AV284" s="172">
        <v>0</v>
      </c>
      <c r="AW284" s="175" t="s">
        <v>232</v>
      </c>
      <c r="AX284" s="176">
        <v>0</v>
      </c>
      <c r="AY284" s="171" t="s">
        <v>232</v>
      </c>
      <c r="AZ284" s="172" t="s">
        <v>232</v>
      </c>
      <c r="BA284" s="172">
        <v>0</v>
      </c>
      <c r="BB284" s="172">
        <v>0</v>
      </c>
      <c r="BC284" s="172">
        <v>0</v>
      </c>
      <c r="BD284" s="172">
        <v>0</v>
      </c>
      <c r="BE284" s="172" t="s">
        <v>232</v>
      </c>
      <c r="BF284" s="172">
        <v>0</v>
      </c>
      <c r="BG284" s="172">
        <v>0</v>
      </c>
      <c r="BH284" s="172">
        <v>0</v>
      </c>
      <c r="BI284" s="172">
        <v>0</v>
      </c>
      <c r="BJ284" s="172">
        <v>0</v>
      </c>
      <c r="BK284" s="172"/>
      <c r="BL284" s="172"/>
      <c r="BM284" s="172"/>
      <c r="BN284" s="172">
        <v>0</v>
      </c>
      <c r="BO284" s="172">
        <v>0</v>
      </c>
      <c r="BP284" s="172">
        <v>0</v>
      </c>
      <c r="BQ284" s="172" t="s">
        <v>232</v>
      </c>
      <c r="BR284" s="172"/>
      <c r="BS284" s="172"/>
      <c r="BT284" s="172">
        <v>0</v>
      </c>
      <c r="BU284" s="172">
        <v>0</v>
      </c>
      <c r="BV284" s="173" t="s">
        <v>232</v>
      </c>
      <c r="BW284" s="174">
        <v>0</v>
      </c>
      <c r="BX284" s="177">
        <v>0</v>
      </c>
      <c r="BY284" s="178">
        <v>0</v>
      </c>
      <c r="BZ284" s="179">
        <v>0</v>
      </c>
      <c r="CA284" s="179">
        <v>0</v>
      </c>
    </row>
    <row r="285" spans="1:79" x14ac:dyDescent="0.2">
      <c r="A285" s="170">
        <v>42513</v>
      </c>
      <c r="B285" s="171" t="s">
        <v>232</v>
      </c>
      <c r="C285" s="172" t="s">
        <v>232</v>
      </c>
      <c r="D285" s="172" t="s">
        <v>232</v>
      </c>
      <c r="E285" s="172" t="s">
        <v>232</v>
      </c>
      <c r="F285" s="172">
        <v>0.29410273312712976</v>
      </c>
      <c r="G285" s="172">
        <v>0.33528067056133937</v>
      </c>
      <c r="H285" s="173" t="s">
        <v>232</v>
      </c>
      <c r="I285" s="171"/>
      <c r="J285" s="172"/>
      <c r="K285" s="172"/>
      <c r="L285" s="172"/>
      <c r="M285" s="171"/>
      <c r="N285" s="172"/>
      <c r="O285" s="172" t="s">
        <v>232</v>
      </c>
      <c r="P285" s="172">
        <v>2.9005656102950646E-2</v>
      </c>
      <c r="Q285" s="172"/>
      <c r="R285" s="172"/>
      <c r="S285" s="172"/>
      <c r="T285" s="172"/>
      <c r="U285" s="172" t="s">
        <v>232</v>
      </c>
      <c r="V285" s="172" t="s">
        <v>232</v>
      </c>
      <c r="W285" s="172"/>
      <c r="X285" s="172"/>
      <c r="Y285" s="172"/>
      <c r="Z285" s="172"/>
      <c r="AA285" s="172"/>
      <c r="AB285" s="172"/>
      <c r="AC285" s="172"/>
      <c r="AD285" s="172"/>
      <c r="AE285" s="172"/>
      <c r="AF285" s="172"/>
      <c r="AG285" s="172"/>
      <c r="AH285" s="172"/>
      <c r="AI285" s="172"/>
      <c r="AJ285" s="173"/>
      <c r="AK285" s="170"/>
      <c r="AL285" s="171" t="s">
        <v>232</v>
      </c>
      <c r="AM285" s="172">
        <v>0</v>
      </c>
      <c r="AN285" s="172">
        <v>0</v>
      </c>
      <c r="AO285" s="172">
        <v>0</v>
      </c>
      <c r="AP285" s="172">
        <v>0</v>
      </c>
      <c r="AQ285" s="172">
        <v>0</v>
      </c>
      <c r="AR285" s="173">
        <v>0</v>
      </c>
      <c r="AS285" s="174">
        <v>0</v>
      </c>
      <c r="AT285" s="171" t="s">
        <v>232</v>
      </c>
      <c r="AU285" s="172">
        <v>0</v>
      </c>
      <c r="AV285" s="172">
        <v>0</v>
      </c>
      <c r="AW285" s="175" t="s">
        <v>232</v>
      </c>
      <c r="AX285" s="176">
        <v>0</v>
      </c>
      <c r="AY285" s="171" t="s">
        <v>232</v>
      </c>
      <c r="AZ285" s="172">
        <v>0</v>
      </c>
      <c r="BA285" s="172">
        <v>0</v>
      </c>
      <c r="BB285" s="172">
        <v>0</v>
      </c>
      <c r="BC285" s="172">
        <v>0</v>
      </c>
      <c r="BD285" s="172">
        <v>0</v>
      </c>
      <c r="BE285" s="172">
        <v>0</v>
      </c>
      <c r="BF285" s="172">
        <v>0</v>
      </c>
      <c r="BG285" s="172">
        <v>0</v>
      </c>
      <c r="BH285" s="172">
        <v>0</v>
      </c>
      <c r="BI285" s="172">
        <v>0</v>
      </c>
      <c r="BJ285" s="172">
        <v>0</v>
      </c>
      <c r="BK285" s="172"/>
      <c r="BL285" s="172"/>
      <c r="BM285" s="172"/>
      <c r="BN285" s="172">
        <v>0</v>
      </c>
      <c r="BO285" s="172">
        <v>0</v>
      </c>
      <c r="BP285" s="172">
        <v>0</v>
      </c>
      <c r="BQ285" s="172" t="s">
        <v>232</v>
      </c>
      <c r="BR285" s="172"/>
      <c r="BS285" s="172"/>
      <c r="BT285" s="172">
        <v>0</v>
      </c>
      <c r="BU285" s="172">
        <v>0</v>
      </c>
      <c r="BV285" s="173" t="s">
        <v>232</v>
      </c>
      <c r="BW285" s="174">
        <v>0</v>
      </c>
      <c r="BX285" s="177">
        <v>0</v>
      </c>
      <c r="BY285" s="178">
        <v>0</v>
      </c>
      <c r="BZ285" s="179">
        <v>0</v>
      </c>
      <c r="CA285" s="179">
        <v>0</v>
      </c>
    </row>
    <row r="286" spans="1:79" x14ac:dyDescent="0.2">
      <c r="A286" s="170">
        <v>42515</v>
      </c>
      <c r="B286" s="171" t="s">
        <v>232</v>
      </c>
      <c r="C286" s="172" t="s">
        <v>232</v>
      </c>
      <c r="D286" s="172" t="s">
        <v>232</v>
      </c>
      <c r="E286" s="172">
        <v>3.474552928267019E-2</v>
      </c>
      <c r="F286" s="172">
        <v>0.29407290980074657</v>
      </c>
      <c r="G286" s="172">
        <v>3.3231391176781644E-2</v>
      </c>
      <c r="H286" s="173" t="s">
        <v>232</v>
      </c>
      <c r="I286" s="171"/>
      <c r="J286" s="172"/>
      <c r="K286" s="172"/>
      <c r="L286" s="172"/>
      <c r="M286" s="171"/>
      <c r="N286" s="172"/>
      <c r="O286" s="172" t="s">
        <v>232</v>
      </c>
      <c r="P286" s="172">
        <v>2.800532101099789E-2</v>
      </c>
      <c r="Q286" s="172"/>
      <c r="R286" s="172"/>
      <c r="S286" s="172"/>
      <c r="T286" s="172"/>
      <c r="U286" s="172">
        <v>0.50929640353020145</v>
      </c>
      <c r="V286" s="172">
        <v>0.50929640353020145</v>
      </c>
      <c r="W286" s="172"/>
      <c r="X286" s="172"/>
      <c r="Y286" s="172"/>
      <c r="Z286" s="172"/>
      <c r="AA286" s="172"/>
      <c r="AB286" s="172"/>
      <c r="AC286" s="172"/>
      <c r="AD286" s="172"/>
      <c r="AE286" s="172"/>
      <c r="AF286" s="172"/>
      <c r="AG286" s="172"/>
      <c r="AH286" s="172"/>
      <c r="AI286" s="172"/>
      <c r="AJ286" s="173"/>
      <c r="AK286" s="170"/>
      <c r="AL286" s="171">
        <v>0</v>
      </c>
      <c r="AM286" s="172">
        <v>0</v>
      </c>
      <c r="AN286" s="172">
        <v>0</v>
      </c>
      <c r="AO286" s="172">
        <v>0</v>
      </c>
      <c r="AP286" s="172">
        <v>0</v>
      </c>
      <c r="AQ286" s="172">
        <v>0</v>
      </c>
      <c r="AR286" s="173">
        <v>0</v>
      </c>
      <c r="AS286" s="174">
        <v>0</v>
      </c>
      <c r="AT286" s="171" t="s">
        <v>232</v>
      </c>
      <c r="AU286" s="172">
        <v>0</v>
      </c>
      <c r="AV286" s="172">
        <v>0</v>
      </c>
      <c r="AW286" s="175" t="s">
        <v>232</v>
      </c>
      <c r="AX286" s="176">
        <v>0</v>
      </c>
      <c r="AY286" s="171" t="s">
        <v>232</v>
      </c>
      <c r="AZ286" s="172">
        <v>0</v>
      </c>
      <c r="BA286" s="172" t="s">
        <v>232</v>
      </c>
      <c r="BB286" s="172">
        <v>0</v>
      </c>
      <c r="BC286" s="172">
        <v>0</v>
      </c>
      <c r="BD286" s="172">
        <v>0</v>
      </c>
      <c r="BE286" s="172">
        <v>0</v>
      </c>
      <c r="BF286" s="172">
        <v>0</v>
      </c>
      <c r="BG286" s="172">
        <v>0</v>
      </c>
      <c r="BH286" s="172">
        <v>0</v>
      </c>
      <c r="BI286" s="172">
        <v>0</v>
      </c>
      <c r="BJ286" s="172">
        <v>0</v>
      </c>
      <c r="BK286" s="172"/>
      <c r="BL286" s="172"/>
      <c r="BM286" s="172"/>
      <c r="BN286" s="172">
        <v>0</v>
      </c>
      <c r="BO286" s="172">
        <v>0</v>
      </c>
      <c r="BP286" s="172">
        <v>0</v>
      </c>
      <c r="BQ286" s="172" t="s">
        <v>232</v>
      </c>
      <c r="BR286" s="172"/>
      <c r="BS286" s="172"/>
      <c r="BT286" s="172">
        <v>0</v>
      </c>
      <c r="BU286" s="172">
        <v>0</v>
      </c>
      <c r="BV286" s="173" t="s">
        <v>232</v>
      </c>
      <c r="BW286" s="174">
        <v>0</v>
      </c>
      <c r="BX286" s="177">
        <v>0</v>
      </c>
      <c r="BY286" s="178">
        <v>0</v>
      </c>
      <c r="BZ286" s="179">
        <v>0</v>
      </c>
      <c r="CA286" s="179">
        <v>0</v>
      </c>
    </row>
    <row r="287" spans="1:79" x14ac:dyDescent="0.2">
      <c r="A287" s="170">
        <v>42516</v>
      </c>
      <c r="B287" s="171" t="s">
        <v>232</v>
      </c>
      <c r="C287" s="172" t="s">
        <v>232</v>
      </c>
      <c r="D287" s="172" t="s">
        <v>232</v>
      </c>
      <c r="E287" s="172">
        <v>3.3635549754934123E-2</v>
      </c>
      <c r="F287" s="172">
        <v>0.29405800040560359</v>
      </c>
      <c r="G287" s="172">
        <v>3.4756531764771531E-2</v>
      </c>
      <c r="H287" s="173" t="s">
        <v>232</v>
      </c>
      <c r="I287" s="171"/>
      <c r="J287" s="172"/>
      <c r="K287" s="172"/>
      <c r="L287" s="172"/>
      <c r="M287" s="171"/>
      <c r="N287" s="172"/>
      <c r="O287" s="172" t="s">
        <v>232</v>
      </c>
      <c r="P287" s="172">
        <v>2.800532101099789E-2</v>
      </c>
      <c r="Q287" s="172"/>
      <c r="R287" s="172"/>
      <c r="S287" s="172"/>
      <c r="T287" s="172"/>
      <c r="U287" s="172">
        <v>0.50929640353020145</v>
      </c>
      <c r="V287" s="172">
        <v>0.50929640353020145</v>
      </c>
      <c r="W287" s="172"/>
      <c r="X287" s="172"/>
      <c r="Y287" s="172"/>
      <c r="Z287" s="172"/>
      <c r="AA287" s="172"/>
      <c r="AB287" s="172"/>
      <c r="AC287" s="172"/>
      <c r="AD287" s="172"/>
      <c r="AE287" s="172"/>
      <c r="AF287" s="172"/>
      <c r="AG287" s="172"/>
      <c r="AH287" s="172"/>
      <c r="AI287" s="172"/>
      <c r="AJ287" s="173"/>
      <c r="AK287" s="170"/>
      <c r="AL287" s="171">
        <v>0</v>
      </c>
      <c r="AM287" s="172">
        <v>0</v>
      </c>
      <c r="AN287" s="172">
        <v>0</v>
      </c>
      <c r="AO287" s="172">
        <v>0</v>
      </c>
      <c r="AP287" s="172">
        <v>0</v>
      </c>
      <c r="AQ287" s="172">
        <v>0</v>
      </c>
      <c r="AR287" s="173">
        <v>0</v>
      </c>
      <c r="AS287" s="174">
        <v>0</v>
      </c>
      <c r="AT287" s="171" t="s">
        <v>232</v>
      </c>
      <c r="AU287" s="172">
        <v>0</v>
      </c>
      <c r="AV287" s="172">
        <v>0</v>
      </c>
      <c r="AW287" s="175" t="s">
        <v>232</v>
      </c>
      <c r="AX287" s="176">
        <v>0</v>
      </c>
      <c r="AY287" s="171" t="s">
        <v>232</v>
      </c>
      <c r="AZ287" s="172">
        <v>0</v>
      </c>
      <c r="BA287" s="172" t="s">
        <v>232</v>
      </c>
      <c r="BB287" s="172">
        <v>0</v>
      </c>
      <c r="BC287" s="172">
        <v>0</v>
      </c>
      <c r="BD287" s="172">
        <v>0</v>
      </c>
      <c r="BE287" s="172">
        <v>0</v>
      </c>
      <c r="BF287" s="172">
        <v>0</v>
      </c>
      <c r="BG287" s="172">
        <v>0</v>
      </c>
      <c r="BH287" s="172">
        <v>0</v>
      </c>
      <c r="BI287" s="172">
        <v>0</v>
      </c>
      <c r="BJ287" s="172">
        <v>0</v>
      </c>
      <c r="BK287" s="172"/>
      <c r="BL287" s="172"/>
      <c r="BM287" s="172"/>
      <c r="BN287" s="172">
        <v>0</v>
      </c>
      <c r="BO287" s="172">
        <v>0</v>
      </c>
      <c r="BP287" s="172">
        <v>0</v>
      </c>
      <c r="BQ287" s="172" t="s">
        <v>232</v>
      </c>
      <c r="BR287" s="172"/>
      <c r="BS287" s="172"/>
      <c r="BT287" s="172">
        <v>0</v>
      </c>
      <c r="BU287" s="172">
        <v>0</v>
      </c>
      <c r="BV287" s="173" t="s">
        <v>232</v>
      </c>
      <c r="BW287" s="174">
        <v>0</v>
      </c>
      <c r="BX287" s="177">
        <v>0</v>
      </c>
      <c r="BY287" s="178">
        <v>0</v>
      </c>
      <c r="BZ287" s="179">
        <v>0</v>
      </c>
      <c r="CA287" s="179">
        <v>0</v>
      </c>
    </row>
    <row r="288" spans="1:79" x14ac:dyDescent="0.2">
      <c r="A288" s="170">
        <v>42517</v>
      </c>
      <c r="B288" s="171" t="s">
        <v>232</v>
      </c>
      <c r="C288" s="172" t="s">
        <v>232</v>
      </c>
      <c r="D288" s="172" t="s">
        <v>232</v>
      </c>
      <c r="E288" s="172">
        <v>3.2525744932711924E-2</v>
      </c>
      <c r="F288" s="172">
        <v>0.29404309252217192</v>
      </c>
      <c r="G288" s="172">
        <v>3.3733247140242187E-2</v>
      </c>
      <c r="H288" s="173" t="s">
        <v>232</v>
      </c>
      <c r="I288" s="171"/>
      <c r="J288" s="172"/>
      <c r="K288" s="172"/>
      <c r="L288" s="172"/>
      <c r="M288" s="171"/>
      <c r="N288" s="172"/>
      <c r="O288" s="172" t="s">
        <v>232</v>
      </c>
      <c r="P288" s="172">
        <v>2.800532101099789E-2</v>
      </c>
      <c r="Q288" s="172"/>
      <c r="R288" s="172"/>
      <c r="S288" s="172"/>
      <c r="T288" s="172"/>
      <c r="U288" s="172">
        <v>0.50830227041681297</v>
      </c>
      <c r="V288" s="172">
        <v>0.50830227041681297</v>
      </c>
      <c r="W288" s="172"/>
      <c r="X288" s="172"/>
      <c r="Y288" s="172"/>
      <c r="Z288" s="172"/>
      <c r="AA288" s="172"/>
      <c r="AB288" s="172"/>
      <c r="AC288" s="172"/>
      <c r="AD288" s="172"/>
      <c r="AE288" s="172"/>
      <c r="AF288" s="172"/>
      <c r="AG288" s="172"/>
      <c r="AH288" s="172"/>
      <c r="AI288" s="172"/>
      <c r="AJ288" s="173"/>
      <c r="AK288" s="170"/>
      <c r="AL288" s="171">
        <v>0</v>
      </c>
      <c r="AM288" s="172">
        <v>0</v>
      </c>
      <c r="AN288" s="172">
        <v>0</v>
      </c>
      <c r="AO288" s="172">
        <v>0</v>
      </c>
      <c r="AP288" s="172">
        <v>0</v>
      </c>
      <c r="AQ288" s="172">
        <v>0</v>
      </c>
      <c r="AR288" s="173">
        <v>0</v>
      </c>
      <c r="AS288" s="174">
        <v>0</v>
      </c>
      <c r="AT288" s="171" t="s">
        <v>232</v>
      </c>
      <c r="AU288" s="172">
        <v>0</v>
      </c>
      <c r="AV288" s="172">
        <v>0</v>
      </c>
      <c r="AW288" s="175" t="s">
        <v>232</v>
      </c>
      <c r="AX288" s="176">
        <v>0</v>
      </c>
      <c r="AY288" s="171" t="s">
        <v>232</v>
      </c>
      <c r="AZ288" s="172">
        <v>0</v>
      </c>
      <c r="BA288" s="172" t="s">
        <v>232</v>
      </c>
      <c r="BB288" s="172">
        <v>0</v>
      </c>
      <c r="BC288" s="172">
        <v>0</v>
      </c>
      <c r="BD288" s="172">
        <v>0</v>
      </c>
      <c r="BE288" s="172">
        <v>0</v>
      </c>
      <c r="BF288" s="172">
        <v>0</v>
      </c>
      <c r="BG288" s="172">
        <v>0</v>
      </c>
      <c r="BH288" s="172">
        <v>0</v>
      </c>
      <c r="BI288" s="172">
        <v>0</v>
      </c>
      <c r="BJ288" s="172">
        <v>0</v>
      </c>
      <c r="BK288" s="172"/>
      <c r="BL288" s="172"/>
      <c r="BM288" s="172"/>
      <c r="BN288" s="172">
        <v>0</v>
      </c>
      <c r="BO288" s="172">
        <v>0</v>
      </c>
      <c r="BP288" s="172">
        <v>0</v>
      </c>
      <c r="BQ288" s="172" t="s">
        <v>232</v>
      </c>
      <c r="BR288" s="172"/>
      <c r="BS288" s="172"/>
      <c r="BT288" s="172">
        <v>0</v>
      </c>
      <c r="BU288" s="172">
        <v>0</v>
      </c>
      <c r="BV288" s="173" t="s">
        <v>232</v>
      </c>
      <c r="BW288" s="174">
        <v>0</v>
      </c>
      <c r="BX288" s="177">
        <v>0</v>
      </c>
      <c r="BY288" s="178">
        <v>0</v>
      </c>
      <c r="BZ288" s="179">
        <v>0</v>
      </c>
      <c r="CA288" s="179">
        <v>0</v>
      </c>
    </row>
    <row r="289" spans="1:79" x14ac:dyDescent="0.2">
      <c r="A289" s="170">
        <v>42520</v>
      </c>
      <c r="B289" s="171" t="s">
        <v>232</v>
      </c>
      <c r="C289" s="172" t="s">
        <v>232</v>
      </c>
      <c r="D289" s="172" t="s">
        <v>232</v>
      </c>
      <c r="E289" s="172" t="s">
        <v>232</v>
      </c>
      <c r="F289" s="172">
        <v>0.2838605028386062</v>
      </c>
      <c r="G289" s="172">
        <v>3.5249124310298793E-2</v>
      </c>
      <c r="H289" s="173" t="s">
        <v>232</v>
      </c>
      <c r="I289" s="171"/>
      <c r="J289" s="172"/>
      <c r="K289" s="172"/>
      <c r="L289" s="172"/>
      <c r="M289" s="171"/>
      <c r="N289" s="172"/>
      <c r="O289" s="172" t="s">
        <v>232</v>
      </c>
      <c r="P289" s="172">
        <v>2.800532101099789E-2</v>
      </c>
      <c r="Q289" s="172"/>
      <c r="R289" s="172"/>
      <c r="S289" s="172"/>
      <c r="T289" s="172"/>
      <c r="U289" s="172">
        <v>0.50631902085077107</v>
      </c>
      <c r="V289" s="172">
        <v>0.50631902085077107</v>
      </c>
      <c r="W289" s="172"/>
      <c r="X289" s="172"/>
      <c r="Y289" s="172"/>
      <c r="Z289" s="172"/>
      <c r="AA289" s="172"/>
      <c r="AB289" s="172"/>
      <c r="AC289" s="172"/>
      <c r="AD289" s="172"/>
      <c r="AE289" s="172"/>
      <c r="AF289" s="172"/>
      <c r="AG289" s="172"/>
      <c r="AH289" s="172"/>
      <c r="AI289" s="172"/>
      <c r="AJ289" s="173"/>
      <c r="AK289" s="170"/>
      <c r="AL289" s="171">
        <v>0</v>
      </c>
      <c r="AM289" s="172">
        <v>0</v>
      </c>
      <c r="AN289" s="172">
        <v>0</v>
      </c>
      <c r="AO289" s="172">
        <v>0</v>
      </c>
      <c r="AP289" s="172">
        <v>0</v>
      </c>
      <c r="AQ289" s="172">
        <v>0</v>
      </c>
      <c r="AR289" s="173">
        <v>0</v>
      </c>
      <c r="AS289" s="174">
        <v>0</v>
      </c>
      <c r="AT289" s="171" t="s">
        <v>232</v>
      </c>
      <c r="AU289" s="172">
        <v>0</v>
      </c>
      <c r="AV289" s="172">
        <v>0</v>
      </c>
      <c r="AW289" s="175" t="s">
        <v>232</v>
      </c>
      <c r="AX289" s="176">
        <v>0</v>
      </c>
      <c r="AY289" s="171" t="s">
        <v>232</v>
      </c>
      <c r="AZ289" s="172">
        <v>0</v>
      </c>
      <c r="BA289" s="172" t="s">
        <v>232</v>
      </c>
      <c r="BB289" s="172">
        <v>0</v>
      </c>
      <c r="BC289" s="172">
        <v>0</v>
      </c>
      <c r="BD289" s="172">
        <v>0</v>
      </c>
      <c r="BE289" s="172">
        <v>0</v>
      </c>
      <c r="BF289" s="172">
        <v>0</v>
      </c>
      <c r="BG289" s="172">
        <v>0</v>
      </c>
      <c r="BH289" s="172">
        <v>0</v>
      </c>
      <c r="BI289" s="172">
        <v>0</v>
      </c>
      <c r="BJ289" s="172">
        <v>0</v>
      </c>
      <c r="BK289" s="172"/>
      <c r="BL289" s="172"/>
      <c r="BM289" s="172"/>
      <c r="BN289" s="172">
        <v>0</v>
      </c>
      <c r="BO289" s="172">
        <v>0</v>
      </c>
      <c r="BP289" s="172">
        <v>0</v>
      </c>
      <c r="BQ289" s="172" t="s">
        <v>232</v>
      </c>
      <c r="BR289" s="172"/>
      <c r="BS289" s="172"/>
      <c r="BT289" s="172">
        <v>0</v>
      </c>
      <c r="BU289" s="172">
        <v>0</v>
      </c>
      <c r="BV289" s="173" t="s">
        <v>232</v>
      </c>
      <c r="BW289" s="174">
        <v>0</v>
      </c>
      <c r="BX289" s="177">
        <v>0</v>
      </c>
      <c r="BY289" s="178">
        <v>0</v>
      </c>
      <c r="BZ289" s="179">
        <v>0</v>
      </c>
      <c r="CA289" s="179">
        <v>0</v>
      </c>
    </row>
    <row r="290" spans="1:79" x14ac:dyDescent="0.2">
      <c r="A290" s="170">
        <v>42521</v>
      </c>
      <c r="B290" s="171" t="s">
        <v>232</v>
      </c>
      <c r="C290" s="172" t="s">
        <v>232</v>
      </c>
      <c r="D290" s="172" t="s">
        <v>232</v>
      </c>
      <c r="E290" s="172" t="s">
        <v>232</v>
      </c>
      <c r="F290" s="172">
        <v>0.28384611485630407</v>
      </c>
      <c r="G290" s="172">
        <v>3.4228168673539255E-2</v>
      </c>
      <c r="H290" s="173" t="s">
        <v>232</v>
      </c>
      <c r="I290" s="171"/>
      <c r="J290" s="172"/>
      <c r="K290" s="172"/>
      <c r="L290" s="172"/>
      <c r="M290" s="171"/>
      <c r="N290" s="172"/>
      <c r="O290" s="172" t="s">
        <v>232</v>
      </c>
      <c r="P290" s="172">
        <v>2.800532101099789E-2</v>
      </c>
      <c r="Q290" s="172"/>
      <c r="R290" s="172"/>
      <c r="S290" s="172"/>
      <c r="T290" s="172"/>
      <c r="U290" s="172">
        <v>0.50532484812844491</v>
      </c>
      <c r="V290" s="172">
        <v>0.50532484812844491</v>
      </c>
      <c r="W290" s="172"/>
      <c r="X290" s="172"/>
      <c r="Y290" s="172"/>
      <c r="Z290" s="172"/>
      <c r="AA290" s="172"/>
      <c r="AB290" s="172"/>
      <c r="AC290" s="172"/>
      <c r="AD290" s="172"/>
      <c r="AE290" s="172"/>
      <c r="AF290" s="172"/>
      <c r="AG290" s="172"/>
      <c r="AH290" s="172"/>
      <c r="AI290" s="172"/>
      <c r="AJ290" s="173"/>
      <c r="AK290" s="170"/>
      <c r="AL290" s="171">
        <v>0</v>
      </c>
      <c r="AM290" s="172">
        <v>0</v>
      </c>
      <c r="AN290" s="172">
        <v>0</v>
      </c>
      <c r="AO290" s="172">
        <v>0</v>
      </c>
      <c r="AP290" s="172">
        <v>0</v>
      </c>
      <c r="AQ290" s="172">
        <v>0</v>
      </c>
      <c r="AR290" s="173">
        <v>0</v>
      </c>
      <c r="AS290" s="174">
        <v>0</v>
      </c>
      <c r="AT290" s="171" t="s">
        <v>232</v>
      </c>
      <c r="AU290" s="172">
        <v>0</v>
      </c>
      <c r="AV290" s="172">
        <v>0</v>
      </c>
      <c r="AW290" s="175" t="s">
        <v>232</v>
      </c>
      <c r="AX290" s="176">
        <v>0</v>
      </c>
      <c r="AY290" s="171" t="s">
        <v>232</v>
      </c>
      <c r="AZ290" s="172">
        <v>0</v>
      </c>
      <c r="BA290" s="172" t="s">
        <v>232</v>
      </c>
      <c r="BB290" s="172">
        <v>0</v>
      </c>
      <c r="BC290" s="172">
        <v>0</v>
      </c>
      <c r="BD290" s="172">
        <v>0</v>
      </c>
      <c r="BE290" s="172">
        <v>0</v>
      </c>
      <c r="BF290" s="172">
        <v>0</v>
      </c>
      <c r="BG290" s="172">
        <v>0</v>
      </c>
      <c r="BH290" s="172">
        <v>0</v>
      </c>
      <c r="BI290" s="172">
        <v>0</v>
      </c>
      <c r="BJ290" s="172">
        <v>0</v>
      </c>
      <c r="BK290" s="172"/>
      <c r="BL290" s="172"/>
      <c r="BM290" s="172"/>
      <c r="BN290" s="172">
        <v>0</v>
      </c>
      <c r="BO290" s="172">
        <v>0</v>
      </c>
      <c r="BP290" s="172">
        <v>0</v>
      </c>
      <c r="BQ290" s="172" t="s">
        <v>232</v>
      </c>
      <c r="BR290" s="172"/>
      <c r="BS290" s="172"/>
      <c r="BT290" s="172">
        <v>0</v>
      </c>
      <c r="BU290" s="172">
        <v>0</v>
      </c>
      <c r="BV290" s="173" t="s">
        <v>232</v>
      </c>
      <c r="BW290" s="174">
        <v>0</v>
      </c>
      <c r="BX290" s="177">
        <v>0</v>
      </c>
      <c r="BY290" s="178">
        <v>0</v>
      </c>
      <c r="BZ290" s="179">
        <v>0</v>
      </c>
      <c r="CA290" s="179">
        <v>0</v>
      </c>
    </row>
    <row r="291" spans="1:79" x14ac:dyDescent="0.2">
      <c r="A291" s="170">
        <v>42522</v>
      </c>
      <c r="B291" s="171" t="s">
        <v>232</v>
      </c>
      <c r="C291" s="172" t="s">
        <v>232</v>
      </c>
      <c r="D291" s="172" t="s">
        <v>232</v>
      </c>
      <c r="E291" s="172">
        <v>2.6173530507259377E-2</v>
      </c>
      <c r="F291" s="172">
        <v>0.28383172833248971</v>
      </c>
      <c r="G291" s="172">
        <v>3.5752301019131419E-2</v>
      </c>
      <c r="H291" s="173" t="s">
        <v>232</v>
      </c>
      <c r="I291" s="171"/>
      <c r="J291" s="172"/>
      <c r="K291" s="172"/>
      <c r="L291" s="172"/>
      <c r="M291" s="171"/>
      <c r="N291" s="172"/>
      <c r="O291" s="172" t="s">
        <v>232</v>
      </c>
      <c r="P291" s="172">
        <v>2.800532101099789E-2</v>
      </c>
      <c r="Q291" s="172"/>
      <c r="R291" s="172"/>
      <c r="S291" s="172"/>
      <c r="T291" s="172"/>
      <c r="U291" s="172">
        <v>0.5043306654972044</v>
      </c>
      <c r="V291" s="172">
        <v>0.5043306654972044</v>
      </c>
      <c r="W291" s="172"/>
      <c r="X291" s="172"/>
      <c r="Y291" s="172"/>
      <c r="Z291" s="172"/>
      <c r="AA291" s="172"/>
      <c r="AB291" s="172"/>
      <c r="AC291" s="172"/>
      <c r="AD291" s="172"/>
      <c r="AE291" s="172"/>
      <c r="AF291" s="172"/>
      <c r="AG291" s="172"/>
      <c r="AH291" s="172"/>
      <c r="AI291" s="172"/>
      <c r="AJ291" s="173"/>
      <c r="AK291" s="170"/>
      <c r="AL291" s="171">
        <v>0</v>
      </c>
      <c r="AM291" s="172">
        <v>0</v>
      </c>
      <c r="AN291" s="172">
        <v>0</v>
      </c>
      <c r="AO291" s="172">
        <v>0</v>
      </c>
      <c r="AP291" s="172">
        <v>0</v>
      </c>
      <c r="AQ291" s="172">
        <v>0</v>
      </c>
      <c r="AR291" s="173">
        <v>0</v>
      </c>
      <c r="AS291" s="174">
        <v>0</v>
      </c>
      <c r="AT291" s="171" t="s">
        <v>232</v>
      </c>
      <c r="AU291" s="172">
        <v>0</v>
      </c>
      <c r="AV291" s="172">
        <v>0</v>
      </c>
      <c r="AW291" s="175" t="s">
        <v>232</v>
      </c>
      <c r="AX291" s="176">
        <v>0</v>
      </c>
      <c r="AY291" s="171" t="s">
        <v>232</v>
      </c>
      <c r="AZ291" s="172">
        <v>0</v>
      </c>
      <c r="BA291" s="172" t="s">
        <v>232</v>
      </c>
      <c r="BB291" s="172">
        <v>0</v>
      </c>
      <c r="BC291" s="172">
        <v>0</v>
      </c>
      <c r="BD291" s="172">
        <v>0</v>
      </c>
      <c r="BE291" s="172">
        <v>0</v>
      </c>
      <c r="BF291" s="172">
        <v>0</v>
      </c>
      <c r="BG291" s="172">
        <v>0</v>
      </c>
      <c r="BH291" s="172">
        <v>0</v>
      </c>
      <c r="BI291" s="172">
        <v>0</v>
      </c>
      <c r="BJ291" s="172">
        <v>0</v>
      </c>
      <c r="BK291" s="172"/>
      <c r="BL291" s="172"/>
      <c r="BM291" s="172"/>
      <c r="BN291" s="172">
        <v>0</v>
      </c>
      <c r="BO291" s="172">
        <v>0</v>
      </c>
      <c r="BP291" s="172">
        <v>0</v>
      </c>
      <c r="BQ291" s="172" t="s">
        <v>232</v>
      </c>
      <c r="BR291" s="172"/>
      <c r="BS291" s="172"/>
      <c r="BT291" s="172">
        <v>0</v>
      </c>
      <c r="BU291" s="172">
        <v>0</v>
      </c>
      <c r="BV291" s="173" t="s">
        <v>232</v>
      </c>
      <c r="BW291" s="174">
        <v>0</v>
      </c>
      <c r="BX291" s="177">
        <v>0</v>
      </c>
      <c r="BY291" s="178">
        <v>0</v>
      </c>
      <c r="BZ291" s="179">
        <v>0</v>
      </c>
      <c r="CA291" s="179">
        <v>0</v>
      </c>
    </row>
    <row r="292" spans="1:79" x14ac:dyDescent="0.2">
      <c r="A292" s="170">
        <v>42523</v>
      </c>
      <c r="B292" s="171" t="s">
        <v>232</v>
      </c>
      <c r="C292" s="172" t="s">
        <v>232</v>
      </c>
      <c r="D292" s="172" t="s">
        <v>232</v>
      </c>
      <c r="E292" s="172" t="s">
        <v>232</v>
      </c>
      <c r="F292" s="172" t="s">
        <v>232</v>
      </c>
      <c r="G292" s="172" t="s">
        <v>232</v>
      </c>
      <c r="H292" s="173" t="s">
        <v>232</v>
      </c>
      <c r="I292" s="171"/>
      <c r="J292" s="172"/>
      <c r="K292" s="172"/>
      <c r="L292" s="172"/>
      <c r="M292" s="171"/>
      <c r="N292" s="172"/>
      <c r="O292" s="172" t="s">
        <v>232</v>
      </c>
      <c r="P292" s="172" t="s">
        <v>232</v>
      </c>
      <c r="Q292" s="172"/>
      <c r="R292" s="172"/>
      <c r="S292" s="172"/>
      <c r="T292" s="172"/>
      <c r="U292" s="172" t="s">
        <v>232</v>
      </c>
      <c r="V292" s="172" t="s">
        <v>232</v>
      </c>
      <c r="W292" s="172"/>
      <c r="X292" s="172"/>
      <c r="Y292" s="172"/>
      <c r="Z292" s="172"/>
      <c r="AA292" s="172"/>
      <c r="AB292" s="172"/>
      <c r="AC292" s="172"/>
      <c r="AD292" s="172"/>
      <c r="AE292" s="172"/>
      <c r="AF292" s="172"/>
      <c r="AG292" s="172"/>
      <c r="AH292" s="172"/>
      <c r="AI292" s="172"/>
      <c r="AJ292" s="173"/>
      <c r="AK292" s="170"/>
      <c r="AL292" s="171" t="s">
        <v>232</v>
      </c>
      <c r="AM292" s="172">
        <v>0</v>
      </c>
      <c r="AN292" s="172">
        <v>0</v>
      </c>
      <c r="AO292" s="172">
        <v>0</v>
      </c>
      <c r="AP292" s="172">
        <v>0</v>
      </c>
      <c r="AQ292" s="172">
        <v>0</v>
      </c>
      <c r="AR292" s="173">
        <v>0</v>
      </c>
      <c r="AS292" s="174">
        <v>0</v>
      </c>
      <c r="AT292" s="171" t="s">
        <v>232</v>
      </c>
      <c r="AU292" s="172">
        <v>0</v>
      </c>
      <c r="AV292" s="172">
        <v>0</v>
      </c>
      <c r="AW292" s="175" t="s">
        <v>232</v>
      </c>
      <c r="AX292" s="176">
        <v>0</v>
      </c>
      <c r="AY292" s="171" t="s">
        <v>232</v>
      </c>
      <c r="AZ292" s="172">
        <v>0</v>
      </c>
      <c r="BA292" s="172" t="s">
        <v>232</v>
      </c>
      <c r="BB292" s="172">
        <v>0</v>
      </c>
      <c r="BC292" s="172">
        <v>0</v>
      </c>
      <c r="BD292" s="172">
        <v>0</v>
      </c>
      <c r="BE292" s="172">
        <v>0</v>
      </c>
      <c r="BF292" s="172">
        <v>0</v>
      </c>
      <c r="BG292" s="172">
        <v>0</v>
      </c>
      <c r="BH292" s="172">
        <v>0</v>
      </c>
      <c r="BI292" s="172">
        <v>0</v>
      </c>
      <c r="BJ292" s="172">
        <v>0</v>
      </c>
      <c r="BK292" s="172"/>
      <c r="BL292" s="172"/>
      <c r="BM292" s="172"/>
      <c r="BN292" s="172">
        <v>0</v>
      </c>
      <c r="BO292" s="172">
        <v>0</v>
      </c>
      <c r="BP292" s="172">
        <v>0</v>
      </c>
      <c r="BQ292" s="172" t="s">
        <v>232</v>
      </c>
      <c r="BR292" s="172"/>
      <c r="BS292" s="172"/>
      <c r="BT292" s="172">
        <v>0</v>
      </c>
      <c r="BU292" s="172">
        <v>0</v>
      </c>
      <c r="BV292" s="173" t="s">
        <v>232</v>
      </c>
      <c r="BW292" s="174">
        <v>0</v>
      </c>
      <c r="BX292" s="177">
        <v>0</v>
      </c>
      <c r="BY292" s="178">
        <v>0</v>
      </c>
      <c r="BZ292" s="179">
        <v>0</v>
      </c>
      <c r="CA292" s="179">
        <v>0</v>
      </c>
    </row>
    <row r="293" spans="1:79" x14ac:dyDescent="0.2">
      <c r="A293" s="170">
        <v>42524</v>
      </c>
      <c r="B293" s="171" t="s">
        <v>232</v>
      </c>
      <c r="C293" s="172" t="s">
        <v>232</v>
      </c>
      <c r="D293" s="172" t="s">
        <v>232</v>
      </c>
      <c r="E293" s="172" t="s">
        <v>232</v>
      </c>
      <c r="F293" s="172" t="s">
        <v>232</v>
      </c>
      <c r="G293" s="172" t="s">
        <v>232</v>
      </c>
      <c r="H293" s="173" t="s">
        <v>232</v>
      </c>
      <c r="I293" s="171"/>
      <c r="J293" s="172"/>
      <c r="K293" s="172"/>
      <c r="L293" s="172"/>
      <c r="M293" s="171"/>
      <c r="N293" s="172"/>
      <c r="O293" s="172" t="s">
        <v>232</v>
      </c>
      <c r="P293" s="172" t="s">
        <v>232</v>
      </c>
      <c r="Q293" s="172"/>
      <c r="R293" s="172"/>
      <c r="S293" s="172"/>
      <c r="T293" s="172"/>
      <c r="U293" s="172" t="s">
        <v>232</v>
      </c>
      <c r="V293" s="172" t="s">
        <v>232</v>
      </c>
      <c r="W293" s="172"/>
      <c r="X293" s="172"/>
      <c r="Y293" s="172"/>
      <c r="Z293" s="172"/>
      <c r="AA293" s="172"/>
      <c r="AB293" s="172"/>
      <c r="AC293" s="172"/>
      <c r="AD293" s="172"/>
      <c r="AE293" s="172"/>
      <c r="AF293" s="172"/>
      <c r="AG293" s="172"/>
      <c r="AH293" s="172"/>
      <c r="AI293" s="172"/>
      <c r="AJ293" s="173"/>
      <c r="AK293" s="170"/>
      <c r="AL293" s="171" t="s">
        <v>232</v>
      </c>
      <c r="AM293" s="172">
        <v>0</v>
      </c>
      <c r="AN293" s="172">
        <v>0</v>
      </c>
      <c r="AO293" s="172">
        <v>0</v>
      </c>
      <c r="AP293" s="172">
        <v>0</v>
      </c>
      <c r="AQ293" s="172">
        <v>0</v>
      </c>
      <c r="AR293" s="173">
        <v>0</v>
      </c>
      <c r="AS293" s="174">
        <v>0</v>
      </c>
      <c r="AT293" s="171" t="s">
        <v>232</v>
      </c>
      <c r="AU293" s="172">
        <v>0</v>
      </c>
      <c r="AV293" s="172">
        <v>0</v>
      </c>
      <c r="AW293" s="175" t="s">
        <v>232</v>
      </c>
      <c r="AX293" s="176">
        <v>0</v>
      </c>
      <c r="AY293" s="171" t="s">
        <v>232</v>
      </c>
      <c r="AZ293" s="172">
        <v>0</v>
      </c>
      <c r="BA293" s="172" t="s">
        <v>232</v>
      </c>
      <c r="BB293" s="172">
        <v>0</v>
      </c>
      <c r="BC293" s="172">
        <v>0</v>
      </c>
      <c r="BD293" s="172">
        <v>0</v>
      </c>
      <c r="BE293" s="172">
        <v>0</v>
      </c>
      <c r="BF293" s="172">
        <v>0</v>
      </c>
      <c r="BG293" s="172">
        <v>0</v>
      </c>
      <c r="BH293" s="172">
        <v>0</v>
      </c>
      <c r="BI293" s="172">
        <v>0</v>
      </c>
      <c r="BJ293" s="172">
        <v>0</v>
      </c>
      <c r="BK293" s="172"/>
      <c r="BL293" s="172"/>
      <c r="BM293" s="172"/>
      <c r="BN293" s="172">
        <v>0</v>
      </c>
      <c r="BO293" s="172">
        <v>0</v>
      </c>
      <c r="BP293" s="172">
        <v>0</v>
      </c>
      <c r="BQ293" s="172" t="s">
        <v>232</v>
      </c>
      <c r="BR293" s="172"/>
      <c r="BS293" s="172"/>
      <c r="BT293" s="172">
        <v>0</v>
      </c>
      <c r="BU293" s="172">
        <v>0</v>
      </c>
      <c r="BV293" s="173" t="s">
        <v>232</v>
      </c>
      <c r="BW293" s="174">
        <v>0</v>
      </c>
      <c r="BX293" s="177">
        <v>0</v>
      </c>
      <c r="BY293" s="178">
        <v>0</v>
      </c>
      <c r="BZ293" s="179">
        <v>0</v>
      </c>
      <c r="CA293" s="179">
        <v>0</v>
      </c>
    </row>
    <row r="294" spans="1:79" x14ac:dyDescent="0.2">
      <c r="A294" s="170">
        <v>42527</v>
      </c>
      <c r="B294" s="171" t="s">
        <v>232</v>
      </c>
      <c r="C294" s="172" t="s">
        <v>232</v>
      </c>
      <c r="D294" s="172" t="s">
        <v>232</v>
      </c>
      <c r="E294" s="172">
        <v>2.153589147520843E-2</v>
      </c>
      <c r="F294" s="172">
        <v>0.27868561728863361</v>
      </c>
      <c r="G294" s="172">
        <v>3.6247660244492871E-2</v>
      </c>
      <c r="H294" s="173" t="s">
        <v>232</v>
      </c>
      <c r="I294" s="171"/>
      <c r="J294" s="172"/>
      <c r="K294" s="172"/>
      <c r="L294" s="172"/>
      <c r="M294" s="171"/>
      <c r="N294" s="172"/>
      <c r="O294" s="172" t="s">
        <v>232</v>
      </c>
      <c r="P294" s="172">
        <v>2.9005656102950646E-2</v>
      </c>
      <c r="Q294" s="172"/>
      <c r="R294" s="172"/>
      <c r="S294" s="172"/>
      <c r="T294" s="172"/>
      <c r="U294" s="172" t="s">
        <v>232</v>
      </c>
      <c r="V294" s="172" t="s">
        <v>232</v>
      </c>
      <c r="W294" s="172"/>
      <c r="X294" s="172"/>
      <c r="Y294" s="172"/>
      <c r="Z294" s="172"/>
      <c r="AA294" s="172"/>
      <c r="AB294" s="172"/>
      <c r="AC294" s="172"/>
      <c r="AD294" s="172"/>
      <c r="AE294" s="172"/>
      <c r="AF294" s="172"/>
      <c r="AG294" s="172"/>
      <c r="AH294" s="172"/>
      <c r="AI294" s="172"/>
      <c r="AJ294" s="173"/>
      <c r="AK294" s="170"/>
      <c r="AL294" s="171" t="s">
        <v>232</v>
      </c>
      <c r="AM294" s="172">
        <v>0</v>
      </c>
      <c r="AN294" s="172">
        <v>0</v>
      </c>
      <c r="AO294" s="172">
        <v>0</v>
      </c>
      <c r="AP294" s="172">
        <v>0</v>
      </c>
      <c r="AQ294" s="172">
        <v>0</v>
      </c>
      <c r="AR294" s="173">
        <v>0</v>
      </c>
      <c r="AS294" s="174">
        <v>0</v>
      </c>
      <c r="AT294" s="171" t="s">
        <v>232</v>
      </c>
      <c r="AU294" s="172">
        <v>0</v>
      </c>
      <c r="AV294" s="172">
        <v>0</v>
      </c>
      <c r="AW294" s="175" t="s">
        <v>232</v>
      </c>
      <c r="AX294" s="176">
        <v>0</v>
      </c>
      <c r="AY294" s="171" t="s">
        <v>232</v>
      </c>
      <c r="AZ294" s="172">
        <v>0</v>
      </c>
      <c r="BA294" s="172" t="s">
        <v>232</v>
      </c>
      <c r="BB294" s="172">
        <v>0</v>
      </c>
      <c r="BC294" s="172">
        <v>0</v>
      </c>
      <c r="BD294" s="172">
        <v>0</v>
      </c>
      <c r="BE294" s="172">
        <v>0</v>
      </c>
      <c r="BF294" s="172">
        <v>0</v>
      </c>
      <c r="BG294" s="172">
        <v>0</v>
      </c>
      <c r="BH294" s="172">
        <v>0</v>
      </c>
      <c r="BI294" s="172">
        <v>0</v>
      </c>
      <c r="BJ294" s="172">
        <v>0</v>
      </c>
      <c r="BK294" s="172"/>
      <c r="BL294" s="172"/>
      <c r="BM294" s="172"/>
      <c r="BN294" s="172">
        <v>0</v>
      </c>
      <c r="BO294" s="172">
        <v>0</v>
      </c>
      <c r="BP294" s="172">
        <v>0</v>
      </c>
      <c r="BQ294" s="172" t="s">
        <v>232</v>
      </c>
      <c r="BR294" s="172"/>
      <c r="BS294" s="172"/>
      <c r="BT294" s="172">
        <v>0</v>
      </c>
      <c r="BU294" s="172">
        <v>0</v>
      </c>
      <c r="BV294" s="173" t="s">
        <v>232</v>
      </c>
      <c r="BW294" s="174">
        <v>0</v>
      </c>
      <c r="BX294" s="177">
        <v>0</v>
      </c>
      <c r="BY294" s="178">
        <v>0</v>
      </c>
      <c r="BZ294" s="179">
        <v>0</v>
      </c>
      <c r="CA294" s="179">
        <v>0</v>
      </c>
    </row>
    <row r="295" spans="1:79" x14ac:dyDescent="0.2">
      <c r="A295" s="170">
        <v>42528</v>
      </c>
      <c r="B295" s="171" t="s">
        <v>232</v>
      </c>
      <c r="C295" s="172" t="s">
        <v>232</v>
      </c>
      <c r="D295" s="172" t="s">
        <v>232</v>
      </c>
      <c r="E295" s="172">
        <v>2.0427601009698856E-2</v>
      </c>
      <c r="F295" s="172">
        <v>0.27867149697260557</v>
      </c>
      <c r="G295" s="172">
        <v>3.2167785864929771E-2</v>
      </c>
      <c r="H295" s="173" t="s">
        <v>232</v>
      </c>
      <c r="I295" s="171"/>
      <c r="J295" s="172"/>
      <c r="K295" s="172"/>
      <c r="L295" s="172"/>
      <c r="M295" s="171"/>
      <c r="N295" s="172"/>
      <c r="O295" s="172" t="s">
        <v>232</v>
      </c>
      <c r="P295" s="172">
        <v>2.9005656102950646E-2</v>
      </c>
      <c r="Q295" s="172"/>
      <c r="R295" s="172"/>
      <c r="S295" s="172"/>
      <c r="T295" s="172"/>
      <c r="U295" s="172" t="s">
        <v>232</v>
      </c>
      <c r="V295" s="172" t="s">
        <v>232</v>
      </c>
      <c r="W295" s="172"/>
      <c r="X295" s="172"/>
      <c r="Y295" s="172"/>
      <c r="Z295" s="172"/>
      <c r="AA295" s="172"/>
      <c r="AB295" s="172"/>
      <c r="AC295" s="172"/>
      <c r="AD295" s="172"/>
      <c r="AE295" s="172"/>
      <c r="AF295" s="172"/>
      <c r="AG295" s="172"/>
      <c r="AH295" s="172"/>
      <c r="AI295" s="172"/>
      <c r="AJ295" s="173"/>
      <c r="AK295" s="170"/>
      <c r="AL295" s="171" t="s">
        <v>232</v>
      </c>
      <c r="AM295" s="172">
        <v>0</v>
      </c>
      <c r="AN295" s="172">
        <v>0</v>
      </c>
      <c r="AO295" s="172">
        <v>0</v>
      </c>
      <c r="AP295" s="172">
        <v>0</v>
      </c>
      <c r="AQ295" s="172">
        <v>0</v>
      </c>
      <c r="AR295" s="173">
        <v>0</v>
      </c>
      <c r="AS295" s="174">
        <v>0</v>
      </c>
      <c r="AT295" s="171" t="s">
        <v>232</v>
      </c>
      <c r="AU295" s="172">
        <v>0</v>
      </c>
      <c r="AV295" s="172">
        <v>0</v>
      </c>
      <c r="AW295" s="175" t="s">
        <v>232</v>
      </c>
      <c r="AX295" s="176">
        <v>0</v>
      </c>
      <c r="AY295" s="171" t="s">
        <v>232</v>
      </c>
      <c r="AZ295" s="172">
        <v>0</v>
      </c>
      <c r="BA295" s="172" t="s">
        <v>232</v>
      </c>
      <c r="BB295" s="172">
        <v>0</v>
      </c>
      <c r="BC295" s="172">
        <v>0</v>
      </c>
      <c r="BD295" s="172">
        <v>0</v>
      </c>
      <c r="BE295" s="172">
        <v>0</v>
      </c>
      <c r="BF295" s="172">
        <v>0</v>
      </c>
      <c r="BG295" s="172">
        <v>0</v>
      </c>
      <c r="BH295" s="172">
        <v>0</v>
      </c>
      <c r="BI295" s="172">
        <v>0</v>
      </c>
      <c r="BJ295" s="172">
        <v>0</v>
      </c>
      <c r="BK295" s="172"/>
      <c r="BL295" s="172"/>
      <c r="BM295" s="172"/>
      <c r="BN295" s="172">
        <v>0</v>
      </c>
      <c r="BO295" s="172">
        <v>0</v>
      </c>
      <c r="BP295" s="172">
        <v>0</v>
      </c>
      <c r="BQ295" s="172" t="s">
        <v>232</v>
      </c>
      <c r="BR295" s="172"/>
      <c r="BS295" s="172"/>
      <c r="BT295" s="172">
        <v>0</v>
      </c>
      <c r="BU295" s="172">
        <v>0</v>
      </c>
      <c r="BV295" s="173" t="s">
        <v>232</v>
      </c>
      <c r="BW295" s="174">
        <v>0</v>
      </c>
      <c r="BX295" s="177">
        <v>0</v>
      </c>
      <c r="BY295" s="178">
        <v>0</v>
      </c>
      <c r="BZ295" s="179">
        <v>0</v>
      </c>
      <c r="CA295" s="179">
        <v>0</v>
      </c>
    </row>
    <row r="296" spans="1:79" x14ac:dyDescent="0.2">
      <c r="A296" s="170">
        <v>42529</v>
      </c>
      <c r="B296" s="171" t="s">
        <v>232</v>
      </c>
      <c r="C296" s="172" t="s">
        <v>232</v>
      </c>
      <c r="D296" s="172" t="s">
        <v>232</v>
      </c>
      <c r="E296" s="172">
        <v>1.9319471612449273E-2</v>
      </c>
      <c r="F296" s="172">
        <v>0.27865737808740282</v>
      </c>
      <c r="G296" s="172">
        <v>3.3693941469709748E-2</v>
      </c>
      <c r="H296" s="173" t="s">
        <v>232</v>
      </c>
      <c r="I296" s="171"/>
      <c r="J296" s="172"/>
      <c r="K296" s="172"/>
      <c r="L296" s="172"/>
      <c r="M296" s="171"/>
      <c r="N296" s="172"/>
      <c r="O296" s="172" t="s">
        <v>232</v>
      </c>
      <c r="P296" s="172">
        <v>2.9005656102950646E-2</v>
      </c>
      <c r="Q296" s="172"/>
      <c r="R296" s="172"/>
      <c r="S296" s="172"/>
      <c r="T296" s="172"/>
      <c r="U296" s="172" t="s">
        <v>232</v>
      </c>
      <c r="V296" s="172" t="s">
        <v>232</v>
      </c>
      <c r="W296" s="172"/>
      <c r="X296" s="172"/>
      <c r="Y296" s="172"/>
      <c r="Z296" s="172"/>
      <c r="AA296" s="172"/>
      <c r="AB296" s="172"/>
      <c r="AC296" s="172"/>
      <c r="AD296" s="172"/>
      <c r="AE296" s="172"/>
      <c r="AF296" s="172"/>
      <c r="AG296" s="172"/>
      <c r="AH296" s="172"/>
      <c r="AI296" s="172"/>
      <c r="AJ296" s="173"/>
      <c r="AK296" s="170"/>
      <c r="AL296" s="171" t="s">
        <v>232</v>
      </c>
      <c r="AM296" s="172">
        <v>0</v>
      </c>
      <c r="AN296" s="172">
        <v>0</v>
      </c>
      <c r="AO296" s="172">
        <v>0</v>
      </c>
      <c r="AP296" s="172">
        <v>0</v>
      </c>
      <c r="AQ296" s="172">
        <v>0</v>
      </c>
      <c r="AR296" s="173">
        <v>0</v>
      </c>
      <c r="AS296" s="174">
        <v>0</v>
      </c>
      <c r="AT296" s="171">
        <v>0</v>
      </c>
      <c r="AU296" s="172">
        <v>0</v>
      </c>
      <c r="AV296" s="172">
        <v>0</v>
      </c>
      <c r="AW296" s="175" t="s">
        <v>232</v>
      </c>
      <c r="AX296" s="176">
        <v>0</v>
      </c>
      <c r="AY296" s="171" t="s">
        <v>232</v>
      </c>
      <c r="AZ296" s="172">
        <v>0</v>
      </c>
      <c r="BA296" s="172" t="s">
        <v>232</v>
      </c>
      <c r="BB296" s="172">
        <v>0</v>
      </c>
      <c r="BC296" s="172">
        <v>0</v>
      </c>
      <c r="BD296" s="172">
        <v>0</v>
      </c>
      <c r="BE296" s="172">
        <v>0</v>
      </c>
      <c r="BF296" s="172">
        <v>0</v>
      </c>
      <c r="BG296" s="172">
        <v>0</v>
      </c>
      <c r="BH296" s="172">
        <v>0</v>
      </c>
      <c r="BI296" s="172">
        <v>0</v>
      </c>
      <c r="BJ296" s="172">
        <v>0</v>
      </c>
      <c r="BK296" s="172"/>
      <c r="BL296" s="172"/>
      <c r="BM296" s="172"/>
      <c r="BN296" s="172">
        <v>0</v>
      </c>
      <c r="BO296" s="172">
        <v>0</v>
      </c>
      <c r="BP296" s="172">
        <v>0</v>
      </c>
      <c r="BQ296" s="172" t="s">
        <v>232</v>
      </c>
      <c r="BR296" s="172"/>
      <c r="BS296" s="172"/>
      <c r="BT296" s="172">
        <v>0</v>
      </c>
      <c r="BU296" s="172">
        <v>0</v>
      </c>
      <c r="BV296" s="173" t="s">
        <v>232</v>
      </c>
      <c r="BW296" s="174">
        <v>0</v>
      </c>
      <c r="BX296" s="177">
        <v>0</v>
      </c>
      <c r="BY296" s="178">
        <v>0</v>
      </c>
      <c r="BZ296" s="179">
        <v>0</v>
      </c>
      <c r="CA296" s="179">
        <v>0</v>
      </c>
    </row>
    <row r="297" spans="1:79" x14ac:dyDescent="0.2">
      <c r="A297" s="170">
        <v>42530</v>
      </c>
      <c r="B297" s="171" t="s">
        <v>232</v>
      </c>
      <c r="C297" s="172" t="s">
        <v>232</v>
      </c>
      <c r="D297" s="172">
        <v>9.9368087355407975E-2</v>
      </c>
      <c r="E297" s="172">
        <v>0.11475739883229748</v>
      </c>
      <c r="F297" s="172">
        <v>0.27220834095110474</v>
      </c>
      <c r="G297" s="172">
        <v>0.11411570517391924</v>
      </c>
      <c r="H297" s="173" t="s">
        <v>232</v>
      </c>
      <c r="I297" s="171"/>
      <c r="J297" s="172"/>
      <c r="K297" s="172"/>
      <c r="L297" s="172"/>
      <c r="M297" s="171"/>
      <c r="N297" s="172"/>
      <c r="O297" s="172" t="s">
        <v>232</v>
      </c>
      <c r="P297" s="172">
        <v>2.9005656102950646E-2</v>
      </c>
      <c r="Q297" s="172"/>
      <c r="R297" s="172"/>
      <c r="S297" s="172"/>
      <c r="T297" s="172"/>
      <c r="U297" s="172" t="s">
        <v>232</v>
      </c>
      <c r="V297" s="172" t="s">
        <v>232</v>
      </c>
      <c r="W297" s="172"/>
      <c r="X297" s="172"/>
      <c r="Y297" s="172"/>
      <c r="Z297" s="172"/>
      <c r="AA297" s="172"/>
      <c r="AB297" s="172"/>
      <c r="AC297" s="172"/>
      <c r="AD297" s="172"/>
      <c r="AE297" s="172"/>
      <c r="AF297" s="172"/>
      <c r="AG297" s="172"/>
      <c r="AH297" s="172"/>
      <c r="AI297" s="172"/>
      <c r="AJ297" s="173"/>
      <c r="AK297" s="170"/>
      <c r="AL297" s="171" t="s">
        <v>232</v>
      </c>
      <c r="AM297" s="172">
        <v>0</v>
      </c>
      <c r="AN297" s="172">
        <v>0</v>
      </c>
      <c r="AO297" s="172">
        <v>0</v>
      </c>
      <c r="AP297" s="172">
        <v>0</v>
      </c>
      <c r="AQ297" s="172">
        <v>0</v>
      </c>
      <c r="AR297" s="173">
        <v>0</v>
      </c>
      <c r="AS297" s="174">
        <v>0</v>
      </c>
      <c r="AT297" s="171">
        <v>0</v>
      </c>
      <c r="AU297" s="172" t="s">
        <v>232</v>
      </c>
      <c r="AV297" s="172">
        <v>0</v>
      </c>
      <c r="AW297" s="175" t="s">
        <v>232</v>
      </c>
      <c r="AX297" s="176">
        <v>0</v>
      </c>
      <c r="AY297" s="171" t="s">
        <v>232</v>
      </c>
      <c r="AZ297" s="172">
        <v>0</v>
      </c>
      <c r="BA297" s="172" t="s">
        <v>232</v>
      </c>
      <c r="BB297" s="172">
        <v>0</v>
      </c>
      <c r="BC297" s="172">
        <v>0</v>
      </c>
      <c r="BD297" s="172">
        <v>0</v>
      </c>
      <c r="BE297" s="172">
        <v>0</v>
      </c>
      <c r="BF297" s="172">
        <v>0</v>
      </c>
      <c r="BG297" s="172">
        <v>0</v>
      </c>
      <c r="BH297" s="172">
        <v>0</v>
      </c>
      <c r="BI297" s="172">
        <v>0</v>
      </c>
      <c r="BJ297" s="172">
        <v>0</v>
      </c>
      <c r="BK297" s="172"/>
      <c r="BL297" s="172"/>
      <c r="BM297" s="172"/>
      <c r="BN297" s="172">
        <v>0</v>
      </c>
      <c r="BO297" s="172">
        <v>0</v>
      </c>
      <c r="BP297" s="172">
        <v>0</v>
      </c>
      <c r="BQ297" s="172" t="s">
        <v>232</v>
      </c>
      <c r="BR297" s="172"/>
      <c r="BS297" s="172"/>
      <c r="BT297" s="172">
        <v>0</v>
      </c>
      <c r="BU297" s="172">
        <v>0</v>
      </c>
      <c r="BV297" s="173" t="s">
        <v>232</v>
      </c>
      <c r="BW297" s="174">
        <v>0</v>
      </c>
      <c r="BX297" s="177">
        <v>0</v>
      </c>
      <c r="BY297" s="178">
        <v>0</v>
      </c>
      <c r="BZ297" s="179">
        <v>0</v>
      </c>
      <c r="CA297" s="179">
        <v>0</v>
      </c>
    </row>
    <row r="298" spans="1:79" x14ac:dyDescent="0.2">
      <c r="A298" s="170">
        <v>42531</v>
      </c>
      <c r="B298" s="171" t="s">
        <v>232</v>
      </c>
      <c r="C298" s="172" t="s">
        <v>232</v>
      </c>
      <c r="D298" s="172">
        <v>9.8356105420051521E-2</v>
      </c>
      <c r="E298" s="172">
        <v>0.11374354153098762</v>
      </c>
      <c r="F298" s="172">
        <v>0.27357008967019203</v>
      </c>
      <c r="G298" s="172">
        <v>3.724684283315409E-2</v>
      </c>
      <c r="H298" s="173" t="s">
        <v>232</v>
      </c>
      <c r="I298" s="171"/>
      <c r="J298" s="172"/>
      <c r="K298" s="172"/>
      <c r="L298" s="172"/>
      <c r="M298" s="171"/>
      <c r="N298" s="172"/>
      <c r="O298" s="172" t="s">
        <v>232</v>
      </c>
      <c r="P298" s="172" t="s">
        <v>232</v>
      </c>
      <c r="Q298" s="172"/>
      <c r="R298" s="172"/>
      <c r="S298" s="172"/>
      <c r="T298" s="172"/>
      <c r="U298" s="172" t="s">
        <v>232</v>
      </c>
      <c r="V298" s="172" t="s">
        <v>232</v>
      </c>
      <c r="W298" s="172"/>
      <c r="X298" s="172"/>
      <c r="Y298" s="172"/>
      <c r="Z298" s="172"/>
      <c r="AA298" s="172"/>
      <c r="AB298" s="172"/>
      <c r="AC298" s="172"/>
      <c r="AD298" s="172"/>
      <c r="AE298" s="172"/>
      <c r="AF298" s="172"/>
      <c r="AG298" s="172"/>
      <c r="AH298" s="172"/>
      <c r="AI298" s="172"/>
      <c r="AJ298" s="173"/>
      <c r="AK298" s="170"/>
      <c r="AL298" s="171" t="s">
        <v>232</v>
      </c>
      <c r="AM298" s="172">
        <v>0</v>
      </c>
      <c r="AN298" s="172">
        <v>0</v>
      </c>
      <c r="AO298" s="172">
        <v>0</v>
      </c>
      <c r="AP298" s="172">
        <v>0</v>
      </c>
      <c r="AQ298" s="172">
        <v>0</v>
      </c>
      <c r="AR298" s="173">
        <v>0</v>
      </c>
      <c r="AS298" s="174">
        <v>0</v>
      </c>
      <c r="AT298" s="171">
        <v>0</v>
      </c>
      <c r="AU298" s="172" t="s">
        <v>232</v>
      </c>
      <c r="AV298" s="172">
        <v>0</v>
      </c>
      <c r="AW298" s="175" t="s">
        <v>232</v>
      </c>
      <c r="AX298" s="176">
        <v>0</v>
      </c>
      <c r="AY298" s="171" t="s">
        <v>232</v>
      </c>
      <c r="AZ298" s="172">
        <v>0</v>
      </c>
      <c r="BA298" s="172" t="s">
        <v>232</v>
      </c>
      <c r="BB298" s="172">
        <v>0</v>
      </c>
      <c r="BC298" s="172">
        <v>0</v>
      </c>
      <c r="BD298" s="172">
        <v>0</v>
      </c>
      <c r="BE298" s="172">
        <v>0</v>
      </c>
      <c r="BF298" s="172">
        <v>0</v>
      </c>
      <c r="BG298" s="172">
        <v>0</v>
      </c>
      <c r="BH298" s="172">
        <v>0</v>
      </c>
      <c r="BI298" s="172">
        <v>0</v>
      </c>
      <c r="BJ298" s="172">
        <v>0</v>
      </c>
      <c r="BK298" s="172"/>
      <c r="BL298" s="172"/>
      <c r="BM298" s="172"/>
      <c r="BN298" s="172">
        <v>0</v>
      </c>
      <c r="BO298" s="172">
        <v>0</v>
      </c>
      <c r="BP298" s="172">
        <v>0</v>
      </c>
      <c r="BQ298" s="172" t="s">
        <v>232</v>
      </c>
      <c r="BR298" s="172"/>
      <c r="BS298" s="172"/>
      <c r="BT298" s="172">
        <v>0</v>
      </c>
      <c r="BU298" s="172">
        <v>0</v>
      </c>
      <c r="BV298" s="173" t="s">
        <v>232</v>
      </c>
      <c r="BW298" s="174">
        <v>0</v>
      </c>
      <c r="BX298" s="177">
        <v>0</v>
      </c>
      <c r="BY298" s="178">
        <v>0</v>
      </c>
      <c r="BZ298" s="179">
        <v>0</v>
      </c>
      <c r="CA298" s="179">
        <v>0</v>
      </c>
    </row>
    <row r="299" spans="1:79" x14ac:dyDescent="0.2">
      <c r="A299" s="170">
        <v>42534</v>
      </c>
      <c r="B299" s="171" t="s">
        <v>232</v>
      </c>
      <c r="C299" s="172" t="s">
        <v>232</v>
      </c>
      <c r="D299" s="172">
        <v>9.5019232596520148E-2</v>
      </c>
      <c r="E299" s="172">
        <v>0.1104008799865986</v>
      </c>
      <c r="F299" s="172">
        <v>0.2145677251797386</v>
      </c>
      <c r="G299" s="172">
        <v>7.638057896479146E-2</v>
      </c>
      <c r="H299" s="173" t="s">
        <v>232</v>
      </c>
      <c r="I299" s="171"/>
      <c r="J299" s="172"/>
      <c r="K299" s="172"/>
      <c r="L299" s="172"/>
      <c r="M299" s="171"/>
      <c r="N299" s="172"/>
      <c r="O299" s="172" t="s">
        <v>232</v>
      </c>
      <c r="P299" s="172">
        <v>2.9005656102950646E-2</v>
      </c>
      <c r="Q299" s="172"/>
      <c r="R299" s="172"/>
      <c r="S299" s="172"/>
      <c r="T299" s="172"/>
      <c r="U299" s="172" t="s">
        <v>232</v>
      </c>
      <c r="V299" s="172" t="s">
        <v>232</v>
      </c>
      <c r="W299" s="172"/>
      <c r="X299" s="172"/>
      <c r="Y299" s="172"/>
      <c r="Z299" s="172"/>
      <c r="AA299" s="172"/>
      <c r="AB299" s="172"/>
      <c r="AC299" s="172"/>
      <c r="AD299" s="172"/>
      <c r="AE299" s="172"/>
      <c r="AF299" s="172"/>
      <c r="AG299" s="172"/>
      <c r="AH299" s="172"/>
      <c r="AI299" s="172"/>
      <c r="AJ299" s="173"/>
      <c r="AK299" s="170"/>
      <c r="AL299" s="171" t="s">
        <v>232</v>
      </c>
      <c r="AM299" s="172">
        <v>0</v>
      </c>
      <c r="AN299" s="172">
        <v>0</v>
      </c>
      <c r="AO299" s="172">
        <v>0</v>
      </c>
      <c r="AP299" s="172">
        <v>0</v>
      </c>
      <c r="AQ299" s="172">
        <v>0</v>
      </c>
      <c r="AR299" s="173">
        <v>0</v>
      </c>
      <c r="AS299" s="174">
        <v>0</v>
      </c>
      <c r="AT299" s="171">
        <v>0</v>
      </c>
      <c r="AU299" s="172" t="s">
        <v>232</v>
      </c>
      <c r="AV299" s="172">
        <v>0</v>
      </c>
      <c r="AW299" s="175" t="s">
        <v>232</v>
      </c>
      <c r="AX299" s="176">
        <v>0</v>
      </c>
      <c r="AY299" s="171">
        <v>0</v>
      </c>
      <c r="AZ299" s="172">
        <v>0</v>
      </c>
      <c r="BA299" s="172" t="s">
        <v>232</v>
      </c>
      <c r="BB299" s="172">
        <v>0</v>
      </c>
      <c r="BC299" s="172">
        <v>0</v>
      </c>
      <c r="BD299" s="172">
        <v>0</v>
      </c>
      <c r="BE299" s="172">
        <v>0</v>
      </c>
      <c r="BF299" s="172">
        <v>0</v>
      </c>
      <c r="BG299" s="172">
        <v>0</v>
      </c>
      <c r="BH299" s="172">
        <v>0</v>
      </c>
      <c r="BI299" s="172">
        <v>0</v>
      </c>
      <c r="BJ299" s="172">
        <v>0</v>
      </c>
      <c r="BK299" s="172"/>
      <c r="BL299" s="172"/>
      <c r="BM299" s="172"/>
      <c r="BN299" s="172">
        <v>0</v>
      </c>
      <c r="BO299" s="172">
        <v>0</v>
      </c>
      <c r="BP299" s="172">
        <v>0</v>
      </c>
      <c r="BQ299" s="172" t="s">
        <v>232</v>
      </c>
      <c r="BR299" s="172"/>
      <c r="BS299" s="172"/>
      <c r="BT299" s="172">
        <v>0</v>
      </c>
      <c r="BU299" s="172">
        <v>0</v>
      </c>
      <c r="BV299" s="173" t="s">
        <v>232</v>
      </c>
      <c r="BW299" s="174">
        <v>0</v>
      </c>
      <c r="BX299" s="177">
        <v>0</v>
      </c>
      <c r="BY299" s="178">
        <v>0</v>
      </c>
      <c r="BZ299" s="179">
        <v>0</v>
      </c>
      <c r="CA299" s="179">
        <v>0</v>
      </c>
    </row>
    <row r="300" spans="1:79" x14ac:dyDescent="0.2">
      <c r="A300" s="170">
        <v>42535</v>
      </c>
      <c r="B300" s="171" t="s">
        <v>232</v>
      </c>
      <c r="C300" s="172" t="s">
        <v>232</v>
      </c>
      <c r="D300" s="172">
        <v>9.3907192748034732E-2</v>
      </c>
      <c r="E300" s="172">
        <v>0.1092868679651566</v>
      </c>
      <c r="F300" s="172">
        <v>0.20844661871975956</v>
      </c>
      <c r="G300" s="172">
        <v>7.4340735158592727E-2</v>
      </c>
      <c r="H300" s="173" t="s">
        <v>232</v>
      </c>
      <c r="I300" s="171"/>
      <c r="J300" s="172"/>
      <c r="K300" s="172"/>
      <c r="L300" s="172"/>
      <c r="M300" s="171"/>
      <c r="N300" s="172"/>
      <c r="O300" s="172" t="s">
        <v>232</v>
      </c>
      <c r="P300" s="172">
        <v>2.800532101099789E-2</v>
      </c>
      <c r="Q300" s="172"/>
      <c r="R300" s="172"/>
      <c r="S300" s="172"/>
      <c r="T300" s="172"/>
      <c r="U300" s="172" t="s">
        <v>232</v>
      </c>
      <c r="V300" s="172" t="s">
        <v>232</v>
      </c>
      <c r="W300" s="172"/>
      <c r="X300" s="172"/>
      <c r="Y300" s="172"/>
      <c r="Z300" s="172"/>
      <c r="AA300" s="172"/>
      <c r="AB300" s="172"/>
      <c r="AC300" s="172"/>
      <c r="AD300" s="172"/>
      <c r="AE300" s="172"/>
      <c r="AF300" s="172"/>
      <c r="AG300" s="172"/>
      <c r="AH300" s="172"/>
      <c r="AI300" s="172"/>
      <c r="AJ300" s="173"/>
      <c r="AK300" s="170"/>
      <c r="AL300" s="171" t="s">
        <v>232</v>
      </c>
      <c r="AM300" s="172">
        <v>0</v>
      </c>
      <c r="AN300" s="172">
        <v>0</v>
      </c>
      <c r="AO300" s="172">
        <v>0</v>
      </c>
      <c r="AP300" s="172">
        <v>0</v>
      </c>
      <c r="AQ300" s="172">
        <v>0</v>
      </c>
      <c r="AR300" s="173">
        <v>0</v>
      </c>
      <c r="AS300" s="174">
        <v>0</v>
      </c>
      <c r="AT300" s="171">
        <v>0</v>
      </c>
      <c r="AU300" s="172" t="s">
        <v>232</v>
      </c>
      <c r="AV300" s="172">
        <v>0</v>
      </c>
      <c r="AW300" s="175" t="s">
        <v>232</v>
      </c>
      <c r="AX300" s="176">
        <v>0</v>
      </c>
      <c r="AY300" s="171">
        <v>0</v>
      </c>
      <c r="AZ300" s="172" t="s">
        <v>232</v>
      </c>
      <c r="BA300" s="172" t="s">
        <v>232</v>
      </c>
      <c r="BB300" s="172">
        <v>0</v>
      </c>
      <c r="BC300" s="172">
        <v>0</v>
      </c>
      <c r="BD300" s="172">
        <v>0</v>
      </c>
      <c r="BE300" s="172">
        <v>0</v>
      </c>
      <c r="BF300" s="172">
        <v>0</v>
      </c>
      <c r="BG300" s="172">
        <v>0</v>
      </c>
      <c r="BH300" s="172">
        <v>0</v>
      </c>
      <c r="BI300" s="172">
        <v>0</v>
      </c>
      <c r="BJ300" s="172">
        <v>0</v>
      </c>
      <c r="BK300" s="172"/>
      <c r="BL300" s="172"/>
      <c r="BM300" s="172"/>
      <c r="BN300" s="172">
        <v>0</v>
      </c>
      <c r="BO300" s="172">
        <v>0</v>
      </c>
      <c r="BP300" s="172">
        <v>0</v>
      </c>
      <c r="BQ300" s="172" t="s">
        <v>232</v>
      </c>
      <c r="BR300" s="172"/>
      <c r="BS300" s="172"/>
      <c r="BT300" s="172">
        <v>0</v>
      </c>
      <c r="BU300" s="172">
        <v>0</v>
      </c>
      <c r="BV300" s="173" t="s">
        <v>232</v>
      </c>
      <c r="BW300" s="174">
        <v>0</v>
      </c>
      <c r="BX300" s="177">
        <v>0</v>
      </c>
      <c r="BY300" s="178">
        <v>0</v>
      </c>
      <c r="BZ300" s="179">
        <v>0</v>
      </c>
      <c r="CA300" s="179">
        <v>0</v>
      </c>
    </row>
    <row r="301" spans="1:79" x14ac:dyDescent="0.2">
      <c r="A301" s="170">
        <v>42536</v>
      </c>
      <c r="B301" s="171" t="s">
        <v>232</v>
      </c>
      <c r="C301" s="172" t="s">
        <v>232</v>
      </c>
      <c r="D301" s="172">
        <v>9.2895878197817763E-2</v>
      </c>
      <c r="E301" s="172">
        <v>0.10827367882968331</v>
      </c>
      <c r="F301" s="172">
        <v>0.2109818852953857</v>
      </c>
      <c r="G301" s="172">
        <v>7.6372801099756762E-2</v>
      </c>
      <c r="H301" s="173" t="s">
        <v>232</v>
      </c>
      <c r="I301" s="171"/>
      <c r="J301" s="172"/>
      <c r="K301" s="172"/>
      <c r="L301" s="172"/>
      <c r="M301" s="171"/>
      <c r="N301" s="172"/>
      <c r="O301" s="172" t="s">
        <v>232</v>
      </c>
      <c r="P301" s="172">
        <v>2.800532101099789E-2</v>
      </c>
      <c r="Q301" s="172"/>
      <c r="R301" s="172"/>
      <c r="S301" s="172"/>
      <c r="T301" s="172"/>
      <c r="U301" s="172" t="s">
        <v>232</v>
      </c>
      <c r="V301" s="172" t="s">
        <v>232</v>
      </c>
      <c r="W301" s="172"/>
      <c r="X301" s="172"/>
      <c r="Y301" s="172"/>
      <c r="Z301" s="172"/>
      <c r="AA301" s="172"/>
      <c r="AB301" s="172"/>
      <c r="AC301" s="172"/>
      <c r="AD301" s="172"/>
      <c r="AE301" s="172"/>
      <c r="AF301" s="172"/>
      <c r="AG301" s="172"/>
      <c r="AH301" s="172"/>
      <c r="AI301" s="172"/>
      <c r="AJ301" s="173"/>
      <c r="AK301" s="170"/>
      <c r="AL301" s="171">
        <v>0</v>
      </c>
      <c r="AM301" s="172">
        <v>0</v>
      </c>
      <c r="AN301" s="172">
        <v>0</v>
      </c>
      <c r="AO301" s="172">
        <v>0</v>
      </c>
      <c r="AP301" s="172">
        <v>0</v>
      </c>
      <c r="AQ301" s="172">
        <v>0</v>
      </c>
      <c r="AR301" s="173">
        <v>0</v>
      </c>
      <c r="AS301" s="174">
        <v>0</v>
      </c>
      <c r="AT301" s="171">
        <v>0</v>
      </c>
      <c r="AU301" s="172">
        <v>0</v>
      </c>
      <c r="AV301" s="172">
        <v>0</v>
      </c>
      <c r="AW301" s="175" t="s">
        <v>232</v>
      </c>
      <c r="AX301" s="176">
        <v>0</v>
      </c>
      <c r="AY301" s="171">
        <v>0</v>
      </c>
      <c r="AZ301" s="172" t="s">
        <v>232</v>
      </c>
      <c r="BA301" s="172" t="s">
        <v>232</v>
      </c>
      <c r="BB301" s="172">
        <v>0</v>
      </c>
      <c r="BC301" s="172">
        <v>0</v>
      </c>
      <c r="BD301" s="172">
        <v>0</v>
      </c>
      <c r="BE301" s="172">
        <v>0</v>
      </c>
      <c r="BF301" s="172">
        <v>0</v>
      </c>
      <c r="BG301" s="172">
        <v>0</v>
      </c>
      <c r="BH301" s="172">
        <v>0</v>
      </c>
      <c r="BI301" s="172">
        <v>0</v>
      </c>
      <c r="BJ301" s="172">
        <v>0</v>
      </c>
      <c r="BK301" s="172"/>
      <c r="BL301" s="172"/>
      <c r="BM301" s="172"/>
      <c r="BN301" s="172">
        <v>0</v>
      </c>
      <c r="BO301" s="172">
        <v>0</v>
      </c>
      <c r="BP301" s="172">
        <v>0</v>
      </c>
      <c r="BQ301" s="172" t="s">
        <v>232</v>
      </c>
      <c r="BR301" s="172"/>
      <c r="BS301" s="172"/>
      <c r="BT301" s="172">
        <v>0</v>
      </c>
      <c r="BU301" s="172">
        <v>0</v>
      </c>
      <c r="BV301" s="173" t="s">
        <v>232</v>
      </c>
      <c r="BW301" s="174">
        <v>0</v>
      </c>
      <c r="BX301" s="177">
        <v>0</v>
      </c>
      <c r="BY301" s="178">
        <v>0</v>
      </c>
      <c r="BZ301" s="179">
        <v>0</v>
      </c>
      <c r="CA301" s="179">
        <v>0</v>
      </c>
    </row>
    <row r="302" spans="1:79" x14ac:dyDescent="0.2">
      <c r="A302" s="170">
        <v>42537</v>
      </c>
      <c r="B302" s="171" t="s">
        <v>232</v>
      </c>
      <c r="C302" s="172" t="s">
        <v>232</v>
      </c>
      <c r="D302" s="172">
        <v>6.8839551085730602E-2</v>
      </c>
      <c r="E302" s="172">
        <v>8.0362849833611666E-2</v>
      </c>
      <c r="F302" s="172">
        <v>0.19797456788242665</v>
      </c>
      <c r="G302" s="172">
        <v>0.2289202594429694</v>
      </c>
      <c r="H302" s="173" t="s">
        <v>232</v>
      </c>
      <c r="I302" s="171"/>
      <c r="J302" s="172"/>
      <c r="K302" s="172"/>
      <c r="L302" s="172"/>
      <c r="M302" s="171"/>
      <c r="N302" s="172"/>
      <c r="O302" s="172" t="s">
        <v>232</v>
      </c>
      <c r="P302" s="172">
        <v>2.800532101099789E-2</v>
      </c>
      <c r="Q302" s="172"/>
      <c r="R302" s="172"/>
      <c r="S302" s="172"/>
      <c r="T302" s="172"/>
      <c r="U302" s="172" t="s">
        <v>232</v>
      </c>
      <c r="V302" s="172" t="s">
        <v>232</v>
      </c>
      <c r="W302" s="172"/>
      <c r="X302" s="172"/>
      <c r="Y302" s="172"/>
      <c r="Z302" s="172"/>
      <c r="AA302" s="172"/>
      <c r="AB302" s="172"/>
      <c r="AC302" s="172"/>
      <c r="AD302" s="172"/>
      <c r="AE302" s="172"/>
      <c r="AF302" s="172"/>
      <c r="AG302" s="172"/>
      <c r="AH302" s="172"/>
      <c r="AI302" s="172"/>
      <c r="AJ302" s="173"/>
      <c r="AK302" s="170"/>
      <c r="AL302" s="171">
        <v>0</v>
      </c>
      <c r="AM302" s="172">
        <v>0</v>
      </c>
      <c r="AN302" s="172">
        <v>0</v>
      </c>
      <c r="AO302" s="172">
        <v>0</v>
      </c>
      <c r="AP302" s="172">
        <v>0</v>
      </c>
      <c r="AQ302" s="172">
        <v>0</v>
      </c>
      <c r="AR302" s="173">
        <v>0</v>
      </c>
      <c r="AS302" s="174">
        <v>0</v>
      </c>
      <c r="AT302" s="171" t="s">
        <v>232</v>
      </c>
      <c r="AU302" s="172">
        <v>2.109704641350211</v>
      </c>
      <c r="AV302" s="172">
        <v>2.109704641350211</v>
      </c>
      <c r="AW302" s="175" t="s">
        <v>232</v>
      </c>
      <c r="AX302" s="176">
        <v>2.109704641350211</v>
      </c>
      <c r="AY302" s="171">
        <v>0</v>
      </c>
      <c r="AZ302" s="172" t="s">
        <v>232</v>
      </c>
      <c r="BA302" s="172" t="s">
        <v>232</v>
      </c>
      <c r="BB302" s="172">
        <v>0</v>
      </c>
      <c r="BC302" s="172">
        <v>0</v>
      </c>
      <c r="BD302" s="172">
        <v>0</v>
      </c>
      <c r="BE302" s="172">
        <v>0</v>
      </c>
      <c r="BF302" s="172">
        <v>0</v>
      </c>
      <c r="BG302" s="172">
        <v>0</v>
      </c>
      <c r="BH302" s="172">
        <v>0</v>
      </c>
      <c r="BI302" s="172">
        <v>0</v>
      </c>
      <c r="BJ302" s="172">
        <v>0</v>
      </c>
      <c r="BK302" s="172"/>
      <c r="BL302" s="172"/>
      <c r="BM302" s="172"/>
      <c r="BN302" s="172">
        <v>0</v>
      </c>
      <c r="BO302" s="172">
        <v>0</v>
      </c>
      <c r="BP302" s="172">
        <v>0</v>
      </c>
      <c r="BQ302" s="172" t="s">
        <v>232</v>
      </c>
      <c r="BR302" s="172"/>
      <c r="BS302" s="172"/>
      <c r="BT302" s="172">
        <v>0</v>
      </c>
      <c r="BU302" s="172">
        <v>0</v>
      </c>
      <c r="BV302" s="173" t="s">
        <v>232</v>
      </c>
      <c r="BW302" s="174">
        <v>0</v>
      </c>
      <c r="BX302" s="177">
        <v>0</v>
      </c>
      <c r="BY302" s="178">
        <v>0</v>
      </c>
      <c r="BZ302" s="179">
        <v>0</v>
      </c>
      <c r="CA302" s="179">
        <v>0.43846721604984884</v>
      </c>
    </row>
    <row r="303" spans="1:79" x14ac:dyDescent="0.2">
      <c r="A303" s="170">
        <v>42541</v>
      </c>
      <c r="B303" s="171"/>
      <c r="C303" s="172"/>
      <c r="D303" s="172"/>
      <c r="E303" s="172"/>
      <c r="F303" s="172"/>
      <c r="G303" s="172"/>
      <c r="H303" s="173"/>
      <c r="I303" s="171"/>
      <c r="J303" s="172"/>
      <c r="K303" s="172"/>
      <c r="L303" s="172"/>
      <c r="M303" s="171"/>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3"/>
      <c r="AK303" s="170"/>
      <c r="AL303" s="171">
        <v>0</v>
      </c>
      <c r="AM303" s="172">
        <v>0</v>
      </c>
      <c r="AN303" s="172">
        <v>0</v>
      </c>
      <c r="AO303" s="172">
        <v>0</v>
      </c>
      <c r="AP303" s="172">
        <v>0</v>
      </c>
      <c r="AQ303" s="172">
        <v>0</v>
      </c>
      <c r="AR303" s="173">
        <v>0</v>
      </c>
      <c r="AS303" s="174">
        <v>0</v>
      </c>
      <c r="AT303" s="171" t="s">
        <v>232</v>
      </c>
      <c r="AU303" s="172">
        <v>0</v>
      </c>
      <c r="AV303" s="172">
        <v>0</v>
      </c>
      <c r="AW303" s="175" t="s">
        <v>232</v>
      </c>
      <c r="AX303" s="176">
        <v>0</v>
      </c>
      <c r="AY303" s="171">
        <v>0</v>
      </c>
      <c r="AZ303" s="172" t="s">
        <v>232</v>
      </c>
      <c r="BA303" s="172" t="s">
        <v>232</v>
      </c>
      <c r="BB303" s="172">
        <v>0</v>
      </c>
      <c r="BC303" s="172">
        <v>0</v>
      </c>
      <c r="BD303" s="172">
        <v>0</v>
      </c>
      <c r="BE303" s="172">
        <v>0</v>
      </c>
      <c r="BF303" s="172">
        <v>0</v>
      </c>
      <c r="BG303" s="172">
        <v>0</v>
      </c>
      <c r="BH303" s="172">
        <v>0</v>
      </c>
      <c r="BI303" s="172">
        <v>0</v>
      </c>
      <c r="BJ303" s="172">
        <v>0</v>
      </c>
      <c r="BK303" s="172"/>
      <c r="BL303" s="172"/>
      <c r="BM303" s="172"/>
      <c r="BN303" s="172">
        <v>0</v>
      </c>
      <c r="BO303" s="172">
        <v>0</v>
      </c>
      <c r="BP303" s="172">
        <v>0</v>
      </c>
      <c r="BQ303" s="172" t="s">
        <v>232</v>
      </c>
      <c r="BR303" s="172"/>
      <c r="BS303" s="172"/>
      <c r="BT303" s="172">
        <v>0</v>
      </c>
      <c r="BU303" s="172">
        <v>0</v>
      </c>
      <c r="BV303" s="173" t="s">
        <v>232</v>
      </c>
      <c r="BW303" s="174">
        <v>0</v>
      </c>
      <c r="BX303" s="177">
        <v>0</v>
      </c>
      <c r="BY303" s="178">
        <v>0</v>
      </c>
      <c r="BZ303" s="179">
        <v>0</v>
      </c>
      <c r="CA303" s="179">
        <v>0</v>
      </c>
    </row>
    <row r="304" spans="1:79" x14ac:dyDescent="0.2">
      <c r="A304" s="170">
        <v>42542</v>
      </c>
      <c r="B304" s="171" t="s">
        <v>232</v>
      </c>
      <c r="C304" s="172" t="s">
        <v>232</v>
      </c>
      <c r="D304" s="172">
        <v>6.4700013964760827E-2</v>
      </c>
      <c r="E304" s="172">
        <v>7.6216446664576221E-2</v>
      </c>
      <c r="F304" s="172">
        <v>0.26327780871855111</v>
      </c>
      <c r="G304" s="172">
        <v>0.30433679939132358</v>
      </c>
      <c r="H304" s="173" t="s">
        <v>232</v>
      </c>
      <c r="I304" s="171"/>
      <c r="J304" s="172"/>
      <c r="K304" s="172"/>
      <c r="L304" s="172"/>
      <c r="M304" s="171"/>
      <c r="N304" s="172"/>
      <c r="O304" s="172" t="s">
        <v>232</v>
      </c>
      <c r="P304" s="172">
        <v>2.7004995924247009E-2</v>
      </c>
      <c r="Q304" s="172"/>
      <c r="R304" s="172"/>
      <c r="S304" s="172"/>
      <c r="T304" s="172"/>
      <c r="U304" s="172" t="s">
        <v>232</v>
      </c>
      <c r="V304" s="172" t="s">
        <v>232</v>
      </c>
      <c r="W304" s="172"/>
      <c r="X304" s="172"/>
      <c r="Y304" s="172"/>
      <c r="Z304" s="172"/>
      <c r="AA304" s="172"/>
      <c r="AB304" s="172"/>
      <c r="AC304" s="172"/>
      <c r="AD304" s="172"/>
      <c r="AE304" s="172"/>
      <c r="AF304" s="172"/>
      <c r="AG304" s="172"/>
      <c r="AH304" s="172"/>
      <c r="AI304" s="172"/>
      <c r="AJ304" s="173"/>
      <c r="AK304" s="170"/>
      <c r="AL304" s="171">
        <v>0</v>
      </c>
      <c r="AM304" s="172">
        <v>0</v>
      </c>
      <c r="AN304" s="172">
        <v>0</v>
      </c>
      <c r="AO304" s="172">
        <v>0</v>
      </c>
      <c r="AP304" s="172">
        <v>0</v>
      </c>
      <c r="AQ304" s="172">
        <v>0</v>
      </c>
      <c r="AR304" s="173">
        <v>0</v>
      </c>
      <c r="AS304" s="174">
        <v>0</v>
      </c>
      <c r="AT304" s="171" t="s">
        <v>232</v>
      </c>
      <c r="AU304" s="172">
        <v>0</v>
      </c>
      <c r="AV304" s="172">
        <v>0</v>
      </c>
      <c r="AW304" s="175" t="s">
        <v>232</v>
      </c>
      <c r="AX304" s="176">
        <v>0</v>
      </c>
      <c r="AY304" s="171" t="s">
        <v>232</v>
      </c>
      <c r="AZ304" s="172" t="s">
        <v>232</v>
      </c>
      <c r="BA304" s="172" t="s">
        <v>232</v>
      </c>
      <c r="BB304" s="172">
        <v>0</v>
      </c>
      <c r="BC304" s="172">
        <v>0</v>
      </c>
      <c r="BD304" s="172">
        <v>0</v>
      </c>
      <c r="BE304" s="172" t="s">
        <v>232</v>
      </c>
      <c r="BF304" s="172">
        <v>0</v>
      </c>
      <c r="BG304" s="172">
        <v>0</v>
      </c>
      <c r="BH304" s="172">
        <v>0</v>
      </c>
      <c r="BI304" s="172">
        <v>0</v>
      </c>
      <c r="BJ304" s="172">
        <v>0</v>
      </c>
      <c r="BK304" s="172"/>
      <c r="BL304" s="172"/>
      <c r="BM304" s="172"/>
      <c r="BN304" s="172">
        <v>0</v>
      </c>
      <c r="BO304" s="172">
        <v>0</v>
      </c>
      <c r="BP304" s="172">
        <v>0</v>
      </c>
      <c r="BQ304" s="172" t="s">
        <v>232</v>
      </c>
      <c r="BR304" s="172"/>
      <c r="BS304" s="172"/>
      <c r="BT304" s="172">
        <v>0</v>
      </c>
      <c r="BU304" s="172">
        <v>0</v>
      </c>
      <c r="BV304" s="173" t="s">
        <v>232</v>
      </c>
      <c r="BW304" s="174">
        <v>0</v>
      </c>
      <c r="BX304" s="177">
        <v>0</v>
      </c>
      <c r="BY304" s="178">
        <v>0</v>
      </c>
      <c r="BZ304" s="179">
        <v>0</v>
      </c>
      <c r="CA304" s="179">
        <v>0</v>
      </c>
    </row>
    <row r="305" spans="1:79" x14ac:dyDescent="0.2">
      <c r="A305" s="170">
        <v>42543</v>
      </c>
      <c r="B305" s="171" t="s">
        <v>232</v>
      </c>
      <c r="C305" s="172" t="s">
        <v>232</v>
      </c>
      <c r="D305" s="172">
        <v>6.3792007916241372E-2</v>
      </c>
      <c r="E305" s="172">
        <v>7.5407577958870542E-2</v>
      </c>
      <c r="F305" s="172" t="s">
        <v>232</v>
      </c>
      <c r="G305" s="172" t="s">
        <v>232</v>
      </c>
      <c r="H305" s="173" t="s">
        <v>232</v>
      </c>
      <c r="I305" s="171"/>
      <c r="J305" s="172"/>
      <c r="K305" s="172"/>
      <c r="L305" s="172"/>
      <c r="M305" s="171"/>
      <c r="N305" s="172"/>
      <c r="O305" s="172" t="s">
        <v>232</v>
      </c>
      <c r="P305" s="172" t="s">
        <v>232</v>
      </c>
      <c r="Q305" s="172"/>
      <c r="R305" s="172"/>
      <c r="S305" s="172"/>
      <c r="T305" s="172"/>
      <c r="U305" s="172" t="s">
        <v>232</v>
      </c>
      <c r="V305" s="172" t="s">
        <v>232</v>
      </c>
      <c r="W305" s="172"/>
      <c r="X305" s="172"/>
      <c r="Y305" s="172"/>
      <c r="Z305" s="172"/>
      <c r="AA305" s="172"/>
      <c r="AB305" s="172"/>
      <c r="AC305" s="172"/>
      <c r="AD305" s="172"/>
      <c r="AE305" s="172"/>
      <c r="AF305" s="172"/>
      <c r="AG305" s="172"/>
      <c r="AH305" s="172"/>
      <c r="AI305" s="172"/>
      <c r="AJ305" s="173"/>
      <c r="AK305" s="170"/>
      <c r="AL305" s="171">
        <v>0</v>
      </c>
      <c r="AM305" s="172">
        <v>16.393442622950818</v>
      </c>
      <c r="AN305" s="172">
        <v>0</v>
      </c>
      <c r="AO305" s="172">
        <v>0</v>
      </c>
      <c r="AP305" s="172">
        <v>0</v>
      </c>
      <c r="AQ305" s="172">
        <v>0</v>
      </c>
      <c r="AR305" s="173">
        <v>10.149776874071719</v>
      </c>
      <c r="AS305" s="174">
        <v>0.39147487768693673</v>
      </c>
      <c r="AT305" s="171" t="s">
        <v>232</v>
      </c>
      <c r="AU305" s="172">
        <v>4.2194092827004219</v>
      </c>
      <c r="AV305" s="172">
        <v>4.2194092827004219</v>
      </c>
      <c r="AW305" s="175" t="s">
        <v>232</v>
      </c>
      <c r="AX305" s="176">
        <v>4.2194092827004219</v>
      </c>
      <c r="AY305" s="171" t="s">
        <v>232</v>
      </c>
      <c r="AZ305" s="172" t="s">
        <v>232</v>
      </c>
      <c r="BA305" s="172" t="s">
        <v>232</v>
      </c>
      <c r="BB305" s="172">
        <v>0</v>
      </c>
      <c r="BC305" s="172">
        <v>0</v>
      </c>
      <c r="BD305" s="172">
        <v>0</v>
      </c>
      <c r="BE305" s="172" t="s">
        <v>232</v>
      </c>
      <c r="BF305" s="172">
        <v>0</v>
      </c>
      <c r="BG305" s="172">
        <v>0</v>
      </c>
      <c r="BH305" s="172">
        <v>0</v>
      </c>
      <c r="BI305" s="172">
        <v>0</v>
      </c>
      <c r="BJ305" s="172">
        <v>0</v>
      </c>
      <c r="BK305" s="172"/>
      <c r="BL305" s="172"/>
      <c r="BM305" s="172"/>
      <c r="BN305" s="172">
        <v>0</v>
      </c>
      <c r="BO305" s="172">
        <v>0</v>
      </c>
      <c r="BP305" s="172">
        <v>0</v>
      </c>
      <c r="BQ305" s="172" t="s">
        <v>232</v>
      </c>
      <c r="BR305" s="172"/>
      <c r="BS305" s="172"/>
      <c r="BT305" s="172">
        <v>0</v>
      </c>
      <c r="BU305" s="172">
        <v>0</v>
      </c>
      <c r="BV305" s="173" t="s">
        <v>232</v>
      </c>
      <c r="BW305" s="174">
        <v>0</v>
      </c>
      <c r="BX305" s="177">
        <v>0</v>
      </c>
      <c r="BY305" s="178">
        <v>0</v>
      </c>
      <c r="BZ305" s="179">
        <v>0</v>
      </c>
      <c r="CA305" s="179">
        <v>1.0363854704481841</v>
      </c>
    </row>
    <row r="306" spans="1:79" x14ac:dyDescent="0.2">
      <c r="A306" s="170">
        <v>42544</v>
      </c>
      <c r="B306" s="171" t="s">
        <v>232</v>
      </c>
      <c r="C306" s="172" t="s">
        <v>232</v>
      </c>
      <c r="D306" s="172">
        <v>6.9599792937555957E-2</v>
      </c>
      <c r="E306" s="172" t="s">
        <v>232</v>
      </c>
      <c r="F306" s="172" t="s">
        <v>232</v>
      </c>
      <c r="G306" s="172" t="s">
        <v>232</v>
      </c>
      <c r="H306" s="173" t="s">
        <v>232</v>
      </c>
      <c r="I306" s="171"/>
      <c r="J306" s="172"/>
      <c r="K306" s="172"/>
      <c r="L306" s="172"/>
      <c r="M306" s="171"/>
      <c r="N306" s="172"/>
      <c r="O306" s="172" t="s">
        <v>232</v>
      </c>
      <c r="P306" s="172" t="s">
        <v>232</v>
      </c>
      <c r="Q306" s="172"/>
      <c r="R306" s="172"/>
      <c r="S306" s="172"/>
      <c r="T306" s="172"/>
      <c r="U306" s="172" t="s">
        <v>232</v>
      </c>
      <c r="V306" s="172" t="s">
        <v>232</v>
      </c>
      <c r="W306" s="172"/>
      <c r="X306" s="172"/>
      <c r="Y306" s="172"/>
      <c r="Z306" s="172"/>
      <c r="AA306" s="172"/>
      <c r="AB306" s="172"/>
      <c r="AC306" s="172"/>
      <c r="AD306" s="172"/>
      <c r="AE306" s="172"/>
      <c r="AF306" s="172"/>
      <c r="AG306" s="172"/>
      <c r="AH306" s="172"/>
      <c r="AI306" s="172"/>
      <c r="AJ306" s="173"/>
      <c r="AK306" s="170"/>
      <c r="AL306" s="171" t="s">
        <v>232</v>
      </c>
      <c r="AM306" s="172">
        <v>0</v>
      </c>
      <c r="AN306" s="172">
        <v>0</v>
      </c>
      <c r="AO306" s="172">
        <v>0</v>
      </c>
      <c r="AP306" s="172">
        <v>0</v>
      </c>
      <c r="AQ306" s="172">
        <v>0</v>
      </c>
      <c r="AR306" s="173">
        <v>0</v>
      </c>
      <c r="AS306" s="174">
        <v>0</v>
      </c>
      <c r="AT306" s="171" t="s">
        <v>232</v>
      </c>
      <c r="AU306" s="172">
        <v>0</v>
      </c>
      <c r="AV306" s="172">
        <v>0</v>
      </c>
      <c r="AW306" s="175" t="s">
        <v>232</v>
      </c>
      <c r="AX306" s="176">
        <v>0</v>
      </c>
      <c r="AY306" s="171" t="s">
        <v>232</v>
      </c>
      <c r="AZ306" s="172" t="s">
        <v>232</v>
      </c>
      <c r="BA306" s="172" t="s">
        <v>232</v>
      </c>
      <c r="BB306" s="172">
        <v>0</v>
      </c>
      <c r="BC306" s="172">
        <v>0</v>
      </c>
      <c r="BD306" s="172">
        <v>0</v>
      </c>
      <c r="BE306" s="172" t="s">
        <v>232</v>
      </c>
      <c r="BF306" s="172">
        <v>0</v>
      </c>
      <c r="BG306" s="172">
        <v>0</v>
      </c>
      <c r="BH306" s="172">
        <v>0</v>
      </c>
      <c r="BI306" s="172">
        <v>0</v>
      </c>
      <c r="BJ306" s="172">
        <v>0</v>
      </c>
      <c r="BK306" s="172"/>
      <c r="BL306" s="172"/>
      <c r="BM306" s="172"/>
      <c r="BN306" s="172">
        <v>0</v>
      </c>
      <c r="BO306" s="172">
        <v>0</v>
      </c>
      <c r="BP306" s="172">
        <v>0</v>
      </c>
      <c r="BQ306" s="172" t="s">
        <v>232</v>
      </c>
      <c r="BR306" s="172"/>
      <c r="BS306" s="172"/>
      <c r="BT306" s="172">
        <v>0</v>
      </c>
      <c r="BU306" s="172">
        <v>0</v>
      </c>
      <c r="BV306" s="173" t="s">
        <v>232</v>
      </c>
      <c r="BW306" s="174">
        <v>0</v>
      </c>
      <c r="BX306" s="177">
        <v>0</v>
      </c>
      <c r="BY306" s="178">
        <v>0</v>
      </c>
      <c r="BZ306" s="179">
        <v>0</v>
      </c>
      <c r="CA306" s="179">
        <v>0</v>
      </c>
    </row>
    <row r="307" spans="1:79" x14ac:dyDescent="0.2">
      <c r="A307" s="170">
        <v>42545</v>
      </c>
      <c r="B307" s="171" t="s">
        <v>232</v>
      </c>
      <c r="C307" s="172" t="s">
        <v>232</v>
      </c>
      <c r="D307" s="172">
        <v>6.8033912328227836E-2</v>
      </c>
      <c r="E307" s="172" t="s">
        <v>232</v>
      </c>
      <c r="F307" s="172" t="s">
        <v>232</v>
      </c>
      <c r="G307" s="172" t="s">
        <v>232</v>
      </c>
      <c r="H307" s="173" t="s">
        <v>232</v>
      </c>
      <c r="I307" s="171"/>
      <c r="J307" s="172"/>
      <c r="K307" s="172"/>
      <c r="L307" s="172"/>
      <c r="M307" s="171"/>
      <c r="N307" s="172"/>
      <c r="O307" s="172" t="s">
        <v>232</v>
      </c>
      <c r="P307" s="172" t="s">
        <v>232</v>
      </c>
      <c r="Q307" s="172"/>
      <c r="R307" s="172"/>
      <c r="S307" s="172"/>
      <c r="T307" s="172"/>
      <c r="U307" s="172" t="s">
        <v>232</v>
      </c>
      <c r="V307" s="172" t="s">
        <v>232</v>
      </c>
      <c r="W307" s="172"/>
      <c r="X307" s="172"/>
      <c r="Y307" s="172"/>
      <c r="Z307" s="172"/>
      <c r="AA307" s="172"/>
      <c r="AB307" s="172"/>
      <c r="AC307" s="172"/>
      <c r="AD307" s="172"/>
      <c r="AE307" s="172"/>
      <c r="AF307" s="172"/>
      <c r="AG307" s="172"/>
      <c r="AH307" s="172"/>
      <c r="AI307" s="172"/>
      <c r="AJ307" s="173"/>
      <c r="AK307" s="170"/>
      <c r="AL307" s="171" t="s">
        <v>232</v>
      </c>
      <c r="AM307" s="172">
        <v>0</v>
      </c>
      <c r="AN307" s="172">
        <v>0</v>
      </c>
      <c r="AO307" s="172">
        <v>0</v>
      </c>
      <c r="AP307" s="172">
        <v>0</v>
      </c>
      <c r="AQ307" s="172">
        <v>0</v>
      </c>
      <c r="AR307" s="173">
        <v>0</v>
      </c>
      <c r="AS307" s="174">
        <v>0</v>
      </c>
      <c r="AT307" s="171" t="s">
        <v>232</v>
      </c>
      <c r="AU307" s="172">
        <v>0</v>
      </c>
      <c r="AV307" s="172">
        <v>0</v>
      </c>
      <c r="AW307" s="175" t="s">
        <v>232</v>
      </c>
      <c r="AX307" s="176">
        <v>0</v>
      </c>
      <c r="AY307" s="171" t="s">
        <v>232</v>
      </c>
      <c r="AZ307" s="172" t="s">
        <v>232</v>
      </c>
      <c r="BA307" s="172" t="s">
        <v>232</v>
      </c>
      <c r="BB307" s="172">
        <v>0</v>
      </c>
      <c r="BC307" s="172">
        <v>0</v>
      </c>
      <c r="BD307" s="172">
        <v>0</v>
      </c>
      <c r="BE307" s="172" t="s">
        <v>232</v>
      </c>
      <c r="BF307" s="172">
        <v>0</v>
      </c>
      <c r="BG307" s="172">
        <v>0</v>
      </c>
      <c r="BH307" s="172">
        <v>0</v>
      </c>
      <c r="BI307" s="172">
        <v>0</v>
      </c>
      <c r="BJ307" s="172">
        <v>0</v>
      </c>
      <c r="BK307" s="172"/>
      <c r="BL307" s="172"/>
      <c r="BM307" s="172"/>
      <c r="BN307" s="172">
        <v>0</v>
      </c>
      <c r="BO307" s="172">
        <v>0</v>
      </c>
      <c r="BP307" s="172">
        <v>0</v>
      </c>
      <c r="BQ307" s="172" t="s">
        <v>232</v>
      </c>
      <c r="BR307" s="172"/>
      <c r="BS307" s="172"/>
      <c r="BT307" s="172">
        <v>0</v>
      </c>
      <c r="BU307" s="172">
        <v>0</v>
      </c>
      <c r="BV307" s="173" t="s">
        <v>232</v>
      </c>
      <c r="BW307" s="174">
        <v>0</v>
      </c>
      <c r="BX307" s="177">
        <v>0</v>
      </c>
      <c r="BY307" s="178">
        <v>0</v>
      </c>
      <c r="BZ307" s="179">
        <v>0</v>
      </c>
      <c r="CA307" s="179">
        <v>0</v>
      </c>
    </row>
    <row r="308" spans="1:79" x14ac:dyDescent="0.2">
      <c r="A308" s="170">
        <v>42548</v>
      </c>
      <c r="B308" s="171" t="s">
        <v>232</v>
      </c>
      <c r="C308" s="172" t="s">
        <v>232</v>
      </c>
      <c r="D308" s="172">
        <v>8.7384783512773331E-2</v>
      </c>
      <c r="E308" s="172" t="s">
        <v>232</v>
      </c>
      <c r="F308" s="172">
        <v>9.1180791246647491E-2</v>
      </c>
      <c r="G308" s="172" t="s">
        <v>232</v>
      </c>
      <c r="H308" s="173" t="s">
        <v>232</v>
      </c>
      <c r="I308" s="171"/>
      <c r="J308" s="172"/>
      <c r="K308" s="172"/>
      <c r="L308" s="172"/>
      <c r="M308" s="171"/>
      <c r="N308" s="172"/>
      <c r="O308" s="172" t="s">
        <v>232</v>
      </c>
      <c r="P308" s="172" t="s">
        <v>232</v>
      </c>
      <c r="Q308" s="172"/>
      <c r="R308" s="172"/>
      <c r="S308" s="172"/>
      <c r="T308" s="172"/>
      <c r="U308" s="172" t="s">
        <v>232</v>
      </c>
      <c r="V308" s="172" t="s">
        <v>232</v>
      </c>
      <c r="W308" s="172"/>
      <c r="X308" s="172"/>
      <c r="Y308" s="172"/>
      <c r="Z308" s="172"/>
      <c r="AA308" s="172"/>
      <c r="AB308" s="172"/>
      <c r="AC308" s="172"/>
      <c r="AD308" s="172"/>
      <c r="AE308" s="172"/>
      <c r="AF308" s="172"/>
      <c r="AG308" s="172"/>
      <c r="AH308" s="172"/>
      <c r="AI308" s="172"/>
      <c r="AJ308" s="173"/>
      <c r="AK308" s="170"/>
      <c r="AL308" s="171" t="s">
        <v>232</v>
      </c>
      <c r="AM308" s="172">
        <v>0</v>
      </c>
      <c r="AN308" s="172">
        <v>0</v>
      </c>
      <c r="AO308" s="172">
        <v>0</v>
      </c>
      <c r="AP308" s="172">
        <v>0</v>
      </c>
      <c r="AQ308" s="172">
        <v>0</v>
      </c>
      <c r="AR308" s="173">
        <v>0</v>
      </c>
      <c r="AS308" s="174">
        <v>0</v>
      </c>
      <c r="AT308" s="171" t="s">
        <v>232</v>
      </c>
      <c r="AU308" s="172">
        <v>0</v>
      </c>
      <c r="AV308" s="172">
        <v>0</v>
      </c>
      <c r="AW308" s="175" t="s">
        <v>232</v>
      </c>
      <c r="AX308" s="176">
        <v>0</v>
      </c>
      <c r="AY308" s="171" t="s">
        <v>232</v>
      </c>
      <c r="AZ308" s="172" t="s">
        <v>232</v>
      </c>
      <c r="BA308" s="172" t="s">
        <v>232</v>
      </c>
      <c r="BB308" s="172">
        <v>0</v>
      </c>
      <c r="BC308" s="172">
        <v>0</v>
      </c>
      <c r="BD308" s="172">
        <v>0</v>
      </c>
      <c r="BE308" s="172" t="s">
        <v>232</v>
      </c>
      <c r="BF308" s="172">
        <v>0</v>
      </c>
      <c r="BG308" s="172">
        <v>0</v>
      </c>
      <c r="BH308" s="172">
        <v>0</v>
      </c>
      <c r="BI308" s="172">
        <v>0</v>
      </c>
      <c r="BJ308" s="172">
        <v>0</v>
      </c>
      <c r="BK308" s="172"/>
      <c r="BL308" s="172"/>
      <c r="BM308" s="172"/>
      <c r="BN308" s="172">
        <v>0</v>
      </c>
      <c r="BO308" s="172">
        <v>0</v>
      </c>
      <c r="BP308" s="172">
        <v>0</v>
      </c>
      <c r="BQ308" s="172" t="s">
        <v>232</v>
      </c>
      <c r="BR308" s="172"/>
      <c r="BS308" s="172"/>
      <c r="BT308" s="172">
        <v>0</v>
      </c>
      <c r="BU308" s="172">
        <v>0</v>
      </c>
      <c r="BV308" s="173" t="s">
        <v>232</v>
      </c>
      <c r="BW308" s="174">
        <v>0</v>
      </c>
      <c r="BX308" s="177">
        <v>0</v>
      </c>
      <c r="BY308" s="178">
        <v>0</v>
      </c>
      <c r="BZ308" s="179">
        <v>0</v>
      </c>
      <c r="CA308" s="179">
        <v>0</v>
      </c>
    </row>
    <row r="309" spans="1:79" x14ac:dyDescent="0.2">
      <c r="A309" s="170">
        <v>42549</v>
      </c>
      <c r="B309" s="171" t="s">
        <v>232</v>
      </c>
      <c r="C309" s="172" t="s">
        <v>232</v>
      </c>
      <c r="D309" s="172">
        <v>6.4774668481102415E-2</v>
      </c>
      <c r="E309" s="172" t="s">
        <v>232</v>
      </c>
      <c r="F309" s="172">
        <v>9.1176172626875884E-2</v>
      </c>
      <c r="G309" s="172" t="s">
        <v>232</v>
      </c>
      <c r="H309" s="173" t="s">
        <v>232</v>
      </c>
      <c r="I309" s="171"/>
      <c r="J309" s="172"/>
      <c r="K309" s="172"/>
      <c r="L309" s="172"/>
      <c r="M309" s="171"/>
      <c r="N309" s="172"/>
      <c r="O309" s="172" t="s">
        <v>232</v>
      </c>
      <c r="P309" s="172">
        <v>2.5004375765764694E-2</v>
      </c>
      <c r="Q309" s="172"/>
      <c r="R309" s="172"/>
      <c r="S309" s="172"/>
      <c r="T309" s="172"/>
      <c r="U309" s="172" t="s">
        <v>232</v>
      </c>
      <c r="V309" s="172" t="s">
        <v>232</v>
      </c>
      <c r="W309" s="172"/>
      <c r="X309" s="172"/>
      <c r="Y309" s="172"/>
      <c r="Z309" s="172"/>
      <c r="AA309" s="172"/>
      <c r="AB309" s="172"/>
      <c r="AC309" s="172"/>
      <c r="AD309" s="172"/>
      <c r="AE309" s="172"/>
      <c r="AF309" s="172"/>
      <c r="AG309" s="172"/>
      <c r="AH309" s="172"/>
      <c r="AI309" s="172"/>
      <c r="AJ309" s="173"/>
      <c r="AK309" s="170"/>
      <c r="AL309" s="171" t="s">
        <v>232</v>
      </c>
      <c r="AM309" s="172">
        <v>0</v>
      </c>
      <c r="AN309" s="172">
        <v>0</v>
      </c>
      <c r="AO309" s="172">
        <v>0</v>
      </c>
      <c r="AP309" s="172">
        <v>0</v>
      </c>
      <c r="AQ309" s="172">
        <v>0</v>
      </c>
      <c r="AR309" s="173">
        <v>0</v>
      </c>
      <c r="AS309" s="174">
        <v>0</v>
      </c>
      <c r="AT309" s="171" t="s">
        <v>232</v>
      </c>
      <c r="AU309" s="172">
        <v>0</v>
      </c>
      <c r="AV309" s="172">
        <v>0</v>
      </c>
      <c r="AW309" s="175" t="s">
        <v>232</v>
      </c>
      <c r="AX309" s="176">
        <v>0</v>
      </c>
      <c r="AY309" s="171" t="s">
        <v>232</v>
      </c>
      <c r="AZ309" s="172" t="s">
        <v>232</v>
      </c>
      <c r="BA309" s="172" t="s">
        <v>232</v>
      </c>
      <c r="BB309" s="172">
        <v>0</v>
      </c>
      <c r="BC309" s="172">
        <v>0</v>
      </c>
      <c r="BD309" s="172">
        <v>0</v>
      </c>
      <c r="BE309" s="172" t="s">
        <v>232</v>
      </c>
      <c r="BF309" s="172">
        <v>0</v>
      </c>
      <c r="BG309" s="172">
        <v>0</v>
      </c>
      <c r="BH309" s="172">
        <v>0</v>
      </c>
      <c r="BI309" s="172">
        <v>0</v>
      </c>
      <c r="BJ309" s="172">
        <v>0</v>
      </c>
      <c r="BK309" s="172"/>
      <c r="BL309" s="172"/>
      <c r="BM309" s="172"/>
      <c r="BN309" s="172">
        <v>0</v>
      </c>
      <c r="BO309" s="172">
        <v>0</v>
      </c>
      <c r="BP309" s="172">
        <v>0</v>
      </c>
      <c r="BQ309" s="172" t="s">
        <v>232</v>
      </c>
      <c r="BR309" s="172"/>
      <c r="BS309" s="172"/>
      <c r="BT309" s="172">
        <v>0</v>
      </c>
      <c r="BU309" s="172">
        <v>0</v>
      </c>
      <c r="BV309" s="173" t="s">
        <v>232</v>
      </c>
      <c r="BW309" s="174">
        <v>0</v>
      </c>
      <c r="BX309" s="177">
        <v>0</v>
      </c>
      <c r="BY309" s="178">
        <v>0</v>
      </c>
      <c r="BZ309" s="179">
        <v>0</v>
      </c>
      <c r="CA309" s="179">
        <v>0</v>
      </c>
    </row>
    <row r="310" spans="1:79" x14ac:dyDescent="0.2">
      <c r="A310" s="170">
        <v>42550</v>
      </c>
      <c r="B310" s="171" t="s">
        <v>232</v>
      </c>
      <c r="C310" s="172" t="s">
        <v>232</v>
      </c>
      <c r="D310" s="172">
        <v>6.3917644592732969E-2</v>
      </c>
      <c r="E310" s="172" t="s">
        <v>232</v>
      </c>
      <c r="F310" s="172">
        <v>9.1171554475007258E-2</v>
      </c>
      <c r="G310" s="172" t="s">
        <v>232</v>
      </c>
      <c r="H310" s="173" t="s">
        <v>232</v>
      </c>
      <c r="I310" s="171"/>
      <c r="J310" s="172"/>
      <c r="K310" s="172"/>
      <c r="L310" s="172"/>
      <c r="M310" s="171"/>
      <c r="N310" s="172"/>
      <c r="O310" s="172" t="s">
        <v>232</v>
      </c>
      <c r="P310" s="172" t="s">
        <v>232</v>
      </c>
      <c r="Q310" s="172"/>
      <c r="R310" s="172"/>
      <c r="S310" s="172"/>
      <c r="T310" s="172"/>
      <c r="U310" s="172" t="s">
        <v>232</v>
      </c>
      <c r="V310" s="172" t="s">
        <v>232</v>
      </c>
      <c r="W310" s="172"/>
      <c r="X310" s="172"/>
      <c r="Y310" s="172"/>
      <c r="Z310" s="172"/>
      <c r="AA310" s="172"/>
      <c r="AB310" s="172"/>
      <c r="AC310" s="172"/>
      <c r="AD310" s="172"/>
      <c r="AE310" s="172"/>
      <c r="AF310" s="172"/>
      <c r="AG310" s="172"/>
      <c r="AH310" s="172"/>
      <c r="AI310" s="172"/>
      <c r="AJ310" s="173"/>
      <c r="AK310" s="170"/>
      <c r="AL310" s="171">
        <v>0</v>
      </c>
      <c r="AM310" s="172">
        <v>0</v>
      </c>
      <c r="AN310" s="172">
        <v>0</v>
      </c>
      <c r="AO310" s="172">
        <v>0</v>
      </c>
      <c r="AP310" s="172">
        <v>0</v>
      </c>
      <c r="AQ310" s="172">
        <v>0</v>
      </c>
      <c r="AR310" s="173">
        <v>0</v>
      </c>
      <c r="AS310" s="174">
        <v>0</v>
      </c>
      <c r="AT310" s="171" t="s">
        <v>232</v>
      </c>
      <c r="AU310" s="172">
        <v>0</v>
      </c>
      <c r="AV310" s="172">
        <v>0</v>
      </c>
      <c r="AW310" s="175" t="s">
        <v>232</v>
      </c>
      <c r="AX310" s="176">
        <v>0</v>
      </c>
      <c r="AY310" s="171" t="s">
        <v>232</v>
      </c>
      <c r="AZ310" s="172" t="s">
        <v>232</v>
      </c>
      <c r="BA310" s="172" t="s">
        <v>232</v>
      </c>
      <c r="BB310" s="172">
        <v>0</v>
      </c>
      <c r="BC310" s="172">
        <v>0</v>
      </c>
      <c r="BD310" s="172">
        <v>0</v>
      </c>
      <c r="BE310" s="172" t="s">
        <v>232</v>
      </c>
      <c r="BF310" s="172">
        <v>0</v>
      </c>
      <c r="BG310" s="172">
        <v>0</v>
      </c>
      <c r="BH310" s="172">
        <v>0</v>
      </c>
      <c r="BI310" s="172">
        <v>0</v>
      </c>
      <c r="BJ310" s="172">
        <v>0</v>
      </c>
      <c r="BK310" s="172"/>
      <c r="BL310" s="172"/>
      <c r="BM310" s="172"/>
      <c r="BN310" s="172">
        <v>0</v>
      </c>
      <c r="BO310" s="172">
        <v>0</v>
      </c>
      <c r="BP310" s="172">
        <v>0</v>
      </c>
      <c r="BQ310" s="172" t="s">
        <v>232</v>
      </c>
      <c r="BR310" s="172"/>
      <c r="BS310" s="172"/>
      <c r="BT310" s="172">
        <v>0</v>
      </c>
      <c r="BU310" s="172">
        <v>0</v>
      </c>
      <c r="BV310" s="173" t="s">
        <v>232</v>
      </c>
      <c r="BW310" s="174">
        <v>0</v>
      </c>
      <c r="BX310" s="177">
        <v>0</v>
      </c>
      <c r="BY310" s="178">
        <v>0</v>
      </c>
      <c r="BZ310" s="179">
        <v>0</v>
      </c>
      <c r="CA310" s="179">
        <v>0</v>
      </c>
    </row>
    <row r="311" spans="1:79" x14ac:dyDescent="0.2">
      <c r="A311" s="170">
        <v>42551</v>
      </c>
      <c r="B311" s="171" t="s">
        <v>232</v>
      </c>
      <c r="C311" s="172" t="s">
        <v>232</v>
      </c>
      <c r="D311" s="172">
        <v>6.3060678224557423E-2</v>
      </c>
      <c r="E311" s="172" t="s">
        <v>232</v>
      </c>
      <c r="F311" s="172">
        <v>9.1166936790927286E-2</v>
      </c>
      <c r="G311" s="172" t="s">
        <v>232</v>
      </c>
      <c r="H311" s="173" t="s">
        <v>232</v>
      </c>
      <c r="I311" s="171"/>
      <c r="J311" s="172"/>
      <c r="K311" s="172"/>
      <c r="L311" s="172"/>
      <c r="M311" s="171"/>
      <c r="N311" s="172"/>
      <c r="O311" s="172" t="s">
        <v>232</v>
      </c>
      <c r="P311" s="172">
        <v>2.5004375765764694E-2</v>
      </c>
      <c r="Q311" s="172"/>
      <c r="R311" s="172"/>
      <c r="S311" s="172"/>
      <c r="T311" s="172"/>
      <c r="U311" s="172" t="s">
        <v>232</v>
      </c>
      <c r="V311" s="172" t="s">
        <v>232</v>
      </c>
      <c r="W311" s="172"/>
      <c r="X311" s="172"/>
      <c r="Y311" s="172"/>
      <c r="Z311" s="172"/>
      <c r="AA311" s="172"/>
      <c r="AB311" s="172"/>
      <c r="AC311" s="172"/>
      <c r="AD311" s="172"/>
      <c r="AE311" s="172"/>
      <c r="AF311" s="172"/>
      <c r="AG311" s="172"/>
      <c r="AH311" s="172"/>
      <c r="AI311" s="172"/>
      <c r="AJ311" s="173"/>
      <c r="AK311" s="170"/>
      <c r="AL311" s="171">
        <v>0</v>
      </c>
      <c r="AM311" s="172">
        <v>0</v>
      </c>
      <c r="AN311" s="172">
        <v>0</v>
      </c>
      <c r="AO311" s="172">
        <v>0</v>
      </c>
      <c r="AP311" s="172">
        <v>0</v>
      </c>
      <c r="AQ311" s="172">
        <v>0</v>
      </c>
      <c r="AR311" s="173">
        <v>0</v>
      </c>
      <c r="AS311" s="174">
        <v>0</v>
      </c>
      <c r="AT311" s="171" t="s">
        <v>232</v>
      </c>
      <c r="AU311" s="172">
        <v>0</v>
      </c>
      <c r="AV311" s="172">
        <v>0</v>
      </c>
      <c r="AW311" s="175" t="s">
        <v>232</v>
      </c>
      <c r="AX311" s="176">
        <v>0</v>
      </c>
      <c r="AY311" s="171" t="s">
        <v>232</v>
      </c>
      <c r="AZ311" s="172" t="s">
        <v>232</v>
      </c>
      <c r="BA311" s="172" t="s">
        <v>232</v>
      </c>
      <c r="BB311" s="172">
        <v>0</v>
      </c>
      <c r="BC311" s="172">
        <v>0</v>
      </c>
      <c r="BD311" s="172">
        <v>0</v>
      </c>
      <c r="BE311" s="172" t="s">
        <v>232</v>
      </c>
      <c r="BF311" s="172">
        <v>0</v>
      </c>
      <c r="BG311" s="172">
        <v>0</v>
      </c>
      <c r="BH311" s="172">
        <v>0</v>
      </c>
      <c r="BI311" s="172">
        <v>0</v>
      </c>
      <c r="BJ311" s="172">
        <v>0</v>
      </c>
      <c r="BK311" s="172"/>
      <c r="BL311" s="172"/>
      <c r="BM311" s="172"/>
      <c r="BN311" s="172">
        <v>0</v>
      </c>
      <c r="BO311" s="172">
        <v>0</v>
      </c>
      <c r="BP311" s="172">
        <v>0</v>
      </c>
      <c r="BQ311" s="172" t="s">
        <v>232</v>
      </c>
      <c r="BR311" s="172"/>
      <c r="BS311" s="172"/>
      <c r="BT311" s="172">
        <v>0</v>
      </c>
      <c r="BU311" s="172">
        <v>0</v>
      </c>
      <c r="BV311" s="173" t="s">
        <v>232</v>
      </c>
      <c r="BW311" s="174">
        <v>0</v>
      </c>
      <c r="BX311" s="177">
        <v>0</v>
      </c>
      <c r="BY311" s="178">
        <v>0</v>
      </c>
      <c r="BZ311" s="179">
        <v>0</v>
      </c>
      <c r="CA311" s="179">
        <v>0</v>
      </c>
    </row>
    <row r="312" spans="1:79" x14ac:dyDescent="0.2">
      <c r="A312" s="170">
        <v>42552</v>
      </c>
      <c r="B312" s="171" t="s">
        <v>232</v>
      </c>
      <c r="C312" s="172" t="s">
        <v>232</v>
      </c>
      <c r="D312" s="172">
        <v>6.2304248495001553E-2</v>
      </c>
      <c r="E312" s="172" t="s">
        <v>232</v>
      </c>
      <c r="F312" s="172" t="s">
        <v>232</v>
      </c>
      <c r="G312" s="172" t="s">
        <v>232</v>
      </c>
      <c r="H312" s="173" t="s">
        <v>232</v>
      </c>
      <c r="I312" s="171"/>
      <c r="J312" s="172"/>
      <c r="K312" s="172"/>
      <c r="L312" s="172"/>
      <c r="M312" s="171"/>
      <c r="N312" s="172"/>
      <c r="O312" s="172"/>
      <c r="P312" s="172" t="s">
        <v>232</v>
      </c>
      <c r="Q312" s="172"/>
      <c r="R312" s="172"/>
      <c r="S312" s="172"/>
      <c r="T312" s="172"/>
      <c r="U312" s="172"/>
      <c r="V312" s="172"/>
      <c r="W312" s="172"/>
      <c r="X312" s="172"/>
      <c r="Y312" s="172"/>
      <c r="Z312" s="172"/>
      <c r="AA312" s="172"/>
      <c r="AB312" s="172"/>
      <c r="AC312" s="172"/>
      <c r="AD312" s="172"/>
      <c r="AE312" s="172"/>
      <c r="AF312" s="172"/>
      <c r="AG312" s="172"/>
      <c r="AH312" s="172"/>
      <c r="AI312" s="172"/>
      <c r="AJ312" s="173"/>
      <c r="AK312" s="170">
        <v>42552</v>
      </c>
      <c r="AL312" s="171">
        <v>0</v>
      </c>
      <c r="AM312" s="172">
        <v>0</v>
      </c>
      <c r="AN312" s="172">
        <v>0</v>
      </c>
      <c r="AO312" s="172">
        <v>0</v>
      </c>
      <c r="AP312" s="172">
        <v>0</v>
      </c>
      <c r="AQ312" s="172">
        <v>0</v>
      </c>
      <c r="AR312" s="173">
        <v>0</v>
      </c>
      <c r="AS312" s="174">
        <v>0</v>
      </c>
      <c r="AT312" s="171" t="s">
        <v>232</v>
      </c>
      <c r="AU312" s="172">
        <v>0</v>
      </c>
      <c r="AV312" s="172">
        <v>0</v>
      </c>
      <c r="AW312" s="175"/>
      <c r="AX312" s="176">
        <v>0</v>
      </c>
      <c r="AY312" s="171" t="s">
        <v>232</v>
      </c>
      <c r="AZ312" s="172" t="s">
        <v>232</v>
      </c>
      <c r="BA312" s="172">
        <v>0</v>
      </c>
      <c r="BB312" s="172">
        <v>0</v>
      </c>
      <c r="BC312" s="172">
        <v>0</v>
      </c>
      <c r="BD312" s="172">
        <v>0</v>
      </c>
      <c r="BE312" s="172">
        <v>0</v>
      </c>
      <c r="BF312" s="172">
        <v>0</v>
      </c>
      <c r="BG312" s="172">
        <v>0</v>
      </c>
      <c r="BH312" s="172">
        <v>0</v>
      </c>
      <c r="BI312" s="172">
        <v>0</v>
      </c>
      <c r="BJ312" s="172">
        <v>0</v>
      </c>
      <c r="BK312" s="172" t="s">
        <v>232</v>
      </c>
      <c r="BL312" s="172" t="s">
        <v>232</v>
      </c>
      <c r="BM312" s="172" t="s">
        <v>232</v>
      </c>
      <c r="BN312" s="172">
        <v>0</v>
      </c>
      <c r="BO312" s="172">
        <v>0</v>
      </c>
      <c r="BP312" s="172">
        <v>0</v>
      </c>
      <c r="BQ312" s="172" t="s">
        <v>232</v>
      </c>
      <c r="BR312" s="172" t="s">
        <v>232</v>
      </c>
      <c r="BS312" s="172" t="s">
        <v>232</v>
      </c>
      <c r="BT312" s="172">
        <v>0</v>
      </c>
      <c r="BU312" s="172">
        <v>0</v>
      </c>
      <c r="BV312" s="173" t="s">
        <v>232</v>
      </c>
      <c r="BW312" s="174">
        <v>0</v>
      </c>
      <c r="BX312" s="177">
        <v>0</v>
      </c>
      <c r="BY312" s="178">
        <v>0</v>
      </c>
      <c r="BZ312" s="179">
        <v>0</v>
      </c>
      <c r="CA312" s="179">
        <v>0</v>
      </c>
    </row>
    <row r="313" spans="1:79" x14ac:dyDescent="0.2">
      <c r="A313" s="170">
        <v>42555</v>
      </c>
      <c r="B313" s="171" t="s">
        <v>232</v>
      </c>
      <c r="C313" s="172" t="s">
        <v>232</v>
      </c>
      <c r="D313" s="172">
        <v>5.9784397917536855E-2</v>
      </c>
      <c r="E313" s="172" t="s">
        <v>232</v>
      </c>
      <c r="F313" s="172">
        <v>8.1020862872187863E-2</v>
      </c>
      <c r="G313" s="172" t="s">
        <v>232</v>
      </c>
      <c r="H313" s="173" t="s">
        <v>232</v>
      </c>
      <c r="I313" s="171"/>
      <c r="J313" s="172"/>
      <c r="K313" s="172"/>
      <c r="L313" s="172"/>
      <c r="M313" s="171"/>
      <c r="N313" s="172"/>
      <c r="O313" s="172"/>
      <c r="P313" s="172" t="s">
        <v>232</v>
      </c>
      <c r="Q313" s="172"/>
      <c r="R313" s="172"/>
      <c r="S313" s="172"/>
      <c r="T313" s="172"/>
      <c r="U313" s="172"/>
      <c r="V313" s="172"/>
      <c r="W313" s="172"/>
      <c r="X313" s="172"/>
      <c r="Y313" s="172"/>
      <c r="Z313" s="172"/>
      <c r="AA313" s="172"/>
      <c r="AB313" s="172"/>
      <c r="AC313" s="172"/>
      <c r="AD313" s="172"/>
      <c r="AE313" s="172"/>
      <c r="AF313" s="172"/>
      <c r="AG313" s="172"/>
      <c r="AH313" s="172"/>
      <c r="AI313" s="172"/>
      <c r="AJ313" s="173"/>
      <c r="AK313" s="170">
        <v>42555</v>
      </c>
      <c r="AL313" s="171">
        <v>0</v>
      </c>
      <c r="AM313" s="172">
        <v>0</v>
      </c>
      <c r="AN313" s="172">
        <v>0</v>
      </c>
      <c r="AO313" s="172">
        <v>0</v>
      </c>
      <c r="AP313" s="172">
        <v>0</v>
      </c>
      <c r="AQ313" s="172">
        <v>0</v>
      </c>
      <c r="AR313" s="173">
        <v>0</v>
      </c>
      <c r="AS313" s="174">
        <v>0</v>
      </c>
      <c r="AT313" s="171" t="s">
        <v>232</v>
      </c>
      <c r="AU313" s="172">
        <v>0</v>
      </c>
      <c r="AV313" s="172">
        <v>0</v>
      </c>
      <c r="AW313" s="175"/>
      <c r="AX313" s="176">
        <v>0</v>
      </c>
      <c r="AY313" s="171" t="s">
        <v>232</v>
      </c>
      <c r="AZ313" s="172" t="s">
        <v>232</v>
      </c>
      <c r="BA313" s="172">
        <v>0</v>
      </c>
      <c r="BB313" s="172">
        <v>0</v>
      </c>
      <c r="BC313" s="172">
        <v>0</v>
      </c>
      <c r="BD313" s="172">
        <v>0</v>
      </c>
      <c r="BE313" s="172">
        <v>0</v>
      </c>
      <c r="BF313" s="172">
        <v>0</v>
      </c>
      <c r="BG313" s="172">
        <v>0</v>
      </c>
      <c r="BH313" s="172">
        <v>0</v>
      </c>
      <c r="BI313" s="172">
        <v>0</v>
      </c>
      <c r="BJ313" s="172">
        <v>0</v>
      </c>
      <c r="BK313" s="172" t="s">
        <v>232</v>
      </c>
      <c r="BL313" s="172" t="s">
        <v>232</v>
      </c>
      <c r="BM313" s="172" t="s">
        <v>232</v>
      </c>
      <c r="BN313" s="172">
        <v>0</v>
      </c>
      <c r="BO313" s="172">
        <v>0</v>
      </c>
      <c r="BP313" s="172">
        <v>0</v>
      </c>
      <c r="BQ313" s="172" t="s">
        <v>232</v>
      </c>
      <c r="BR313" s="172" t="s">
        <v>232</v>
      </c>
      <c r="BS313" s="172" t="s">
        <v>232</v>
      </c>
      <c r="BT313" s="172">
        <v>0</v>
      </c>
      <c r="BU313" s="172">
        <v>2.3299416692250317</v>
      </c>
      <c r="BV313" s="173" t="s">
        <v>232</v>
      </c>
      <c r="BW313" s="174">
        <v>0.20313584386931238</v>
      </c>
      <c r="BX313" s="177">
        <v>0</v>
      </c>
      <c r="BY313" s="178">
        <v>0</v>
      </c>
      <c r="BZ313" s="179">
        <v>0</v>
      </c>
      <c r="CA313" s="179">
        <v>8.4055252583067355E-2</v>
      </c>
    </row>
    <row r="314" spans="1:79" x14ac:dyDescent="0.2">
      <c r="A314" s="170">
        <v>42557</v>
      </c>
      <c r="B314" s="171" t="s">
        <v>232</v>
      </c>
      <c r="C314" s="172" t="s">
        <v>232</v>
      </c>
      <c r="D314" s="172">
        <v>5.8171909752722829E-2</v>
      </c>
      <c r="E314" s="172" t="s">
        <v>232</v>
      </c>
      <c r="F314" s="172">
        <v>8.1012658227860773E-2</v>
      </c>
      <c r="G314" s="172" t="s">
        <v>232</v>
      </c>
      <c r="H314" s="173" t="s">
        <v>232</v>
      </c>
      <c r="I314" s="171"/>
      <c r="J314" s="172"/>
      <c r="K314" s="172"/>
      <c r="L314" s="172"/>
      <c r="M314" s="171"/>
      <c r="N314" s="172"/>
      <c r="O314" s="172"/>
      <c r="P314" s="172" t="s">
        <v>232</v>
      </c>
      <c r="Q314" s="172"/>
      <c r="R314" s="172"/>
      <c r="S314" s="172"/>
      <c r="T314" s="172"/>
      <c r="U314" s="172"/>
      <c r="V314" s="172"/>
      <c r="W314" s="172"/>
      <c r="X314" s="172"/>
      <c r="Y314" s="172"/>
      <c r="Z314" s="172"/>
      <c r="AA314" s="172"/>
      <c r="AB314" s="172"/>
      <c r="AC314" s="172"/>
      <c r="AD314" s="172"/>
      <c r="AE314" s="172"/>
      <c r="AF314" s="172"/>
      <c r="AG314" s="172"/>
      <c r="AH314" s="172"/>
      <c r="AI314" s="172"/>
      <c r="AJ314" s="173"/>
      <c r="AK314" s="170">
        <v>42557</v>
      </c>
      <c r="AL314" s="171">
        <v>0</v>
      </c>
      <c r="AM314" s="172">
        <v>0</v>
      </c>
      <c r="AN314" s="172">
        <v>0</v>
      </c>
      <c r="AO314" s="172">
        <v>0</v>
      </c>
      <c r="AP314" s="172">
        <v>0</v>
      </c>
      <c r="AQ314" s="172">
        <v>0</v>
      </c>
      <c r="AR314" s="173">
        <v>0</v>
      </c>
      <c r="AS314" s="174">
        <v>0</v>
      </c>
      <c r="AT314" s="171">
        <v>0</v>
      </c>
      <c r="AU314" s="172">
        <v>0</v>
      </c>
      <c r="AV314" s="172">
        <v>0</v>
      </c>
      <c r="AW314" s="175"/>
      <c r="AX314" s="176">
        <v>0</v>
      </c>
      <c r="AY314" s="171" t="s">
        <v>232</v>
      </c>
      <c r="AZ314" s="172" t="s">
        <v>232</v>
      </c>
      <c r="BA314" s="172">
        <v>0</v>
      </c>
      <c r="BB314" s="172">
        <v>0</v>
      </c>
      <c r="BC314" s="172">
        <v>0</v>
      </c>
      <c r="BD314" s="172">
        <v>0</v>
      </c>
      <c r="BE314" s="172">
        <v>0</v>
      </c>
      <c r="BF314" s="172">
        <v>0</v>
      </c>
      <c r="BG314" s="172">
        <v>0</v>
      </c>
      <c r="BH314" s="172">
        <v>0</v>
      </c>
      <c r="BI314" s="172">
        <v>0</v>
      </c>
      <c r="BJ314" s="172">
        <v>0</v>
      </c>
      <c r="BK314" s="172" t="s">
        <v>232</v>
      </c>
      <c r="BL314" s="172" t="s">
        <v>232</v>
      </c>
      <c r="BM314" s="172" t="s">
        <v>232</v>
      </c>
      <c r="BN314" s="172">
        <v>0</v>
      </c>
      <c r="BO314" s="172">
        <v>0</v>
      </c>
      <c r="BP314" s="172">
        <v>0</v>
      </c>
      <c r="BQ314" s="172" t="s">
        <v>232</v>
      </c>
      <c r="BR314" s="172" t="s">
        <v>232</v>
      </c>
      <c r="BS314" s="172" t="s">
        <v>232</v>
      </c>
      <c r="BT314" s="172">
        <v>0</v>
      </c>
      <c r="BU314" s="172">
        <v>0</v>
      </c>
      <c r="BV314" s="173" t="s">
        <v>232</v>
      </c>
      <c r="BW314" s="174">
        <v>0</v>
      </c>
      <c r="BX314" s="177">
        <v>0</v>
      </c>
      <c r="BY314" s="178">
        <v>0</v>
      </c>
      <c r="BZ314" s="179">
        <v>0</v>
      </c>
      <c r="CA314" s="179">
        <v>0</v>
      </c>
    </row>
    <row r="315" spans="1:79" x14ac:dyDescent="0.2">
      <c r="A315" s="170">
        <v>42558</v>
      </c>
      <c r="B315" s="171" t="s">
        <v>232</v>
      </c>
      <c r="C315" s="172" t="s">
        <v>232</v>
      </c>
      <c r="D315" s="172">
        <v>5.7315576775782209E-2</v>
      </c>
      <c r="E315" s="172" t="s">
        <v>232</v>
      </c>
      <c r="F315" s="172">
        <v>8.1008556528781639E-2</v>
      </c>
      <c r="G315" s="172" t="s">
        <v>232</v>
      </c>
      <c r="H315" s="173" t="s">
        <v>232</v>
      </c>
      <c r="I315" s="171"/>
      <c r="J315" s="172"/>
      <c r="K315" s="172"/>
      <c r="L315" s="172"/>
      <c r="M315" s="171"/>
      <c r="N315" s="172"/>
      <c r="O315" s="172"/>
      <c r="P315" s="172" t="s">
        <v>232</v>
      </c>
      <c r="Q315" s="172"/>
      <c r="R315" s="172"/>
      <c r="S315" s="172"/>
      <c r="T315" s="172"/>
      <c r="U315" s="172"/>
      <c r="V315" s="172"/>
      <c r="W315" s="172"/>
      <c r="X315" s="172"/>
      <c r="Y315" s="172"/>
      <c r="Z315" s="172"/>
      <c r="AA315" s="172"/>
      <c r="AB315" s="172"/>
      <c r="AC315" s="172"/>
      <c r="AD315" s="172"/>
      <c r="AE315" s="172"/>
      <c r="AF315" s="172"/>
      <c r="AG315" s="172"/>
      <c r="AH315" s="172"/>
      <c r="AI315" s="172"/>
      <c r="AJ315" s="173"/>
      <c r="AK315" s="170">
        <v>42558</v>
      </c>
      <c r="AL315" s="171">
        <v>0</v>
      </c>
      <c r="AM315" s="172">
        <v>0</v>
      </c>
      <c r="AN315" s="172">
        <v>0</v>
      </c>
      <c r="AO315" s="172">
        <v>0</v>
      </c>
      <c r="AP315" s="172">
        <v>0</v>
      </c>
      <c r="AQ315" s="172">
        <v>0</v>
      </c>
      <c r="AR315" s="173">
        <v>0</v>
      </c>
      <c r="AS315" s="174">
        <v>0</v>
      </c>
      <c r="AT315" s="171">
        <v>0</v>
      </c>
      <c r="AU315" s="172" t="s">
        <v>232</v>
      </c>
      <c r="AV315" s="172">
        <v>0</v>
      </c>
      <c r="AW315" s="175"/>
      <c r="AX315" s="176">
        <v>0</v>
      </c>
      <c r="AY315" s="171" t="s">
        <v>232</v>
      </c>
      <c r="AZ315" s="172" t="s">
        <v>232</v>
      </c>
      <c r="BA315" s="172">
        <v>0</v>
      </c>
      <c r="BB315" s="172">
        <v>0</v>
      </c>
      <c r="BC315" s="172">
        <v>0</v>
      </c>
      <c r="BD315" s="172">
        <v>0</v>
      </c>
      <c r="BE315" s="172">
        <v>0</v>
      </c>
      <c r="BF315" s="172">
        <v>0</v>
      </c>
      <c r="BG315" s="172">
        <v>0</v>
      </c>
      <c r="BH315" s="172">
        <v>0</v>
      </c>
      <c r="BI315" s="172">
        <v>0</v>
      </c>
      <c r="BJ315" s="172">
        <v>0</v>
      </c>
      <c r="BK315" s="172" t="s">
        <v>232</v>
      </c>
      <c r="BL315" s="172" t="s">
        <v>232</v>
      </c>
      <c r="BM315" s="172" t="s">
        <v>232</v>
      </c>
      <c r="BN315" s="172">
        <v>0</v>
      </c>
      <c r="BO315" s="172">
        <v>0</v>
      </c>
      <c r="BP315" s="172">
        <v>0</v>
      </c>
      <c r="BQ315" s="172" t="s">
        <v>232</v>
      </c>
      <c r="BR315" s="172" t="s">
        <v>232</v>
      </c>
      <c r="BS315" s="172" t="s">
        <v>232</v>
      </c>
      <c r="BT315" s="172">
        <v>0</v>
      </c>
      <c r="BU315" s="172">
        <v>0</v>
      </c>
      <c r="BV315" s="173" t="s">
        <v>232</v>
      </c>
      <c r="BW315" s="174">
        <v>0</v>
      </c>
      <c r="BX315" s="177">
        <v>0</v>
      </c>
      <c r="BY315" s="178">
        <v>0</v>
      </c>
      <c r="BZ315" s="179">
        <v>0</v>
      </c>
      <c r="CA315" s="179">
        <v>0</v>
      </c>
    </row>
    <row r="316" spans="1:79" x14ac:dyDescent="0.2">
      <c r="A316" s="170">
        <v>42559</v>
      </c>
      <c r="B316" s="171" t="s">
        <v>232</v>
      </c>
      <c r="C316" s="172" t="s">
        <v>232</v>
      </c>
      <c r="D316" s="172">
        <v>5.645937120555429E-2</v>
      </c>
      <c r="E316" s="172" t="s">
        <v>232</v>
      </c>
      <c r="F316" s="172" t="s">
        <v>232</v>
      </c>
      <c r="G316" s="172" t="s">
        <v>232</v>
      </c>
      <c r="H316" s="173" t="s">
        <v>232</v>
      </c>
      <c r="I316" s="171"/>
      <c r="J316" s="172"/>
      <c r="K316" s="172"/>
      <c r="L316" s="172"/>
      <c r="M316" s="171"/>
      <c r="N316" s="172"/>
      <c r="O316" s="172"/>
      <c r="P316" s="172" t="s">
        <v>232</v>
      </c>
      <c r="Q316" s="172"/>
      <c r="R316" s="172"/>
      <c r="S316" s="172"/>
      <c r="T316" s="172"/>
      <c r="U316" s="172"/>
      <c r="V316" s="172"/>
      <c r="W316" s="172"/>
      <c r="X316" s="172"/>
      <c r="Y316" s="172"/>
      <c r="Z316" s="172"/>
      <c r="AA316" s="172"/>
      <c r="AB316" s="172"/>
      <c r="AC316" s="172"/>
      <c r="AD316" s="172"/>
      <c r="AE316" s="172"/>
      <c r="AF316" s="172"/>
      <c r="AG316" s="172"/>
      <c r="AH316" s="172"/>
      <c r="AI316" s="172"/>
      <c r="AJ316" s="173"/>
      <c r="AK316" s="170">
        <v>42559</v>
      </c>
      <c r="AL316" s="171">
        <v>0</v>
      </c>
      <c r="AM316" s="172">
        <v>0</v>
      </c>
      <c r="AN316" s="172">
        <v>0</v>
      </c>
      <c r="AO316" s="172">
        <v>0</v>
      </c>
      <c r="AP316" s="172">
        <v>0</v>
      </c>
      <c r="AQ316" s="172">
        <v>0</v>
      </c>
      <c r="AR316" s="173">
        <v>0</v>
      </c>
      <c r="AS316" s="174">
        <v>0</v>
      </c>
      <c r="AT316" s="171">
        <v>0</v>
      </c>
      <c r="AU316" s="172" t="s">
        <v>232</v>
      </c>
      <c r="AV316" s="172">
        <v>0</v>
      </c>
      <c r="AW316" s="175"/>
      <c r="AX316" s="176">
        <v>0</v>
      </c>
      <c r="AY316" s="171" t="s">
        <v>232</v>
      </c>
      <c r="AZ316" s="172" t="s">
        <v>232</v>
      </c>
      <c r="BA316" s="172">
        <v>0</v>
      </c>
      <c r="BB316" s="172">
        <v>0</v>
      </c>
      <c r="BC316" s="172">
        <v>0</v>
      </c>
      <c r="BD316" s="172">
        <v>0</v>
      </c>
      <c r="BE316" s="172">
        <v>0</v>
      </c>
      <c r="BF316" s="172">
        <v>0</v>
      </c>
      <c r="BG316" s="172">
        <v>0</v>
      </c>
      <c r="BH316" s="172">
        <v>0</v>
      </c>
      <c r="BI316" s="172">
        <v>0</v>
      </c>
      <c r="BJ316" s="172">
        <v>0</v>
      </c>
      <c r="BK316" s="172" t="s">
        <v>232</v>
      </c>
      <c r="BL316" s="172" t="s">
        <v>232</v>
      </c>
      <c r="BM316" s="172" t="s">
        <v>232</v>
      </c>
      <c r="BN316" s="172">
        <v>0</v>
      </c>
      <c r="BO316" s="172">
        <v>0</v>
      </c>
      <c r="BP316" s="172">
        <v>0</v>
      </c>
      <c r="BQ316" s="172" t="s">
        <v>232</v>
      </c>
      <c r="BR316" s="172" t="s">
        <v>232</v>
      </c>
      <c r="BS316" s="172" t="s">
        <v>232</v>
      </c>
      <c r="BT316" s="172">
        <v>0</v>
      </c>
      <c r="BU316" s="172">
        <v>0</v>
      </c>
      <c r="BV316" s="173" t="s">
        <v>232</v>
      </c>
      <c r="BW316" s="174">
        <v>0</v>
      </c>
      <c r="BX316" s="177">
        <v>0</v>
      </c>
      <c r="BY316" s="178">
        <v>0</v>
      </c>
      <c r="BZ316" s="179">
        <v>0</v>
      </c>
      <c r="CA316" s="179">
        <v>0</v>
      </c>
    </row>
    <row r="317" spans="1:79" x14ac:dyDescent="0.2">
      <c r="A317" s="170">
        <v>42562</v>
      </c>
      <c r="B317" s="171" t="s">
        <v>232</v>
      </c>
      <c r="C317" s="172" t="s">
        <v>232</v>
      </c>
      <c r="D317" s="172">
        <v>5.3941418699303495E-2</v>
      </c>
      <c r="E317" s="172" t="s">
        <v>232</v>
      </c>
      <c r="F317" s="172">
        <v>7.5928222520313671E-2</v>
      </c>
      <c r="G317" s="172" t="s">
        <v>232</v>
      </c>
      <c r="H317" s="173" t="s">
        <v>232</v>
      </c>
      <c r="I317" s="171"/>
      <c r="J317" s="172"/>
      <c r="K317" s="172"/>
      <c r="L317" s="172"/>
      <c r="M317" s="171"/>
      <c r="N317" s="172"/>
      <c r="O317" s="172"/>
      <c r="P317" s="172" t="s">
        <v>232</v>
      </c>
      <c r="Q317" s="172"/>
      <c r="R317" s="172"/>
      <c r="S317" s="172"/>
      <c r="T317" s="172"/>
      <c r="U317" s="172"/>
      <c r="V317" s="172"/>
      <c r="W317" s="172"/>
      <c r="X317" s="172"/>
      <c r="Y317" s="172"/>
      <c r="Z317" s="172"/>
      <c r="AA317" s="172"/>
      <c r="AB317" s="172"/>
      <c r="AC317" s="172"/>
      <c r="AD317" s="172"/>
      <c r="AE317" s="172"/>
      <c r="AF317" s="172"/>
      <c r="AG317" s="172"/>
      <c r="AH317" s="172"/>
      <c r="AI317" s="172"/>
      <c r="AJ317" s="173"/>
      <c r="AK317" s="170">
        <v>42562</v>
      </c>
      <c r="AL317" s="171">
        <v>0</v>
      </c>
      <c r="AM317" s="172">
        <v>0</v>
      </c>
      <c r="AN317" s="172">
        <v>0</v>
      </c>
      <c r="AO317" s="172">
        <v>0</v>
      </c>
      <c r="AP317" s="172">
        <v>0</v>
      </c>
      <c r="AQ317" s="172">
        <v>0</v>
      </c>
      <c r="AR317" s="173">
        <v>0</v>
      </c>
      <c r="AS317" s="174">
        <v>0</v>
      </c>
      <c r="AT317" s="171">
        <v>0</v>
      </c>
      <c r="AU317" s="172" t="s">
        <v>232</v>
      </c>
      <c r="AV317" s="172">
        <v>0</v>
      </c>
      <c r="AW317" s="175"/>
      <c r="AX317" s="176">
        <v>0</v>
      </c>
      <c r="AY317" s="171" t="s">
        <v>232</v>
      </c>
      <c r="AZ317" s="172" t="s">
        <v>232</v>
      </c>
      <c r="BA317" s="172">
        <v>0</v>
      </c>
      <c r="BB317" s="172">
        <v>0</v>
      </c>
      <c r="BC317" s="172">
        <v>0</v>
      </c>
      <c r="BD317" s="172">
        <v>0</v>
      </c>
      <c r="BE317" s="172">
        <v>0</v>
      </c>
      <c r="BF317" s="172">
        <v>0</v>
      </c>
      <c r="BG317" s="172">
        <v>0</v>
      </c>
      <c r="BH317" s="172">
        <v>0</v>
      </c>
      <c r="BI317" s="172">
        <v>0</v>
      </c>
      <c r="BJ317" s="172">
        <v>0</v>
      </c>
      <c r="BK317" s="172" t="s">
        <v>232</v>
      </c>
      <c r="BL317" s="172" t="s">
        <v>232</v>
      </c>
      <c r="BM317" s="172" t="s">
        <v>232</v>
      </c>
      <c r="BN317" s="172">
        <v>0</v>
      </c>
      <c r="BO317" s="172">
        <v>0</v>
      </c>
      <c r="BP317" s="172">
        <v>0</v>
      </c>
      <c r="BQ317" s="172" t="s">
        <v>232</v>
      </c>
      <c r="BR317" s="172" t="s">
        <v>232</v>
      </c>
      <c r="BS317" s="172" t="s">
        <v>232</v>
      </c>
      <c r="BT317" s="172">
        <v>0</v>
      </c>
      <c r="BU317" s="172">
        <v>0</v>
      </c>
      <c r="BV317" s="173" t="s">
        <v>232</v>
      </c>
      <c r="BW317" s="174">
        <v>0</v>
      </c>
      <c r="BX317" s="177">
        <v>0</v>
      </c>
      <c r="BY317" s="178">
        <v>0</v>
      </c>
      <c r="BZ317" s="179">
        <v>0</v>
      </c>
      <c r="CA317" s="179">
        <v>0</v>
      </c>
    </row>
    <row r="318" spans="1:79" x14ac:dyDescent="0.2">
      <c r="A318" s="170">
        <v>42563</v>
      </c>
      <c r="B318" s="171" t="s">
        <v>232</v>
      </c>
      <c r="C318" s="172" t="s">
        <v>232</v>
      </c>
      <c r="D318" s="172">
        <v>5.3185929629001705E-2</v>
      </c>
      <c r="E318" s="172" t="s">
        <v>232</v>
      </c>
      <c r="F318" s="172">
        <v>7.5924379318187574E-2</v>
      </c>
      <c r="G318" s="172" t="s">
        <v>232</v>
      </c>
      <c r="H318" s="173" t="s">
        <v>232</v>
      </c>
      <c r="I318" s="171"/>
      <c r="J318" s="172"/>
      <c r="K318" s="172"/>
      <c r="L318" s="172"/>
      <c r="M318" s="171"/>
      <c r="N318" s="172"/>
      <c r="O318" s="172"/>
      <c r="P318" s="172" t="s">
        <v>232</v>
      </c>
      <c r="Q318" s="172"/>
      <c r="R318" s="172"/>
      <c r="S318" s="172"/>
      <c r="T318" s="172"/>
      <c r="U318" s="172"/>
      <c r="V318" s="172"/>
      <c r="W318" s="172"/>
      <c r="X318" s="172"/>
      <c r="Y318" s="172"/>
      <c r="Z318" s="172"/>
      <c r="AA318" s="172"/>
      <c r="AB318" s="172"/>
      <c r="AC318" s="172"/>
      <c r="AD318" s="172"/>
      <c r="AE318" s="172"/>
      <c r="AF318" s="172"/>
      <c r="AG318" s="172"/>
      <c r="AH318" s="172"/>
      <c r="AI318" s="172"/>
      <c r="AJ318" s="173"/>
      <c r="AK318" s="170">
        <v>42563</v>
      </c>
      <c r="AL318" s="171">
        <v>0</v>
      </c>
      <c r="AM318" s="172">
        <v>0</v>
      </c>
      <c r="AN318" s="172">
        <v>0</v>
      </c>
      <c r="AO318" s="172">
        <v>0</v>
      </c>
      <c r="AP318" s="172">
        <v>0</v>
      </c>
      <c r="AQ318" s="172">
        <v>0</v>
      </c>
      <c r="AR318" s="173">
        <v>0</v>
      </c>
      <c r="AS318" s="174">
        <v>0</v>
      </c>
      <c r="AT318" s="171">
        <v>0</v>
      </c>
      <c r="AU318" s="172" t="s">
        <v>232</v>
      </c>
      <c r="AV318" s="172">
        <v>0</v>
      </c>
      <c r="AW318" s="175"/>
      <c r="AX318" s="176">
        <v>0</v>
      </c>
      <c r="AY318" s="171" t="s">
        <v>232</v>
      </c>
      <c r="AZ318" s="172" t="s">
        <v>232</v>
      </c>
      <c r="BA318" s="172">
        <v>0</v>
      </c>
      <c r="BB318" s="172">
        <v>0</v>
      </c>
      <c r="BC318" s="172">
        <v>0</v>
      </c>
      <c r="BD318" s="172">
        <v>0</v>
      </c>
      <c r="BE318" s="172">
        <v>0</v>
      </c>
      <c r="BF318" s="172">
        <v>0</v>
      </c>
      <c r="BG318" s="172">
        <v>0</v>
      </c>
      <c r="BH318" s="172">
        <v>0</v>
      </c>
      <c r="BI318" s="172">
        <v>0</v>
      </c>
      <c r="BJ318" s="172">
        <v>0</v>
      </c>
      <c r="BK318" s="172" t="s">
        <v>232</v>
      </c>
      <c r="BL318" s="172" t="s">
        <v>232</v>
      </c>
      <c r="BM318" s="172" t="s">
        <v>232</v>
      </c>
      <c r="BN318" s="172">
        <v>0</v>
      </c>
      <c r="BO318" s="172">
        <v>0</v>
      </c>
      <c r="BP318" s="172">
        <v>0</v>
      </c>
      <c r="BQ318" s="172" t="s">
        <v>232</v>
      </c>
      <c r="BR318" s="172" t="s">
        <v>232</v>
      </c>
      <c r="BS318" s="172" t="s">
        <v>232</v>
      </c>
      <c r="BT318" s="172">
        <v>0</v>
      </c>
      <c r="BU318" s="172">
        <v>2.46629875292329</v>
      </c>
      <c r="BV318" s="173" t="s">
        <v>232</v>
      </c>
      <c r="BW318" s="174">
        <v>0.20190589664983485</v>
      </c>
      <c r="BX318" s="177">
        <v>0</v>
      </c>
      <c r="BY318" s="178">
        <v>0</v>
      </c>
      <c r="BZ318" s="179">
        <v>0</v>
      </c>
      <c r="CA318" s="179">
        <v>8.3691187002935888E-2</v>
      </c>
    </row>
    <row r="319" spans="1:79" x14ac:dyDescent="0.2">
      <c r="A319" s="170">
        <v>42564</v>
      </c>
      <c r="B319" s="171" t="s">
        <v>232</v>
      </c>
      <c r="C319" s="172" t="s">
        <v>232</v>
      </c>
      <c r="D319" s="172">
        <v>5.2330142891277437E-2</v>
      </c>
      <c r="E319" s="172" t="s">
        <v>232</v>
      </c>
      <c r="F319" s="172" t="s">
        <v>232</v>
      </c>
      <c r="G319" s="172" t="s">
        <v>232</v>
      </c>
      <c r="H319" s="173" t="s">
        <v>232</v>
      </c>
      <c r="I319" s="171"/>
      <c r="J319" s="172"/>
      <c r="K319" s="172"/>
      <c r="L319" s="172"/>
      <c r="M319" s="171"/>
      <c r="N319" s="172"/>
      <c r="O319" s="172"/>
      <c r="P319" s="172" t="s">
        <v>232</v>
      </c>
      <c r="Q319" s="172"/>
      <c r="R319" s="172"/>
      <c r="S319" s="172"/>
      <c r="T319" s="172"/>
      <c r="U319" s="172"/>
      <c r="V319" s="172"/>
      <c r="W319" s="172"/>
      <c r="X319" s="172"/>
      <c r="Y319" s="172"/>
      <c r="Z319" s="172"/>
      <c r="AA319" s="172"/>
      <c r="AB319" s="172"/>
      <c r="AC319" s="172"/>
      <c r="AD319" s="172"/>
      <c r="AE319" s="172"/>
      <c r="AF319" s="172"/>
      <c r="AG319" s="172"/>
      <c r="AH319" s="172"/>
      <c r="AI319" s="172"/>
      <c r="AJ319" s="173"/>
      <c r="AK319" s="170">
        <v>42564</v>
      </c>
      <c r="AL319" s="171">
        <v>0</v>
      </c>
      <c r="AM319" s="172">
        <v>0</v>
      </c>
      <c r="AN319" s="172">
        <v>0</v>
      </c>
      <c r="AO319" s="172">
        <v>0</v>
      </c>
      <c r="AP319" s="172">
        <v>0</v>
      </c>
      <c r="AQ319" s="172">
        <v>0</v>
      </c>
      <c r="AR319" s="173">
        <v>0</v>
      </c>
      <c r="AS319" s="174">
        <v>0</v>
      </c>
      <c r="AT319" s="171">
        <v>0</v>
      </c>
      <c r="AU319" s="172">
        <v>0</v>
      </c>
      <c r="AV319" s="172">
        <v>0</v>
      </c>
      <c r="AW319" s="175"/>
      <c r="AX319" s="176">
        <v>0</v>
      </c>
      <c r="AY319" s="171" t="s">
        <v>232</v>
      </c>
      <c r="AZ319" s="172" t="s">
        <v>232</v>
      </c>
      <c r="BA319" s="172">
        <v>0</v>
      </c>
      <c r="BB319" s="172">
        <v>0</v>
      </c>
      <c r="BC319" s="172">
        <v>0</v>
      </c>
      <c r="BD319" s="172">
        <v>0</v>
      </c>
      <c r="BE319" s="172">
        <v>0</v>
      </c>
      <c r="BF319" s="172">
        <v>0</v>
      </c>
      <c r="BG319" s="172">
        <v>0</v>
      </c>
      <c r="BH319" s="172">
        <v>0</v>
      </c>
      <c r="BI319" s="172">
        <v>0</v>
      </c>
      <c r="BJ319" s="172">
        <v>0</v>
      </c>
      <c r="BK319" s="172" t="s">
        <v>232</v>
      </c>
      <c r="BL319" s="172" t="s">
        <v>232</v>
      </c>
      <c r="BM319" s="172" t="s">
        <v>232</v>
      </c>
      <c r="BN319" s="172">
        <v>0</v>
      </c>
      <c r="BO319" s="172">
        <v>0</v>
      </c>
      <c r="BP319" s="172">
        <v>0</v>
      </c>
      <c r="BQ319" s="172" t="s">
        <v>232</v>
      </c>
      <c r="BR319" s="172" t="s">
        <v>232</v>
      </c>
      <c r="BS319" s="172" t="s">
        <v>232</v>
      </c>
      <c r="BT319" s="172">
        <v>0</v>
      </c>
      <c r="BU319" s="172">
        <v>0</v>
      </c>
      <c r="BV319" s="173" t="s">
        <v>232</v>
      </c>
      <c r="BW319" s="174">
        <v>0</v>
      </c>
      <c r="BX319" s="177">
        <v>0</v>
      </c>
      <c r="BY319" s="178">
        <v>0</v>
      </c>
      <c r="BZ319" s="179">
        <v>0</v>
      </c>
      <c r="CA319" s="179">
        <v>0</v>
      </c>
    </row>
    <row r="320" spans="1:79" x14ac:dyDescent="0.2">
      <c r="A320" s="170">
        <v>42565</v>
      </c>
      <c r="B320" s="171" t="s">
        <v>232</v>
      </c>
      <c r="C320" s="172" t="s">
        <v>232</v>
      </c>
      <c r="D320" s="172" t="s">
        <v>232</v>
      </c>
      <c r="E320" s="172" t="s">
        <v>232</v>
      </c>
      <c r="F320" s="172">
        <v>7.59166940810313E-2</v>
      </c>
      <c r="G320" s="172" t="s">
        <v>232</v>
      </c>
      <c r="H320" s="173" t="s">
        <v>232</v>
      </c>
      <c r="I320" s="171"/>
      <c r="J320" s="172"/>
      <c r="K320" s="172"/>
      <c r="L320" s="172"/>
      <c r="M320" s="171"/>
      <c r="N320" s="172"/>
      <c r="O320" s="172"/>
      <c r="P320" s="172" t="s">
        <v>232</v>
      </c>
      <c r="Q320" s="172"/>
      <c r="R320" s="172"/>
      <c r="S320" s="172"/>
      <c r="T320" s="172"/>
      <c r="U320" s="172"/>
      <c r="V320" s="172"/>
      <c r="W320" s="172"/>
      <c r="X320" s="172"/>
      <c r="Y320" s="172"/>
      <c r="Z320" s="172"/>
      <c r="AA320" s="172"/>
      <c r="AB320" s="172"/>
      <c r="AC320" s="172"/>
      <c r="AD320" s="172"/>
      <c r="AE320" s="172"/>
      <c r="AF320" s="172"/>
      <c r="AG320" s="172"/>
      <c r="AH320" s="172"/>
      <c r="AI320" s="172"/>
      <c r="AJ320" s="173"/>
      <c r="AK320" s="170">
        <v>42565</v>
      </c>
      <c r="AL320" s="171">
        <v>0</v>
      </c>
      <c r="AM320" s="172">
        <v>0</v>
      </c>
      <c r="AN320" s="172">
        <v>0</v>
      </c>
      <c r="AO320" s="172">
        <v>0</v>
      </c>
      <c r="AP320" s="172">
        <v>0</v>
      </c>
      <c r="AQ320" s="172">
        <v>0</v>
      </c>
      <c r="AR320" s="173">
        <v>0</v>
      </c>
      <c r="AS320" s="174">
        <v>0</v>
      </c>
      <c r="AT320" s="171" t="s">
        <v>232</v>
      </c>
      <c r="AU320" s="172">
        <v>0.93663653819135495</v>
      </c>
      <c r="AV320" s="172">
        <v>0.93663653819135495</v>
      </c>
      <c r="AW320" s="175"/>
      <c r="AX320" s="176">
        <v>0.93663653819135495</v>
      </c>
      <c r="AY320" s="171" t="s">
        <v>232</v>
      </c>
      <c r="AZ320" s="172" t="s">
        <v>232</v>
      </c>
      <c r="BA320" s="172">
        <v>0</v>
      </c>
      <c r="BB320" s="172">
        <v>0</v>
      </c>
      <c r="BC320" s="172">
        <v>0</v>
      </c>
      <c r="BD320" s="172">
        <v>0</v>
      </c>
      <c r="BE320" s="172">
        <v>0</v>
      </c>
      <c r="BF320" s="172">
        <v>0</v>
      </c>
      <c r="BG320" s="172">
        <v>0</v>
      </c>
      <c r="BH320" s="172">
        <v>0</v>
      </c>
      <c r="BI320" s="172">
        <v>0</v>
      </c>
      <c r="BJ320" s="172">
        <v>0</v>
      </c>
      <c r="BK320" s="172" t="s">
        <v>232</v>
      </c>
      <c r="BL320" s="172" t="s">
        <v>232</v>
      </c>
      <c r="BM320" s="172" t="s">
        <v>232</v>
      </c>
      <c r="BN320" s="172">
        <v>0</v>
      </c>
      <c r="BO320" s="172">
        <v>0</v>
      </c>
      <c r="BP320" s="172">
        <v>0</v>
      </c>
      <c r="BQ320" s="172" t="s">
        <v>232</v>
      </c>
      <c r="BR320" s="172" t="s">
        <v>232</v>
      </c>
      <c r="BS320" s="172" t="s">
        <v>232</v>
      </c>
      <c r="BT320" s="172">
        <v>0</v>
      </c>
      <c r="BU320" s="172">
        <v>0</v>
      </c>
      <c r="BV320" s="173" t="s">
        <v>232</v>
      </c>
      <c r="BW320" s="174">
        <v>0</v>
      </c>
      <c r="BX320" s="177">
        <v>0</v>
      </c>
      <c r="BY320" s="178">
        <v>0</v>
      </c>
      <c r="BZ320" s="179">
        <v>0</v>
      </c>
      <c r="CA320" s="179">
        <v>0.19763459063848421</v>
      </c>
    </row>
    <row r="321" spans="1:79" x14ac:dyDescent="0.2">
      <c r="A321" s="170">
        <v>42566</v>
      </c>
      <c r="B321" s="171" t="s">
        <v>232</v>
      </c>
      <c r="C321" s="172" t="s">
        <v>232</v>
      </c>
      <c r="D321" s="172">
        <v>5.0669051306809799E-2</v>
      </c>
      <c r="E321" s="172" t="s">
        <v>232</v>
      </c>
      <c r="F321" s="172">
        <v>7.5912852045839863E-2</v>
      </c>
      <c r="G321" s="172" t="s">
        <v>232</v>
      </c>
      <c r="H321" s="173" t="s">
        <v>232</v>
      </c>
      <c r="I321" s="171"/>
      <c r="J321" s="172"/>
      <c r="K321" s="172"/>
      <c r="L321" s="172"/>
      <c r="M321" s="171"/>
      <c r="N321" s="172"/>
      <c r="O321" s="172"/>
      <c r="P321" s="172" t="s">
        <v>232</v>
      </c>
      <c r="Q321" s="172"/>
      <c r="R321" s="172"/>
      <c r="S321" s="172"/>
      <c r="T321" s="172"/>
      <c r="U321" s="172"/>
      <c r="V321" s="172"/>
      <c r="W321" s="172"/>
      <c r="X321" s="172"/>
      <c r="Y321" s="172"/>
      <c r="Z321" s="172"/>
      <c r="AA321" s="172"/>
      <c r="AB321" s="172"/>
      <c r="AC321" s="172"/>
      <c r="AD321" s="172"/>
      <c r="AE321" s="172"/>
      <c r="AF321" s="172"/>
      <c r="AG321" s="172"/>
      <c r="AH321" s="172"/>
      <c r="AI321" s="172"/>
      <c r="AJ321" s="173"/>
      <c r="AK321" s="170">
        <v>42566</v>
      </c>
      <c r="AL321" s="171">
        <v>0</v>
      </c>
      <c r="AM321" s="172">
        <v>0</v>
      </c>
      <c r="AN321" s="172">
        <v>0</v>
      </c>
      <c r="AO321" s="172">
        <v>0</v>
      </c>
      <c r="AP321" s="172">
        <v>0</v>
      </c>
      <c r="AQ321" s="172">
        <v>0</v>
      </c>
      <c r="AR321" s="173">
        <v>0</v>
      </c>
      <c r="AS321" s="174">
        <v>0</v>
      </c>
      <c r="AT321" s="171" t="s">
        <v>232</v>
      </c>
      <c r="AU321" s="172">
        <v>2.341591345478387</v>
      </c>
      <c r="AV321" s="172">
        <v>2.341591345478387</v>
      </c>
      <c r="AW321" s="175"/>
      <c r="AX321" s="176">
        <v>2.341591345478387</v>
      </c>
      <c r="AY321" s="171" t="s">
        <v>232</v>
      </c>
      <c r="AZ321" s="172" t="s">
        <v>232</v>
      </c>
      <c r="BA321" s="172">
        <v>0</v>
      </c>
      <c r="BB321" s="172">
        <v>0</v>
      </c>
      <c r="BC321" s="172">
        <v>0</v>
      </c>
      <c r="BD321" s="172">
        <v>0</v>
      </c>
      <c r="BE321" s="172">
        <v>0</v>
      </c>
      <c r="BF321" s="172">
        <v>0</v>
      </c>
      <c r="BG321" s="172">
        <v>0</v>
      </c>
      <c r="BH321" s="172">
        <v>0</v>
      </c>
      <c r="BI321" s="172">
        <v>0</v>
      </c>
      <c r="BJ321" s="172">
        <v>0</v>
      </c>
      <c r="BK321" s="172" t="s">
        <v>232</v>
      </c>
      <c r="BL321" s="172" t="s">
        <v>232</v>
      </c>
      <c r="BM321" s="172" t="s">
        <v>232</v>
      </c>
      <c r="BN321" s="172">
        <v>0</v>
      </c>
      <c r="BO321" s="172">
        <v>0</v>
      </c>
      <c r="BP321" s="172">
        <v>0</v>
      </c>
      <c r="BQ321" s="172" t="s">
        <v>232</v>
      </c>
      <c r="BR321" s="172" t="s">
        <v>232</v>
      </c>
      <c r="BS321" s="172" t="s">
        <v>232</v>
      </c>
      <c r="BT321" s="172">
        <v>0</v>
      </c>
      <c r="BU321" s="172">
        <v>0</v>
      </c>
      <c r="BV321" s="173" t="s">
        <v>232</v>
      </c>
      <c r="BW321" s="174">
        <v>0</v>
      </c>
      <c r="BX321" s="177">
        <v>0</v>
      </c>
      <c r="BY321" s="178">
        <v>0</v>
      </c>
      <c r="BZ321" s="179">
        <v>0</v>
      </c>
      <c r="CA321" s="179">
        <v>0.49408647659621058</v>
      </c>
    </row>
    <row r="322" spans="1:79" x14ac:dyDescent="0.2">
      <c r="A322" s="170">
        <v>42569</v>
      </c>
      <c r="B322" s="171" t="s">
        <v>232</v>
      </c>
      <c r="C322" s="172" t="s">
        <v>232</v>
      </c>
      <c r="D322" s="172">
        <v>4.8152988490434021E-2</v>
      </c>
      <c r="E322" s="172" t="s">
        <v>232</v>
      </c>
      <c r="F322" s="172">
        <v>7.0839447452302973E-2</v>
      </c>
      <c r="G322" s="172" t="s">
        <v>232</v>
      </c>
      <c r="H322" s="173" t="s">
        <v>232</v>
      </c>
      <c r="I322" s="171"/>
      <c r="J322" s="172"/>
      <c r="K322" s="172"/>
      <c r="L322" s="172"/>
      <c r="M322" s="171"/>
      <c r="N322" s="172"/>
      <c r="O322" s="172"/>
      <c r="P322" s="172">
        <v>3.3007096525754294E-2</v>
      </c>
      <c r="Q322" s="172"/>
      <c r="R322" s="172"/>
      <c r="S322" s="172"/>
      <c r="T322" s="172"/>
      <c r="U322" s="172"/>
      <c r="V322" s="172"/>
      <c r="W322" s="172"/>
      <c r="X322" s="172"/>
      <c r="Y322" s="172"/>
      <c r="Z322" s="172"/>
      <c r="AA322" s="172"/>
      <c r="AB322" s="172"/>
      <c r="AC322" s="172"/>
      <c r="AD322" s="172"/>
      <c r="AE322" s="172"/>
      <c r="AF322" s="172"/>
      <c r="AG322" s="172"/>
      <c r="AH322" s="172"/>
      <c r="AI322" s="172"/>
      <c r="AJ322" s="173"/>
      <c r="AK322" s="170">
        <v>42569</v>
      </c>
      <c r="AL322" s="171">
        <v>0</v>
      </c>
      <c r="AM322" s="172">
        <v>0</v>
      </c>
      <c r="AN322" s="172">
        <v>0</v>
      </c>
      <c r="AO322" s="172">
        <v>0</v>
      </c>
      <c r="AP322" s="172">
        <v>0</v>
      </c>
      <c r="AQ322" s="172">
        <v>0</v>
      </c>
      <c r="AR322" s="173">
        <v>0</v>
      </c>
      <c r="AS322" s="174">
        <v>0</v>
      </c>
      <c r="AT322" s="171" t="s">
        <v>232</v>
      </c>
      <c r="AU322" s="172">
        <v>0</v>
      </c>
      <c r="AV322" s="172">
        <v>0</v>
      </c>
      <c r="AW322" s="175"/>
      <c r="AX322" s="176">
        <v>0</v>
      </c>
      <c r="AY322" s="171" t="s">
        <v>232</v>
      </c>
      <c r="AZ322" s="172" t="s">
        <v>232</v>
      </c>
      <c r="BA322" s="172">
        <v>0</v>
      </c>
      <c r="BB322" s="172">
        <v>0</v>
      </c>
      <c r="BC322" s="172">
        <v>0</v>
      </c>
      <c r="BD322" s="172">
        <v>0</v>
      </c>
      <c r="BE322" s="172">
        <v>0</v>
      </c>
      <c r="BF322" s="172">
        <v>0</v>
      </c>
      <c r="BG322" s="172">
        <v>0</v>
      </c>
      <c r="BH322" s="172">
        <v>0</v>
      </c>
      <c r="BI322" s="172">
        <v>0</v>
      </c>
      <c r="BJ322" s="172">
        <v>0</v>
      </c>
      <c r="BK322" s="172" t="s">
        <v>232</v>
      </c>
      <c r="BL322" s="172" t="s">
        <v>232</v>
      </c>
      <c r="BM322" s="172" t="s">
        <v>232</v>
      </c>
      <c r="BN322" s="172">
        <v>0</v>
      </c>
      <c r="BO322" s="172">
        <v>0</v>
      </c>
      <c r="BP322" s="172">
        <v>0</v>
      </c>
      <c r="BQ322" s="172" t="s">
        <v>232</v>
      </c>
      <c r="BR322" s="172" t="s">
        <v>232</v>
      </c>
      <c r="BS322" s="172" t="s">
        <v>232</v>
      </c>
      <c r="BT322" s="172">
        <v>0</v>
      </c>
      <c r="BU322" s="172">
        <v>0</v>
      </c>
      <c r="BV322" s="173" t="s">
        <v>232</v>
      </c>
      <c r="BW322" s="174">
        <v>0</v>
      </c>
      <c r="BX322" s="177">
        <v>0</v>
      </c>
      <c r="BY322" s="178">
        <v>0</v>
      </c>
      <c r="BZ322" s="179">
        <v>0</v>
      </c>
      <c r="CA322" s="179">
        <v>0</v>
      </c>
    </row>
    <row r="323" spans="1:79" x14ac:dyDescent="0.2">
      <c r="A323" s="170">
        <v>42570</v>
      </c>
      <c r="B323" s="171" t="s">
        <v>232</v>
      </c>
      <c r="C323" s="172" t="s">
        <v>232</v>
      </c>
      <c r="D323" s="172">
        <v>4.7297750385899825E-2</v>
      </c>
      <c r="E323" s="172" t="s">
        <v>232</v>
      </c>
      <c r="F323" s="172">
        <v>6.5777822754064547E-2</v>
      </c>
      <c r="G323" s="172" t="s">
        <v>232</v>
      </c>
      <c r="H323" s="173" t="s">
        <v>232</v>
      </c>
      <c r="I323" s="171"/>
      <c r="J323" s="172"/>
      <c r="K323" s="172"/>
      <c r="L323" s="172"/>
      <c r="M323" s="171"/>
      <c r="N323" s="172"/>
      <c r="O323" s="172"/>
      <c r="P323" s="172">
        <v>3.3007096525754294E-2</v>
      </c>
      <c r="Q323" s="172"/>
      <c r="R323" s="172"/>
      <c r="S323" s="172"/>
      <c r="T323" s="172"/>
      <c r="U323" s="172"/>
      <c r="V323" s="172"/>
      <c r="W323" s="172"/>
      <c r="X323" s="172"/>
      <c r="Y323" s="172"/>
      <c r="Z323" s="172"/>
      <c r="AA323" s="172"/>
      <c r="AB323" s="172"/>
      <c r="AC323" s="172"/>
      <c r="AD323" s="172"/>
      <c r="AE323" s="172"/>
      <c r="AF323" s="172"/>
      <c r="AG323" s="172"/>
      <c r="AH323" s="172"/>
      <c r="AI323" s="172"/>
      <c r="AJ323" s="173"/>
      <c r="AK323" s="170">
        <v>42570</v>
      </c>
      <c r="AL323" s="171">
        <v>0</v>
      </c>
      <c r="AM323" s="172">
        <v>0</v>
      </c>
      <c r="AN323" s="172">
        <v>0</v>
      </c>
      <c r="AO323" s="172">
        <v>0</v>
      </c>
      <c r="AP323" s="172">
        <v>0</v>
      </c>
      <c r="AQ323" s="172">
        <v>0</v>
      </c>
      <c r="AR323" s="173">
        <v>0</v>
      </c>
      <c r="AS323" s="174">
        <v>0</v>
      </c>
      <c r="AT323" s="171" t="s">
        <v>232</v>
      </c>
      <c r="AU323" s="172">
        <v>0</v>
      </c>
      <c r="AV323" s="172">
        <v>0</v>
      </c>
      <c r="AW323" s="175"/>
      <c r="AX323" s="176">
        <v>0</v>
      </c>
      <c r="AY323" s="171" t="s">
        <v>232</v>
      </c>
      <c r="AZ323" s="172" t="s">
        <v>232</v>
      </c>
      <c r="BA323" s="172">
        <v>0</v>
      </c>
      <c r="BB323" s="172">
        <v>0</v>
      </c>
      <c r="BC323" s="172">
        <v>0</v>
      </c>
      <c r="BD323" s="172">
        <v>0</v>
      </c>
      <c r="BE323" s="172">
        <v>0</v>
      </c>
      <c r="BF323" s="172">
        <v>0</v>
      </c>
      <c r="BG323" s="172">
        <v>0</v>
      </c>
      <c r="BH323" s="172">
        <v>0</v>
      </c>
      <c r="BI323" s="172">
        <v>0</v>
      </c>
      <c r="BJ323" s="172">
        <v>0</v>
      </c>
      <c r="BK323" s="172" t="s">
        <v>232</v>
      </c>
      <c r="BL323" s="172" t="s">
        <v>232</v>
      </c>
      <c r="BM323" s="172" t="s">
        <v>232</v>
      </c>
      <c r="BN323" s="172">
        <v>0</v>
      </c>
      <c r="BO323" s="172">
        <v>0</v>
      </c>
      <c r="BP323" s="172">
        <v>0</v>
      </c>
      <c r="BQ323" s="172" t="s">
        <v>232</v>
      </c>
      <c r="BR323" s="172" t="s">
        <v>232</v>
      </c>
      <c r="BS323" s="172" t="s">
        <v>232</v>
      </c>
      <c r="BT323" s="172">
        <v>0</v>
      </c>
      <c r="BU323" s="172">
        <v>0</v>
      </c>
      <c r="BV323" s="173" t="s">
        <v>232</v>
      </c>
      <c r="BW323" s="174">
        <v>0</v>
      </c>
      <c r="BX323" s="177">
        <v>0</v>
      </c>
      <c r="BY323" s="178">
        <v>0</v>
      </c>
      <c r="BZ323" s="179">
        <v>0</v>
      </c>
      <c r="CA323" s="179">
        <v>0</v>
      </c>
    </row>
    <row r="324" spans="1:79" x14ac:dyDescent="0.2">
      <c r="A324" s="170">
        <v>42571</v>
      </c>
      <c r="B324" s="171" t="s">
        <v>232</v>
      </c>
      <c r="C324" s="172" t="s">
        <v>232</v>
      </c>
      <c r="D324" s="172" t="s">
        <v>232</v>
      </c>
      <c r="E324" s="172" t="s">
        <v>232</v>
      </c>
      <c r="F324" s="172">
        <v>6.5774494674793405E-2</v>
      </c>
      <c r="G324" s="172" t="s">
        <v>232</v>
      </c>
      <c r="H324" s="173" t="s">
        <v>232</v>
      </c>
      <c r="I324" s="171"/>
      <c r="J324" s="172"/>
      <c r="K324" s="172"/>
      <c r="L324" s="172"/>
      <c r="M324" s="171"/>
      <c r="N324" s="172"/>
      <c r="O324" s="172"/>
      <c r="P324" s="172">
        <v>3.4007141499706753E-2</v>
      </c>
      <c r="Q324" s="172"/>
      <c r="R324" s="172"/>
      <c r="S324" s="172"/>
      <c r="T324" s="172"/>
      <c r="U324" s="172"/>
      <c r="V324" s="172"/>
      <c r="W324" s="172"/>
      <c r="X324" s="172"/>
      <c r="Y324" s="172"/>
      <c r="Z324" s="172"/>
      <c r="AA324" s="172"/>
      <c r="AB324" s="172"/>
      <c r="AC324" s="172"/>
      <c r="AD324" s="172"/>
      <c r="AE324" s="172"/>
      <c r="AF324" s="172"/>
      <c r="AG324" s="172"/>
      <c r="AH324" s="172"/>
      <c r="AI324" s="172"/>
      <c r="AJ324" s="173"/>
      <c r="AK324" s="170">
        <v>42571</v>
      </c>
      <c r="AL324" s="171">
        <v>0</v>
      </c>
      <c r="AM324" s="172">
        <v>0</v>
      </c>
      <c r="AN324" s="172">
        <v>0</v>
      </c>
      <c r="AO324" s="172">
        <v>0</v>
      </c>
      <c r="AP324" s="172">
        <v>0</v>
      </c>
      <c r="AQ324" s="172">
        <v>0</v>
      </c>
      <c r="AR324" s="173">
        <v>0</v>
      </c>
      <c r="AS324" s="174">
        <v>0</v>
      </c>
      <c r="AT324" s="171" t="s">
        <v>232</v>
      </c>
      <c r="AU324" s="172">
        <v>0</v>
      </c>
      <c r="AV324" s="172">
        <v>0</v>
      </c>
      <c r="AW324" s="175"/>
      <c r="AX324" s="176">
        <v>0</v>
      </c>
      <c r="AY324" s="171" t="s">
        <v>232</v>
      </c>
      <c r="AZ324" s="172" t="s">
        <v>232</v>
      </c>
      <c r="BA324" s="172">
        <v>0</v>
      </c>
      <c r="BB324" s="172">
        <v>0</v>
      </c>
      <c r="BC324" s="172">
        <v>0</v>
      </c>
      <c r="BD324" s="172">
        <v>0</v>
      </c>
      <c r="BE324" s="172">
        <v>0</v>
      </c>
      <c r="BF324" s="172">
        <v>0</v>
      </c>
      <c r="BG324" s="172">
        <v>0</v>
      </c>
      <c r="BH324" s="172">
        <v>0</v>
      </c>
      <c r="BI324" s="172">
        <v>0</v>
      </c>
      <c r="BJ324" s="172">
        <v>0</v>
      </c>
      <c r="BK324" s="172" t="s">
        <v>232</v>
      </c>
      <c r="BL324" s="172" t="s">
        <v>232</v>
      </c>
      <c r="BM324" s="172" t="s">
        <v>232</v>
      </c>
      <c r="BN324" s="172">
        <v>0</v>
      </c>
      <c r="BO324" s="172">
        <v>0</v>
      </c>
      <c r="BP324" s="172">
        <v>0</v>
      </c>
      <c r="BQ324" s="172" t="s">
        <v>232</v>
      </c>
      <c r="BR324" s="172" t="s">
        <v>232</v>
      </c>
      <c r="BS324" s="172" t="s">
        <v>232</v>
      </c>
      <c r="BT324" s="172">
        <v>0</v>
      </c>
      <c r="BU324" s="172">
        <v>0</v>
      </c>
      <c r="BV324" s="173" t="s">
        <v>232</v>
      </c>
      <c r="BW324" s="174">
        <v>0</v>
      </c>
      <c r="BX324" s="177">
        <v>0</v>
      </c>
      <c r="BY324" s="178">
        <v>0</v>
      </c>
      <c r="BZ324" s="179">
        <v>0</v>
      </c>
      <c r="CA324" s="179">
        <v>0</v>
      </c>
    </row>
    <row r="325" spans="1:79" x14ac:dyDescent="0.2">
      <c r="A325" s="170">
        <v>42572</v>
      </c>
      <c r="B325" s="171" t="s">
        <v>232</v>
      </c>
      <c r="C325" s="172" t="s">
        <v>232</v>
      </c>
      <c r="D325" s="172">
        <v>4.5738041617217395E-2</v>
      </c>
      <c r="E325" s="172" t="s">
        <v>232</v>
      </c>
      <c r="F325" s="172" t="s">
        <v>232</v>
      </c>
      <c r="G325" s="172" t="s">
        <v>232</v>
      </c>
      <c r="H325" s="173" t="s">
        <v>232</v>
      </c>
      <c r="I325" s="171"/>
      <c r="J325" s="172"/>
      <c r="K325" s="172"/>
      <c r="L325" s="172"/>
      <c r="M325" s="171"/>
      <c r="N325" s="172"/>
      <c r="O325" s="172"/>
      <c r="P325" s="172"/>
      <c r="Q325" s="172"/>
      <c r="R325" s="172"/>
      <c r="S325" s="172"/>
      <c r="T325" s="172"/>
      <c r="U325" s="172"/>
      <c r="V325" s="172"/>
      <c r="W325" s="172"/>
      <c r="X325" s="172"/>
      <c r="Y325" s="172"/>
      <c r="Z325" s="172"/>
      <c r="AA325" s="172"/>
      <c r="AB325" s="172"/>
      <c r="AC325" s="172"/>
      <c r="AD325" s="172"/>
      <c r="AE325" s="172"/>
      <c r="AF325" s="172"/>
      <c r="AG325" s="172"/>
      <c r="AH325" s="172"/>
      <c r="AI325" s="172"/>
      <c r="AJ325" s="173"/>
      <c r="AK325" s="170">
        <v>42572</v>
      </c>
      <c r="AL325" s="171">
        <v>0</v>
      </c>
      <c r="AM325" s="172">
        <v>0</v>
      </c>
      <c r="AN325" s="172">
        <v>0.51770642249330856</v>
      </c>
      <c r="AO325" s="172">
        <v>0</v>
      </c>
      <c r="AP325" s="172">
        <v>0</v>
      </c>
      <c r="AQ325" s="172">
        <v>0</v>
      </c>
      <c r="AR325" s="173">
        <v>0</v>
      </c>
      <c r="AS325" s="174">
        <v>7.9586067556898732E-2</v>
      </c>
      <c r="AT325" s="171" t="s">
        <v>232</v>
      </c>
      <c r="AU325" s="172">
        <v>0</v>
      </c>
      <c r="AV325" s="172">
        <v>0</v>
      </c>
      <c r="AW325" s="175"/>
      <c r="AX325" s="176">
        <v>0</v>
      </c>
      <c r="AY325" s="171" t="s">
        <v>232</v>
      </c>
      <c r="AZ325" s="172" t="s">
        <v>232</v>
      </c>
      <c r="BA325" s="172">
        <v>0</v>
      </c>
      <c r="BB325" s="172">
        <v>0</v>
      </c>
      <c r="BC325" s="172">
        <v>0</v>
      </c>
      <c r="BD325" s="172">
        <v>0</v>
      </c>
      <c r="BE325" s="172">
        <v>0</v>
      </c>
      <c r="BF325" s="172">
        <v>0</v>
      </c>
      <c r="BG325" s="172">
        <v>0</v>
      </c>
      <c r="BH325" s="172">
        <v>0</v>
      </c>
      <c r="BI325" s="172">
        <v>0</v>
      </c>
      <c r="BJ325" s="172">
        <v>0</v>
      </c>
      <c r="BK325" s="172" t="s">
        <v>232</v>
      </c>
      <c r="BL325" s="172" t="s">
        <v>232</v>
      </c>
      <c r="BM325" s="172" t="s">
        <v>232</v>
      </c>
      <c r="BN325" s="172">
        <v>0</v>
      </c>
      <c r="BO325" s="172">
        <v>0</v>
      </c>
      <c r="BP325" s="172">
        <v>0</v>
      </c>
      <c r="BQ325" s="172" t="s">
        <v>232</v>
      </c>
      <c r="BR325" s="172" t="s">
        <v>232</v>
      </c>
      <c r="BS325" s="172" t="s">
        <v>232</v>
      </c>
      <c r="BT325" s="172">
        <v>0</v>
      </c>
      <c r="BU325" s="172">
        <v>0</v>
      </c>
      <c r="BV325" s="173" t="s">
        <v>232</v>
      </c>
      <c r="BW325" s="174">
        <v>0</v>
      </c>
      <c r="BX325" s="177">
        <v>0</v>
      </c>
      <c r="BY325" s="178">
        <v>0</v>
      </c>
      <c r="BZ325" s="179">
        <v>0</v>
      </c>
      <c r="CA325" s="179">
        <v>2.9659843123157753E-2</v>
      </c>
    </row>
    <row r="326" spans="1:79" x14ac:dyDescent="0.2">
      <c r="A326" s="170">
        <v>42573</v>
      </c>
      <c r="B326" s="171" t="s">
        <v>232</v>
      </c>
      <c r="C326" s="172" t="s">
        <v>232</v>
      </c>
      <c r="D326" s="172">
        <v>4.4883072197523327E-2</v>
      </c>
      <c r="E326" s="172" t="s">
        <v>232</v>
      </c>
      <c r="F326" s="172">
        <v>6.5767839526469252E-2</v>
      </c>
      <c r="G326" s="172" t="s">
        <v>232</v>
      </c>
      <c r="H326" s="173" t="s">
        <v>232</v>
      </c>
      <c r="I326" s="171"/>
      <c r="J326" s="172"/>
      <c r="K326" s="172"/>
      <c r="L326" s="172"/>
      <c r="M326" s="171"/>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3"/>
      <c r="AK326" s="170">
        <v>42573</v>
      </c>
      <c r="AL326" s="171">
        <v>0</v>
      </c>
      <c r="AM326" s="172">
        <v>0</v>
      </c>
      <c r="AN326" s="172">
        <v>0</v>
      </c>
      <c r="AO326" s="172">
        <v>0</v>
      </c>
      <c r="AP326" s="172">
        <v>0</v>
      </c>
      <c r="AQ326" s="172">
        <v>0</v>
      </c>
      <c r="AR326" s="173">
        <v>0</v>
      </c>
      <c r="AS326" s="174">
        <v>0</v>
      </c>
      <c r="AT326" s="171" t="s">
        <v>232</v>
      </c>
      <c r="AU326" s="172">
        <v>0</v>
      </c>
      <c r="AV326" s="172">
        <v>0</v>
      </c>
      <c r="AW326" s="175"/>
      <c r="AX326" s="176">
        <v>0</v>
      </c>
      <c r="AY326" s="171" t="s">
        <v>232</v>
      </c>
      <c r="AZ326" s="172" t="s">
        <v>232</v>
      </c>
      <c r="BA326" s="172">
        <v>0</v>
      </c>
      <c r="BB326" s="172">
        <v>0</v>
      </c>
      <c r="BC326" s="172">
        <v>0</v>
      </c>
      <c r="BD326" s="172">
        <v>0</v>
      </c>
      <c r="BE326" s="172">
        <v>0</v>
      </c>
      <c r="BF326" s="172">
        <v>0</v>
      </c>
      <c r="BG326" s="172">
        <v>0</v>
      </c>
      <c r="BH326" s="172">
        <v>0</v>
      </c>
      <c r="BI326" s="172">
        <v>0</v>
      </c>
      <c r="BJ326" s="172">
        <v>0</v>
      </c>
      <c r="BK326" s="172" t="s">
        <v>232</v>
      </c>
      <c r="BL326" s="172" t="s">
        <v>232</v>
      </c>
      <c r="BM326" s="172" t="s">
        <v>232</v>
      </c>
      <c r="BN326" s="172">
        <v>0</v>
      </c>
      <c r="BO326" s="172">
        <v>0</v>
      </c>
      <c r="BP326" s="172">
        <v>0</v>
      </c>
      <c r="BQ326" s="172" t="s">
        <v>232</v>
      </c>
      <c r="BR326" s="172" t="s">
        <v>232</v>
      </c>
      <c r="BS326" s="172" t="s">
        <v>232</v>
      </c>
      <c r="BT326" s="172">
        <v>0</v>
      </c>
      <c r="BU326" s="172">
        <v>0</v>
      </c>
      <c r="BV326" s="173" t="s">
        <v>232</v>
      </c>
      <c r="BW326" s="174">
        <v>0</v>
      </c>
      <c r="BX326" s="177">
        <v>0</v>
      </c>
      <c r="BY326" s="178">
        <v>0</v>
      </c>
      <c r="BZ326" s="179">
        <v>0</v>
      </c>
      <c r="CA326" s="179">
        <v>0</v>
      </c>
    </row>
    <row r="327" spans="1:79" x14ac:dyDescent="0.2">
      <c r="A327" s="170">
        <v>42576</v>
      </c>
      <c r="B327" s="171" t="s">
        <v>232</v>
      </c>
      <c r="C327" s="172" t="s">
        <v>232</v>
      </c>
      <c r="D327" s="172" t="s">
        <v>232</v>
      </c>
      <c r="E327" s="172" t="s">
        <v>232</v>
      </c>
      <c r="F327" s="172">
        <v>6.069802731411459E-2</v>
      </c>
      <c r="G327" s="172" t="s">
        <v>232</v>
      </c>
      <c r="H327" s="173" t="s">
        <v>232</v>
      </c>
      <c r="I327" s="171"/>
      <c r="J327" s="172"/>
      <c r="K327" s="172"/>
      <c r="L327" s="172"/>
      <c r="M327" s="171"/>
      <c r="N327" s="172"/>
      <c r="O327" s="172"/>
      <c r="P327" s="172"/>
      <c r="Q327" s="172"/>
      <c r="R327" s="172"/>
      <c r="S327" s="172"/>
      <c r="T327" s="172"/>
      <c r="U327" s="172"/>
      <c r="V327" s="172"/>
      <c r="W327" s="172"/>
      <c r="X327" s="172"/>
      <c r="Y327" s="172"/>
      <c r="Z327" s="172"/>
      <c r="AA327" s="172"/>
      <c r="AB327" s="172"/>
      <c r="AC327" s="172"/>
      <c r="AD327" s="172"/>
      <c r="AE327" s="172"/>
      <c r="AF327" s="172"/>
      <c r="AG327" s="172"/>
      <c r="AH327" s="172"/>
      <c r="AI327" s="172"/>
      <c r="AJ327" s="173"/>
      <c r="AK327" s="170">
        <v>42576</v>
      </c>
      <c r="AL327" s="171">
        <v>0</v>
      </c>
      <c r="AM327" s="172">
        <v>0</v>
      </c>
      <c r="AN327" s="172">
        <v>0</v>
      </c>
      <c r="AO327" s="172">
        <v>0</v>
      </c>
      <c r="AP327" s="172">
        <v>0</v>
      </c>
      <c r="AQ327" s="172">
        <v>0</v>
      </c>
      <c r="AR327" s="173">
        <v>0</v>
      </c>
      <c r="AS327" s="174">
        <v>0</v>
      </c>
      <c r="AT327" s="171" t="s">
        <v>232</v>
      </c>
      <c r="AU327" s="172">
        <v>0</v>
      </c>
      <c r="AV327" s="172">
        <v>0</v>
      </c>
      <c r="AW327" s="175"/>
      <c r="AX327" s="176">
        <v>0</v>
      </c>
      <c r="AY327" s="171" t="s">
        <v>232</v>
      </c>
      <c r="AZ327" s="172" t="s">
        <v>232</v>
      </c>
      <c r="BA327" s="172">
        <v>0</v>
      </c>
      <c r="BB327" s="172">
        <v>0</v>
      </c>
      <c r="BC327" s="172">
        <v>0</v>
      </c>
      <c r="BD327" s="172">
        <v>0</v>
      </c>
      <c r="BE327" s="172">
        <v>0</v>
      </c>
      <c r="BF327" s="172">
        <v>0</v>
      </c>
      <c r="BG327" s="172">
        <v>0</v>
      </c>
      <c r="BH327" s="172">
        <v>0</v>
      </c>
      <c r="BI327" s="172">
        <v>0</v>
      </c>
      <c r="BJ327" s="172">
        <v>0</v>
      </c>
      <c r="BK327" s="172" t="s">
        <v>232</v>
      </c>
      <c r="BL327" s="172" t="s">
        <v>232</v>
      </c>
      <c r="BM327" s="172" t="s">
        <v>232</v>
      </c>
      <c r="BN327" s="172">
        <v>0</v>
      </c>
      <c r="BO327" s="172">
        <v>0</v>
      </c>
      <c r="BP327" s="172">
        <v>0</v>
      </c>
      <c r="BQ327" s="172" t="s">
        <v>232</v>
      </c>
      <c r="BR327" s="172" t="s">
        <v>232</v>
      </c>
      <c r="BS327" s="172" t="s">
        <v>232</v>
      </c>
      <c r="BT327" s="172">
        <v>0</v>
      </c>
      <c r="BU327" s="172">
        <v>0</v>
      </c>
      <c r="BV327" s="173" t="s">
        <v>232</v>
      </c>
      <c r="BW327" s="174">
        <v>0</v>
      </c>
      <c r="BX327" s="177">
        <v>0</v>
      </c>
      <c r="BY327" s="178">
        <v>0</v>
      </c>
      <c r="BZ327" s="179">
        <v>0</v>
      </c>
      <c r="CA327" s="179">
        <v>0</v>
      </c>
    </row>
    <row r="328" spans="1:79" x14ac:dyDescent="0.2">
      <c r="A328" s="170">
        <v>42577</v>
      </c>
      <c r="B328" s="171" t="s">
        <v>232</v>
      </c>
      <c r="C328" s="172" t="s">
        <v>232</v>
      </c>
      <c r="D328" s="172">
        <v>4.1564436144087322E-2</v>
      </c>
      <c r="E328" s="172" t="s">
        <v>232</v>
      </c>
      <c r="F328" s="172" t="s">
        <v>232</v>
      </c>
      <c r="G328" s="172" t="s">
        <v>232</v>
      </c>
      <c r="H328" s="173" t="s">
        <v>232</v>
      </c>
      <c r="I328" s="171"/>
      <c r="J328" s="172"/>
      <c r="K328" s="172"/>
      <c r="L328" s="172"/>
      <c r="M328" s="171"/>
      <c r="N328" s="172"/>
      <c r="O328" s="172"/>
      <c r="P328" s="172"/>
      <c r="Q328" s="172"/>
      <c r="R328" s="172"/>
      <c r="S328" s="172"/>
      <c r="T328" s="172"/>
      <c r="U328" s="172"/>
      <c r="V328" s="172"/>
      <c r="W328" s="172"/>
      <c r="X328" s="172"/>
      <c r="Y328" s="172"/>
      <c r="Z328" s="172"/>
      <c r="AA328" s="172"/>
      <c r="AB328" s="172"/>
      <c r="AC328" s="172"/>
      <c r="AD328" s="172"/>
      <c r="AE328" s="172"/>
      <c r="AF328" s="172"/>
      <c r="AG328" s="172"/>
      <c r="AH328" s="172"/>
      <c r="AI328" s="172"/>
      <c r="AJ328" s="173"/>
      <c r="AK328" s="170">
        <v>42577</v>
      </c>
      <c r="AL328" s="171">
        <v>0</v>
      </c>
      <c r="AM328" s="172">
        <v>0</v>
      </c>
      <c r="AN328" s="172">
        <v>0</v>
      </c>
      <c r="AO328" s="172">
        <v>0</v>
      </c>
      <c r="AP328" s="172">
        <v>0</v>
      </c>
      <c r="AQ328" s="172">
        <v>0</v>
      </c>
      <c r="AR328" s="173">
        <v>0</v>
      </c>
      <c r="AS328" s="174">
        <v>0</v>
      </c>
      <c r="AT328" s="171" t="s">
        <v>232</v>
      </c>
      <c r="AU328" s="172">
        <v>0</v>
      </c>
      <c r="AV328" s="172">
        <v>0</v>
      </c>
      <c r="AW328" s="175"/>
      <c r="AX328" s="176">
        <v>0</v>
      </c>
      <c r="AY328" s="171" t="s">
        <v>232</v>
      </c>
      <c r="AZ328" s="172" t="s">
        <v>232</v>
      </c>
      <c r="BA328" s="172">
        <v>0</v>
      </c>
      <c r="BB328" s="172">
        <v>0</v>
      </c>
      <c r="BC328" s="172">
        <v>0</v>
      </c>
      <c r="BD328" s="172">
        <v>0</v>
      </c>
      <c r="BE328" s="172">
        <v>0</v>
      </c>
      <c r="BF328" s="172">
        <v>0</v>
      </c>
      <c r="BG328" s="172">
        <v>0</v>
      </c>
      <c r="BH328" s="172">
        <v>0</v>
      </c>
      <c r="BI328" s="172">
        <v>0</v>
      </c>
      <c r="BJ328" s="172">
        <v>0</v>
      </c>
      <c r="BK328" s="172" t="s">
        <v>232</v>
      </c>
      <c r="BL328" s="172" t="s">
        <v>232</v>
      </c>
      <c r="BM328" s="172" t="s">
        <v>232</v>
      </c>
      <c r="BN328" s="172">
        <v>0</v>
      </c>
      <c r="BO328" s="172">
        <v>0</v>
      </c>
      <c r="BP328" s="172">
        <v>0</v>
      </c>
      <c r="BQ328" s="172" t="s">
        <v>232</v>
      </c>
      <c r="BR328" s="172" t="s">
        <v>232</v>
      </c>
      <c r="BS328" s="172" t="s">
        <v>232</v>
      </c>
      <c r="BT328" s="172">
        <v>0</v>
      </c>
      <c r="BU328" s="172">
        <v>0</v>
      </c>
      <c r="BV328" s="173" t="s">
        <v>232</v>
      </c>
      <c r="BW328" s="174">
        <v>0</v>
      </c>
      <c r="BX328" s="177">
        <v>0</v>
      </c>
      <c r="BY328" s="178">
        <v>0</v>
      </c>
      <c r="BZ328" s="179">
        <v>0</v>
      </c>
      <c r="CA328" s="179">
        <v>0</v>
      </c>
    </row>
    <row r="329" spans="1:79" x14ac:dyDescent="0.2">
      <c r="A329" s="170">
        <v>42578</v>
      </c>
      <c r="B329" s="171" t="s">
        <v>232</v>
      </c>
      <c r="C329" s="172" t="s">
        <v>232</v>
      </c>
      <c r="D329" s="172" t="s">
        <v>232</v>
      </c>
      <c r="E329" s="172" t="s">
        <v>232</v>
      </c>
      <c r="F329" s="172">
        <v>6.0691887517704102E-2</v>
      </c>
      <c r="G329" s="172" t="s">
        <v>232</v>
      </c>
      <c r="H329" s="173" t="s">
        <v>232</v>
      </c>
      <c r="I329" s="171"/>
      <c r="J329" s="172"/>
      <c r="K329" s="172"/>
      <c r="L329" s="172"/>
      <c r="M329" s="171"/>
      <c r="N329" s="172"/>
      <c r="O329" s="172"/>
      <c r="P329" s="172"/>
      <c r="Q329" s="172"/>
      <c r="R329" s="172"/>
      <c r="S329" s="172"/>
      <c r="T329" s="172"/>
      <c r="U329" s="172"/>
      <c r="V329" s="172"/>
      <c r="W329" s="172"/>
      <c r="X329" s="172"/>
      <c r="Y329" s="172"/>
      <c r="Z329" s="172"/>
      <c r="AA329" s="172"/>
      <c r="AB329" s="172"/>
      <c r="AC329" s="172"/>
      <c r="AD329" s="172"/>
      <c r="AE329" s="172"/>
      <c r="AF329" s="172"/>
      <c r="AG329" s="172"/>
      <c r="AH329" s="172"/>
      <c r="AI329" s="172"/>
      <c r="AJ329" s="173"/>
      <c r="AK329" s="170">
        <v>42578</v>
      </c>
      <c r="AL329" s="171">
        <v>0</v>
      </c>
      <c r="AM329" s="172">
        <v>0</v>
      </c>
      <c r="AN329" s="172">
        <v>0</v>
      </c>
      <c r="AO329" s="172">
        <v>0</v>
      </c>
      <c r="AP329" s="172">
        <v>0</v>
      </c>
      <c r="AQ329" s="172">
        <v>0</v>
      </c>
      <c r="AR329" s="173">
        <v>0</v>
      </c>
      <c r="AS329" s="174">
        <v>0</v>
      </c>
      <c r="AT329" s="171" t="s">
        <v>232</v>
      </c>
      <c r="AU329" s="172">
        <v>1.8732730763827099</v>
      </c>
      <c r="AV329" s="172">
        <v>1.8732730763827099</v>
      </c>
      <c r="AW329" s="175"/>
      <c r="AX329" s="176">
        <v>1.8732730763827099</v>
      </c>
      <c r="AY329" s="171" t="s">
        <v>232</v>
      </c>
      <c r="AZ329" s="172" t="s">
        <v>232</v>
      </c>
      <c r="BA329" s="172">
        <v>0</v>
      </c>
      <c r="BB329" s="172">
        <v>0</v>
      </c>
      <c r="BC329" s="172">
        <v>0</v>
      </c>
      <c r="BD329" s="172">
        <v>0</v>
      </c>
      <c r="BE329" s="172">
        <v>0</v>
      </c>
      <c r="BF329" s="172">
        <v>0</v>
      </c>
      <c r="BG329" s="172">
        <v>0</v>
      </c>
      <c r="BH329" s="172">
        <v>0</v>
      </c>
      <c r="BI329" s="172">
        <v>0</v>
      </c>
      <c r="BJ329" s="172">
        <v>0</v>
      </c>
      <c r="BK329" s="172" t="s">
        <v>232</v>
      </c>
      <c r="BL329" s="172" t="s">
        <v>232</v>
      </c>
      <c r="BM329" s="172" t="s">
        <v>232</v>
      </c>
      <c r="BN329" s="172">
        <v>0</v>
      </c>
      <c r="BO329" s="172">
        <v>0</v>
      </c>
      <c r="BP329" s="172">
        <v>0</v>
      </c>
      <c r="BQ329" s="172" t="s">
        <v>232</v>
      </c>
      <c r="BR329" s="172" t="s">
        <v>232</v>
      </c>
      <c r="BS329" s="172" t="s">
        <v>232</v>
      </c>
      <c r="BT329" s="172">
        <v>0</v>
      </c>
      <c r="BU329" s="172">
        <v>0</v>
      </c>
      <c r="BV329" s="173" t="s">
        <v>232</v>
      </c>
      <c r="BW329" s="174">
        <v>0</v>
      </c>
      <c r="BX329" s="177">
        <v>0</v>
      </c>
      <c r="BY329" s="178">
        <v>0</v>
      </c>
      <c r="BZ329" s="179">
        <v>0</v>
      </c>
      <c r="CA329" s="179">
        <v>0.39689682250357355</v>
      </c>
    </row>
    <row r="330" spans="1:79" x14ac:dyDescent="0.2">
      <c r="A330" s="170">
        <v>42579</v>
      </c>
      <c r="B330" s="171" t="s">
        <v>232</v>
      </c>
      <c r="C330" s="172" t="s">
        <v>232</v>
      </c>
      <c r="D330" s="172">
        <v>3.9905673382179201E-2</v>
      </c>
      <c r="E330" s="172" t="s">
        <v>232</v>
      </c>
      <c r="F330" s="172">
        <v>6.0688818085270095E-2</v>
      </c>
      <c r="G330" s="172" t="s">
        <v>232</v>
      </c>
      <c r="H330" s="173" t="s">
        <v>232</v>
      </c>
      <c r="I330" s="171"/>
      <c r="J330" s="172"/>
      <c r="K330" s="172"/>
      <c r="L330" s="172"/>
      <c r="M330" s="171"/>
      <c r="N330" s="172"/>
      <c r="O330" s="172"/>
      <c r="P330" s="172"/>
      <c r="Q330" s="172"/>
      <c r="R330" s="172"/>
      <c r="S330" s="172"/>
      <c r="T330" s="172"/>
      <c r="U330" s="172"/>
      <c r="V330" s="172"/>
      <c r="W330" s="172"/>
      <c r="X330" s="172"/>
      <c r="Y330" s="172"/>
      <c r="Z330" s="172"/>
      <c r="AA330" s="172"/>
      <c r="AB330" s="172"/>
      <c r="AC330" s="172"/>
      <c r="AD330" s="172"/>
      <c r="AE330" s="172"/>
      <c r="AF330" s="172"/>
      <c r="AG330" s="172"/>
      <c r="AH330" s="172"/>
      <c r="AI330" s="172"/>
      <c r="AJ330" s="173"/>
      <c r="AK330" s="170">
        <v>42579</v>
      </c>
      <c r="AL330" s="171">
        <v>0</v>
      </c>
      <c r="AM330" s="172">
        <v>0</v>
      </c>
      <c r="AN330" s="172">
        <v>0</v>
      </c>
      <c r="AO330" s="172">
        <v>0</v>
      </c>
      <c r="AP330" s="172">
        <v>0</v>
      </c>
      <c r="AQ330" s="172">
        <v>0</v>
      </c>
      <c r="AR330" s="173">
        <v>0</v>
      </c>
      <c r="AS330" s="174">
        <v>0</v>
      </c>
      <c r="AT330" s="171" t="s">
        <v>232</v>
      </c>
      <c r="AU330" s="172">
        <v>0</v>
      </c>
      <c r="AV330" s="172">
        <v>0</v>
      </c>
      <c r="AW330" s="175"/>
      <c r="AX330" s="176">
        <v>0</v>
      </c>
      <c r="AY330" s="171" t="s">
        <v>232</v>
      </c>
      <c r="AZ330" s="172" t="s">
        <v>232</v>
      </c>
      <c r="BA330" s="172">
        <v>0</v>
      </c>
      <c r="BB330" s="172">
        <v>0</v>
      </c>
      <c r="BC330" s="172">
        <v>0</v>
      </c>
      <c r="BD330" s="172">
        <v>0</v>
      </c>
      <c r="BE330" s="172">
        <v>0</v>
      </c>
      <c r="BF330" s="172">
        <v>0</v>
      </c>
      <c r="BG330" s="172">
        <v>0</v>
      </c>
      <c r="BH330" s="172">
        <v>0</v>
      </c>
      <c r="BI330" s="172">
        <v>0</v>
      </c>
      <c r="BJ330" s="172">
        <v>0</v>
      </c>
      <c r="BK330" s="172" t="s">
        <v>232</v>
      </c>
      <c r="BL330" s="172" t="s">
        <v>232</v>
      </c>
      <c r="BM330" s="172" t="s">
        <v>232</v>
      </c>
      <c r="BN330" s="172">
        <v>0</v>
      </c>
      <c r="BO330" s="172">
        <v>0</v>
      </c>
      <c r="BP330" s="172">
        <v>0</v>
      </c>
      <c r="BQ330" s="172" t="s">
        <v>232</v>
      </c>
      <c r="BR330" s="172" t="s">
        <v>232</v>
      </c>
      <c r="BS330" s="172" t="s">
        <v>232</v>
      </c>
      <c r="BT330" s="172">
        <v>0</v>
      </c>
      <c r="BU330" s="172">
        <v>0</v>
      </c>
      <c r="BV330" s="173" t="s">
        <v>232</v>
      </c>
      <c r="BW330" s="174">
        <v>0</v>
      </c>
      <c r="BX330" s="177">
        <v>0</v>
      </c>
      <c r="BY330" s="178">
        <v>0</v>
      </c>
      <c r="BZ330" s="179">
        <v>0</v>
      </c>
      <c r="CA330" s="179">
        <v>0</v>
      </c>
    </row>
    <row r="331" spans="1:79" x14ac:dyDescent="0.2">
      <c r="A331" s="170">
        <v>42580</v>
      </c>
      <c r="B331" s="171" t="s">
        <v>232</v>
      </c>
      <c r="C331" s="172" t="s">
        <v>232</v>
      </c>
      <c r="D331" s="172">
        <v>3.9051341400114396E-2</v>
      </c>
      <c r="E331" s="172" t="s">
        <v>232</v>
      </c>
      <c r="F331" s="172">
        <v>6.068574896328742E-2</v>
      </c>
      <c r="G331" s="172" t="s">
        <v>232</v>
      </c>
      <c r="H331" s="173" t="s">
        <v>232</v>
      </c>
      <c r="I331" s="171"/>
      <c r="J331" s="172"/>
      <c r="K331" s="172"/>
      <c r="L331" s="172"/>
      <c r="M331" s="171"/>
      <c r="N331" s="172"/>
      <c r="O331" s="172"/>
      <c r="P331" s="172"/>
      <c r="Q331" s="172"/>
      <c r="R331" s="172"/>
      <c r="S331" s="172"/>
      <c r="T331" s="172"/>
      <c r="U331" s="172"/>
      <c r="V331" s="172"/>
      <c r="W331" s="172"/>
      <c r="X331" s="172"/>
      <c r="Y331" s="172"/>
      <c r="Z331" s="172"/>
      <c r="AA331" s="172"/>
      <c r="AB331" s="172"/>
      <c r="AC331" s="172"/>
      <c r="AD331" s="172"/>
      <c r="AE331" s="172"/>
      <c r="AF331" s="172"/>
      <c r="AG331" s="172"/>
      <c r="AH331" s="172"/>
      <c r="AI331" s="172"/>
      <c r="AJ331" s="173"/>
      <c r="AK331" s="170">
        <v>42580</v>
      </c>
      <c r="AL331" s="171">
        <v>0</v>
      </c>
      <c r="AM331" s="172">
        <v>0</v>
      </c>
      <c r="AN331" s="172">
        <v>0</v>
      </c>
      <c r="AO331" s="172">
        <v>0</v>
      </c>
      <c r="AP331" s="172">
        <v>0</v>
      </c>
      <c r="AQ331" s="172">
        <v>0</v>
      </c>
      <c r="AR331" s="173">
        <v>0</v>
      </c>
      <c r="AS331" s="174">
        <v>0</v>
      </c>
      <c r="AT331" s="171" t="s">
        <v>232</v>
      </c>
      <c r="AU331" s="172">
        <v>0</v>
      </c>
      <c r="AV331" s="172">
        <v>0</v>
      </c>
      <c r="AW331" s="175"/>
      <c r="AX331" s="176">
        <v>0</v>
      </c>
      <c r="AY331" s="171" t="s">
        <v>232</v>
      </c>
      <c r="AZ331" s="172" t="s">
        <v>232</v>
      </c>
      <c r="BA331" s="172">
        <v>0</v>
      </c>
      <c r="BB331" s="172">
        <v>0</v>
      </c>
      <c r="BC331" s="172">
        <v>0</v>
      </c>
      <c r="BD331" s="172">
        <v>0</v>
      </c>
      <c r="BE331" s="172">
        <v>0</v>
      </c>
      <c r="BF331" s="172">
        <v>0</v>
      </c>
      <c r="BG331" s="172">
        <v>0</v>
      </c>
      <c r="BH331" s="172">
        <v>0</v>
      </c>
      <c r="BI331" s="172">
        <v>0</v>
      </c>
      <c r="BJ331" s="172">
        <v>0</v>
      </c>
      <c r="BK331" s="172" t="s">
        <v>232</v>
      </c>
      <c r="BL331" s="172" t="s">
        <v>232</v>
      </c>
      <c r="BM331" s="172" t="s">
        <v>232</v>
      </c>
      <c r="BN331" s="172">
        <v>0</v>
      </c>
      <c r="BO331" s="172">
        <v>0</v>
      </c>
      <c r="BP331" s="172">
        <v>0</v>
      </c>
      <c r="BQ331" s="172" t="s">
        <v>232</v>
      </c>
      <c r="BR331" s="172" t="s">
        <v>232</v>
      </c>
      <c r="BS331" s="172" t="s">
        <v>232</v>
      </c>
      <c r="BT331" s="172">
        <v>0</v>
      </c>
      <c r="BU331" s="172">
        <v>0</v>
      </c>
      <c r="BV331" s="173" t="s">
        <v>232</v>
      </c>
      <c r="BW331" s="174">
        <v>0</v>
      </c>
      <c r="BX331" s="177">
        <v>0</v>
      </c>
      <c r="BY331" s="178">
        <v>0</v>
      </c>
      <c r="BZ331" s="179">
        <v>0</v>
      </c>
      <c r="CA331" s="179">
        <v>0</v>
      </c>
    </row>
    <row r="332" spans="1:79" x14ac:dyDescent="0.2">
      <c r="A332" s="170">
        <v>42583</v>
      </c>
      <c r="B332" s="171" t="s">
        <v>232</v>
      </c>
      <c r="C332" s="172" t="s">
        <v>232</v>
      </c>
      <c r="D332" s="172" t="s">
        <v>232</v>
      </c>
      <c r="E332" s="172" t="s">
        <v>232</v>
      </c>
      <c r="F332" s="172">
        <v>5.0563786216309012E-2</v>
      </c>
      <c r="G332" s="172" t="s">
        <v>232</v>
      </c>
      <c r="H332" s="173" t="s">
        <v>232</v>
      </c>
      <c r="I332" s="171"/>
      <c r="J332" s="172"/>
      <c r="K332" s="172"/>
      <c r="L332" s="172"/>
      <c r="M332" s="171"/>
      <c r="N332" s="172"/>
      <c r="O332" s="172"/>
      <c r="P332" s="172"/>
      <c r="Q332" s="172"/>
      <c r="R332" s="172"/>
      <c r="S332" s="172"/>
      <c r="T332" s="172"/>
      <c r="U332" s="172"/>
      <c r="V332" s="172"/>
      <c r="W332" s="172"/>
      <c r="X332" s="172"/>
      <c r="Y332" s="172"/>
      <c r="Z332" s="172"/>
      <c r="AA332" s="172"/>
      <c r="AB332" s="172"/>
      <c r="AC332" s="172"/>
      <c r="AD332" s="172"/>
      <c r="AE332" s="172"/>
      <c r="AF332" s="172"/>
      <c r="AG332" s="172"/>
      <c r="AH332" s="172"/>
      <c r="AI332" s="172"/>
      <c r="AJ332" s="173"/>
      <c r="AK332" s="170">
        <v>42583</v>
      </c>
      <c r="AL332" s="171">
        <v>0</v>
      </c>
      <c r="AM332" s="172">
        <v>0</v>
      </c>
      <c r="AN332" s="172">
        <v>0</v>
      </c>
      <c r="AO332" s="172">
        <v>0</v>
      </c>
      <c r="AP332" s="172">
        <v>0</v>
      </c>
      <c r="AQ332" s="172">
        <v>0</v>
      </c>
      <c r="AR332" s="173">
        <v>0</v>
      </c>
      <c r="AS332" s="174">
        <v>0</v>
      </c>
      <c r="AT332" s="171" t="s">
        <v>232</v>
      </c>
      <c r="AU332" s="172">
        <v>0</v>
      </c>
      <c r="AV332" s="172">
        <v>0</v>
      </c>
      <c r="AW332" s="175"/>
      <c r="AX332" s="176">
        <v>0</v>
      </c>
      <c r="AY332" s="171" t="s">
        <v>232</v>
      </c>
      <c r="AZ332" s="172" t="s">
        <v>232</v>
      </c>
      <c r="BA332" s="172">
        <v>0</v>
      </c>
      <c r="BB332" s="172">
        <v>0</v>
      </c>
      <c r="BC332" s="172">
        <v>0</v>
      </c>
      <c r="BD332" s="172">
        <v>0</v>
      </c>
      <c r="BE332" s="172">
        <v>0</v>
      </c>
      <c r="BF332" s="172">
        <v>0</v>
      </c>
      <c r="BG332" s="172">
        <v>0</v>
      </c>
      <c r="BH332" s="172">
        <v>0</v>
      </c>
      <c r="BI332" s="172">
        <v>0</v>
      </c>
      <c r="BJ332" s="172">
        <v>0</v>
      </c>
      <c r="BK332" s="172" t="s">
        <v>232</v>
      </c>
      <c r="BL332" s="172" t="s">
        <v>232</v>
      </c>
      <c r="BM332" s="172" t="s">
        <v>232</v>
      </c>
      <c r="BN332" s="172">
        <v>0</v>
      </c>
      <c r="BO332" s="172">
        <v>0</v>
      </c>
      <c r="BP332" s="172">
        <v>0</v>
      </c>
      <c r="BQ332" s="172" t="s">
        <v>232</v>
      </c>
      <c r="BR332" s="172" t="s">
        <v>232</v>
      </c>
      <c r="BS332" s="172" t="s">
        <v>232</v>
      </c>
      <c r="BT332" s="172">
        <v>0</v>
      </c>
      <c r="BU332" s="172">
        <v>0</v>
      </c>
      <c r="BV332" s="173" t="s">
        <v>232</v>
      </c>
      <c r="BW332" s="174">
        <v>0</v>
      </c>
      <c r="BX332" s="177">
        <v>0</v>
      </c>
      <c r="BY332" s="178">
        <v>0</v>
      </c>
      <c r="BZ332" s="179">
        <v>0</v>
      </c>
      <c r="CA332" s="179">
        <v>0</v>
      </c>
    </row>
    <row r="333" spans="1:79" x14ac:dyDescent="0.2">
      <c r="A333" s="170">
        <v>42585</v>
      </c>
      <c r="B333" s="171" t="s">
        <v>232</v>
      </c>
      <c r="C333" s="172" t="s">
        <v>232</v>
      </c>
      <c r="D333" s="172" t="s">
        <v>232</v>
      </c>
      <c r="E333" s="172" t="s">
        <v>232</v>
      </c>
      <c r="F333" s="172">
        <v>5.0558673340408672E-2</v>
      </c>
      <c r="G333" s="172" t="s">
        <v>232</v>
      </c>
      <c r="H333" s="173" t="s">
        <v>232</v>
      </c>
      <c r="I333" s="171"/>
      <c r="J333" s="172"/>
      <c r="K333" s="172"/>
      <c r="L333" s="172"/>
      <c r="M333" s="171"/>
      <c r="N333" s="172"/>
      <c r="O333" s="172"/>
      <c r="P333" s="172"/>
      <c r="Q333" s="172"/>
      <c r="R333" s="172"/>
      <c r="S333" s="172"/>
      <c r="T333" s="172"/>
      <c r="U333" s="172"/>
      <c r="V333" s="172"/>
      <c r="W333" s="172"/>
      <c r="X333" s="172"/>
      <c r="Y333" s="172"/>
      <c r="Z333" s="172"/>
      <c r="AA333" s="172"/>
      <c r="AB333" s="172"/>
      <c r="AC333" s="172"/>
      <c r="AD333" s="172"/>
      <c r="AE333" s="172"/>
      <c r="AF333" s="172"/>
      <c r="AG333" s="172"/>
      <c r="AH333" s="172"/>
      <c r="AI333" s="172"/>
      <c r="AJ333" s="173"/>
      <c r="AK333" s="170">
        <v>42585</v>
      </c>
      <c r="AL333" s="171">
        <v>0</v>
      </c>
      <c r="AM333" s="172">
        <v>0</v>
      </c>
      <c r="AN333" s="172">
        <v>0</v>
      </c>
      <c r="AO333" s="172">
        <v>0</v>
      </c>
      <c r="AP333" s="172">
        <v>0</v>
      </c>
      <c r="AQ333" s="172">
        <v>0</v>
      </c>
      <c r="AR333" s="173">
        <v>0</v>
      </c>
      <c r="AS333" s="174">
        <v>0</v>
      </c>
      <c r="AT333" s="171">
        <v>0</v>
      </c>
      <c r="AU333" s="172">
        <v>0</v>
      </c>
      <c r="AV333" s="172">
        <v>0</v>
      </c>
      <c r="AW333" s="175"/>
      <c r="AX333" s="176">
        <v>0</v>
      </c>
      <c r="AY333" s="171" t="s">
        <v>232</v>
      </c>
      <c r="AZ333" s="172" t="s">
        <v>232</v>
      </c>
      <c r="BA333" s="172">
        <v>0</v>
      </c>
      <c r="BB333" s="172">
        <v>0</v>
      </c>
      <c r="BC333" s="172">
        <v>0</v>
      </c>
      <c r="BD333" s="172">
        <v>0</v>
      </c>
      <c r="BE333" s="172">
        <v>0</v>
      </c>
      <c r="BF333" s="172">
        <v>0</v>
      </c>
      <c r="BG333" s="172">
        <v>0</v>
      </c>
      <c r="BH333" s="172">
        <v>0</v>
      </c>
      <c r="BI333" s="172">
        <v>0</v>
      </c>
      <c r="BJ333" s="172">
        <v>0</v>
      </c>
      <c r="BK333" s="172" t="s">
        <v>232</v>
      </c>
      <c r="BL333" s="172" t="s">
        <v>232</v>
      </c>
      <c r="BM333" s="172" t="s">
        <v>232</v>
      </c>
      <c r="BN333" s="172">
        <v>0</v>
      </c>
      <c r="BO333" s="172">
        <v>0</v>
      </c>
      <c r="BP333" s="172">
        <v>0</v>
      </c>
      <c r="BQ333" s="172" t="s">
        <v>232</v>
      </c>
      <c r="BR333" s="172" t="s">
        <v>232</v>
      </c>
      <c r="BS333" s="172" t="s">
        <v>232</v>
      </c>
      <c r="BT333" s="172">
        <v>0</v>
      </c>
      <c r="BU333" s="172">
        <v>0</v>
      </c>
      <c r="BV333" s="173" t="s">
        <v>232</v>
      </c>
      <c r="BW333" s="174">
        <v>0</v>
      </c>
      <c r="BX333" s="177">
        <v>0</v>
      </c>
      <c r="BY333" s="178">
        <v>0</v>
      </c>
      <c r="BZ333" s="179">
        <v>0</v>
      </c>
      <c r="CA333" s="179">
        <v>0</v>
      </c>
    </row>
    <row r="334" spans="1:79" x14ac:dyDescent="0.2">
      <c r="A334" s="170">
        <v>42586</v>
      </c>
      <c r="B334" s="171" t="s">
        <v>232</v>
      </c>
      <c r="C334" s="172" t="s">
        <v>232</v>
      </c>
      <c r="D334" s="172" t="s">
        <v>232</v>
      </c>
      <c r="E334" s="172" t="s">
        <v>232</v>
      </c>
      <c r="F334" s="172">
        <v>5.0556117290189231E-2</v>
      </c>
      <c r="G334" s="172" t="s">
        <v>232</v>
      </c>
      <c r="H334" s="173" t="s">
        <v>232</v>
      </c>
      <c r="I334" s="171"/>
      <c r="J334" s="172"/>
      <c r="K334" s="172"/>
      <c r="L334" s="172"/>
      <c r="M334" s="171"/>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3"/>
      <c r="AK334" s="170">
        <v>42586</v>
      </c>
      <c r="AL334" s="171" t="s">
        <v>232</v>
      </c>
      <c r="AM334" s="172">
        <v>0</v>
      </c>
      <c r="AN334" s="172">
        <v>0</v>
      </c>
      <c r="AO334" s="172">
        <v>0</v>
      </c>
      <c r="AP334" s="172">
        <v>0</v>
      </c>
      <c r="AQ334" s="172">
        <v>0</v>
      </c>
      <c r="AR334" s="173">
        <v>0</v>
      </c>
      <c r="AS334" s="174">
        <v>0</v>
      </c>
      <c r="AT334" s="171">
        <v>0</v>
      </c>
      <c r="AU334" s="172" t="s">
        <v>232</v>
      </c>
      <c r="AV334" s="172">
        <v>0</v>
      </c>
      <c r="AW334" s="175"/>
      <c r="AX334" s="176">
        <v>0</v>
      </c>
      <c r="AY334" s="171" t="s">
        <v>232</v>
      </c>
      <c r="AZ334" s="172" t="s">
        <v>232</v>
      </c>
      <c r="BA334" s="172">
        <v>0</v>
      </c>
      <c r="BB334" s="172">
        <v>0</v>
      </c>
      <c r="BC334" s="172">
        <v>0</v>
      </c>
      <c r="BD334" s="172">
        <v>0</v>
      </c>
      <c r="BE334" s="172">
        <v>0</v>
      </c>
      <c r="BF334" s="172">
        <v>0</v>
      </c>
      <c r="BG334" s="172">
        <v>0</v>
      </c>
      <c r="BH334" s="172">
        <v>0</v>
      </c>
      <c r="BI334" s="172">
        <v>0</v>
      </c>
      <c r="BJ334" s="172">
        <v>0</v>
      </c>
      <c r="BK334" s="172" t="s">
        <v>232</v>
      </c>
      <c r="BL334" s="172" t="s">
        <v>232</v>
      </c>
      <c r="BM334" s="172" t="s">
        <v>232</v>
      </c>
      <c r="BN334" s="172">
        <v>0</v>
      </c>
      <c r="BO334" s="172">
        <v>0</v>
      </c>
      <c r="BP334" s="172">
        <v>0</v>
      </c>
      <c r="BQ334" s="172" t="s">
        <v>232</v>
      </c>
      <c r="BR334" s="172" t="s">
        <v>232</v>
      </c>
      <c r="BS334" s="172" t="s">
        <v>232</v>
      </c>
      <c r="BT334" s="172">
        <v>0</v>
      </c>
      <c r="BU334" s="172">
        <v>0</v>
      </c>
      <c r="BV334" s="173" t="s">
        <v>232</v>
      </c>
      <c r="BW334" s="174">
        <v>0</v>
      </c>
      <c r="BX334" s="177">
        <v>0</v>
      </c>
      <c r="BY334" s="178">
        <v>0</v>
      </c>
      <c r="BZ334" s="179">
        <v>0</v>
      </c>
      <c r="CA334" s="179">
        <v>0</v>
      </c>
    </row>
    <row r="335" spans="1:79" x14ac:dyDescent="0.2">
      <c r="A335" s="170">
        <v>42587</v>
      </c>
      <c r="B335" s="171" t="s">
        <v>232</v>
      </c>
      <c r="C335" s="172" t="s">
        <v>232</v>
      </c>
      <c r="D335" s="172" t="s">
        <v>232</v>
      </c>
      <c r="E335" s="172" t="s">
        <v>232</v>
      </c>
      <c r="F335" s="172">
        <v>5.0553561498419053E-2</v>
      </c>
      <c r="G335" s="172" t="s">
        <v>232</v>
      </c>
      <c r="H335" s="173" t="s">
        <v>232</v>
      </c>
      <c r="I335" s="171"/>
      <c r="J335" s="172"/>
      <c r="K335" s="172"/>
      <c r="L335" s="172"/>
      <c r="M335" s="171"/>
      <c r="N335" s="172"/>
      <c r="O335" s="172"/>
      <c r="P335" s="172"/>
      <c r="Q335" s="172"/>
      <c r="R335" s="172"/>
      <c r="S335" s="172"/>
      <c r="T335" s="172"/>
      <c r="U335" s="172"/>
      <c r="V335" s="172"/>
      <c r="W335" s="172"/>
      <c r="X335" s="172"/>
      <c r="Y335" s="172"/>
      <c r="Z335" s="172"/>
      <c r="AA335" s="172"/>
      <c r="AB335" s="172"/>
      <c r="AC335" s="172"/>
      <c r="AD335" s="172"/>
      <c r="AE335" s="172"/>
      <c r="AF335" s="172"/>
      <c r="AG335" s="172"/>
      <c r="AH335" s="172"/>
      <c r="AI335" s="172"/>
      <c r="AJ335" s="173"/>
      <c r="AK335" s="170">
        <v>42587</v>
      </c>
      <c r="AL335" s="171" t="s">
        <v>232</v>
      </c>
      <c r="AM335" s="172">
        <v>0</v>
      </c>
      <c r="AN335" s="172">
        <v>0</v>
      </c>
      <c r="AO335" s="172">
        <v>0</v>
      </c>
      <c r="AP335" s="172">
        <v>0</v>
      </c>
      <c r="AQ335" s="172">
        <v>0</v>
      </c>
      <c r="AR335" s="173">
        <v>0</v>
      </c>
      <c r="AS335" s="174">
        <v>0</v>
      </c>
      <c r="AT335" s="171">
        <v>0</v>
      </c>
      <c r="AU335" s="172" t="s">
        <v>232</v>
      </c>
      <c r="AV335" s="172">
        <v>0</v>
      </c>
      <c r="AW335" s="175"/>
      <c r="AX335" s="176">
        <v>0</v>
      </c>
      <c r="AY335" s="171" t="s">
        <v>232</v>
      </c>
      <c r="AZ335" s="172" t="s">
        <v>232</v>
      </c>
      <c r="BA335" s="172">
        <v>0</v>
      </c>
      <c r="BB335" s="172">
        <v>0</v>
      </c>
      <c r="BC335" s="172">
        <v>0</v>
      </c>
      <c r="BD335" s="172">
        <v>0</v>
      </c>
      <c r="BE335" s="172">
        <v>0</v>
      </c>
      <c r="BF335" s="172">
        <v>0</v>
      </c>
      <c r="BG335" s="172">
        <v>0</v>
      </c>
      <c r="BH335" s="172">
        <v>0</v>
      </c>
      <c r="BI335" s="172">
        <v>0</v>
      </c>
      <c r="BJ335" s="172">
        <v>0</v>
      </c>
      <c r="BK335" s="172" t="s">
        <v>232</v>
      </c>
      <c r="BL335" s="172" t="s">
        <v>232</v>
      </c>
      <c r="BM335" s="172" t="s">
        <v>232</v>
      </c>
      <c r="BN335" s="172">
        <v>0</v>
      </c>
      <c r="BO335" s="172">
        <v>0</v>
      </c>
      <c r="BP335" s="172">
        <v>0</v>
      </c>
      <c r="BQ335" s="172" t="s">
        <v>232</v>
      </c>
      <c r="BR335" s="172" t="s">
        <v>232</v>
      </c>
      <c r="BS335" s="172" t="s">
        <v>232</v>
      </c>
      <c r="BT335" s="172">
        <v>0</v>
      </c>
      <c r="BU335" s="172">
        <v>0</v>
      </c>
      <c r="BV335" s="173" t="s">
        <v>232</v>
      </c>
      <c r="BW335" s="174">
        <v>0</v>
      </c>
      <c r="BX335" s="177">
        <v>0</v>
      </c>
      <c r="BY335" s="178">
        <v>0</v>
      </c>
      <c r="BZ335" s="179">
        <v>0</v>
      </c>
      <c r="CA335" s="179">
        <v>0</v>
      </c>
    </row>
    <row r="336" spans="1:79" x14ac:dyDescent="0.2">
      <c r="A336" s="170">
        <v>42590</v>
      </c>
      <c r="B336" s="171" t="s">
        <v>232</v>
      </c>
      <c r="C336" s="172">
        <v>2.4940465905934746E-2</v>
      </c>
      <c r="D336" s="172">
        <v>3.6586985558168299E-2</v>
      </c>
      <c r="E336" s="172" t="s">
        <v>232</v>
      </c>
      <c r="F336" s="172">
        <v>4.5490156435580881E-2</v>
      </c>
      <c r="G336" s="172" t="s">
        <v>232</v>
      </c>
      <c r="H336" s="173">
        <v>2.4940465905934746E-2</v>
      </c>
      <c r="I336" s="171"/>
      <c r="J336" s="172"/>
      <c r="K336" s="172"/>
      <c r="L336" s="172"/>
      <c r="M336" s="171"/>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3"/>
      <c r="AK336" s="170">
        <v>42590</v>
      </c>
      <c r="AL336" s="171" t="s">
        <v>232</v>
      </c>
      <c r="AM336" s="172">
        <v>0</v>
      </c>
      <c r="AN336" s="172">
        <v>0</v>
      </c>
      <c r="AO336" s="172">
        <v>0</v>
      </c>
      <c r="AP336" s="172">
        <v>0</v>
      </c>
      <c r="AQ336" s="172">
        <v>0</v>
      </c>
      <c r="AR336" s="173">
        <v>0</v>
      </c>
      <c r="AS336" s="174">
        <v>0</v>
      </c>
      <c r="AT336" s="171">
        <v>0</v>
      </c>
      <c r="AU336" s="172" t="s">
        <v>232</v>
      </c>
      <c r="AV336" s="172">
        <v>0</v>
      </c>
      <c r="AW336" s="175"/>
      <c r="AX336" s="176">
        <v>0</v>
      </c>
      <c r="AY336" s="171" t="s">
        <v>232</v>
      </c>
      <c r="AZ336" s="172" t="s">
        <v>232</v>
      </c>
      <c r="BA336" s="172">
        <v>0</v>
      </c>
      <c r="BB336" s="172">
        <v>0</v>
      </c>
      <c r="BC336" s="172">
        <v>0</v>
      </c>
      <c r="BD336" s="172">
        <v>0</v>
      </c>
      <c r="BE336" s="172">
        <v>0</v>
      </c>
      <c r="BF336" s="172">
        <v>0</v>
      </c>
      <c r="BG336" s="172">
        <v>0</v>
      </c>
      <c r="BH336" s="172">
        <v>0</v>
      </c>
      <c r="BI336" s="172">
        <v>0</v>
      </c>
      <c r="BJ336" s="172">
        <v>0</v>
      </c>
      <c r="BK336" s="172" t="s">
        <v>232</v>
      </c>
      <c r="BL336" s="172" t="s">
        <v>232</v>
      </c>
      <c r="BM336" s="172" t="s">
        <v>232</v>
      </c>
      <c r="BN336" s="172">
        <v>0</v>
      </c>
      <c r="BO336" s="172">
        <v>0</v>
      </c>
      <c r="BP336" s="172">
        <v>0</v>
      </c>
      <c r="BQ336" s="172" t="s">
        <v>232</v>
      </c>
      <c r="BR336" s="172" t="s">
        <v>232</v>
      </c>
      <c r="BS336" s="172" t="s">
        <v>232</v>
      </c>
      <c r="BT336" s="172">
        <v>0</v>
      </c>
      <c r="BU336" s="172">
        <v>0</v>
      </c>
      <c r="BV336" s="173" t="s">
        <v>232</v>
      </c>
      <c r="BW336" s="174">
        <v>0</v>
      </c>
      <c r="BX336" s="177">
        <v>0</v>
      </c>
      <c r="BY336" s="178">
        <v>0</v>
      </c>
      <c r="BZ336" s="179">
        <v>0</v>
      </c>
      <c r="CA336" s="179">
        <v>0</v>
      </c>
    </row>
    <row r="337" spans="1:79" x14ac:dyDescent="0.2">
      <c r="A337" s="170">
        <v>42591</v>
      </c>
      <c r="B337" s="171" t="s">
        <v>232</v>
      </c>
      <c r="C337" s="172">
        <v>2.413786023376668E-2</v>
      </c>
      <c r="D337" s="172">
        <v>3.5783142130746404E-2</v>
      </c>
      <c r="E337" s="172" t="s">
        <v>232</v>
      </c>
      <c r="F337" s="172">
        <v>4.5487857269214019E-2</v>
      </c>
      <c r="G337" s="172" t="s">
        <v>232</v>
      </c>
      <c r="H337" s="173">
        <v>2.413786023376668E-2</v>
      </c>
      <c r="I337" s="171"/>
      <c r="J337" s="172"/>
      <c r="K337" s="172"/>
      <c r="L337" s="172"/>
      <c r="M337" s="171"/>
      <c r="N337" s="172"/>
      <c r="O337" s="172"/>
      <c r="P337" s="172"/>
      <c r="Q337" s="172"/>
      <c r="R337" s="172"/>
      <c r="S337" s="172"/>
      <c r="T337" s="172"/>
      <c r="U337" s="172"/>
      <c r="V337" s="172"/>
      <c r="W337" s="172"/>
      <c r="X337" s="172"/>
      <c r="Y337" s="172"/>
      <c r="Z337" s="172"/>
      <c r="AA337" s="172"/>
      <c r="AB337" s="172"/>
      <c r="AC337" s="172"/>
      <c r="AD337" s="172"/>
      <c r="AE337" s="172"/>
      <c r="AF337" s="172"/>
      <c r="AG337" s="172"/>
      <c r="AH337" s="172"/>
      <c r="AI337" s="172"/>
      <c r="AJ337" s="173"/>
      <c r="AK337" s="170">
        <v>42591</v>
      </c>
      <c r="AL337" s="171" t="s">
        <v>232</v>
      </c>
      <c r="AM337" s="172">
        <v>0</v>
      </c>
      <c r="AN337" s="172">
        <v>0</v>
      </c>
      <c r="AO337" s="172">
        <v>0</v>
      </c>
      <c r="AP337" s="172">
        <v>0</v>
      </c>
      <c r="AQ337" s="172">
        <v>0</v>
      </c>
      <c r="AR337" s="173">
        <v>0</v>
      </c>
      <c r="AS337" s="174">
        <v>0</v>
      </c>
      <c r="AT337" s="171">
        <v>0</v>
      </c>
      <c r="AU337" s="172" t="s">
        <v>232</v>
      </c>
      <c r="AV337" s="172">
        <v>0</v>
      </c>
      <c r="AW337" s="175"/>
      <c r="AX337" s="176">
        <v>0</v>
      </c>
      <c r="AY337" s="171" t="s">
        <v>232</v>
      </c>
      <c r="AZ337" s="172" t="s">
        <v>232</v>
      </c>
      <c r="BA337" s="172">
        <v>0</v>
      </c>
      <c r="BB337" s="172">
        <v>0</v>
      </c>
      <c r="BC337" s="172">
        <v>0</v>
      </c>
      <c r="BD337" s="172">
        <v>0</v>
      </c>
      <c r="BE337" s="172">
        <v>0</v>
      </c>
      <c r="BF337" s="172">
        <v>0</v>
      </c>
      <c r="BG337" s="172">
        <v>0</v>
      </c>
      <c r="BH337" s="172">
        <v>0</v>
      </c>
      <c r="BI337" s="172">
        <v>0</v>
      </c>
      <c r="BJ337" s="172">
        <v>0</v>
      </c>
      <c r="BK337" s="172" t="s">
        <v>232</v>
      </c>
      <c r="BL337" s="172" t="s">
        <v>232</v>
      </c>
      <c r="BM337" s="172" t="s">
        <v>232</v>
      </c>
      <c r="BN337" s="172">
        <v>0</v>
      </c>
      <c r="BO337" s="172">
        <v>0</v>
      </c>
      <c r="BP337" s="172">
        <v>0</v>
      </c>
      <c r="BQ337" s="172" t="s">
        <v>232</v>
      </c>
      <c r="BR337" s="172" t="s">
        <v>232</v>
      </c>
      <c r="BS337" s="172" t="s">
        <v>232</v>
      </c>
      <c r="BT337" s="172">
        <v>0</v>
      </c>
      <c r="BU337" s="172">
        <v>0</v>
      </c>
      <c r="BV337" s="173" t="s">
        <v>232</v>
      </c>
      <c r="BW337" s="174">
        <v>0</v>
      </c>
      <c r="BX337" s="177">
        <v>0</v>
      </c>
      <c r="BY337" s="178">
        <v>0</v>
      </c>
      <c r="BZ337" s="179">
        <v>0</v>
      </c>
      <c r="CA337" s="179">
        <v>0</v>
      </c>
    </row>
    <row r="338" spans="1:79" x14ac:dyDescent="0.2">
      <c r="A338" s="170">
        <v>42592</v>
      </c>
      <c r="B338" s="171" t="s">
        <v>232</v>
      </c>
      <c r="C338" s="172" t="s">
        <v>232</v>
      </c>
      <c r="D338" s="172" t="s">
        <v>232</v>
      </c>
      <c r="E338" s="172" t="s">
        <v>232</v>
      </c>
      <c r="F338" s="172">
        <v>4.548555833523029E-2</v>
      </c>
      <c r="G338" s="172" t="s">
        <v>232</v>
      </c>
      <c r="H338" s="173" t="s">
        <v>232</v>
      </c>
      <c r="I338" s="171"/>
      <c r="J338" s="172"/>
      <c r="K338" s="172"/>
      <c r="L338" s="172"/>
      <c r="M338" s="171"/>
      <c r="N338" s="172"/>
      <c r="O338" s="172"/>
      <c r="P338" s="172"/>
      <c r="Q338" s="172"/>
      <c r="R338" s="172"/>
      <c r="S338" s="172"/>
      <c r="T338" s="172"/>
      <c r="U338" s="172"/>
      <c r="V338" s="172"/>
      <c r="W338" s="172"/>
      <c r="X338" s="172"/>
      <c r="Y338" s="172"/>
      <c r="Z338" s="172"/>
      <c r="AA338" s="172"/>
      <c r="AB338" s="172"/>
      <c r="AC338" s="172"/>
      <c r="AD338" s="172"/>
      <c r="AE338" s="172"/>
      <c r="AF338" s="172"/>
      <c r="AG338" s="172"/>
      <c r="AH338" s="172"/>
      <c r="AI338" s="172"/>
      <c r="AJ338" s="173"/>
      <c r="AK338" s="170">
        <v>42592</v>
      </c>
      <c r="AL338" s="171">
        <v>0</v>
      </c>
      <c r="AM338" s="172">
        <v>0</v>
      </c>
      <c r="AN338" s="172">
        <v>0</v>
      </c>
      <c r="AO338" s="172">
        <v>0</v>
      </c>
      <c r="AP338" s="172">
        <v>0</v>
      </c>
      <c r="AQ338" s="172">
        <v>0</v>
      </c>
      <c r="AR338" s="173">
        <v>0</v>
      </c>
      <c r="AS338" s="174">
        <v>0</v>
      </c>
      <c r="AT338" s="171">
        <v>0</v>
      </c>
      <c r="AU338" s="172" t="s">
        <v>232</v>
      </c>
      <c r="AV338" s="172">
        <v>0</v>
      </c>
      <c r="AW338" s="175"/>
      <c r="AX338" s="176">
        <v>0</v>
      </c>
      <c r="AY338" s="171" t="s">
        <v>232</v>
      </c>
      <c r="AZ338" s="172" t="s">
        <v>232</v>
      </c>
      <c r="BA338" s="172">
        <v>0</v>
      </c>
      <c r="BB338" s="172">
        <v>0</v>
      </c>
      <c r="BC338" s="172">
        <v>0</v>
      </c>
      <c r="BD338" s="172">
        <v>0</v>
      </c>
      <c r="BE338" s="172">
        <v>0</v>
      </c>
      <c r="BF338" s="172">
        <v>0</v>
      </c>
      <c r="BG338" s="172">
        <v>0</v>
      </c>
      <c r="BH338" s="172">
        <v>0</v>
      </c>
      <c r="BI338" s="172">
        <v>0</v>
      </c>
      <c r="BJ338" s="172">
        <v>0</v>
      </c>
      <c r="BK338" s="172" t="s">
        <v>232</v>
      </c>
      <c r="BL338" s="172" t="s">
        <v>232</v>
      </c>
      <c r="BM338" s="172" t="s">
        <v>232</v>
      </c>
      <c r="BN338" s="172">
        <v>0</v>
      </c>
      <c r="BO338" s="172">
        <v>0</v>
      </c>
      <c r="BP338" s="172">
        <v>0</v>
      </c>
      <c r="BQ338" s="172" t="s">
        <v>232</v>
      </c>
      <c r="BR338" s="172" t="s">
        <v>232</v>
      </c>
      <c r="BS338" s="172" t="s">
        <v>232</v>
      </c>
      <c r="BT338" s="172">
        <v>0</v>
      </c>
      <c r="BU338" s="172">
        <v>0</v>
      </c>
      <c r="BV338" s="173" t="s">
        <v>232</v>
      </c>
      <c r="BW338" s="174">
        <v>0</v>
      </c>
      <c r="BX338" s="177">
        <v>0</v>
      </c>
      <c r="BY338" s="178">
        <v>0</v>
      </c>
      <c r="BZ338" s="179">
        <v>0</v>
      </c>
      <c r="CA338" s="179">
        <v>0</v>
      </c>
    </row>
    <row r="339" spans="1:79" x14ac:dyDescent="0.2">
      <c r="A339" s="170">
        <v>42593</v>
      </c>
      <c r="B339" s="171" t="s">
        <v>232</v>
      </c>
      <c r="C339" s="172">
        <v>2.2532909314061145E-2</v>
      </c>
      <c r="D339" s="172">
        <v>3.4075511333120215E-2</v>
      </c>
      <c r="E339" s="172" t="s">
        <v>232</v>
      </c>
      <c r="F339" s="172">
        <v>4.5483259633594432E-2</v>
      </c>
      <c r="G339" s="172" t="s">
        <v>232</v>
      </c>
      <c r="H339" s="173">
        <v>2.2532909314061145E-2</v>
      </c>
      <c r="I339" s="171"/>
      <c r="J339" s="172"/>
      <c r="K339" s="172"/>
      <c r="L339" s="172"/>
      <c r="M339" s="171"/>
      <c r="N339" s="172"/>
      <c r="O339" s="172"/>
      <c r="P339" s="172"/>
      <c r="Q339" s="172"/>
      <c r="R339" s="172"/>
      <c r="S339" s="172"/>
      <c r="T339" s="172"/>
      <c r="U339" s="172"/>
      <c r="V339" s="172"/>
      <c r="W339" s="172"/>
      <c r="X339" s="172"/>
      <c r="Y339" s="172"/>
      <c r="Z339" s="172"/>
      <c r="AA339" s="172"/>
      <c r="AB339" s="172"/>
      <c r="AC339" s="172"/>
      <c r="AD339" s="172"/>
      <c r="AE339" s="172"/>
      <c r="AF339" s="172"/>
      <c r="AG339" s="172"/>
      <c r="AH339" s="172"/>
      <c r="AI339" s="172"/>
      <c r="AJ339" s="173"/>
      <c r="AK339" s="170">
        <v>42593</v>
      </c>
      <c r="AL339" s="171">
        <v>0</v>
      </c>
      <c r="AM339" s="172">
        <v>0</v>
      </c>
      <c r="AN339" s="172">
        <v>0</v>
      </c>
      <c r="AO339" s="172">
        <v>0</v>
      </c>
      <c r="AP339" s="172">
        <v>0</v>
      </c>
      <c r="AQ339" s="172">
        <v>0</v>
      </c>
      <c r="AR339" s="173">
        <v>0</v>
      </c>
      <c r="AS339" s="174">
        <v>0</v>
      </c>
      <c r="AT339" s="171" t="s">
        <v>232</v>
      </c>
      <c r="AU339" s="172" t="s">
        <v>232</v>
      </c>
      <c r="AV339" s="172" t="s">
        <v>232</v>
      </c>
      <c r="AW339" s="175"/>
      <c r="AX339" s="176">
        <v>1.5909090909090908</v>
      </c>
      <c r="AY339" s="171" t="s">
        <v>232</v>
      </c>
      <c r="AZ339" s="172" t="s">
        <v>232</v>
      </c>
      <c r="BA339" s="172">
        <v>0</v>
      </c>
      <c r="BB339" s="172">
        <v>0</v>
      </c>
      <c r="BC339" s="172">
        <v>0</v>
      </c>
      <c r="BD339" s="172">
        <v>0</v>
      </c>
      <c r="BE339" s="172">
        <v>0</v>
      </c>
      <c r="BF339" s="172">
        <v>0</v>
      </c>
      <c r="BG339" s="172">
        <v>0</v>
      </c>
      <c r="BH339" s="172">
        <v>0</v>
      </c>
      <c r="BI339" s="172">
        <v>0</v>
      </c>
      <c r="BJ339" s="172">
        <v>0</v>
      </c>
      <c r="BK339" s="172" t="s">
        <v>232</v>
      </c>
      <c r="BL339" s="172" t="s">
        <v>232</v>
      </c>
      <c r="BM339" s="172" t="s">
        <v>232</v>
      </c>
      <c r="BN339" s="172">
        <v>0</v>
      </c>
      <c r="BO339" s="172">
        <v>0</v>
      </c>
      <c r="BP339" s="172">
        <v>0</v>
      </c>
      <c r="BQ339" s="172" t="s">
        <v>232</v>
      </c>
      <c r="BR339" s="172" t="s">
        <v>232</v>
      </c>
      <c r="BS339" s="172" t="s">
        <v>232</v>
      </c>
      <c r="BT339" s="172">
        <v>0</v>
      </c>
      <c r="BU339" s="172">
        <v>0</v>
      </c>
      <c r="BV339" s="173" t="s">
        <v>232</v>
      </c>
      <c r="BW339" s="174">
        <v>0</v>
      </c>
      <c r="BX339" s="177">
        <v>0</v>
      </c>
      <c r="BY339" s="178">
        <v>0</v>
      </c>
      <c r="BZ339" s="179">
        <v>0</v>
      </c>
      <c r="CA339" s="179">
        <v>0.34627045939009304</v>
      </c>
    </row>
    <row r="340" spans="1:79" x14ac:dyDescent="0.2">
      <c r="A340" s="170">
        <v>42594</v>
      </c>
      <c r="B340" s="171" t="s">
        <v>232</v>
      </c>
      <c r="C340" s="172">
        <v>2.1630412359770132E-2</v>
      </c>
      <c r="D340" s="172">
        <v>3.3271933921131161E-2</v>
      </c>
      <c r="E340" s="172" t="s">
        <v>232</v>
      </c>
      <c r="F340" s="172">
        <v>4.5480961164314333E-2</v>
      </c>
      <c r="G340" s="172" t="s">
        <v>232</v>
      </c>
      <c r="H340" s="173">
        <v>2.1630412359770132E-2</v>
      </c>
      <c r="I340" s="171"/>
      <c r="J340" s="172"/>
      <c r="K340" s="172"/>
      <c r="L340" s="172"/>
      <c r="M340" s="171"/>
      <c r="N340" s="172"/>
      <c r="O340" s="172"/>
      <c r="P340" s="172"/>
      <c r="Q340" s="172"/>
      <c r="R340" s="172"/>
      <c r="S340" s="172"/>
      <c r="T340" s="172"/>
      <c r="U340" s="172"/>
      <c r="V340" s="172"/>
      <c r="W340" s="172"/>
      <c r="X340" s="172"/>
      <c r="Y340" s="172"/>
      <c r="Z340" s="172"/>
      <c r="AA340" s="172"/>
      <c r="AB340" s="172"/>
      <c r="AC340" s="172"/>
      <c r="AD340" s="172"/>
      <c r="AE340" s="172"/>
      <c r="AF340" s="172"/>
      <c r="AG340" s="172"/>
      <c r="AH340" s="172"/>
      <c r="AI340" s="172"/>
      <c r="AJ340" s="173"/>
      <c r="AK340" s="170">
        <v>42594</v>
      </c>
      <c r="AL340" s="171">
        <v>0</v>
      </c>
      <c r="AM340" s="172">
        <v>0</v>
      </c>
      <c r="AN340" s="172">
        <v>0</v>
      </c>
      <c r="AO340" s="172">
        <v>0</v>
      </c>
      <c r="AP340" s="172">
        <v>0</v>
      </c>
      <c r="AQ340" s="172">
        <v>0</v>
      </c>
      <c r="AR340" s="173">
        <v>0</v>
      </c>
      <c r="AS340" s="174">
        <v>0</v>
      </c>
      <c r="AT340" s="171" t="s">
        <v>232</v>
      </c>
      <c r="AU340" s="172" t="s">
        <v>232</v>
      </c>
      <c r="AV340" s="172" t="s">
        <v>232</v>
      </c>
      <c r="AW340" s="175"/>
      <c r="AX340" s="176">
        <v>0</v>
      </c>
      <c r="AY340" s="171" t="s">
        <v>232</v>
      </c>
      <c r="AZ340" s="172" t="s">
        <v>232</v>
      </c>
      <c r="BA340" s="172">
        <v>0</v>
      </c>
      <c r="BB340" s="172">
        <v>0</v>
      </c>
      <c r="BC340" s="172">
        <v>0</v>
      </c>
      <c r="BD340" s="172">
        <v>0</v>
      </c>
      <c r="BE340" s="172">
        <v>0</v>
      </c>
      <c r="BF340" s="172">
        <v>0</v>
      </c>
      <c r="BG340" s="172">
        <v>0</v>
      </c>
      <c r="BH340" s="172">
        <v>0</v>
      </c>
      <c r="BI340" s="172">
        <v>0</v>
      </c>
      <c r="BJ340" s="172">
        <v>0</v>
      </c>
      <c r="BK340" s="172" t="s">
        <v>232</v>
      </c>
      <c r="BL340" s="172" t="s">
        <v>232</v>
      </c>
      <c r="BM340" s="172" t="s">
        <v>232</v>
      </c>
      <c r="BN340" s="172">
        <v>0</v>
      </c>
      <c r="BO340" s="172">
        <v>0</v>
      </c>
      <c r="BP340" s="172">
        <v>0</v>
      </c>
      <c r="BQ340" s="172" t="s">
        <v>232</v>
      </c>
      <c r="BR340" s="172" t="s">
        <v>232</v>
      </c>
      <c r="BS340" s="172" t="s">
        <v>232</v>
      </c>
      <c r="BT340" s="172">
        <v>0</v>
      </c>
      <c r="BU340" s="172">
        <v>0</v>
      </c>
      <c r="BV340" s="173" t="s">
        <v>232</v>
      </c>
      <c r="BW340" s="174">
        <v>0</v>
      </c>
      <c r="BX340" s="177">
        <v>0</v>
      </c>
      <c r="BY340" s="178">
        <v>0</v>
      </c>
      <c r="BZ340" s="179">
        <v>0</v>
      </c>
      <c r="CA340" s="179">
        <v>0</v>
      </c>
    </row>
    <row r="341" spans="1:79" x14ac:dyDescent="0.2">
      <c r="A341" s="170">
        <v>42597</v>
      </c>
      <c r="B341" s="171" t="s">
        <v>232</v>
      </c>
      <c r="C341" s="172">
        <v>1.9123799568557635E-2</v>
      </c>
      <c r="D341" s="172">
        <v>3.0761538457680541E-2</v>
      </c>
      <c r="E341" s="172" t="s">
        <v>232</v>
      </c>
      <c r="F341" s="172">
        <v>3.5368718894471456E-2</v>
      </c>
      <c r="G341" s="172" t="s">
        <v>232</v>
      </c>
      <c r="H341" s="173">
        <v>1.9123799568557635E-2</v>
      </c>
      <c r="I341" s="171"/>
      <c r="J341" s="172"/>
      <c r="K341" s="172"/>
      <c r="L341" s="172"/>
      <c r="M341" s="171"/>
      <c r="N341" s="172"/>
      <c r="O341" s="172"/>
      <c r="P341" s="172"/>
      <c r="Q341" s="172"/>
      <c r="R341" s="172"/>
      <c r="S341" s="172"/>
      <c r="T341" s="172"/>
      <c r="U341" s="172"/>
      <c r="V341" s="172"/>
      <c r="W341" s="172"/>
      <c r="X341" s="172"/>
      <c r="Y341" s="172"/>
      <c r="Z341" s="172"/>
      <c r="AA341" s="172"/>
      <c r="AB341" s="172"/>
      <c r="AC341" s="172"/>
      <c r="AD341" s="172"/>
      <c r="AE341" s="172"/>
      <c r="AF341" s="172"/>
      <c r="AG341" s="172"/>
      <c r="AH341" s="172"/>
      <c r="AI341" s="172"/>
      <c r="AJ341" s="173"/>
      <c r="AK341" s="170">
        <v>42597</v>
      </c>
      <c r="AL341" s="171">
        <v>0</v>
      </c>
      <c r="AM341" s="172">
        <v>0</v>
      </c>
      <c r="AN341" s="172">
        <v>0</v>
      </c>
      <c r="AO341" s="172">
        <v>0</v>
      </c>
      <c r="AP341" s="172">
        <v>0</v>
      </c>
      <c r="AQ341" s="172">
        <v>0</v>
      </c>
      <c r="AR341" s="173">
        <v>0</v>
      </c>
      <c r="AS341" s="174">
        <v>0</v>
      </c>
      <c r="AT341" s="171" t="s">
        <v>232</v>
      </c>
      <c r="AU341" s="172">
        <v>0</v>
      </c>
      <c r="AV341" s="172">
        <v>0</v>
      </c>
      <c r="AW341" s="175"/>
      <c r="AX341" s="176">
        <v>0</v>
      </c>
      <c r="AY341" s="171" t="s">
        <v>232</v>
      </c>
      <c r="AZ341" s="172" t="s">
        <v>232</v>
      </c>
      <c r="BA341" s="172">
        <v>0</v>
      </c>
      <c r="BB341" s="172">
        <v>0</v>
      </c>
      <c r="BC341" s="172">
        <v>0</v>
      </c>
      <c r="BD341" s="172">
        <v>0</v>
      </c>
      <c r="BE341" s="172">
        <v>0</v>
      </c>
      <c r="BF341" s="172">
        <v>0</v>
      </c>
      <c r="BG341" s="172">
        <v>0</v>
      </c>
      <c r="BH341" s="172">
        <v>0</v>
      </c>
      <c r="BI341" s="172">
        <v>0</v>
      </c>
      <c r="BJ341" s="172">
        <v>0</v>
      </c>
      <c r="BK341" s="172" t="s">
        <v>232</v>
      </c>
      <c r="BL341" s="172" t="s">
        <v>232</v>
      </c>
      <c r="BM341" s="172" t="s">
        <v>232</v>
      </c>
      <c r="BN341" s="172">
        <v>0</v>
      </c>
      <c r="BO341" s="172">
        <v>0</v>
      </c>
      <c r="BP341" s="172">
        <v>0</v>
      </c>
      <c r="BQ341" s="172" t="s">
        <v>232</v>
      </c>
      <c r="BR341" s="172" t="s">
        <v>232</v>
      </c>
      <c r="BS341" s="172" t="s">
        <v>232</v>
      </c>
      <c r="BT341" s="172">
        <v>0</v>
      </c>
      <c r="BU341" s="172">
        <v>0</v>
      </c>
      <c r="BV341" s="173" t="s">
        <v>232</v>
      </c>
      <c r="BW341" s="174">
        <v>0</v>
      </c>
      <c r="BX341" s="177">
        <v>0</v>
      </c>
      <c r="BY341" s="178">
        <v>0</v>
      </c>
      <c r="BZ341" s="179">
        <v>0</v>
      </c>
      <c r="CA341" s="179">
        <v>0</v>
      </c>
    </row>
    <row r="342" spans="1:79" x14ac:dyDescent="0.2">
      <c r="A342" s="170">
        <v>42598</v>
      </c>
      <c r="B342" s="171" t="s">
        <v>232</v>
      </c>
      <c r="C342" s="172">
        <v>1.8321812117336331E-2</v>
      </c>
      <c r="D342" s="172">
        <v>2.9958313857922261E-2</v>
      </c>
      <c r="E342" s="172" t="s">
        <v>232</v>
      </c>
      <c r="F342" s="172">
        <v>3.5366931918666966E-2</v>
      </c>
      <c r="G342" s="172" t="s">
        <v>232</v>
      </c>
      <c r="H342" s="173">
        <v>1.8321812117336331E-2</v>
      </c>
      <c r="I342" s="171"/>
      <c r="J342" s="172"/>
      <c r="K342" s="172"/>
      <c r="L342" s="172"/>
      <c r="M342" s="171"/>
      <c r="N342" s="172"/>
      <c r="O342" s="172"/>
      <c r="P342" s="172"/>
      <c r="Q342" s="172"/>
      <c r="R342" s="172"/>
      <c r="S342" s="172"/>
      <c r="T342" s="172"/>
      <c r="U342" s="172"/>
      <c r="V342" s="172"/>
      <c r="W342" s="172"/>
      <c r="X342" s="172"/>
      <c r="Y342" s="172"/>
      <c r="Z342" s="172"/>
      <c r="AA342" s="172"/>
      <c r="AB342" s="172"/>
      <c r="AC342" s="172"/>
      <c r="AD342" s="172"/>
      <c r="AE342" s="172"/>
      <c r="AF342" s="172"/>
      <c r="AG342" s="172"/>
      <c r="AH342" s="172"/>
      <c r="AI342" s="172"/>
      <c r="AJ342" s="173"/>
      <c r="AK342" s="170">
        <v>42598</v>
      </c>
      <c r="AL342" s="171">
        <v>0</v>
      </c>
      <c r="AM342" s="172">
        <v>0</v>
      </c>
      <c r="AN342" s="172">
        <v>0</v>
      </c>
      <c r="AO342" s="172">
        <v>0</v>
      </c>
      <c r="AP342" s="172">
        <v>0</v>
      </c>
      <c r="AQ342" s="172">
        <v>0</v>
      </c>
      <c r="AR342" s="173">
        <v>0</v>
      </c>
      <c r="AS342" s="174">
        <v>0</v>
      </c>
      <c r="AT342" s="171" t="s">
        <v>232</v>
      </c>
      <c r="AU342" s="172">
        <v>0</v>
      </c>
      <c r="AV342" s="172">
        <v>0</v>
      </c>
      <c r="AW342" s="175"/>
      <c r="AX342" s="176">
        <v>0</v>
      </c>
      <c r="AY342" s="171" t="s">
        <v>232</v>
      </c>
      <c r="AZ342" s="172" t="s">
        <v>232</v>
      </c>
      <c r="BA342" s="172">
        <v>0</v>
      </c>
      <c r="BB342" s="172">
        <v>0</v>
      </c>
      <c r="BC342" s="172">
        <v>0</v>
      </c>
      <c r="BD342" s="172">
        <v>0</v>
      </c>
      <c r="BE342" s="172">
        <v>0</v>
      </c>
      <c r="BF342" s="172">
        <v>0</v>
      </c>
      <c r="BG342" s="172">
        <v>0</v>
      </c>
      <c r="BH342" s="172">
        <v>0</v>
      </c>
      <c r="BI342" s="172">
        <v>0</v>
      </c>
      <c r="BJ342" s="172">
        <v>0</v>
      </c>
      <c r="BK342" s="172" t="s">
        <v>232</v>
      </c>
      <c r="BL342" s="172" t="s">
        <v>232</v>
      </c>
      <c r="BM342" s="172" t="s">
        <v>232</v>
      </c>
      <c r="BN342" s="172">
        <v>0</v>
      </c>
      <c r="BO342" s="172">
        <v>0</v>
      </c>
      <c r="BP342" s="172">
        <v>0</v>
      </c>
      <c r="BQ342" s="172" t="s">
        <v>232</v>
      </c>
      <c r="BR342" s="172" t="s">
        <v>232</v>
      </c>
      <c r="BS342" s="172" t="s">
        <v>232</v>
      </c>
      <c r="BT342" s="172">
        <v>0</v>
      </c>
      <c r="BU342" s="172">
        <v>0</v>
      </c>
      <c r="BV342" s="173" t="s">
        <v>232</v>
      </c>
      <c r="BW342" s="174">
        <v>0</v>
      </c>
      <c r="BX342" s="177">
        <v>0</v>
      </c>
      <c r="BY342" s="178">
        <v>0</v>
      </c>
      <c r="BZ342" s="179">
        <v>0</v>
      </c>
      <c r="CA342" s="179">
        <v>0</v>
      </c>
    </row>
    <row r="343" spans="1:79" x14ac:dyDescent="0.2">
      <c r="A343" s="170">
        <v>42599</v>
      </c>
      <c r="B343" s="171" t="s">
        <v>232</v>
      </c>
      <c r="C343" s="172">
        <v>1.7519911379280849E-2</v>
      </c>
      <c r="D343" s="172">
        <v>2.9155176170903116E-2</v>
      </c>
      <c r="E343" s="172" t="s">
        <v>232</v>
      </c>
      <c r="F343" s="172">
        <v>3.5365145123395648E-2</v>
      </c>
      <c r="G343" s="172" t="s">
        <v>232</v>
      </c>
      <c r="H343" s="173">
        <v>1.7519911379280849E-2</v>
      </c>
      <c r="I343" s="171"/>
      <c r="J343" s="172"/>
      <c r="K343" s="172"/>
      <c r="L343" s="172"/>
      <c r="M343" s="171"/>
      <c r="N343" s="172"/>
      <c r="O343" s="172"/>
      <c r="P343" s="172"/>
      <c r="Q343" s="172"/>
      <c r="R343" s="172"/>
      <c r="S343" s="172"/>
      <c r="T343" s="172"/>
      <c r="U343" s="172"/>
      <c r="V343" s="172"/>
      <c r="W343" s="172"/>
      <c r="X343" s="172"/>
      <c r="Y343" s="172"/>
      <c r="Z343" s="172"/>
      <c r="AA343" s="172"/>
      <c r="AB343" s="172"/>
      <c r="AC343" s="172"/>
      <c r="AD343" s="172"/>
      <c r="AE343" s="172"/>
      <c r="AF343" s="172"/>
      <c r="AG343" s="172"/>
      <c r="AH343" s="172"/>
      <c r="AI343" s="172"/>
      <c r="AJ343" s="173"/>
      <c r="AK343" s="170">
        <v>42599</v>
      </c>
      <c r="AL343" s="171">
        <v>0</v>
      </c>
      <c r="AM343" s="172">
        <v>0</v>
      </c>
      <c r="AN343" s="172">
        <v>0</v>
      </c>
      <c r="AO343" s="172">
        <v>0</v>
      </c>
      <c r="AP343" s="172">
        <v>0</v>
      </c>
      <c r="AQ343" s="172">
        <v>0</v>
      </c>
      <c r="AR343" s="173">
        <v>0</v>
      </c>
      <c r="AS343" s="174">
        <v>0</v>
      </c>
      <c r="AT343" s="171" t="s">
        <v>232</v>
      </c>
      <c r="AU343" s="172">
        <v>0</v>
      </c>
      <c r="AV343" s="172">
        <v>0</v>
      </c>
      <c r="AW343" s="175"/>
      <c r="AX343" s="176">
        <v>0</v>
      </c>
      <c r="AY343" s="171" t="s">
        <v>232</v>
      </c>
      <c r="AZ343" s="172" t="s">
        <v>232</v>
      </c>
      <c r="BA343" s="172">
        <v>0</v>
      </c>
      <c r="BB343" s="172">
        <v>0</v>
      </c>
      <c r="BC343" s="172">
        <v>0</v>
      </c>
      <c r="BD343" s="172">
        <v>0</v>
      </c>
      <c r="BE343" s="172">
        <v>0</v>
      </c>
      <c r="BF343" s="172">
        <v>0</v>
      </c>
      <c r="BG343" s="172">
        <v>0</v>
      </c>
      <c r="BH343" s="172">
        <v>0</v>
      </c>
      <c r="BI343" s="172">
        <v>0</v>
      </c>
      <c r="BJ343" s="172">
        <v>0</v>
      </c>
      <c r="BK343" s="172" t="s">
        <v>232</v>
      </c>
      <c r="BL343" s="172" t="s">
        <v>232</v>
      </c>
      <c r="BM343" s="172" t="s">
        <v>232</v>
      </c>
      <c r="BN343" s="172">
        <v>0</v>
      </c>
      <c r="BO343" s="172">
        <v>0</v>
      </c>
      <c r="BP343" s="172">
        <v>0</v>
      </c>
      <c r="BQ343" s="172" t="s">
        <v>232</v>
      </c>
      <c r="BR343" s="172" t="s">
        <v>232</v>
      </c>
      <c r="BS343" s="172" t="s">
        <v>232</v>
      </c>
      <c r="BT343" s="172">
        <v>0</v>
      </c>
      <c r="BU343" s="172">
        <v>0</v>
      </c>
      <c r="BV343" s="173" t="s">
        <v>232</v>
      </c>
      <c r="BW343" s="174">
        <v>0</v>
      </c>
      <c r="BX343" s="177">
        <v>0</v>
      </c>
      <c r="BY343" s="178">
        <v>0</v>
      </c>
      <c r="BZ343" s="179">
        <v>0</v>
      </c>
      <c r="CA343" s="179">
        <v>0</v>
      </c>
    </row>
    <row r="344" spans="1:79" x14ac:dyDescent="0.2">
      <c r="A344" s="170">
        <v>42600</v>
      </c>
      <c r="B344" s="171" t="s">
        <v>232</v>
      </c>
      <c r="C344" s="172">
        <v>1.6617980655065624E-2</v>
      </c>
      <c r="D344" s="172">
        <v>2.8251927041901242E-2</v>
      </c>
      <c r="E344" s="172" t="s">
        <v>232</v>
      </c>
      <c r="F344" s="172" t="s">
        <v>232</v>
      </c>
      <c r="G344" s="172" t="s">
        <v>232</v>
      </c>
      <c r="H344" s="173">
        <v>1.6617980655065624E-2</v>
      </c>
      <c r="I344" s="171"/>
      <c r="J344" s="172"/>
      <c r="K344" s="172"/>
      <c r="L344" s="172"/>
      <c r="M344" s="171"/>
      <c r="N344" s="172"/>
      <c r="O344" s="172"/>
      <c r="P344" s="172"/>
      <c r="Q344" s="172"/>
      <c r="R344" s="172"/>
      <c r="S344" s="172"/>
      <c r="T344" s="172"/>
      <c r="U344" s="172"/>
      <c r="V344" s="172"/>
      <c r="W344" s="172"/>
      <c r="X344" s="172"/>
      <c r="Y344" s="172"/>
      <c r="Z344" s="172"/>
      <c r="AA344" s="172"/>
      <c r="AB344" s="172"/>
      <c r="AC344" s="172"/>
      <c r="AD344" s="172"/>
      <c r="AE344" s="172"/>
      <c r="AF344" s="172"/>
      <c r="AG344" s="172"/>
      <c r="AH344" s="172"/>
      <c r="AI344" s="172"/>
      <c r="AJ344" s="173"/>
      <c r="AK344" s="170">
        <v>42600</v>
      </c>
      <c r="AL344" s="171" t="s">
        <v>232</v>
      </c>
      <c r="AM344" s="172">
        <v>0</v>
      </c>
      <c r="AN344" s="172">
        <v>0</v>
      </c>
      <c r="AO344" s="172">
        <v>0</v>
      </c>
      <c r="AP344" s="172">
        <v>0</v>
      </c>
      <c r="AQ344" s="172">
        <v>0</v>
      </c>
      <c r="AR344" s="173">
        <v>0</v>
      </c>
      <c r="AS344" s="174">
        <v>0</v>
      </c>
      <c r="AT344" s="171" t="s">
        <v>232</v>
      </c>
      <c r="AU344" s="172">
        <v>0</v>
      </c>
      <c r="AV344" s="172">
        <v>0</v>
      </c>
      <c r="AW344" s="175"/>
      <c r="AX344" s="176">
        <v>0</v>
      </c>
      <c r="AY344" s="171" t="s">
        <v>232</v>
      </c>
      <c r="AZ344" s="172" t="s">
        <v>232</v>
      </c>
      <c r="BA344" s="172">
        <v>0</v>
      </c>
      <c r="BB344" s="172">
        <v>0</v>
      </c>
      <c r="BC344" s="172">
        <v>0</v>
      </c>
      <c r="BD344" s="172">
        <v>0</v>
      </c>
      <c r="BE344" s="172">
        <v>0</v>
      </c>
      <c r="BF344" s="172">
        <v>0</v>
      </c>
      <c r="BG344" s="172">
        <v>0</v>
      </c>
      <c r="BH344" s="172">
        <v>0</v>
      </c>
      <c r="BI344" s="172">
        <v>0</v>
      </c>
      <c r="BJ344" s="172">
        <v>0</v>
      </c>
      <c r="BK344" s="172" t="s">
        <v>232</v>
      </c>
      <c r="BL344" s="172" t="s">
        <v>232</v>
      </c>
      <c r="BM344" s="172" t="s">
        <v>232</v>
      </c>
      <c r="BN344" s="172">
        <v>0</v>
      </c>
      <c r="BO344" s="172">
        <v>0</v>
      </c>
      <c r="BP344" s="172">
        <v>0</v>
      </c>
      <c r="BQ344" s="172">
        <v>0</v>
      </c>
      <c r="BR344" s="172" t="s">
        <v>232</v>
      </c>
      <c r="BS344" s="172" t="s">
        <v>232</v>
      </c>
      <c r="BT344" s="172">
        <v>0</v>
      </c>
      <c r="BU344" s="172">
        <v>0</v>
      </c>
      <c r="BV344" s="173" t="s">
        <v>232</v>
      </c>
      <c r="BW344" s="174">
        <v>0</v>
      </c>
      <c r="BX344" s="177">
        <v>0</v>
      </c>
      <c r="BY344" s="178">
        <v>0</v>
      </c>
      <c r="BZ344" s="179">
        <v>0</v>
      </c>
      <c r="CA344" s="179">
        <v>0</v>
      </c>
    </row>
    <row r="345" spans="1:79" x14ac:dyDescent="0.2">
      <c r="A345" s="170">
        <v>42601</v>
      </c>
      <c r="B345" s="171" t="s">
        <v>232</v>
      </c>
      <c r="C345" s="172" t="s">
        <v>232</v>
      </c>
      <c r="D345" s="172" t="s">
        <v>232</v>
      </c>
      <c r="E345" s="172">
        <v>0.19685536178482937</v>
      </c>
      <c r="F345" s="172">
        <v>0.23766782129402483</v>
      </c>
      <c r="G345" s="172" t="s">
        <v>232</v>
      </c>
      <c r="H345" s="173" t="s">
        <v>232</v>
      </c>
      <c r="I345" s="171"/>
      <c r="J345" s="172"/>
      <c r="K345" s="172"/>
      <c r="L345" s="172"/>
      <c r="M345" s="171"/>
      <c r="N345" s="172"/>
      <c r="O345" s="172"/>
      <c r="P345" s="172"/>
      <c r="Q345" s="172"/>
      <c r="R345" s="172"/>
      <c r="S345" s="172"/>
      <c r="T345" s="172"/>
      <c r="U345" s="172"/>
      <c r="V345" s="172"/>
      <c r="W345" s="172"/>
      <c r="X345" s="172"/>
      <c r="Y345" s="172"/>
      <c r="Z345" s="172"/>
      <c r="AA345" s="172"/>
      <c r="AB345" s="172"/>
      <c r="AC345" s="172"/>
      <c r="AD345" s="172"/>
      <c r="AE345" s="172"/>
      <c r="AF345" s="172"/>
      <c r="AG345" s="172"/>
      <c r="AH345" s="172"/>
      <c r="AI345" s="172"/>
      <c r="AJ345" s="173"/>
      <c r="AK345" s="170">
        <v>42601</v>
      </c>
      <c r="AL345" s="171" t="s">
        <v>232</v>
      </c>
      <c r="AM345" s="172">
        <v>0</v>
      </c>
      <c r="AN345" s="172">
        <v>0</v>
      </c>
      <c r="AO345" s="172">
        <v>0</v>
      </c>
      <c r="AP345" s="172">
        <v>0</v>
      </c>
      <c r="AQ345" s="172">
        <v>0</v>
      </c>
      <c r="AR345" s="173">
        <v>0</v>
      </c>
      <c r="AS345" s="174">
        <v>0</v>
      </c>
      <c r="AT345" s="171" t="s">
        <v>232</v>
      </c>
      <c r="AU345" s="172">
        <v>0</v>
      </c>
      <c r="AV345" s="172">
        <v>0</v>
      </c>
      <c r="AW345" s="175"/>
      <c r="AX345" s="176">
        <v>0</v>
      </c>
      <c r="AY345" s="171" t="s">
        <v>232</v>
      </c>
      <c r="AZ345" s="172" t="s">
        <v>232</v>
      </c>
      <c r="BA345" s="172">
        <v>0</v>
      </c>
      <c r="BB345" s="172">
        <v>0</v>
      </c>
      <c r="BC345" s="172">
        <v>0</v>
      </c>
      <c r="BD345" s="172">
        <v>0</v>
      </c>
      <c r="BE345" s="172">
        <v>0</v>
      </c>
      <c r="BF345" s="172">
        <v>0</v>
      </c>
      <c r="BG345" s="172">
        <v>0</v>
      </c>
      <c r="BH345" s="172">
        <v>0</v>
      </c>
      <c r="BI345" s="172">
        <v>0</v>
      </c>
      <c r="BJ345" s="172">
        <v>0</v>
      </c>
      <c r="BK345" s="172" t="s">
        <v>232</v>
      </c>
      <c r="BL345" s="172" t="s">
        <v>232</v>
      </c>
      <c r="BM345" s="172" t="s">
        <v>232</v>
      </c>
      <c r="BN345" s="172">
        <v>0</v>
      </c>
      <c r="BO345" s="172">
        <v>0</v>
      </c>
      <c r="BP345" s="172">
        <v>0</v>
      </c>
      <c r="BQ345" s="172">
        <v>0</v>
      </c>
      <c r="BR345" s="172" t="s">
        <v>232</v>
      </c>
      <c r="BS345" s="172" t="s">
        <v>232</v>
      </c>
      <c r="BT345" s="172">
        <v>0</v>
      </c>
      <c r="BU345" s="172">
        <v>0</v>
      </c>
      <c r="BV345" s="173" t="s">
        <v>232</v>
      </c>
      <c r="BW345" s="174">
        <v>0</v>
      </c>
      <c r="BX345" s="177">
        <v>0</v>
      </c>
      <c r="BY345" s="178">
        <v>0</v>
      </c>
      <c r="BZ345" s="179">
        <v>0</v>
      </c>
      <c r="CA345" s="179">
        <v>0</v>
      </c>
    </row>
    <row r="346" spans="1:79" x14ac:dyDescent="0.2">
      <c r="A346" s="170">
        <v>42604</v>
      </c>
      <c r="B346" s="171" t="s">
        <v>232</v>
      </c>
      <c r="C346" s="172">
        <v>1.9125993513733203E-2</v>
      </c>
      <c r="D346" s="172" t="s">
        <v>232</v>
      </c>
      <c r="E346" s="172">
        <v>0.191773908655057</v>
      </c>
      <c r="F346" s="172">
        <v>0.23271108413011987</v>
      </c>
      <c r="G346" s="172" t="s">
        <v>232</v>
      </c>
      <c r="H346" s="173">
        <v>1.9125993513733203E-2</v>
      </c>
      <c r="I346" s="171"/>
      <c r="J346" s="172"/>
      <c r="K346" s="172"/>
      <c r="L346" s="172"/>
      <c r="M346" s="171"/>
      <c r="N346" s="172"/>
      <c r="O346" s="172"/>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3"/>
      <c r="AK346" s="170">
        <v>42604</v>
      </c>
      <c r="AL346" s="171" t="s">
        <v>232</v>
      </c>
      <c r="AM346" s="172">
        <v>0</v>
      </c>
      <c r="AN346" s="172">
        <v>0</v>
      </c>
      <c r="AO346" s="172">
        <v>0</v>
      </c>
      <c r="AP346" s="172">
        <v>0</v>
      </c>
      <c r="AQ346" s="172">
        <v>0</v>
      </c>
      <c r="AR346" s="173">
        <v>0</v>
      </c>
      <c r="AS346" s="174">
        <v>0</v>
      </c>
      <c r="AT346" s="171" t="s">
        <v>232</v>
      </c>
      <c r="AU346" s="172">
        <v>0</v>
      </c>
      <c r="AV346" s="172">
        <v>0</v>
      </c>
      <c r="AW346" s="175"/>
      <c r="AX346" s="176">
        <v>0</v>
      </c>
      <c r="AY346" s="171" t="s">
        <v>232</v>
      </c>
      <c r="AZ346" s="172" t="s">
        <v>232</v>
      </c>
      <c r="BA346" s="172">
        <v>0</v>
      </c>
      <c r="BB346" s="172">
        <v>0</v>
      </c>
      <c r="BC346" s="172">
        <v>0</v>
      </c>
      <c r="BD346" s="172">
        <v>0</v>
      </c>
      <c r="BE346" s="172">
        <v>0</v>
      </c>
      <c r="BF346" s="172">
        <v>0</v>
      </c>
      <c r="BG346" s="172">
        <v>0</v>
      </c>
      <c r="BH346" s="172">
        <v>0</v>
      </c>
      <c r="BI346" s="172">
        <v>0</v>
      </c>
      <c r="BJ346" s="172">
        <v>0</v>
      </c>
      <c r="BK346" s="172" t="s">
        <v>232</v>
      </c>
      <c r="BL346" s="172" t="s">
        <v>232</v>
      </c>
      <c r="BM346" s="172" t="s">
        <v>232</v>
      </c>
      <c r="BN346" s="172">
        <v>0</v>
      </c>
      <c r="BO346" s="172">
        <v>0</v>
      </c>
      <c r="BP346" s="172">
        <v>0</v>
      </c>
      <c r="BQ346" s="172">
        <v>0</v>
      </c>
      <c r="BR346" s="172" t="s">
        <v>232</v>
      </c>
      <c r="BS346" s="172" t="s">
        <v>232</v>
      </c>
      <c r="BT346" s="172">
        <v>0</v>
      </c>
      <c r="BU346" s="172">
        <v>0</v>
      </c>
      <c r="BV346" s="173" t="s">
        <v>232</v>
      </c>
      <c r="BW346" s="174">
        <v>0</v>
      </c>
      <c r="BX346" s="177">
        <v>0</v>
      </c>
      <c r="BY346" s="178">
        <v>0</v>
      </c>
      <c r="BZ346" s="179">
        <v>0</v>
      </c>
      <c r="CA346" s="179">
        <v>0</v>
      </c>
    </row>
    <row r="347" spans="1:79" x14ac:dyDescent="0.2">
      <c r="A347" s="170">
        <v>42605</v>
      </c>
      <c r="B347" s="171" t="s">
        <v>232</v>
      </c>
      <c r="C347" s="172">
        <v>1.8324006111054031E-2</v>
      </c>
      <c r="D347" s="172" t="s">
        <v>232</v>
      </c>
      <c r="E347" s="172">
        <v>0.19176423092450315</v>
      </c>
      <c r="F347" s="172">
        <v>0.23255813953488774</v>
      </c>
      <c r="G347" s="172" t="s">
        <v>232</v>
      </c>
      <c r="H347" s="173">
        <v>1.8324006111054031E-2</v>
      </c>
      <c r="I347" s="171"/>
      <c r="J347" s="172"/>
      <c r="K347" s="172"/>
      <c r="L347" s="172"/>
      <c r="M347" s="171"/>
      <c r="N347" s="172"/>
      <c r="O347" s="172"/>
      <c r="P347" s="172"/>
      <c r="Q347" s="172"/>
      <c r="R347" s="172"/>
      <c r="S347" s="172"/>
      <c r="T347" s="172"/>
      <c r="U347" s="172"/>
      <c r="V347" s="172"/>
      <c r="W347" s="172"/>
      <c r="X347" s="172"/>
      <c r="Y347" s="172"/>
      <c r="Z347" s="172"/>
      <c r="AA347" s="172"/>
      <c r="AB347" s="172"/>
      <c r="AC347" s="172"/>
      <c r="AD347" s="172"/>
      <c r="AE347" s="172"/>
      <c r="AF347" s="172"/>
      <c r="AG347" s="172"/>
      <c r="AH347" s="172"/>
      <c r="AI347" s="172"/>
      <c r="AJ347" s="173"/>
      <c r="AK347" s="170">
        <v>42605</v>
      </c>
      <c r="AL347" s="171" t="s">
        <v>232</v>
      </c>
      <c r="AM347" s="172">
        <v>0</v>
      </c>
      <c r="AN347" s="172">
        <v>0</v>
      </c>
      <c r="AO347" s="172">
        <v>0</v>
      </c>
      <c r="AP347" s="172">
        <v>0</v>
      </c>
      <c r="AQ347" s="172">
        <v>0</v>
      </c>
      <c r="AR347" s="173">
        <v>0</v>
      </c>
      <c r="AS347" s="174">
        <v>0</v>
      </c>
      <c r="AT347" s="171" t="s">
        <v>232</v>
      </c>
      <c r="AU347" s="172">
        <v>0</v>
      </c>
      <c r="AV347" s="172">
        <v>0</v>
      </c>
      <c r="AW347" s="175"/>
      <c r="AX347" s="176">
        <v>0</v>
      </c>
      <c r="AY347" s="171" t="s">
        <v>232</v>
      </c>
      <c r="AZ347" s="172" t="s">
        <v>232</v>
      </c>
      <c r="BA347" s="172">
        <v>0</v>
      </c>
      <c r="BB347" s="172">
        <v>0</v>
      </c>
      <c r="BC347" s="172">
        <v>0</v>
      </c>
      <c r="BD347" s="172">
        <v>0</v>
      </c>
      <c r="BE347" s="172">
        <v>0</v>
      </c>
      <c r="BF347" s="172">
        <v>0</v>
      </c>
      <c r="BG347" s="172">
        <v>0</v>
      </c>
      <c r="BH347" s="172">
        <v>0</v>
      </c>
      <c r="BI347" s="172">
        <v>0</v>
      </c>
      <c r="BJ347" s="172">
        <v>0</v>
      </c>
      <c r="BK347" s="172" t="s">
        <v>232</v>
      </c>
      <c r="BL347" s="172" t="s">
        <v>232</v>
      </c>
      <c r="BM347" s="172" t="s">
        <v>232</v>
      </c>
      <c r="BN347" s="172">
        <v>0</v>
      </c>
      <c r="BO347" s="172">
        <v>0</v>
      </c>
      <c r="BP347" s="172">
        <v>0</v>
      </c>
      <c r="BQ347" s="172" t="s">
        <v>232</v>
      </c>
      <c r="BR347" s="172" t="s">
        <v>232</v>
      </c>
      <c r="BS347" s="172" t="s">
        <v>232</v>
      </c>
      <c r="BT347" s="172">
        <v>0</v>
      </c>
      <c r="BU347" s="172">
        <v>0</v>
      </c>
      <c r="BV347" s="173" t="s">
        <v>232</v>
      </c>
      <c r="BW347" s="174">
        <v>0</v>
      </c>
      <c r="BX347" s="177">
        <v>0</v>
      </c>
      <c r="BY347" s="178">
        <v>0</v>
      </c>
      <c r="BZ347" s="179">
        <v>0</v>
      </c>
      <c r="CA347" s="179">
        <v>0</v>
      </c>
    </row>
    <row r="348" spans="1:79" x14ac:dyDescent="0.2">
      <c r="A348" s="170">
        <v>42606</v>
      </c>
      <c r="B348" s="171" t="s">
        <v>232</v>
      </c>
      <c r="C348" s="172">
        <v>1.7472070422258724E-2</v>
      </c>
      <c r="D348" s="172" t="s">
        <v>232</v>
      </c>
      <c r="E348" s="172" t="s">
        <v>232</v>
      </c>
      <c r="F348" s="172" t="s">
        <v>232</v>
      </c>
      <c r="G348" s="172" t="s">
        <v>232</v>
      </c>
      <c r="H348" s="173">
        <v>1.7472070422258724E-2</v>
      </c>
      <c r="I348" s="171"/>
      <c r="J348" s="172"/>
      <c r="K348" s="172"/>
      <c r="L348" s="172"/>
      <c r="M348" s="171"/>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3"/>
      <c r="AK348" s="170">
        <v>42606</v>
      </c>
      <c r="AL348" s="171">
        <v>0</v>
      </c>
      <c r="AM348" s="172">
        <v>0</v>
      </c>
      <c r="AN348" s="172">
        <v>0</v>
      </c>
      <c r="AO348" s="172">
        <v>0</v>
      </c>
      <c r="AP348" s="172">
        <v>0</v>
      </c>
      <c r="AQ348" s="172">
        <v>0</v>
      </c>
      <c r="AR348" s="173">
        <v>0</v>
      </c>
      <c r="AS348" s="174">
        <v>0</v>
      </c>
      <c r="AT348" s="171" t="s">
        <v>232</v>
      </c>
      <c r="AU348" s="172">
        <v>0</v>
      </c>
      <c r="AV348" s="172">
        <v>0</v>
      </c>
      <c r="AW348" s="175"/>
      <c r="AX348" s="176">
        <v>0</v>
      </c>
      <c r="AY348" s="171" t="s">
        <v>232</v>
      </c>
      <c r="AZ348" s="172" t="s">
        <v>232</v>
      </c>
      <c r="BA348" s="172">
        <v>0</v>
      </c>
      <c r="BB348" s="172">
        <v>0</v>
      </c>
      <c r="BC348" s="172">
        <v>0</v>
      </c>
      <c r="BD348" s="172">
        <v>0</v>
      </c>
      <c r="BE348" s="172">
        <v>0</v>
      </c>
      <c r="BF348" s="172">
        <v>0</v>
      </c>
      <c r="BG348" s="172">
        <v>0</v>
      </c>
      <c r="BH348" s="172">
        <v>0</v>
      </c>
      <c r="BI348" s="172">
        <v>0</v>
      </c>
      <c r="BJ348" s="172">
        <v>0</v>
      </c>
      <c r="BK348" s="172" t="s">
        <v>232</v>
      </c>
      <c r="BL348" s="172" t="s">
        <v>232</v>
      </c>
      <c r="BM348" s="172" t="s">
        <v>232</v>
      </c>
      <c r="BN348" s="172">
        <v>0</v>
      </c>
      <c r="BO348" s="172">
        <v>0</v>
      </c>
      <c r="BP348" s="172">
        <v>0</v>
      </c>
      <c r="BQ348" s="172" t="s">
        <v>232</v>
      </c>
      <c r="BR348" s="172" t="s">
        <v>232</v>
      </c>
      <c r="BS348" s="172" t="s">
        <v>232</v>
      </c>
      <c r="BT348" s="172">
        <v>0</v>
      </c>
      <c r="BU348" s="172">
        <v>0</v>
      </c>
      <c r="BV348" s="173" t="s">
        <v>232</v>
      </c>
      <c r="BW348" s="174">
        <v>0</v>
      </c>
      <c r="BX348" s="177">
        <v>0</v>
      </c>
      <c r="BY348" s="178">
        <v>0</v>
      </c>
      <c r="BZ348" s="179">
        <v>0</v>
      </c>
      <c r="CA348" s="179">
        <v>0</v>
      </c>
    </row>
    <row r="349" spans="1:79" x14ac:dyDescent="0.2">
      <c r="A349" s="170">
        <v>42607</v>
      </c>
      <c r="B349" s="171" t="s">
        <v>232</v>
      </c>
      <c r="C349" s="172" t="s">
        <v>232</v>
      </c>
      <c r="D349" s="172" t="s">
        <v>232</v>
      </c>
      <c r="E349" s="172">
        <v>0.19174487839337748</v>
      </c>
      <c r="F349" s="172">
        <v>0.22761184593207917</v>
      </c>
      <c r="G349" s="172" t="s">
        <v>232</v>
      </c>
      <c r="H349" s="173" t="s">
        <v>232</v>
      </c>
      <c r="I349" s="171"/>
      <c r="J349" s="172"/>
      <c r="K349" s="172"/>
      <c r="L349" s="172"/>
      <c r="M349" s="171"/>
      <c r="N349" s="172"/>
      <c r="O349" s="172"/>
      <c r="P349" s="172"/>
      <c r="Q349" s="172"/>
      <c r="R349" s="172"/>
      <c r="S349" s="172"/>
      <c r="T349" s="172"/>
      <c r="U349" s="172"/>
      <c r="V349" s="172"/>
      <c r="W349" s="172"/>
      <c r="X349" s="172"/>
      <c r="Y349" s="172"/>
      <c r="Z349" s="172"/>
      <c r="AA349" s="172"/>
      <c r="AB349" s="172"/>
      <c r="AC349" s="172"/>
      <c r="AD349" s="172"/>
      <c r="AE349" s="172"/>
      <c r="AF349" s="172"/>
      <c r="AG349" s="172"/>
      <c r="AH349" s="172"/>
      <c r="AI349" s="172"/>
      <c r="AJ349" s="173"/>
      <c r="AK349" s="170">
        <v>42607</v>
      </c>
      <c r="AL349" s="171">
        <v>0</v>
      </c>
      <c r="AM349" s="172">
        <v>0</v>
      </c>
      <c r="AN349" s="172">
        <v>0</v>
      </c>
      <c r="AO349" s="172">
        <v>0</v>
      </c>
      <c r="AP349" s="172">
        <v>0</v>
      </c>
      <c r="AQ349" s="172">
        <v>0</v>
      </c>
      <c r="AR349" s="173">
        <v>0</v>
      </c>
      <c r="AS349" s="174">
        <v>0</v>
      </c>
      <c r="AT349" s="171" t="s">
        <v>232</v>
      </c>
      <c r="AU349" s="172">
        <v>0</v>
      </c>
      <c r="AV349" s="172">
        <v>0</v>
      </c>
      <c r="AW349" s="175"/>
      <c r="AX349" s="176">
        <v>0</v>
      </c>
      <c r="AY349" s="171" t="s">
        <v>232</v>
      </c>
      <c r="AZ349" s="172" t="s">
        <v>232</v>
      </c>
      <c r="BA349" s="172">
        <v>0</v>
      </c>
      <c r="BB349" s="172">
        <v>0</v>
      </c>
      <c r="BC349" s="172">
        <v>0</v>
      </c>
      <c r="BD349" s="172">
        <v>0</v>
      </c>
      <c r="BE349" s="172">
        <v>0</v>
      </c>
      <c r="BF349" s="172">
        <v>0</v>
      </c>
      <c r="BG349" s="172">
        <v>0</v>
      </c>
      <c r="BH349" s="172">
        <v>0</v>
      </c>
      <c r="BI349" s="172">
        <v>0</v>
      </c>
      <c r="BJ349" s="172">
        <v>0</v>
      </c>
      <c r="BK349" s="172" t="s">
        <v>232</v>
      </c>
      <c r="BL349" s="172" t="s">
        <v>232</v>
      </c>
      <c r="BM349" s="172" t="s">
        <v>232</v>
      </c>
      <c r="BN349" s="172">
        <v>0</v>
      </c>
      <c r="BO349" s="172">
        <v>0</v>
      </c>
      <c r="BP349" s="172">
        <v>0</v>
      </c>
      <c r="BQ349" s="172" t="s">
        <v>232</v>
      </c>
      <c r="BR349" s="172" t="s">
        <v>232</v>
      </c>
      <c r="BS349" s="172" t="s">
        <v>232</v>
      </c>
      <c r="BT349" s="172">
        <v>0</v>
      </c>
      <c r="BU349" s="172">
        <v>0</v>
      </c>
      <c r="BV349" s="173" t="s">
        <v>232</v>
      </c>
      <c r="BW349" s="174">
        <v>0</v>
      </c>
      <c r="BX349" s="177">
        <v>0</v>
      </c>
      <c r="BY349" s="178">
        <v>0</v>
      </c>
      <c r="BZ349" s="179">
        <v>0</v>
      </c>
      <c r="CA349" s="179">
        <v>0</v>
      </c>
    </row>
    <row r="350" spans="1:79" x14ac:dyDescent="0.2">
      <c r="A350" s="170">
        <v>42608</v>
      </c>
      <c r="B350" s="171" t="s">
        <v>232</v>
      </c>
      <c r="C350" s="172" t="s">
        <v>232</v>
      </c>
      <c r="D350" s="172" t="s">
        <v>232</v>
      </c>
      <c r="E350" s="172">
        <v>0.19173520359250995</v>
      </c>
      <c r="F350" s="172">
        <v>0.2276003338138172</v>
      </c>
      <c r="G350" s="172" t="s">
        <v>232</v>
      </c>
      <c r="H350" s="173" t="s">
        <v>232</v>
      </c>
      <c r="I350" s="171"/>
      <c r="J350" s="172"/>
      <c r="K350" s="172"/>
      <c r="L350" s="172"/>
      <c r="M350" s="171"/>
      <c r="N350" s="172"/>
      <c r="O350" s="172"/>
      <c r="P350" s="172"/>
      <c r="Q350" s="172"/>
      <c r="R350" s="172"/>
      <c r="S350" s="172"/>
      <c r="T350" s="172"/>
      <c r="U350" s="172"/>
      <c r="V350" s="172"/>
      <c r="W350" s="172"/>
      <c r="X350" s="172"/>
      <c r="Y350" s="172"/>
      <c r="Z350" s="172"/>
      <c r="AA350" s="172"/>
      <c r="AB350" s="172"/>
      <c r="AC350" s="172"/>
      <c r="AD350" s="172"/>
      <c r="AE350" s="172"/>
      <c r="AF350" s="172"/>
      <c r="AG350" s="172"/>
      <c r="AH350" s="172"/>
      <c r="AI350" s="172"/>
      <c r="AJ350" s="173"/>
      <c r="AK350" s="170">
        <v>42608</v>
      </c>
      <c r="AL350" s="171">
        <v>0</v>
      </c>
      <c r="AM350" s="172">
        <v>0</v>
      </c>
      <c r="AN350" s="172">
        <v>0</v>
      </c>
      <c r="AO350" s="172">
        <v>0</v>
      </c>
      <c r="AP350" s="172">
        <v>0</v>
      </c>
      <c r="AQ350" s="172">
        <v>0</v>
      </c>
      <c r="AR350" s="173">
        <v>0</v>
      </c>
      <c r="AS350" s="174">
        <v>0</v>
      </c>
      <c r="AT350" s="171" t="s">
        <v>232</v>
      </c>
      <c r="AU350" s="172">
        <v>0</v>
      </c>
      <c r="AV350" s="172">
        <v>0</v>
      </c>
      <c r="AW350" s="175"/>
      <c r="AX350" s="176">
        <v>0</v>
      </c>
      <c r="AY350" s="171" t="s">
        <v>232</v>
      </c>
      <c r="AZ350" s="172" t="s">
        <v>232</v>
      </c>
      <c r="BA350" s="172">
        <v>0</v>
      </c>
      <c r="BB350" s="172">
        <v>0</v>
      </c>
      <c r="BC350" s="172">
        <v>0</v>
      </c>
      <c r="BD350" s="172">
        <v>0</v>
      </c>
      <c r="BE350" s="172">
        <v>0</v>
      </c>
      <c r="BF350" s="172">
        <v>0</v>
      </c>
      <c r="BG350" s="172">
        <v>0</v>
      </c>
      <c r="BH350" s="172">
        <v>0</v>
      </c>
      <c r="BI350" s="172">
        <v>0</v>
      </c>
      <c r="BJ350" s="172">
        <v>0</v>
      </c>
      <c r="BK350" s="172" t="s">
        <v>232</v>
      </c>
      <c r="BL350" s="172" t="s">
        <v>232</v>
      </c>
      <c r="BM350" s="172" t="s">
        <v>232</v>
      </c>
      <c r="BN350" s="172">
        <v>0</v>
      </c>
      <c r="BO350" s="172">
        <v>0</v>
      </c>
      <c r="BP350" s="172">
        <v>0</v>
      </c>
      <c r="BQ350" s="172" t="s">
        <v>232</v>
      </c>
      <c r="BR350" s="172" t="s">
        <v>232</v>
      </c>
      <c r="BS350" s="172" t="s">
        <v>232</v>
      </c>
      <c r="BT350" s="172">
        <v>0</v>
      </c>
      <c r="BU350" s="172">
        <v>0</v>
      </c>
      <c r="BV350" s="173" t="s">
        <v>232</v>
      </c>
      <c r="BW350" s="174">
        <v>0</v>
      </c>
      <c r="BX350" s="177">
        <v>0</v>
      </c>
      <c r="BY350" s="178">
        <v>0</v>
      </c>
      <c r="BZ350" s="179">
        <v>0</v>
      </c>
      <c r="CA350" s="179">
        <v>0</v>
      </c>
    </row>
    <row r="351" spans="1:79" x14ac:dyDescent="0.2">
      <c r="A351" s="170">
        <v>42611</v>
      </c>
      <c r="B351" s="171" t="s">
        <v>232</v>
      </c>
      <c r="C351" s="172">
        <v>1.3313728800921021E-2</v>
      </c>
      <c r="D351" s="172" t="s">
        <v>232</v>
      </c>
      <c r="E351" s="172">
        <v>0.18665657712195968</v>
      </c>
      <c r="F351" s="172">
        <v>0.22756580444511296</v>
      </c>
      <c r="G351" s="172" t="s">
        <v>232</v>
      </c>
      <c r="H351" s="173">
        <v>1.3313728800921021E-2</v>
      </c>
      <c r="I351" s="171"/>
      <c r="J351" s="172"/>
      <c r="K351" s="172"/>
      <c r="L351" s="172"/>
      <c r="M351" s="171"/>
      <c r="N351" s="172"/>
      <c r="O351" s="172"/>
      <c r="P351" s="172"/>
      <c r="Q351" s="172"/>
      <c r="R351" s="172"/>
      <c r="S351" s="172"/>
      <c r="T351" s="172"/>
      <c r="U351" s="172"/>
      <c r="V351" s="172"/>
      <c r="W351" s="172"/>
      <c r="X351" s="172"/>
      <c r="Y351" s="172"/>
      <c r="Z351" s="172"/>
      <c r="AA351" s="172"/>
      <c r="AB351" s="172"/>
      <c r="AC351" s="172"/>
      <c r="AD351" s="172"/>
      <c r="AE351" s="172"/>
      <c r="AF351" s="172"/>
      <c r="AG351" s="172"/>
      <c r="AH351" s="172"/>
      <c r="AI351" s="172"/>
      <c r="AJ351" s="173"/>
      <c r="AK351" s="170">
        <v>42611</v>
      </c>
      <c r="AL351" s="171">
        <v>0</v>
      </c>
      <c r="AM351" s="172">
        <v>0</v>
      </c>
      <c r="AN351" s="172">
        <v>0</v>
      </c>
      <c r="AO351" s="172">
        <v>0</v>
      </c>
      <c r="AP351" s="172">
        <v>0</v>
      </c>
      <c r="AQ351" s="172">
        <v>0</v>
      </c>
      <c r="AR351" s="173">
        <v>0</v>
      </c>
      <c r="AS351" s="174">
        <v>0</v>
      </c>
      <c r="AT351" s="171" t="s">
        <v>232</v>
      </c>
      <c r="AU351" s="172">
        <v>0</v>
      </c>
      <c r="AV351" s="172">
        <v>0</v>
      </c>
      <c r="AW351" s="175"/>
      <c r="AX351" s="176">
        <v>0</v>
      </c>
      <c r="AY351" s="171" t="s">
        <v>232</v>
      </c>
      <c r="AZ351" s="172" t="s">
        <v>232</v>
      </c>
      <c r="BA351" s="172">
        <v>0</v>
      </c>
      <c r="BB351" s="172">
        <v>0</v>
      </c>
      <c r="BC351" s="172">
        <v>0</v>
      </c>
      <c r="BD351" s="172">
        <v>0</v>
      </c>
      <c r="BE351" s="172">
        <v>0</v>
      </c>
      <c r="BF351" s="172">
        <v>0</v>
      </c>
      <c r="BG351" s="172">
        <v>0</v>
      </c>
      <c r="BH351" s="172">
        <v>0</v>
      </c>
      <c r="BI351" s="172">
        <v>0</v>
      </c>
      <c r="BJ351" s="172">
        <v>0</v>
      </c>
      <c r="BK351" s="172" t="s">
        <v>232</v>
      </c>
      <c r="BL351" s="172" t="s">
        <v>232</v>
      </c>
      <c r="BM351" s="172" t="s">
        <v>232</v>
      </c>
      <c r="BN351" s="172">
        <v>0</v>
      </c>
      <c r="BO351" s="172">
        <v>0</v>
      </c>
      <c r="BP351" s="172">
        <v>0</v>
      </c>
      <c r="BQ351" s="172" t="s">
        <v>232</v>
      </c>
      <c r="BR351" s="172" t="s">
        <v>232</v>
      </c>
      <c r="BS351" s="172" t="s">
        <v>232</v>
      </c>
      <c r="BT351" s="172">
        <v>0</v>
      </c>
      <c r="BU351" s="172">
        <v>0</v>
      </c>
      <c r="BV351" s="173" t="s">
        <v>232</v>
      </c>
      <c r="BW351" s="174">
        <v>0</v>
      </c>
      <c r="BX351" s="177">
        <v>0</v>
      </c>
      <c r="BY351" s="178">
        <v>0</v>
      </c>
      <c r="BZ351" s="179">
        <v>0</v>
      </c>
      <c r="CA351" s="179">
        <v>0</v>
      </c>
    </row>
    <row r="352" spans="1:79" x14ac:dyDescent="0.2">
      <c r="A352" s="170">
        <v>42612</v>
      </c>
      <c r="B352" s="171" t="s">
        <v>232</v>
      </c>
      <c r="C352" s="172">
        <v>1.2462335577645745E-2</v>
      </c>
      <c r="D352" s="172" t="s">
        <v>232</v>
      </c>
      <c r="E352" s="172">
        <v>0.18664716119755648</v>
      </c>
      <c r="F352" s="172">
        <v>0.22249190938511215</v>
      </c>
      <c r="G352" s="172" t="s">
        <v>232</v>
      </c>
      <c r="H352" s="173">
        <v>1.2462335577645745E-2</v>
      </c>
      <c r="I352" s="171"/>
      <c r="J352" s="172"/>
      <c r="K352" s="172"/>
      <c r="L352" s="172"/>
      <c r="M352" s="171"/>
      <c r="N352" s="172"/>
      <c r="O352" s="172"/>
      <c r="P352" s="172"/>
      <c r="Q352" s="172"/>
      <c r="R352" s="172"/>
      <c r="S352" s="172"/>
      <c r="T352" s="172"/>
      <c r="U352" s="172"/>
      <c r="V352" s="172"/>
      <c r="W352" s="172"/>
      <c r="X352" s="172"/>
      <c r="Y352" s="172"/>
      <c r="Z352" s="172"/>
      <c r="AA352" s="172"/>
      <c r="AB352" s="172"/>
      <c r="AC352" s="172"/>
      <c r="AD352" s="172"/>
      <c r="AE352" s="172"/>
      <c r="AF352" s="172"/>
      <c r="AG352" s="172"/>
      <c r="AH352" s="172"/>
      <c r="AI352" s="172"/>
      <c r="AJ352" s="173"/>
      <c r="AK352" s="170">
        <v>42612</v>
      </c>
      <c r="AL352" s="171">
        <v>0</v>
      </c>
      <c r="AM352" s="172">
        <v>0</v>
      </c>
      <c r="AN352" s="172">
        <v>0</v>
      </c>
      <c r="AO352" s="172">
        <v>0</v>
      </c>
      <c r="AP352" s="172">
        <v>0</v>
      </c>
      <c r="AQ352" s="172">
        <v>0</v>
      </c>
      <c r="AR352" s="173">
        <v>0</v>
      </c>
      <c r="AS352" s="174">
        <v>0</v>
      </c>
      <c r="AT352" s="171" t="s">
        <v>232</v>
      </c>
      <c r="AU352" s="172">
        <v>0</v>
      </c>
      <c r="AV352" s="172">
        <v>0</v>
      </c>
      <c r="AW352" s="175"/>
      <c r="AX352" s="176">
        <v>0</v>
      </c>
      <c r="AY352" s="171" t="s">
        <v>232</v>
      </c>
      <c r="AZ352" s="172">
        <v>0</v>
      </c>
      <c r="BA352" s="172">
        <v>0</v>
      </c>
      <c r="BB352" s="172">
        <v>0</v>
      </c>
      <c r="BC352" s="172">
        <v>0</v>
      </c>
      <c r="BD352" s="172">
        <v>0</v>
      </c>
      <c r="BE352" s="172">
        <v>0</v>
      </c>
      <c r="BF352" s="172">
        <v>0</v>
      </c>
      <c r="BG352" s="172">
        <v>0</v>
      </c>
      <c r="BH352" s="172">
        <v>0</v>
      </c>
      <c r="BI352" s="172">
        <v>0</v>
      </c>
      <c r="BJ352" s="172">
        <v>0</v>
      </c>
      <c r="BK352" s="172" t="s">
        <v>232</v>
      </c>
      <c r="BL352" s="172" t="s">
        <v>232</v>
      </c>
      <c r="BM352" s="172" t="s">
        <v>232</v>
      </c>
      <c r="BN352" s="172">
        <v>0</v>
      </c>
      <c r="BO352" s="172">
        <v>0</v>
      </c>
      <c r="BP352" s="172">
        <v>0</v>
      </c>
      <c r="BQ352" s="172" t="s">
        <v>232</v>
      </c>
      <c r="BR352" s="172" t="s">
        <v>232</v>
      </c>
      <c r="BS352" s="172" t="s">
        <v>232</v>
      </c>
      <c r="BT352" s="172">
        <v>0</v>
      </c>
      <c r="BU352" s="172">
        <v>0</v>
      </c>
      <c r="BV352" s="173" t="s">
        <v>232</v>
      </c>
      <c r="BW352" s="174">
        <v>0</v>
      </c>
      <c r="BX352" s="177">
        <v>0</v>
      </c>
      <c r="BY352" s="178">
        <v>0</v>
      </c>
      <c r="BZ352" s="179">
        <v>0</v>
      </c>
      <c r="CA352" s="179">
        <v>0</v>
      </c>
    </row>
    <row r="353" spans="1:79" x14ac:dyDescent="0.2">
      <c r="A353" s="170">
        <v>42613</v>
      </c>
      <c r="B353" s="171">
        <v>5.8021990334414736E-3</v>
      </c>
      <c r="C353" s="172">
        <v>1.7519911379280849E-2</v>
      </c>
      <c r="D353" s="172" t="s">
        <v>232</v>
      </c>
      <c r="E353" s="172">
        <v>0.18663774622311005</v>
      </c>
      <c r="F353" s="172">
        <v>0.22248065935177108</v>
      </c>
      <c r="G353" s="172" t="s">
        <v>232</v>
      </c>
      <c r="H353" s="173">
        <v>1.1661055206361161E-2</v>
      </c>
      <c r="I353" s="171"/>
      <c r="J353" s="172"/>
      <c r="K353" s="172"/>
      <c r="L353" s="172"/>
      <c r="M353" s="171"/>
      <c r="N353" s="172"/>
      <c r="O353" s="172"/>
      <c r="P353" s="172"/>
      <c r="Q353" s="172"/>
      <c r="R353" s="172"/>
      <c r="S353" s="172"/>
      <c r="T353" s="172"/>
      <c r="U353" s="172"/>
      <c r="V353" s="172"/>
      <c r="W353" s="172"/>
      <c r="X353" s="172"/>
      <c r="Y353" s="172"/>
      <c r="Z353" s="172"/>
      <c r="AA353" s="172"/>
      <c r="AB353" s="172"/>
      <c r="AC353" s="172"/>
      <c r="AD353" s="172"/>
      <c r="AE353" s="172"/>
      <c r="AF353" s="172"/>
      <c r="AG353" s="172"/>
      <c r="AH353" s="172"/>
      <c r="AI353" s="172"/>
      <c r="AJ353" s="173"/>
      <c r="AK353" s="170">
        <v>42613</v>
      </c>
      <c r="AL353" s="171">
        <v>0</v>
      </c>
      <c r="AM353" s="172">
        <v>0</v>
      </c>
      <c r="AN353" s="172">
        <v>0</v>
      </c>
      <c r="AO353" s="172">
        <v>0</v>
      </c>
      <c r="AP353" s="172">
        <v>0</v>
      </c>
      <c r="AQ353" s="172">
        <v>0</v>
      </c>
      <c r="AR353" s="173">
        <v>0</v>
      </c>
      <c r="AS353" s="174">
        <v>0</v>
      </c>
      <c r="AT353" s="171" t="s">
        <v>232</v>
      </c>
      <c r="AU353" s="172">
        <v>0</v>
      </c>
      <c r="AV353" s="172">
        <v>0</v>
      </c>
      <c r="AW353" s="175"/>
      <c r="AX353" s="176">
        <v>0</v>
      </c>
      <c r="AY353" s="171" t="s">
        <v>232</v>
      </c>
      <c r="AZ353" s="172">
        <v>0</v>
      </c>
      <c r="BA353" s="172">
        <v>0</v>
      </c>
      <c r="BB353" s="172">
        <v>0</v>
      </c>
      <c r="BC353" s="172">
        <v>0</v>
      </c>
      <c r="BD353" s="172">
        <v>0</v>
      </c>
      <c r="BE353" s="172">
        <v>0</v>
      </c>
      <c r="BF353" s="172">
        <v>0</v>
      </c>
      <c r="BG353" s="172">
        <v>0</v>
      </c>
      <c r="BH353" s="172">
        <v>0</v>
      </c>
      <c r="BI353" s="172">
        <v>0</v>
      </c>
      <c r="BJ353" s="172">
        <v>0</v>
      </c>
      <c r="BK353" s="172" t="s">
        <v>232</v>
      </c>
      <c r="BL353" s="172" t="s">
        <v>232</v>
      </c>
      <c r="BM353" s="172" t="s">
        <v>232</v>
      </c>
      <c r="BN353" s="172">
        <v>0</v>
      </c>
      <c r="BO353" s="172">
        <v>0</v>
      </c>
      <c r="BP353" s="172">
        <v>0</v>
      </c>
      <c r="BQ353" s="172" t="s">
        <v>232</v>
      </c>
      <c r="BR353" s="172" t="s">
        <v>232</v>
      </c>
      <c r="BS353" s="172" t="s">
        <v>232</v>
      </c>
      <c r="BT353" s="172">
        <v>0</v>
      </c>
      <c r="BU353" s="172">
        <v>0</v>
      </c>
      <c r="BV353" s="173" t="s">
        <v>232</v>
      </c>
      <c r="BW353" s="174">
        <v>0</v>
      </c>
      <c r="BX353" s="177">
        <v>0</v>
      </c>
      <c r="BY353" s="178">
        <v>0</v>
      </c>
      <c r="BZ353" s="179">
        <v>0</v>
      </c>
      <c r="CA353" s="179">
        <v>0</v>
      </c>
    </row>
    <row r="354" spans="1:79" x14ac:dyDescent="0.2">
      <c r="A354" s="170">
        <v>42614</v>
      </c>
      <c r="B354" s="171">
        <v>5.001625528292147E-3</v>
      </c>
      <c r="C354" s="172">
        <v>1.6617980655065624E-2</v>
      </c>
      <c r="D354" s="172" t="s">
        <v>232</v>
      </c>
      <c r="E354" s="172">
        <v>0.18360470512277521</v>
      </c>
      <c r="F354" s="172">
        <v>0.22246941045606117</v>
      </c>
      <c r="G354" s="172" t="s">
        <v>232</v>
      </c>
      <c r="H354" s="173">
        <v>1.0809803091678886E-2</v>
      </c>
      <c r="I354" s="171"/>
      <c r="J354" s="172"/>
      <c r="K354" s="172"/>
      <c r="L354" s="172"/>
      <c r="M354" s="171"/>
      <c r="N354" s="172"/>
      <c r="O354" s="172"/>
      <c r="P354" s="172"/>
      <c r="Q354" s="172"/>
      <c r="R354" s="172"/>
      <c r="S354" s="172"/>
      <c r="T354" s="172"/>
      <c r="U354" s="172"/>
      <c r="V354" s="172"/>
      <c r="W354" s="172"/>
      <c r="X354" s="172"/>
      <c r="Y354" s="172"/>
      <c r="Z354" s="172"/>
      <c r="AA354" s="172"/>
      <c r="AB354" s="172"/>
      <c r="AC354" s="172"/>
      <c r="AD354" s="172"/>
      <c r="AE354" s="172"/>
      <c r="AF354" s="172"/>
      <c r="AG354" s="172"/>
      <c r="AH354" s="172"/>
      <c r="AI354" s="172"/>
      <c r="AJ354" s="173"/>
      <c r="AK354" s="170">
        <v>42614</v>
      </c>
      <c r="AL354" s="171">
        <v>0</v>
      </c>
      <c r="AM354" s="172">
        <v>0</v>
      </c>
      <c r="AN354" s="172">
        <v>0</v>
      </c>
      <c r="AO354" s="172">
        <v>0</v>
      </c>
      <c r="AP354" s="172">
        <v>0</v>
      </c>
      <c r="AQ354" s="172">
        <v>0</v>
      </c>
      <c r="AR354" s="173">
        <v>0</v>
      </c>
      <c r="AS354" s="174">
        <v>0</v>
      </c>
      <c r="AT354" s="171" t="s">
        <v>232</v>
      </c>
      <c r="AU354" s="172">
        <v>0</v>
      </c>
      <c r="AV354" s="172">
        <v>0</v>
      </c>
      <c r="AW354" s="175"/>
      <c r="AX354" s="176">
        <v>0</v>
      </c>
      <c r="AY354" s="171" t="s">
        <v>232</v>
      </c>
      <c r="AZ354" s="172">
        <v>0</v>
      </c>
      <c r="BA354" s="172">
        <v>0</v>
      </c>
      <c r="BB354" s="172">
        <v>0</v>
      </c>
      <c r="BC354" s="172">
        <v>0</v>
      </c>
      <c r="BD354" s="172">
        <v>0</v>
      </c>
      <c r="BE354" s="172">
        <v>0</v>
      </c>
      <c r="BF354" s="172">
        <v>0</v>
      </c>
      <c r="BG354" s="172">
        <v>0</v>
      </c>
      <c r="BH354" s="172">
        <v>0</v>
      </c>
      <c r="BI354" s="172">
        <v>0</v>
      </c>
      <c r="BJ354" s="172">
        <v>0</v>
      </c>
      <c r="BK354" s="172" t="s">
        <v>232</v>
      </c>
      <c r="BL354" s="172" t="s">
        <v>232</v>
      </c>
      <c r="BM354" s="172" t="s">
        <v>232</v>
      </c>
      <c r="BN354" s="172">
        <v>0</v>
      </c>
      <c r="BO354" s="172">
        <v>0</v>
      </c>
      <c r="BP354" s="172">
        <v>0</v>
      </c>
      <c r="BQ354" s="172" t="s">
        <v>232</v>
      </c>
      <c r="BR354" s="172" t="s">
        <v>232</v>
      </c>
      <c r="BS354" s="172" t="s">
        <v>232</v>
      </c>
      <c r="BT354" s="172">
        <v>0</v>
      </c>
      <c r="BU354" s="172">
        <v>0</v>
      </c>
      <c r="BV354" s="173" t="s">
        <v>232</v>
      </c>
      <c r="BW354" s="174">
        <v>0</v>
      </c>
      <c r="BX354" s="177">
        <v>0</v>
      </c>
      <c r="BY354" s="178">
        <v>0</v>
      </c>
      <c r="BZ354" s="179">
        <v>0</v>
      </c>
      <c r="CA354" s="179">
        <v>0</v>
      </c>
    </row>
    <row r="355" spans="1:79" x14ac:dyDescent="0.2">
      <c r="A355" s="170">
        <v>42615</v>
      </c>
      <c r="B355" s="171" t="s">
        <v>232</v>
      </c>
      <c r="C355" s="172" t="s">
        <v>232</v>
      </c>
      <c r="D355" s="172" t="s">
        <v>232</v>
      </c>
      <c r="E355" s="172">
        <v>0.18157974377079855</v>
      </c>
      <c r="F355" s="172">
        <v>0.22245816269780969</v>
      </c>
      <c r="G355" s="172" t="s">
        <v>232</v>
      </c>
      <c r="H355" s="173" t="s">
        <v>232</v>
      </c>
      <c r="I355" s="171"/>
      <c r="J355" s="172"/>
      <c r="K355" s="172"/>
      <c r="L355" s="172"/>
      <c r="M355" s="171"/>
      <c r="N355" s="172"/>
      <c r="O355" s="172"/>
      <c r="P355" s="172"/>
      <c r="Q355" s="172"/>
      <c r="R355" s="172"/>
      <c r="S355" s="172"/>
      <c r="T355" s="172"/>
      <c r="U355" s="172"/>
      <c r="V355" s="172"/>
      <c r="W355" s="172"/>
      <c r="X355" s="172"/>
      <c r="Y355" s="172"/>
      <c r="Z355" s="172"/>
      <c r="AA355" s="172"/>
      <c r="AB355" s="172"/>
      <c r="AC355" s="172"/>
      <c r="AD355" s="172"/>
      <c r="AE355" s="172"/>
      <c r="AF355" s="172"/>
      <c r="AG355" s="172"/>
      <c r="AH355" s="172"/>
      <c r="AI355" s="172"/>
      <c r="AJ355" s="173"/>
      <c r="AK355" s="170">
        <v>42615</v>
      </c>
      <c r="AL355" s="171">
        <v>0</v>
      </c>
      <c r="AM355" s="172">
        <v>0</v>
      </c>
      <c r="AN355" s="172">
        <v>0</v>
      </c>
      <c r="AO355" s="172">
        <v>0</v>
      </c>
      <c r="AP355" s="172">
        <v>0</v>
      </c>
      <c r="AQ355" s="172">
        <v>0</v>
      </c>
      <c r="AR355" s="173">
        <v>0</v>
      </c>
      <c r="AS355" s="174">
        <v>0</v>
      </c>
      <c r="AT355" s="171" t="s">
        <v>232</v>
      </c>
      <c r="AU355" s="172">
        <v>0</v>
      </c>
      <c r="AV355" s="172">
        <v>0</v>
      </c>
      <c r="AW355" s="175"/>
      <c r="AX355" s="176">
        <v>0</v>
      </c>
      <c r="AY355" s="171" t="s">
        <v>232</v>
      </c>
      <c r="AZ355" s="172">
        <v>0</v>
      </c>
      <c r="BA355" s="172">
        <v>0</v>
      </c>
      <c r="BB355" s="172">
        <v>0</v>
      </c>
      <c r="BC355" s="172">
        <v>0</v>
      </c>
      <c r="BD355" s="172">
        <v>0</v>
      </c>
      <c r="BE355" s="172">
        <v>0</v>
      </c>
      <c r="BF355" s="172">
        <v>0</v>
      </c>
      <c r="BG355" s="172">
        <v>0</v>
      </c>
      <c r="BH355" s="172">
        <v>0</v>
      </c>
      <c r="BI355" s="172">
        <v>0</v>
      </c>
      <c r="BJ355" s="172">
        <v>0</v>
      </c>
      <c r="BK355" s="172" t="s">
        <v>232</v>
      </c>
      <c r="BL355" s="172" t="s">
        <v>232</v>
      </c>
      <c r="BM355" s="172" t="s">
        <v>232</v>
      </c>
      <c r="BN355" s="172">
        <v>0</v>
      </c>
      <c r="BO355" s="172">
        <v>0</v>
      </c>
      <c r="BP355" s="172">
        <v>0</v>
      </c>
      <c r="BQ355" s="172" t="s">
        <v>232</v>
      </c>
      <c r="BR355" s="172" t="s">
        <v>232</v>
      </c>
      <c r="BS355" s="172" t="s">
        <v>232</v>
      </c>
      <c r="BT355" s="172">
        <v>0</v>
      </c>
      <c r="BU355" s="172">
        <v>0</v>
      </c>
      <c r="BV355" s="173" t="s">
        <v>232</v>
      </c>
      <c r="BW355" s="174">
        <v>0</v>
      </c>
      <c r="BX355" s="177">
        <v>0</v>
      </c>
      <c r="BY355" s="178">
        <v>0</v>
      </c>
      <c r="BZ355" s="179">
        <v>0</v>
      </c>
      <c r="CA355" s="179">
        <v>0</v>
      </c>
    </row>
    <row r="356" spans="1:79" x14ac:dyDescent="0.2">
      <c r="A356" s="170">
        <v>42618</v>
      </c>
      <c r="B356" s="171" t="s">
        <v>232</v>
      </c>
      <c r="C356" s="172" t="s">
        <v>232</v>
      </c>
      <c r="D356" s="172" t="s">
        <v>232</v>
      </c>
      <c r="E356" s="172" t="s">
        <v>232</v>
      </c>
      <c r="F356" s="172" t="s">
        <v>232</v>
      </c>
      <c r="G356" s="172" t="s">
        <v>232</v>
      </c>
      <c r="H356" s="173" t="s">
        <v>232</v>
      </c>
      <c r="I356" s="171"/>
      <c r="J356" s="172"/>
      <c r="K356" s="172"/>
      <c r="L356" s="172"/>
      <c r="M356" s="171"/>
      <c r="N356" s="172"/>
      <c r="O356" s="172"/>
      <c r="P356" s="172"/>
      <c r="Q356" s="172"/>
      <c r="R356" s="172"/>
      <c r="S356" s="172"/>
      <c r="T356" s="172"/>
      <c r="U356" s="172"/>
      <c r="V356" s="172"/>
      <c r="W356" s="172"/>
      <c r="X356" s="172"/>
      <c r="Y356" s="172"/>
      <c r="Z356" s="172"/>
      <c r="AA356" s="172"/>
      <c r="AB356" s="172"/>
      <c r="AC356" s="172"/>
      <c r="AD356" s="172"/>
      <c r="AE356" s="172"/>
      <c r="AF356" s="172"/>
      <c r="AG356" s="172"/>
      <c r="AH356" s="172"/>
      <c r="AI356" s="172"/>
      <c r="AJ356" s="173"/>
      <c r="AK356" s="170">
        <v>42618</v>
      </c>
      <c r="AL356" s="171">
        <v>0</v>
      </c>
      <c r="AM356" s="172">
        <v>0</v>
      </c>
      <c r="AN356" s="172">
        <v>0</v>
      </c>
      <c r="AO356" s="172">
        <v>0</v>
      </c>
      <c r="AP356" s="172">
        <v>0</v>
      </c>
      <c r="AQ356" s="172">
        <v>0</v>
      </c>
      <c r="AR356" s="173">
        <v>0</v>
      </c>
      <c r="AS356" s="174">
        <v>0</v>
      </c>
      <c r="AT356" s="171" t="s">
        <v>232</v>
      </c>
      <c r="AU356" s="172">
        <v>0</v>
      </c>
      <c r="AV356" s="172">
        <v>0</v>
      </c>
      <c r="AW356" s="175"/>
      <c r="AX356" s="176">
        <v>0</v>
      </c>
      <c r="AY356" s="171" t="s">
        <v>232</v>
      </c>
      <c r="AZ356" s="172">
        <v>0</v>
      </c>
      <c r="BA356" s="172">
        <v>0</v>
      </c>
      <c r="BB356" s="172">
        <v>0</v>
      </c>
      <c r="BC356" s="172">
        <v>0</v>
      </c>
      <c r="BD356" s="172">
        <v>0</v>
      </c>
      <c r="BE356" s="172">
        <v>0</v>
      </c>
      <c r="BF356" s="172">
        <v>0</v>
      </c>
      <c r="BG356" s="172">
        <v>0</v>
      </c>
      <c r="BH356" s="172">
        <v>0</v>
      </c>
      <c r="BI356" s="172">
        <v>0</v>
      </c>
      <c r="BJ356" s="172">
        <v>0</v>
      </c>
      <c r="BK356" s="172" t="s">
        <v>232</v>
      </c>
      <c r="BL356" s="172" t="s">
        <v>232</v>
      </c>
      <c r="BM356" s="172" t="s">
        <v>232</v>
      </c>
      <c r="BN356" s="172">
        <v>0</v>
      </c>
      <c r="BO356" s="172">
        <v>0</v>
      </c>
      <c r="BP356" s="172">
        <v>0</v>
      </c>
      <c r="BQ356" s="172" t="s">
        <v>232</v>
      </c>
      <c r="BR356" s="172" t="s">
        <v>232</v>
      </c>
      <c r="BS356" s="172" t="s">
        <v>232</v>
      </c>
      <c r="BT356" s="172">
        <v>0</v>
      </c>
      <c r="BU356" s="172">
        <v>0</v>
      </c>
      <c r="BV356" s="173" t="s">
        <v>232</v>
      </c>
      <c r="BW356" s="174">
        <v>0</v>
      </c>
      <c r="BX356" s="177">
        <v>0</v>
      </c>
      <c r="BY356" s="178">
        <v>0</v>
      </c>
      <c r="BZ356" s="179">
        <v>0</v>
      </c>
      <c r="CA356" s="179">
        <v>0</v>
      </c>
    </row>
    <row r="357" spans="1:79" x14ac:dyDescent="0.2">
      <c r="A357" s="170">
        <v>42619</v>
      </c>
      <c r="B357" s="171" t="s">
        <v>232</v>
      </c>
      <c r="C357" s="172" t="s">
        <v>232</v>
      </c>
      <c r="D357" s="172" t="s">
        <v>232</v>
      </c>
      <c r="E357" s="172">
        <v>0.17649580192128</v>
      </c>
      <c r="F357" s="172">
        <v>0.21735284454217244</v>
      </c>
      <c r="G357" s="172" t="s">
        <v>232</v>
      </c>
      <c r="H357" s="173" t="s">
        <v>232</v>
      </c>
      <c r="I357" s="171"/>
      <c r="J357" s="172"/>
      <c r="K357" s="172"/>
      <c r="L357" s="172"/>
      <c r="M357" s="171"/>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3"/>
      <c r="AK357" s="170">
        <v>42619</v>
      </c>
      <c r="AL357" s="171">
        <v>0</v>
      </c>
      <c r="AM357" s="172">
        <v>0</v>
      </c>
      <c r="AN357" s="172">
        <v>0</v>
      </c>
      <c r="AO357" s="172">
        <v>0</v>
      </c>
      <c r="AP357" s="172">
        <v>0</v>
      </c>
      <c r="AQ357" s="172">
        <v>0</v>
      </c>
      <c r="AR357" s="173">
        <v>0</v>
      </c>
      <c r="AS357" s="174">
        <v>0</v>
      </c>
      <c r="AT357" s="171" t="s">
        <v>232</v>
      </c>
      <c r="AU357" s="172">
        <v>0</v>
      </c>
      <c r="AV357" s="172">
        <v>0</v>
      </c>
      <c r="AW357" s="175"/>
      <c r="AX357" s="176">
        <v>0</v>
      </c>
      <c r="AY357" s="171" t="s">
        <v>232</v>
      </c>
      <c r="AZ357" s="172">
        <v>0</v>
      </c>
      <c r="BA357" s="172">
        <v>0</v>
      </c>
      <c r="BB357" s="172">
        <v>0</v>
      </c>
      <c r="BC357" s="172">
        <v>0</v>
      </c>
      <c r="BD357" s="172">
        <v>0</v>
      </c>
      <c r="BE357" s="172">
        <v>0</v>
      </c>
      <c r="BF357" s="172">
        <v>0</v>
      </c>
      <c r="BG357" s="172">
        <v>0</v>
      </c>
      <c r="BH357" s="172">
        <v>0</v>
      </c>
      <c r="BI357" s="172">
        <v>0</v>
      </c>
      <c r="BJ357" s="172">
        <v>0</v>
      </c>
      <c r="BK357" s="172" t="s">
        <v>232</v>
      </c>
      <c r="BL357" s="172" t="s">
        <v>232</v>
      </c>
      <c r="BM357" s="172" t="s">
        <v>232</v>
      </c>
      <c r="BN357" s="172">
        <v>0</v>
      </c>
      <c r="BO357" s="172">
        <v>0</v>
      </c>
      <c r="BP357" s="172">
        <v>0</v>
      </c>
      <c r="BQ357" s="172" t="s">
        <v>232</v>
      </c>
      <c r="BR357" s="172" t="s">
        <v>232</v>
      </c>
      <c r="BS357" s="172" t="s">
        <v>232</v>
      </c>
      <c r="BT357" s="172">
        <v>0</v>
      </c>
      <c r="BU357" s="172">
        <v>0</v>
      </c>
      <c r="BV357" s="173" t="s">
        <v>232</v>
      </c>
      <c r="BW357" s="174">
        <v>0</v>
      </c>
      <c r="BX357" s="177">
        <v>0</v>
      </c>
      <c r="BY357" s="178">
        <v>0</v>
      </c>
      <c r="BZ357" s="179">
        <v>0</v>
      </c>
      <c r="CA357" s="179">
        <v>0</v>
      </c>
    </row>
    <row r="358" spans="1:79" x14ac:dyDescent="0.2">
      <c r="A358" s="170">
        <v>42620</v>
      </c>
      <c r="B358" s="171" t="s">
        <v>232</v>
      </c>
      <c r="C358" s="172" t="s">
        <v>232</v>
      </c>
      <c r="D358" s="172" t="s">
        <v>232</v>
      </c>
      <c r="E358" s="172" t="s">
        <v>232</v>
      </c>
      <c r="F358" s="172" t="s">
        <v>232</v>
      </c>
      <c r="G358" s="172" t="s">
        <v>232</v>
      </c>
      <c r="H358" s="173" t="s">
        <v>232</v>
      </c>
      <c r="I358" s="171"/>
      <c r="J358" s="172"/>
      <c r="K358" s="172"/>
      <c r="L358" s="172"/>
      <c r="M358" s="171"/>
      <c r="N358" s="172"/>
      <c r="O358" s="172"/>
      <c r="P358" s="172"/>
      <c r="Q358" s="172"/>
      <c r="R358" s="172"/>
      <c r="S358" s="172"/>
      <c r="T358" s="172"/>
      <c r="U358" s="172"/>
      <c r="V358" s="172"/>
      <c r="W358" s="172"/>
      <c r="X358" s="172"/>
      <c r="Y358" s="172"/>
      <c r="Z358" s="172"/>
      <c r="AA358" s="172"/>
      <c r="AB358" s="172"/>
      <c r="AC358" s="172"/>
      <c r="AD358" s="172"/>
      <c r="AE358" s="172"/>
      <c r="AF358" s="172"/>
      <c r="AG358" s="172"/>
      <c r="AH358" s="172"/>
      <c r="AI358" s="172"/>
      <c r="AJ358" s="173"/>
      <c r="AK358" s="170">
        <v>42620</v>
      </c>
      <c r="AL358" s="171">
        <v>0</v>
      </c>
      <c r="AM358" s="172">
        <v>0</v>
      </c>
      <c r="AN358" s="172">
        <v>0</v>
      </c>
      <c r="AO358" s="172">
        <v>0</v>
      </c>
      <c r="AP358" s="172">
        <v>0</v>
      </c>
      <c r="AQ358" s="172">
        <v>0</v>
      </c>
      <c r="AR358" s="173">
        <v>0</v>
      </c>
      <c r="AS358" s="174">
        <v>0</v>
      </c>
      <c r="AT358" s="171">
        <v>0</v>
      </c>
      <c r="AU358" s="172">
        <v>0</v>
      </c>
      <c r="AV358" s="172">
        <v>0</v>
      </c>
      <c r="AW358" s="175"/>
      <c r="AX358" s="176">
        <v>0</v>
      </c>
      <c r="AY358" s="171" t="s">
        <v>232</v>
      </c>
      <c r="AZ358" s="172">
        <v>0</v>
      </c>
      <c r="BA358" s="172">
        <v>0</v>
      </c>
      <c r="BB358" s="172">
        <v>0</v>
      </c>
      <c r="BC358" s="172">
        <v>0</v>
      </c>
      <c r="BD358" s="172">
        <v>0</v>
      </c>
      <c r="BE358" s="172">
        <v>0</v>
      </c>
      <c r="BF358" s="172">
        <v>0</v>
      </c>
      <c r="BG358" s="172">
        <v>0</v>
      </c>
      <c r="BH358" s="172">
        <v>0</v>
      </c>
      <c r="BI358" s="172">
        <v>0</v>
      </c>
      <c r="BJ358" s="172">
        <v>0</v>
      </c>
      <c r="BK358" s="172" t="s">
        <v>232</v>
      </c>
      <c r="BL358" s="172" t="s">
        <v>232</v>
      </c>
      <c r="BM358" s="172" t="s">
        <v>232</v>
      </c>
      <c r="BN358" s="172">
        <v>0</v>
      </c>
      <c r="BO358" s="172">
        <v>0</v>
      </c>
      <c r="BP358" s="172">
        <v>0</v>
      </c>
      <c r="BQ358" s="172" t="s">
        <v>232</v>
      </c>
      <c r="BR358" s="172" t="s">
        <v>232</v>
      </c>
      <c r="BS358" s="172" t="s">
        <v>232</v>
      </c>
      <c r="BT358" s="172">
        <v>0</v>
      </c>
      <c r="BU358" s="172">
        <v>0</v>
      </c>
      <c r="BV358" s="173" t="s">
        <v>232</v>
      </c>
      <c r="BW358" s="174">
        <v>0</v>
      </c>
      <c r="BX358" s="177">
        <v>0</v>
      </c>
      <c r="BY358" s="178">
        <v>0</v>
      </c>
      <c r="BZ358" s="179">
        <v>0</v>
      </c>
      <c r="CA358" s="179">
        <v>0</v>
      </c>
    </row>
    <row r="359" spans="1:79" x14ac:dyDescent="0.2">
      <c r="A359" s="170">
        <v>42622</v>
      </c>
      <c r="B359" s="171" t="s">
        <v>232</v>
      </c>
      <c r="C359" s="172" t="s">
        <v>232</v>
      </c>
      <c r="D359" s="172" t="s">
        <v>232</v>
      </c>
      <c r="E359" s="172" t="s">
        <v>232</v>
      </c>
      <c r="F359" s="172" t="s">
        <v>232</v>
      </c>
      <c r="G359" s="172" t="s">
        <v>232</v>
      </c>
      <c r="H359" s="173" t="s">
        <v>232</v>
      </c>
      <c r="I359" s="171"/>
      <c r="J359" s="172"/>
      <c r="K359" s="172"/>
      <c r="L359" s="172"/>
      <c r="M359" s="171"/>
      <c r="N359" s="172"/>
      <c r="O359" s="172"/>
      <c r="P359" s="172"/>
      <c r="Q359" s="172"/>
      <c r="R359" s="172"/>
      <c r="S359" s="172"/>
      <c r="T359" s="172"/>
      <c r="U359" s="172"/>
      <c r="V359" s="172"/>
      <c r="W359" s="172"/>
      <c r="X359" s="172"/>
      <c r="Y359" s="172"/>
      <c r="Z359" s="172"/>
      <c r="AA359" s="172"/>
      <c r="AB359" s="172"/>
      <c r="AC359" s="172"/>
      <c r="AD359" s="172"/>
      <c r="AE359" s="172"/>
      <c r="AF359" s="172"/>
      <c r="AG359" s="172"/>
      <c r="AH359" s="172"/>
      <c r="AI359" s="172"/>
      <c r="AJ359" s="173"/>
      <c r="AK359" s="170">
        <v>42622</v>
      </c>
      <c r="AL359" s="171" t="s">
        <v>232</v>
      </c>
      <c r="AM359" s="172">
        <v>0</v>
      </c>
      <c r="AN359" s="172">
        <v>0</v>
      </c>
      <c r="AO359" s="172">
        <v>0</v>
      </c>
      <c r="AP359" s="172">
        <v>0</v>
      </c>
      <c r="AQ359" s="172">
        <v>0</v>
      </c>
      <c r="AR359" s="173">
        <v>0</v>
      </c>
      <c r="AS359" s="174">
        <v>0</v>
      </c>
      <c r="AT359" s="171">
        <v>0</v>
      </c>
      <c r="AU359" s="172" t="s">
        <v>232</v>
      </c>
      <c r="AV359" s="172">
        <v>0</v>
      </c>
      <c r="AW359" s="175"/>
      <c r="AX359" s="176">
        <v>0</v>
      </c>
      <c r="AY359" s="171" t="s">
        <v>232</v>
      </c>
      <c r="AZ359" s="172">
        <v>0</v>
      </c>
      <c r="BA359" s="172">
        <v>0</v>
      </c>
      <c r="BB359" s="172">
        <v>0</v>
      </c>
      <c r="BC359" s="172">
        <v>0</v>
      </c>
      <c r="BD359" s="172">
        <v>0</v>
      </c>
      <c r="BE359" s="172">
        <v>0</v>
      </c>
      <c r="BF359" s="172">
        <v>0</v>
      </c>
      <c r="BG359" s="172">
        <v>0</v>
      </c>
      <c r="BH359" s="172">
        <v>0</v>
      </c>
      <c r="BI359" s="172">
        <v>0</v>
      </c>
      <c r="BJ359" s="172">
        <v>0</v>
      </c>
      <c r="BK359" s="172" t="s">
        <v>232</v>
      </c>
      <c r="BL359" s="172" t="s">
        <v>232</v>
      </c>
      <c r="BM359" s="172" t="s">
        <v>232</v>
      </c>
      <c r="BN359" s="172">
        <v>0</v>
      </c>
      <c r="BO359" s="172">
        <v>0</v>
      </c>
      <c r="BP359" s="172">
        <v>0</v>
      </c>
      <c r="BQ359" s="172" t="s">
        <v>232</v>
      </c>
      <c r="BR359" s="172" t="s">
        <v>232</v>
      </c>
      <c r="BS359" s="172" t="s">
        <v>232</v>
      </c>
      <c r="BT359" s="172">
        <v>0</v>
      </c>
      <c r="BU359" s="172">
        <v>0</v>
      </c>
      <c r="BV359" s="173" t="s">
        <v>232</v>
      </c>
      <c r="BW359" s="174">
        <v>0</v>
      </c>
      <c r="BX359" s="177">
        <v>0</v>
      </c>
      <c r="BY359" s="178">
        <v>0</v>
      </c>
      <c r="BZ359" s="179">
        <v>0</v>
      </c>
      <c r="CA359" s="179">
        <v>0</v>
      </c>
    </row>
    <row r="360" spans="1:79" x14ac:dyDescent="0.2">
      <c r="A360" s="170">
        <v>42625</v>
      </c>
      <c r="B360" s="171" t="s">
        <v>232</v>
      </c>
      <c r="C360" s="172" t="s">
        <v>232</v>
      </c>
      <c r="D360" s="172" t="s">
        <v>232</v>
      </c>
      <c r="E360" s="172" t="s">
        <v>232</v>
      </c>
      <c r="F360" s="172" t="s">
        <v>232</v>
      </c>
      <c r="G360" s="172" t="s">
        <v>232</v>
      </c>
      <c r="H360" s="173" t="s">
        <v>232</v>
      </c>
      <c r="I360" s="171"/>
      <c r="J360" s="172"/>
      <c r="K360" s="172"/>
      <c r="L360" s="172"/>
      <c r="M360" s="171"/>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3"/>
      <c r="AK360" s="170">
        <v>42625</v>
      </c>
      <c r="AL360" s="171" t="s">
        <v>232</v>
      </c>
      <c r="AM360" s="172">
        <v>0</v>
      </c>
      <c r="AN360" s="172">
        <v>0</v>
      </c>
      <c r="AO360" s="172">
        <v>0</v>
      </c>
      <c r="AP360" s="172">
        <v>0</v>
      </c>
      <c r="AQ360" s="172">
        <v>0</v>
      </c>
      <c r="AR360" s="173">
        <v>0</v>
      </c>
      <c r="AS360" s="174">
        <v>0</v>
      </c>
      <c r="AT360" s="171">
        <v>0</v>
      </c>
      <c r="AU360" s="172" t="s">
        <v>232</v>
      </c>
      <c r="AV360" s="172">
        <v>0</v>
      </c>
      <c r="AW360" s="175"/>
      <c r="AX360" s="176">
        <v>0</v>
      </c>
      <c r="AY360" s="171" t="s">
        <v>232</v>
      </c>
      <c r="AZ360" s="172">
        <v>0</v>
      </c>
      <c r="BA360" s="172">
        <v>0</v>
      </c>
      <c r="BB360" s="172">
        <v>0</v>
      </c>
      <c r="BC360" s="172">
        <v>0</v>
      </c>
      <c r="BD360" s="172">
        <v>0</v>
      </c>
      <c r="BE360" s="172">
        <v>0</v>
      </c>
      <c r="BF360" s="172">
        <v>0</v>
      </c>
      <c r="BG360" s="172">
        <v>0</v>
      </c>
      <c r="BH360" s="172">
        <v>0</v>
      </c>
      <c r="BI360" s="172">
        <v>0</v>
      </c>
      <c r="BJ360" s="172">
        <v>0</v>
      </c>
      <c r="BK360" s="172" t="s">
        <v>232</v>
      </c>
      <c r="BL360" s="172" t="s">
        <v>232</v>
      </c>
      <c r="BM360" s="172" t="s">
        <v>232</v>
      </c>
      <c r="BN360" s="172">
        <v>0</v>
      </c>
      <c r="BO360" s="172">
        <v>0</v>
      </c>
      <c r="BP360" s="172">
        <v>0</v>
      </c>
      <c r="BQ360" s="172" t="s">
        <v>232</v>
      </c>
      <c r="BR360" s="172" t="s">
        <v>232</v>
      </c>
      <c r="BS360" s="172" t="s">
        <v>232</v>
      </c>
      <c r="BT360" s="172">
        <v>0</v>
      </c>
      <c r="BU360" s="172">
        <v>0</v>
      </c>
      <c r="BV360" s="173" t="s">
        <v>232</v>
      </c>
      <c r="BW360" s="174">
        <v>0</v>
      </c>
      <c r="BX360" s="177">
        <v>0</v>
      </c>
      <c r="BY360" s="178">
        <v>0</v>
      </c>
      <c r="BZ360" s="179">
        <v>0</v>
      </c>
      <c r="CA360" s="179">
        <v>0</v>
      </c>
    </row>
    <row r="361" spans="1:79" x14ac:dyDescent="0.2">
      <c r="A361" s="170">
        <v>42626</v>
      </c>
      <c r="B361" s="171" t="s">
        <v>232</v>
      </c>
      <c r="C361" s="172" t="s">
        <v>232</v>
      </c>
      <c r="D361" s="172" t="s">
        <v>232</v>
      </c>
      <c r="E361" s="172">
        <v>0.17082477362762091</v>
      </c>
      <c r="F361" s="172">
        <v>0.20890601634457376</v>
      </c>
      <c r="G361" s="172" t="s">
        <v>232</v>
      </c>
      <c r="H361" s="173" t="s">
        <v>232</v>
      </c>
      <c r="I361" s="171"/>
      <c r="J361" s="172"/>
      <c r="K361" s="172"/>
      <c r="L361" s="172"/>
      <c r="M361" s="171"/>
      <c r="N361" s="172"/>
      <c r="O361" s="172"/>
      <c r="P361" s="172"/>
      <c r="Q361" s="172"/>
      <c r="R361" s="172"/>
      <c r="S361" s="172"/>
      <c r="T361" s="172"/>
      <c r="U361" s="172"/>
      <c r="V361" s="172"/>
      <c r="W361" s="172"/>
      <c r="X361" s="172"/>
      <c r="Y361" s="172"/>
      <c r="Z361" s="172"/>
      <c r="AA361" s="172"/>
      <c r="AB361" s="172"/>
      <c r="AC361" s="172"/>
      <c r="AD361" s="172"/>
      <c r="AE361" s="172"/>
      <c r="AF361" s="172"/>
      <c r="AG361" s="172"/>
      <c r="AH361" s="172"/>
      <c r="AI361" s="172"/>
      <c r="AJ361" s="173"/>
      <c r="AK361" s="170">
        <v>42626</v>
      </c>
      <c r="AL361" s="171" t="s">
        <v>232</v>
      </c>
      <c r="AM361" s="172">
        <v>0</v>
      </c>
      <c r="AN361" s="172">
        <v>0</v>
      </c>
      <c r="AO361" s="172">
        <v>0</v>
      </c>
      <c r="AP361" s="172">
        <v>0</v>
      </c>
      <c r="AQ361" s="172">
        <v>0</v>
      </c>
      <c r="AR361" s="173">
        <v>0</v>
      </c>
      <c r="AS361" s="174">
        <v>0</v>
      </c>
      <c r="AT361" s="171">
        <v>0</v>
      </c>
      <c r="AU361" s="172" t="s">
        <v>232</v>
      </c>
      <c r="AV361" s="172">
        <v>0</v>
      </c>
      <c r="AW361" s="175"/>
      <c r="AX361" s="176">
        <v>0</v>
      </c>
      <c r="AY361" s="171" t="s">
        <v>232</v>
      </c>
      <c r="AZ361" s="172">
        <v>0</v>
      </c>
      <c r="BA361" s="172">
        <v>0</v>
      </c>
      <c r="BB361" s="172">
        <v>0</v>
      </c>
      <c r="BC361" s="172">
        <v>0</v>
      </c>
      <c r="BD361" s="172">
        <v>0</v>
      </c>
      <c r="BE361" s="172">
        <v>0</v>
      </c>
      <c r="BF361" s="172">
        <v>0</v>
      </c>
      <c r="BG361" s="172">
        <v>0</v>
      </c>
      <c r="BH361" s="172">
        <v>0</v>
      </c>
      <c r="BI361" s="172">
        <v>0</v>
      </c>
      <c r="BJ361" s="172">
        <v>0</v>
      </c>
      <c r="BK361" s="172" t="s">
        <v>232</v>
      </c>
      <c r="BL361" s="172" t="s">
        <v>232</v>
      </c>
      <c r="BM361" s="172" t="s">
        <v>232</v>
      </c>
      <c r="BN361" s="172">
        <v>0</v>
      </c>
      <c r="BO361" s="172">
        <v>0</v>
      </c>
      <c r="BP361" s="172">
        <v>0</v>
      </c>
      <c r="BQ361" s="172" t="s">
        <v>232</v>
      </c>
      <c r="BR361" s="172" t="s">
        <v>232</v>
      </c>
      <c r="BS361" s="172" t="s">
        <v>232</v>
      </c>
      <c r="BT361" s="172">
        <v>0</v>
      </c>
      <c r="BU361" s="172">
        <v>0</v>
      </c>
      <c r="BV361" s="173" t="s">
        <v>232</v>
      </c>
      <c r="BW361" s="174">
        <v>0</v>
      </c>
      <c r="BX361" s="177">
        <v>0</v>
      </c>
      <c r="BY361" s="178">
        <v>0</v>
      </c>
      <c r="BZ361" s="179">
        <v>0</v>
      </c>
      <c r="CA361" s="179">
        <v>0</v>
      </c>
    </row>
    <row r="362" spans="1:79" x14ac:dyDescent="0.2">
      <c r="A362" s="170">
        <v>42627</v>
      </c>
      <c r="B362" s="171" t="s">
        <v>232</v>
      </c>
      <c r="C362" s="172" t="s">
        <v>232</v>
      </c>
      <c r="D362" s="172" t="s">
        <v>232</v>
      </c>
      <c r="E362" s="172">
        <v>0.17137960582690831</v>
      </c>
      <c r="F362" s="172">
        <v>0.20714917266641231</v>
      </c>
      <c r="G362" s="172" t="s">
        <v>232</v>
      </c>
      <c r="H362" s="173" t="s">
        <v>232</v>
      </c>
      <c r="I362" s="171"/>
      <c r="J362" s="172"/>
      <c r="K362" s="172"/>
      <c r="L362" s="172"/>
      <c r="M362" s="171"/>
      <c r="N362" s="172"/>
      <c r="O362" s="172"/>
      <c r="P362" s="172"/>
      <c r="Q362" s="172"/>
      <c r="R362" s="172"/>
      <c r="S362" s="172"/>
      <c r="T362" s="172"/>
      <c r="U362" s="172"/>
      <c r="V362" s="172"/>
      <c r="W362" s="172"/>
      <c r="X362" s="172"/>
      <c r="Y362" s="172"/>
      <c r="Z362" s="172"/>
      <c r="AA362" s="172"/>
      <c r="AB362" s="172"/>
      <c r="AC362" s="172"/>
      <c r="AD362" s="172"/>
      <c r="AE362" s="172"/>
      <c r="AF362" s="172"/>
      <c r="AG362" s="172"/>
      <c r="AH362" s="172"/>
      <c r="AI362" s="172"/>
      <c r="AJ362" s="173"/>
      <c r="AK362" s="170">
        <v>42627</v>
      </c>
      <c r="AL362" s="171">
        <v>0</v>
      </c>
      <c r="AM362" s="172">
        <v>0</v>
      </c>
      <c r="AN362" s="172">
        <v>0</v>
      </c>
      <c r="AO362" s="172">
        <v>0</v>
      </c>
      <c r="AP362" s="172">
        <v>0</v>
      </c>
      <c r="AQ362" s="172">
        <v>0</v>
      </c>
      <c r="AR362" s="173">
        <v>0</v>
      </c>
      <c r="AS362" s="174">
        <v>0</v>
      </c>
      <c r="AT362" s="171">
        <v>0</v>
      </c>
      <c r="AU362" s="172">
        <v>0</v>
      </c>
      <c r="AV362" s="172">
        <v>0</v>
      </c>
      <c r="AW362" s="175"/>
      <c r="AX362" s="176">
        <v>0</v>
      </c>
      <c r="AY362" s="171" t="s">
        <v>232</v>
      </c>
      <c r="AZ362" s="172">
        <v>0</v>
      </c>
      <c r="BA362" s="172">
        <v>0</v>
      </c>
      <c r="BB362" s="172">
        <v>0</v>
      </c>
      <c r="BC362" s="172">
        <v>0</v>
      </c>
      <c r="BD362" s="172">
        <v>0</v>
      </c>
      <c r="BE362" s="172">
        <v>0</v>
      </c>
      <c r="BF362" s="172">
        <v>0</v>
      </c>
      <c r="BG362" s="172">
        <v>0</v>
      </c>
      <c r="BH362" s="172">
        <v>0</v>
      </c>
      <c r="BI362" s="172">
        <v>0</v>
      </c>
      <c r="BJ362" s="172">
        <v>0</v>
      </c>
      <c r="BK362" s="172" t="s">
        <v>232</v>
      </c>
      <c r="BL362" s="172" t="s">
        <v>232</v>
      </c>
      <c r="BM362" s="172" t="s">
        <v>232</v>
      </c>
      <c r="BN362" s="172">
        <v>0</v>
      </c>
      <c r="BO362" s="172">
        <v>0</v>
      </c>
      <c r="BP362" s="172">
        <v>0</v>
      </c>
      <c r="BQ362" s="172" t="s">
        <v>232</v>
      </c>
      <c r="BR362" s="172" t="s">
        <v>232</v>
      </c>
      <c r="BS362" s="172" t="s">
        <v>232</v>
      </c>
      <c r="BT362" s="172">
        <v>0</v>
      </c>
      <c r="BU362" s="172">
        <v>0</v>
      </c>
      <c r="BV362" s="173" t="s">
        <v>232</v>
      </c>
      <c r="BW362" s="174">
        <v>0</v>
      </c>
      <c r="BX362" s="177">
        <v>0</v>
      </c>
      <c r="BY362" s="178">
        <v>0</v>
      </c>
      <c r="BZ362" s="179">
        <v>0</v>
      </c>
      <c r="CA362" s="179">
        <v>0</v>
      </c>
    </row>
    <row r="363" spans="1:79" x14ac:dyDescent="0.2">
      <c r="A363" s="170">
        <v>42628</v>
      </c>
      <c r="B363" s="171" t="s">
        <v>232</v>
      </c>
      <c r="C363" s="172" t="s">
        <v>232</v>
      </c>
      <c r="D363" s="172" t="s">
        <v>232</v>
      </c>
      <c r="E363" s="172">
        <v>0.16935654593292915</v>
      </c>
      <c r="F363" s="172">
        <v>0.20713870715133581</v>
      </c>
      <c r="G363" s="172" t="s">
        <v>232</v>
      </c>
      <c r="H363" s="173" t="s">
        <v>232</v>
      </c>
      <c r="I363" s="171"/>
      <c r="J363" s="172"/>
      <c r="K363" s="172"/>
      <c r="L363" s="172"/>
      <c r="M363" s="171"/>
      <c r="N363" s="172"/>
      <c r="O363" s="172"/>
      <c r="P363" s="172"/>
      <c r="Q363" s="172"/>
      <c r="R363" s="172"/>
      <c r="S363" s="172"/>
      <c r="T363" s="172"/>
      <c r="U363" s="172"/>
      <c r="V363" s="172"/>
      <c r="W363" s="172"/>
      <c r="X363" s="172"/>
      <c r="Y363" s="172"/>
      <c r="Z363" s="172"/>
      <c r="AA363" s="172"/>
      <c r="AB363" s="172"/>
      <c r="AC363" s="172"/>
      <c r="AD363" s="172"/>
      <c r="AE363" s="172"/>
      <c r="AF363" s="172"/>
      <c r="AG363" s="172"/>
      <c r="AH363" s="172"/>
      <c r="AI363" s="172"/>
      <c r="AJ363" s="173"/>
      <c r="AK363" s="170">
        <v>42628</v>
      </c>
      <c r="AL363" s="171">
        <v>0</v>
      </c>
      <c r="AM363" s="172">
        <v>0</v>
      </c>
      <c r="AN363" s="172">
        <v>0</v>
      </c>
      <c r="AO363" s="172">
        <v>0</v>
      </c>
      <c r="AP363" s="172">
        <v>0</v>
      </c>
      <c r="AQ363" s="172">
        <v>0</v>
      </c>
      <c r="AR363" s="173">
        <v>0</v>
      </c>
      <c r="AS363" s="174">
        <v>0</v>
      </c>
      <c r="AT363" s="171" t="s">
        <v>232</v>
      </c>
      <c r="AU363" s="172">
        <v>2.2727272727272729</v>
      </c>
      <c r="AV363" s="172">
        <v>2.2727272727272729</v>
      </c>
      <c r="AW363" s="175"/>
      <c r="AX363" s="176">
        <v>2.2727272727272729</v>
      </c>
      <c r="AY363" s="171" t="s">
        <v>232</v>
      </c>
      <c r="AZ363" s="172">
        <v>0</v>
      </c>
      <c r="BA363" s="172">
        <v>0</v>
      </c>
      <c r="BB363" s="172">
        <v>0</v>
      </c>
      <c r="BC363" s="172">
        <v>0</v>
      </c>
      <c r="BD363" s="172">
        <v>0</v>
      </c>
      <c r="BE363" s="172">
        <v>0</v>
      </c>
      <c r="BF363" s="172">
        <v>0</v>
      </c>
      <c r="BG363" s="172">
        <v>0</v>
      </c>
      <c r="BH363" s="172">
        <v>0</v>
      </c>
      <c r="BI363" s="172">
        <v>0</v>
      </c>
      <c r="BJ363" s="172">
        <v>0</v>
      </c>
      <c r="BK363" s="172" t="s">
        <v>232</v>
      </c>
      <c r="BL363" s="172" t="s">
        <v>232</v>
      </c>
      <c r="BM363" s="172" t="s">
        <v>232</v>
      </c>
      <c r="BN363" s="172">
        <v>0</v>
      </c>
      <c r="BO363" s="172">
        <v>0</v>
      </c>
      <c r="BP363" s="172">
        <v>0</v>
      </c>
      <c r="BQ363" s="172" t="s">
        <v>232</v>
      </c>
      <c r="BR363" s="172" t="s">
        <v>232</v>
      </c>
      <c r="BS363" s="172" t="s">
        <v>232</v>
      </c>
      <c r="BT363" s="172">
        <v>0</v>
      </c>
      <c r="BU363" s="172">
        <v>0</v>
      </c>
      <c r="BV363" s="173" t="s">
        <v>232</v>
      </c>
      <c r="BW363" s="174">
        <v>0</v>
      </c>
      <c r="BX363" s="177">
        <v>0</v>
      </c>
      <c r="BY363" s="178">
        <v>0</v>
      </c>
      <c r="BZ363" s="179">
        <v>0</v>
      </c>
      <c r="CA363" s="179">
        <v>0.49195254192862314</v>
      </c>
    </row>
    <row r="364" spans="1:79" x14ac:dyDescent="0.2">
      <c r="A364" s="170">
        <v>42629</v>
      </c>
      <c r="B364" s="171" t="s">
        <v>232</v>
      </c>
      <c r="C364" s="172" t="s">
        <v>232</v>
      </c>
      <c r="D364" s="172" t="s">
        <v>232</v>
      </c>
      <c r="E364" s="172">
        <v>0.1693480101608727</v>
      </c>
      <c r="F364" s="172">
        <v>0.20712824269367583</v>
      </c>
      <c r="G364" s="172" t="s">
        <v>232</v>
      </c>
      <c r="H364" s="173" t="s">
        <v>232</v>
      </c>
      <c r="I364" s="171"/>
      <c r="J364" s="172"/>
      <c r="K364" s="172"/>
      <c r="L364" s="172"/>
      <c r="M364" s="171"/>
      <c r="N364" s="172"/>
      <c r="O364" s="172"/>
      <c r="P364" s="172"/>
      <c r="Q364" s="172"/>
      <c r="R364" s="172"/>
      <c r="S364" s="172"/>
      <c r="T364" s="172"/>
      <c r="U364" s="172"/>
      <c r="V364" s="172"/>
      <c r="W364" s="172"/>
      <c r="X364" s="172"/>
      <c r="Y364" s="172"/>
      <c r="Z364" s="172"/>
      <c r="AA364" s="172"/>
      <c r="AB364" s="172"/>
      <c r="AC364" s="172"/>
      <c r="AD364" s="172"/>
      <c r="AE364" s="172"/>
      <c r="AF364" s="172"/>
      <c r="AG364" s="172"/>
      <c r="AH364" s="172"/>
      <c r="AI364" s="172"/>
      <c r="AJ364" s="173"/>
      <c r="AK364" s="170">
        <v>42629</v>
      </c>
      <c r="AL364" s="171">
        <v>0</v>
      </c>
      <c r="AM364" s="172">
        <v>0</v>
      </c>
      <c r="AN364" s="172">
        <v>0</v>
      </c>
      <c r="AO364" s="172">
        <v>0</v>
      </c>
      <c r="AP364" s="172">
        <v>0</v>
      </c>
      <c r="AQ364" s="172">
        <v>0</v>
      </c>
      <c r="AR364" s="173">
        <v>0</v>
      </c>
      <c r="AS364" s="174">
        <v>0</v>
      </c>
      <c r="AT364" s="171" t="s">
        <v>232</v>
      </c>
      <c r="AU364" s="172">
        <v>0</v>
      </c>
      <c r="AV364" s="172">
        <v>0</v>
      </c>
      <c r="AW364" s="175"/>
      <c r="AX364" s="176">
        <v>0</v>
      </c>
      <c r="AY364" s="171" t="s">
        <v>232</v>
      </c>
      <c r="AZ364" s="172">
        <v>0</v>
      </c>
      <c r="BA364" s="172">
        <v>0</v>
      </c>
      <c r="BB364" s="172">
        <v>0</v>
      </c>
      <c r="BC364" s="172">
        <v>0</v>
      </c>
      <c r="BD364" s="172">
        <v>0</v>
      </c>
      <c r="BE364" s="172">
        <v>0</v>
      </c>
      <c r="BF364" s="172">
        <v>0</v>
      </c>
      <c r="BG364" s="172">
        <v>0</v>
      </c>
      <c r="BH364" s="172">
        <v>0</v>
      </c>
      <c r="BI364" s="172">
        <v>0</v>
      </c>
      <c r="BJ364" s="172">
        <v>0</v>
      </c>
      <c r="BK364" s="172" t="s">
        <v>232</v>
      </c>
      <c r="BL364" s="172" t="s">
        <v>232</v>
      </c>
      <c r="BM364" s="172" t="s">
        <v>232</v>
      </c>
      <c r="BN364" s="172">
        <v>0</v>
      </c>
      <c r="BO364" s="172">
        <v>0</v>
      </c>
      <c r="BP364" s="172">
        <v>0</v>
      </c>
      <c r="BQ364" s="172" t="s">
        <v>232</v>
      </c>
      <c r="BR364" s="172" t="s">
        <v>232</v>
      </c>
      <c r="BS364" s="172" t="s">
        <v>232</v>
      </c>
      <c r="BT364" s="172">
        <v>0</v>
      </c>
      <c r="BU364" s="172">
        <v>0</v>
      </c>
      <c r="BV364" s="173" t="s">
        <v>232</v>
      </c>
      <c r="BW364" s="174">
        <v>0</v>
      </c>
      <c r="BX364" s="177">
        <v>0</v>
      </c>
      <c r="BY364" s="178">
        <v>0</v>
      </c>
      <c r="BZ364" s="179">
        <v>0</v>
      </c>
      <c r="CA364" s="179">
        <v>0</v>
      </c>
    </row>
    <row r="365" spans="1:79" x14ac:dyDescent="0.2">
      <c r="A365" s="170">
        <v>42632</v>
      </c>
      <c r="B365" s="171" t="s">
        <v>232</v>
      </c>
      <c r="C365" s="172" t="s">
        <v>232</v>
      </c>
      <c r="D365" s="172" t="s">
        <v>232</v>
      </c>
      <c r="E365" s="172">
        <v>0.16125781092521324</v>
      </c>
      <c r="F365" s="172">
        <v>0.20204061016264552</v>
      </c>
      <c r="G365" s="172" t="s">
        <v>232</v>
      </c>
      <c r="H365" s="173" t="s">
        <v>232</v>
      </c>
      <c r="I365" s="171"/>
      <c r="J365" s="172"/>
      <c r="K365" s="172"/>
      <c r="L365" s="172"/>
      <c r="M365" s="171"/>
      <c r="N365" s="172"/>
      <c r="O365" s="172"/>
      <c r="P365" s="172"/>
      <c r="Q365" s="172"/>
      <c r="R365" s="172"/>
      <c r="S365" s="172"/>
      <c r="T365" s="172"/>
      <c r="U365" s="172"/>
      <c r="V365" s="172"/>
      <c r="W365" s="172"/>
      <c r="X365" s="172"/>
      <c r="Y365" s="172"/>
      <c r="Z365" s="172"/>
      <c r="AA365" s="172"/>
      <c r="AB365" s="172"/>
      <c r="AC365" s="172"/>
      <c r="AD365" s="172"/>
      <c r="AE365" s="172"/>
      <c r="AF365" s="172"/>
      <c r="AG365" s="172"/>
      <c r="AH365" s="172"/>
      <c r="AI365" s="172"/>
      <c r="AJ365" s="173"/>
      <c r="AK365" s="170">
        <v>42632</v>
      </c>
      <c r="AL365" s="171">
        <v>0</v>
      </c>
      <c r="AM365" s="172">
        <v>0</v>
      </c>
      <c r="AN365" s="172">
        <v>0</v>
      </c>
      <c r="AO365" s="172">
        <v>0</v>
      </c>
      <c r="AP365" s="172">
        <v>0</v>
      </c>
      <c r="AQ365" s="172">
        <v>0</v>
      </c>
      <c r="AR365" s="173">
        <v>0</v>
      </c>
      <c r="AS365" s="174">
        <v>0</v>
      </c>
      <c r="AT365" s="171" t="s">
        <v>232</v>
      </c>
      <c r="AU365" s="172">
        <v>0</v>
      </c>
      <c r="AV365" s="172">
        <v>0</v>
      </c>
      <c r="AW365" s="175"/>
      <c r="AX365" s="176">
        <v>0</v>
      </c>
      <c r="AY365" s="171" t="s">
        <v>232</v>
      </c>
      <c r="AZ365" s="172">
        <v>0</v>
      </c>
      <c r="BA365" s="172">
        <v>0</v>
      </c>
      <c r="BB365" s="172">
        <v>0</v>
      </c>
      <c r="BC365" s="172">
        <v>0</v>
      </c>
      <c r="BD365" s="172">
        <v>0</v>
      </c>
      <c r="BE365" s="172">
        <v>0</v>
      </c>
      <c r="BF365" s="172">
        <v>0</v>
      </c>
      <c r="BG365" s="172">
        <v>0</v>
      </c>
      <c r="BH365" s="172">
        <v>0</v>
      </c>
      <c r="BI365" s="172">
        <v>0</v>
      </c>
      <c r="BJ365" s="172">
        <v>0</v>
      </c>
      <c r="BK365" s="172" t="s">
        <v>232</v>
      </c>
      <c r="BL365" s="172" t="s">
        <v>232</v>
      </c>
      <c r="BM365" s="172" t="s">
        <v>232</v>
      </c>
      <c r="BN365" s="172">
        <v>0</v>
      </c>
      <c r="BO365" s="172">
        <v>0</v>
      </c>
      <c r="BP365" s="172">
        <v>0</v>
      </c>
      <c r="BQ365" s="172" t="s">
        <v>232</v>
      </c>
      <c r="BR365" s="172" t="s">
        <v>232</v>
      </c>
      <c r="BS365" s="172" t="s">
        <v>232</v>
      </c>
      <c r="BT365" s="172">
        <v>0</v>
      </c>
      <c r="BU365" s="172">
        <v>0</v>
      </c>
      <c r="BV365" s="173" t="s">
        <v>232</v>
      </c>
      <c r="BW365" s="174">
        <v>0</v>
      </c>
      <c r="BX365" s="177">
        <v>0</v>
      </c>
      <c r="BY365" s="178">
        <v>0</v>
      </c>
      <c r="BZ365" s="179">
        <v>0</v>
      </c>
      <c r="CA365" s="179">
        <v>0</v>
      </c>
    </row>
    <row r="366" spans="1:79" x14ac:dyDescent="0.2">
      <c r="A366" s="170">
        <v>42633</v>
      </c>
      <c r="B366" s="171" t="s">
        <v>232</v>
      </c>
      <c r="C366" s="172" t="s">
        <v>232</v>
      </c>
      <c r="D366" s="172" t="s">
        <v>232</v>
      </c>
      <c r="E366" s="172">
        <v>0.16124968505921974</v>
      </c>
      <c r="F366" s="172">
        <v>0.20203040557604207</v>
      </c>
      <c r="G366" s="172" t="s">
        <v>232</v>
      </c>
      <c r="H366" s="173" t="s">
        <v>232</v>
      </c>
      <c r="I366" s="171"/>
      <c r="J366" s="172"/>
      <c r="K366" s="172"/>
      <c r="L366" s="172"/>
      <c r="M366" s="171"/>
      <c r="N366" s="172"/>
      <c r="O366" s="172"/>
      <c r="P366" s="172"/>
      <c r="Q366" s="172"/>
      <c r="R366" s="172"/>
      <c r="S366" s="172"/>
      <c r="T366" s="172"/>
      <c r="U366" s="172"/>
      <c r="V366" s="172"/>
      <c r="W366" s="172"/>
      <c r="X366" s="172"/>
      <c r="Y366" s="172"/>
      <c r="Z366" s="172"/>
      <c r="AA366" s="172"/>
      <c r="AB366" s="172"/>
      <c r="AC366" s="172"/>
      <c r="AD366" s="172"/>
      <c r="AE366" s="172"/>
      <c r="AF366" s="172"/>
      <c r="AG366" s="172"/>
      <c r="AH366" s="172"/>
      <c r="AI366" s="172"/>
      <c r="AJ366" s="173"/>
      <c r="AK366" s="170">
        <v>42633</v>
      </c>
      <c r="AL366" s="171">
        <v>0</v>
      </c>
      <c r="AM366" s="172">
        <v>0</v>
      </c>
      <c r="AN366" s="172">
        <v>0</v>
      </c>
      <c r="AO366" s="172">
        <v>0</v>
      </c>
      <c r="AP366" s="172">
        <v>0</v>
      </c>
      <c r="AQ366" s="172">
        <v>0</v>
      </c>
      <c r="AR366" s="173">
        <v>0</v>
      </c>
      <c r="AS366" s="174">
        <v>0</v>
      </c>
      <c r="AT366" s="171" t="s">
        <v>232</v>
      </c>
      <c r="AU366" s="172">
        <v>0</v>
      </c>
      <c r="AV366" s="172">
        <v>0</v>
      </c>
      <c r="AW366" s="175"/>
      <c r="AX366" s="176">
        <v>0</v>
      </c>
      <c r="AY366" s="171" t="s">
        <v>232</v>
      </c>
      <c r="AZ366" s="172">
        <v>0</v>
      </c>
      <c r="BA366" s="172">
        <v>0</v>
      </c>
      <c r="BB366" s="172">
        <v>0</v>
      </c>
      <c r="BC366" s="172">
        <v>0</v>
      </c>
      <c r="BD366" s="172">
        <v>0</v>
      </c>
      <c r="BE366" s="172">
        <v>0</v>
      </c>
      <c r="BF366" s="172">
        <v>0</v>
      </c>
      <c r="BG366" s="172">
        <v>0</v>
      </c>
      <c r="BH366" s="172">
        <v>0</v>
      </c>
      <c r="BI366" s="172">
        <v>0</v>
      </c>
      <c r="BJ366" s="172">
        <v>0</v>
      </c>
      <c r="BK366" s="172" t="s">
        <v>232</v>
      </c>
      <c r="BL366" s="172" t="s">
        <v>232</v>
      </c>
      <c r="BM366" s="172" t="s">
        <v>232</v>
      </c>
      <c r="BN366" s="172">
        <v>0</v>
      </c>
      <c r="BO366" s="172">
        <v>0</v>
      </c>
      <c r="BP366" s="172">
        <v>0</v>
      </c>
      <c r="BQ366" s="172" t="s">
        <v>232</v>
      </c>
      <c r="BR366" s="172" t="s">
        <v>232</v>
      </c>
      <c r="BS366" s="172" t="s">
        <v>232</v>
      </c>
      <c r="BT366" s="172">
        <v>0</v>
      </c>
      <c r="BU366" s="172">
        <v>0</v>
      </c>
      <c r="BV366" s="173" t="s">
        <v>232</v>
      </c>
      <c r="BW366" s="174">
        <v>0</v>
      </c>
      <c r="BX366" s="177">
        <v>0</v>
      </c>
      <c r="BY366" s="178">
        <v>0</v>
      </c>
      <c r="BZ366" s="179">
        <v>0</v>
      </c>
      <c r="CA366" s="179">
        <v>0</v>
      </c>
    </row>
    <row r="367" spans="1:79" x14ac:dyDescent="0.2">
      <c r="A367" s="170">
        <v>42634</v>
      </c>
      <c r="B367" s="171" t="s">
        <v>232</v>
      </c>
      <c r="C367" s="172" t="s">
        <v>232</v>
      </c>
      <c r="D367" s="172" t="s">
        <v>232</v>
      </c>
      <c r="E367" s="172">
        <v>0.1612415600120897</v>
      </c>
      <c r="F367" s="172">
        <v>0.20202020202019053</v>
      </c>
      <c r="G367" s="172" t="s">
        <v>232</v>
      </c>
      <c r="H367" s="173" t="s">
        <v>232</v>
      </c>
      <c r="I367" s="171"/>
      <c r="J367" s="172"/>
      <c r="K367" s="172"/>
      <c r="L367" s="172"/>
      <c r="M367" s="171"/>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3"/>
      <c r="AK367" s="170">
        <v>42634</v>
      </c>
      <c r="AL367" s="171">
        <v>0</v>
      </c>
      <c r="AM367" s="172">
        <v>0</v>
      </c>
      <c r="AN367" s="172">
        <v>0</v>
      </c>
      <c r="AO367" s="172">
        <v>0</v>
      </c>
      <c r="AP367" s="172">
        <v>0</v>
      </c>
      <c r="AQ367" s="172">
        <v>0</v>
      </c>
      <c r="AR367" s="173">
        <v>0</v>
      </c>
      <c r="AS367" s="174">
        <v>0</v>
      </c>
      <c r="AT367" s="171" t="s">
        <v>232</v>
      </c>
      <c r="AU367" s="172">
        <v>0</v>
      </c>
      <c r="AV367" s="172">
        <v>0</v>
      </c>
      <c r="AW367" s="175"/>
      <c r="AX367" s="176">
        <v>0</v>
      </c>
      <c r="AY367" s="171" t="s">
        <v>232</v>
      </c>
      <c r="AZ367" s="172">
        <v>0</v>
      </c>
      <c r="BA367" s="172">
        <v>0</v>
      </c>
      <c r="BB367" s="172">
        <v>0</v>
      </c>
      <c r="BC367" s="172">
        <v>0</v>
      </c>
      <c r="BD367" s="172">
        <v>0</v>
      </c>
      <c r="BE367" s="172">
        <v>0</v>
      </c>
      <c r="BF367" s="172">
        <v>0</v>
      </c>
      <c r="BG367" s="172">
        <v>0</v>
      </c>
      <c r="BH367" s="172">
        <v>0</v>
      </c>
      <c r="BI367" s="172">
        <v>0</v>
      </c>
      <c r="BJ367" s="172">
        <v>0</v>
      </c>
      <c r="BK367" s="172" t="s">
        <v>232</v>
      </c>
      <c r="BL367" s="172" t="s">
        <v>232</v>
      </c>
      <c r="BM367" s="172" t="s">
        <v>232</v>
      </c>
      <c r="BN367" s="172">
        <v>0</v>
      </c>
      <c r="BO367" s="172">
        <v>0</v>
      </c>
      <c r="BP367" s="172">
        <v>0</v>
      </c>
      <c r="BQ367" s="172" t="s">
        <v>232</v>
      </c>
      <c r="BR367" s="172" t="s">
        <v>232</v>
      </c>
      <c r="BS367" s="172" t="s">
        <v>232</v>
      </c>
      <c r="BT367" s="172">
        <v>0</v>
      </c>
      <c r="BU367" s="172">
        <v>0</v>
      </c>
      <c r="BV367" s="173" t="s">
        <v>232</v>
      </c>
      <c r="BW367" s="174">
        <v>0</v>
      </c>
      <c r="BX367" s="177">
        <v>0</v>
      </c>
      <c r="BY367" s="178">
        <v>0</v>
      </c>
      <c r="BZ367" s="179">
        <v>0</v>
      </c>
      <c r="CA367" s="179">
        <v>0</v>
      </c>
    </row>
    <row r="368" spans="1:79" x14ac:dyDescent="0.2">
      <c r="A368" s="170">
        <v>42635</v>
      </c>
      <c r="B368" s="171" t="s">
        <v>232</v>
      </c>
      <c r="C368" s="172" t="s">
        <v>232</v>
      </c>
      <c r="D368" s="172" t="s">
        <v>232</v>
      </c>
      <c r="E368" s="172">
        <v>0.16123343578374222</v>
      </c>
      <c r="F368" s="172">
        <v>0.20200999949497789</v>
      </c>
      <c r="G368" s="172" t="s">
        <v>232</v>
      </c>
      <c r="H368" s="173" t="s">
        <v>232</v>
      </c>
      <c r="I368" s="171"/>
      <c r="J368" s="172"/>
      <c r="K368" s="172"/>
      <c r="L368" s="172"/>
      <c r="M368" s="171"/>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3"/>
      <c r="AK368" s="170">
        <v>42635</v>
      </c>
      <c r="AL368" s="171" t="s">
        <v>232</v>
      </c>
      <c r="AM368" s="172">
        <v>0</v>
      </c>
      <c r="AN368" s="172">
        <v>0</v>
      </c>
      <c r="AO368" s="172">
        <v>0</v>
      </c>
      <c r="AP368" s="172">
        <v>0</v>
      </c>
      <c r="AQ368" s="172">
        <v>0</v>
      </c>
      <c r="AR368" s="173">
        <v>0</v>
      </c>
      <c r="AS368" s="174">
        <v>0</v>
      </c>
      <c r="AT368" s="171" t="s">
        <v>232</v>
      </c>
      <c r="AU368" s="172">
        <v>0</v>
      </c>
      <c r="AV368" s="172">
        <v>0</v>
      </c>
      <c r="AW368" s="175"/>
      <c r="AX368" s="176">
        <v>0</v>
      </c>
      <c r="AY368" s="171">
        <v>0</v>
      </c>
      <c r="AZ368" s="172">
        <v>0</v>
      </c>
      <c r="BA368" s="172">
        <v>0</v>
      </c>
      <c r="BB368" s="172">
        <v>0</v>
      </c>
      <c r="BC368" s="172">
        <v>0</v>
      </c>
      <c r="BD368" s="172">
        <v>0</v>
      </c>
      <c r="BE368" s="172">
        <v>0</v>
      </c>
      <c r="BF368" s="172">
        <v>0</v>
      </c>
      <c r="BG368" s="172">
        <v>0</v>
      </c>
      <c r="BH368" s="172">
        <v>0</v>
      </c>
      <c r="BI368" s="172">
        <v>0</v>
      </c>
      <c r="BJ368" s="172">
        <v>0</v>
      </c>
      <c r="BK368" s="172" t="s">
        <v>232</v>
      </c>
      <c r="BL368" s="172" t="s">
        <v>232</v>
      </c>
      <c r="BM368" s="172" t="s">
        <v>232</v>
      </c>
      <c r="BN368" s="172">
        <v>0</v>
      </c>
      <c r="BO368" s="172">
        <v>0</v>
      </c>
      <c r="BP368" s="172">
        <v>0</v>
      </c>
      <c r="BQ368" s="172" t="s">
        <v>232</v>
      </c>
      <c r="BR368" s="172" t="s">
        <v>232</v>
      </c>
      <c r="BS368" s="172" t="s">
        <v>232</v>
      </c>
      <c r="BT368" s="172">
        <v>0</v>
      </c>
      <c r="BU368" s="172">
        <v>0</v>
      </c>
      <c r="BV368" s="173" t="s">
        <v>232</v>
      </c>
      <c r="BW368" s="174">
        <v>0</v>
      </c>
      <c r="BX368" s="177">
        <v>0</v>
      </c>
      <c r="BY368" s="178">
        <v>0</v>
      </c>
      <c r="BZ368" s="179">
        <v>0</v>
      </c>
      <c r="CA368" s="179">
        <v>0</v>
      </c>
    </row>
    <row r="369" spans="1:79" x14ac:dyDescent="0.2">
      <c r="A369" s="170">
        <v>42636</v>
      </c>
      <c r="B369" s="171" t="s">
        <v>232</v>
      </c>
      <c r="C369" s="172" t="s">
        <v>232</v>
      </c>
      <c r="D369" s="172" t="s">
        <v>232</v>
      </c>
      <c r="E369" s="172">
        <v>0.1816125551871221</v>
      </c>
      <c r="F369" s="172" t="s">
        <v>232</v>
      </c>
      <c r="G369" s="172" t="s">
        <v>232</v>
      </c>
      <c r="H369" s="173" t="s">
        <v>232</v>
      </c>
      <c r="I369" s="171"/>
      <c r="J369" s="172"/>
      <c r="K369" s="172"/>
      <c r="L369" s="172"/>
      <c r="M369" s="171"/>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3"/>
      <c r="AK369" s="170">
        <v>42636</v>
      </c>
      <c r="AL369" s="171" t="s">
        <v>232</v>
      </c>
      <c r="AM369" s="172">
        <v>0</v>
      </c>
      <c r="AN369" s="172">
        <v>0</v>
      </c>
      <c r="AO369" s="172">
        <v>0</v>
      </c>
      <c r="AP369" s="172">
        <v>0</v>
      </c>
      <c r="AQ369" s="172">
        <v>0</v>
      </c>
      <c r="AR369" s="173">
        <v>0</v>
      </c>
      <c r="AS369" s="174">
        <v>0</v>
      </c>
      <c r="AT369" s="171" t="s">
        <v>232</v>
      </c>
      <c r="AU369" s="172">
        <v>0</v>
      </c>
      <c r="AV369" s="172">
        <v>0</v>
      </c>
      <c r="AW369" s="175"/>
      <c r="AX369" s="176">
        <v>0</v>
      </c>
      <c r="AY369" s="171">
        <v>0</v>
      </c>
      <c r="AZ369" s="172">
        <v>0</v>
      </c>
      <c r="BA369" s="172">
        <v>0</v>
      </c>
      <c r="BB369" s="172">
        <v>0</v>
      </c>
      <c r="BC369" s="172">
        <v>0</v>
      </c>
      <c r="BD369" s="172">
        <v>0</v>
      </c>
      <c r="BE369" s="172">
        <v>0</v>
      </c>
      <c r="BF369" s="172">
        <v>0</v>
      </c>
      <c r="BG369" s="172">
        <v>0</v>
      </c>
      <c r="BH369" s="172">
        <v>0</v>
      </c>
      <c r="BI369" s="172">
        <v>0</v>
      </c>
      <c r="BJ369" s="172">
        <v>0</v>
      </c>
      <c r="BK369" s="172" t="s">
        <v>232</v>
      </c>
      <c r="BL369" s="172" t="s">
        <v>232</v>
      </c>
      <c r="BM369" s="172" t="s">
        <v>232</v>
      </c>
      <c r="BN369" s="172">
        <v>0</v>
      </c>
      <c r="BO369" s="172">
        <v>0</v>
      </c>
      <c r="BP369" s="172">
        <v>0</v>
      </c>
      <c r="BQ369" s="172" t="s">
        <v>232</v>
      </c>
      <c r="BR369" s="172" t="s">
        <v>232</v>
      </c>
      <c r="BS369" s="172" t="s">
        <v>232</v>
      </c>
      <c r="BT369" s="172">
        <v>0</v>
      </c>
      <c r="BU369" s="172">
        <v>0</v>
      </c>
      <c r="BV369" s="173" t="s">
        <v>232</v>
      </c>
      <c r="BW369" s="174">
        <v>0</v>
      </c>
      <c r="BX369" s="177">
        <v>0</v>
      </c>
      <c r="BY369" s="178">
        <v>0</v>
      </c>
      <c r="BZ369" s="179">
        <v>0</v>
      </c>
      <c r="CA369" s="179">
        <v>0</v>
      </c>
    </row>
    <row r="370" spans="1:79" x14ac:dyDescent="0.2">
      <c r="A370" s="170">
        <v>42639</v>
      </c>
      <c r="B370" s="171" t="s">
        <v>232</v>
      </c>
      <c r="C370" s="172" t="s">
        <v>232</v>
      </c>
      <c r="D370" s="172" t="s">
        <v>232</v>
      </c>
      <c r="E370" s="172">
        <v>0.1765372412644918</v>
      </c>
      <c r="F370" s="172" t="s">
        <v>232</v>
      </c>
      <c r="G370" s="172" t="s">
        <v>232</v>
      </c>
      <c r="H370" s="173" t="s">
        <v>232</v>
      </c>
      <c r="I370" s="171"/>
      <c r="J370" s="172"/>
      <c r="K370" s="172"/>
      <c r="L370" s="172"/>
      <c r="M370" s="171"/>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3"/>
      <c r="AK370" s="170">
        <v>42639</v>
      </c>
      <c r="AL370" s="171" t="s">
        <v>232</v>
      </c>
      <c r="AM370" s="172">
        <v>0</v>
      </c>
      <c r="AN370" s="172">
        <v>0</v>
      </c>
      <c r="AO370" s="172">
        <v>0</v>
      </c>
      <c r="AP370" s="172">
        <v>0</v>
      </c>
      <c r="AQ370" s="172">
        <v>0</v>
      </c>
      <c r="AR370" s="173">
        <v>0</v>
      </c>
      <c r="AS370" s="174">
        <v>0</v>
      </c>
      <c r="AT370" s="171" t="s">
        <v>232</v>
      </c>
      <c r="AU370" s="172">
        <v>0</v>
      </c>
      <c r="AV370" s="172">
        <v>0</v>
      </c>
      <c r="AW370" s="175"/>
      <c r="AX370" s="176">
        <v>0</v>
      </c>
      <c r="AY370" s="171">
        <v>0</v>
      </c>
      <c r="AZ370" s="172">
        <v>0</v>
      </c>
      <c r="BA370" s="172">
        <v>0</v>
      </c>
      <c r="BB370" s="172">
        <v>0</v>
      </c>
      <c r="BC370" s="172">
        <v>0</v>
      </c>
      <c r="BD370" s="172">
        <v>0</v>
      </c>
      <c r="BE370" s="172">
        <v>0</v>
      </c>
      <c r="BF370" s="172">
        <v>0</v>
      </c>
      <c r="BG370" s="172">
        <v>0</v>
      </c>
      <c r="BH370" s="172">
        <v>0</v>
      </c>
      <c r="BI370" s="172">
        <v>0</v>
      </c>
      <c r="BJ370" s="172">
        <v>0</v>
      </c>
      <c r="BK370" s="172" t="s">
        <v>232</v>
      </c>
      <c r="BL370" s="172" t="s">
        <v>232</v>
      </c>
      <c r="BM370" s="172" t="s">
        <v>232</v>
      </c>
      <c r="BN370" s="172">
        <v>0</v>
      </c>
      <c r="BO370" s="172">
        <v>0</v>
      </c>
      <c r="BP370" s="172">
        <v>0</v>
      </c>
      <c r="BQ370" s="172" t="s">
        <v>232</v>
      </c>
      <c r="BR370" s="172" t="s">
        <v>232</v>
      </c>
      <c r="BS370" s="172" t="s">
        <v>232</v>
      </c>
      <c r="BT370" s="172">
        <v>0</v>
      </c>
      <c r="BU370" s="172">
        <v>0</v>
      </c>
      <c r="BV370" s="173" t="s">
        <v>232</v>
      </c>
      <c r="BW370" s="174">
        <v>0</v>
      </c>
      <c r="BX370" s="177">
        <v>0</v>
      </c>
      <c r="BY370" s="178">
        <v>0</v>
      </c>
      <c r="BZ370" s="179">
        <v>0</v>
      </c>
      <c r="CA370" s="179">
        <v>0</v>
      </c>
    </row>
    <row r="371" spans="1:79" x14ac:dyDescent="0.2">
      <c r="A371" s="170">
        <v>42640</v>
      </c>
      <c r="B371" s="171" t="s">
        <v>232</v>
      </c>
      <c r="C371" s="172" t="s">
        <v>232</v>
      </c>
      <c r="D371" s="172" t="s">
        <v>232</v>
      </c>
      <c r="E371" s="172" t="s">
        <v>232</v>
      </c>
      <c r="F371" s="172" t="s">
        <v>232</v>
      </c>
      <c r="G371" s="172" t="s">
        <v>232</v>
      </c>
      <c r="H371" s="173" t="s">
        <v>232</v>
      </c>
      <c r="I371" s="171"/>
      <c r="J371" s="172"/>
      <c r="K371" s="172"/>
      <c r="L371" s="172"/>
      <c r="M371" s="171"/>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3"/>
      <c r="AK371" s="170">
        <v>42640</v>
      </c>
      <c r="AL371" s="171" t="s">
        <v>232</v>
      </c>
      <c r="AM371" s="172">
        <v>0</v>
      </c>
      <c r="AN371" s="172">
        <v>0</v>
      </c>
      <c r="AO371" s="172">
        <v>0</v>
      </c>
      <c r="AP371" s="172">
        <v>0</v>
      </c>
      <c r="AQ371" s="172">
        <v>0</v>
      </c>
      <c r="AR371" s="173">
        <v>0</v>
      </c>
      <c r="AS371" s="174">
        <v>0</v>
      </c>
      <c r="AT371" s="171" t="s">
        <v>232</v>
      </c>
      <c r="AU371" s="172">
        <v>0</v>
      </c>
      <c r="AV371" s="172">
        <v>0</v>
      </c>
      <c r="AW371" s="175"/>
      <c r="AX371" s="176">
        <v>0</v>
      </c>
      <c r="AY371" s="171">
        <v>0</v>
      </c>
      <c r="AZ371" s="172">
        <v>0</v>
      </c>
      <c r="BA371" s="172">
        <v>0</v>
      </c>
      <c r="BB371" s="172">
        <v>0</v>
      </c>
      <c r="BC371" s="172">
        <v>0</v>
      </c>
      <c r="BD371" s="172">
        <v>0</v>
      </c>
      <c r="BE371" s="172">
        <v>0</v>
      </c>
      <c r="BF371" s="172">
        <v>0</v>
      </c>
      <c r="BG371" s="172">
        <v>0</v>
      </c>
      <c r="BH371" s="172">
        <v>0</v>
      </c>
      <c r="BI371" s="172">
        <v>0</v>
      </c>
      <c r="BJ371" s="172">
        <v>0</v>
      </c>
      <c r="BK371" s="172" t="s">
        <v>232</v>
      </c>
      <c r="BL371" s="172" t="s">
        <v>232</v>
      </c>
      <c r="BM371" s="172" t="s">
        <v>232</v>
      </c>
      <c r="BN371" s="172">
        <v>0</v>
      </c>
      <c r="BO371" s="172">
        <v>0</v>
      </c>
      <c r="BP371" s="172">
        <v>0</v>
      </c>
      <c r="BQ371" s="172" t="s">
        <v>232</v>
      </c>
      <c r="BR371" s="172" t="s">
        <v>232</v>
      </c>
      <c r="BS371" s="172" t="s">
        <v>232</v>
      </c>
      <c r="BT371" s="172">
        <v>0</v>
      </c>
      <c r="BU371" s="172">
        <v>0</v>
      </c>
      <c r="BV371" s="173" t="s">
        <v>232</v>
      </c>
      <c r="BW371" s="174">
        <v>0</v>
      </c>
      <c r="BX371" s="177">
        <v>0</v>
      </c>
      <c r="BY371" s="178">
        <v>0</v>
      </c>
      <c r="BZ371" s="179">
        <v>0</v>
      </c>
      <c r="CA371" s="179">
        <v>0</v>
      </c>
    </row>
    <row r="372" spans="1:79" x14ac:dyDescent="0.2">
      <c r="A372" s="170">
        <v>42641</v>
      </c>
      <c r="B372" s="171" t="s">
        <v>232</v>
      </c>
      <c r="C372" s="172" t="s">
        <v>232</v>
      </c>
      <c r="D372" s="172" t="s">
        <v>232</v>
      </c>
      <c r="E372" s="172">
        <v>0.17601506944342027</v>
      </c>
      <c r="F372" s="172" t="s">
        <v>232</v>
      </c>
      <c r="G372" s="172" t="s">
        <v>232</v>
      </c>
      <c r="H372" s="173" t="s">
        <v>232</v>
      </c>
      <c r="I372" s="171"/>
      <c r="J372" s="172"/>
      <c r="K372" s="172"/>
      <c r="L372" s="172"/>
      <c r="M372" s="171"/>
      <c r="N372" s="172"/>
      <c r="O372" s="172"/>
      <c r="P372" s="172"/>
      <c r="Q372" s="172"/>
      <c r="R372" s="172"/>
      <c r="S372" s="172"/>
      <c r="T372" s="172"/>
      <c r="U372" s="172"/>
      <c r="V372" s="172"/>
      <c r="W372" s="172"/>
      <c r="X372" s="172"/>
      <c r="Y372" s="172"/>
      <c r="Z372" s="172"/>
      <c r="AA372" s="172"/>
      <c r="AB372" s="172"/>
      <c r="AC372" s="172"/>
      <c r="AD372" s="172"/>
      <c r="AE372" s="172"/>
      <c r="AF372" s="172"/>
      <c r="AG372" s="172"/>
      <c r="AH372" s="172"/>
      <c r="AI372" s="172"/>
      <c r="AJ372" s="173"/>
      <c r="AK372" s="170">
        <v>42641</v>
      </c>
      <c r="AL372" s="171" t="s">
        <v>232</v>
      </c>
      <c r="AM372" s="172">
        <v>0</v>
      </c>
      <c r="AN372" s="172">
        <v>0</v>
      </c>
      <c r="AO372" s="172">
        <v>0</v>
      </c>
      <c r="AP372" s="172">
        <v>0</v>
      </c>
      <c r="AQ372" s="172">
        <v>0</v>
      </c>
      <c r="AR372" s="173">
        <v>0</v>
      </c>
      <c r="AS372" s="174">
        <v>0</v>
      </c>
      <c r="AT372" s="171" t="s">
        <v>232</v>
      </c>
      <c r="AU372" s="172">
        <v>0</v>
      </c>
      <c r="AV372" s="172">
        <v>0</v>
      </c>
      <c r="AW372" s="175"/>
      <c r="AX372" s="176">
        <v>0</v>
      </c>
      <c r="AY372" s="171">
        <v>0</v>
      </c>
      <c r="AZ372" s="172">
        <v>0</v>
      </c>
      <c r="BA372" s="172">
        <v>0</v>
      </c>
      <c r="BB372" s="172">
        <v>0</v>
      </c>
      <c r="BC372" s="172">
        <v>0</v>
      </c>
      <c r="BD372" s="172">
        <v>0</v>
      </c>
      <c r="BE372" s="172">
        <v>0</v>
      </c>
      <c r="BF372" s="172">
        <v>0</v>
      </c>
      <c r="BG372" s="172">
        <v>0</v>
      </c>
      <c r="BH372" s="172">
        <v>0</v>
      </c>
      <c r="BI372" s="172">
        <v>0</v>
      </c>
      <c r="BJ372" s="172">
        <v>0</v>
      </c>
      <c r="BK372" s="172" t="s">
        <v>232</v>
      </c>
      <c r="BL372" s="172" t="s">
        <v>232</v>
      </c>
      <c r="BM372" s="172" t="s">
        <v>232</v>
      </c>
      <c r="BN372" s="172">
        <v>0</v>
      </c>
      <c r="BO372" s="172">
        <v>0</v>
      </c>
      <c r="BP372" s="172">
        <v>0</v>
      </c>
      <c r="BQ372" s="172" t="s">
        <v>232</v>
      </c>
      <c r="BR372" s="172" t="s">
        <v>232</v>
      </c>
      <c r="BS372" s="172" t="s">
        <v>232</v>
      </c>
      <c r="BT372" s="172">
        <v>0</v>
      </c>
      <c r="BU372" s="172">
        <v>0</v>
      </c>
      <c r="BV372" s="173" t="s">
        <v>232</v>
      </c>
      <c r="BW372" s="174">
        <v>0</v>
      </c>
      <c r="BX372" s="177">
        <v>0</v>
      </c>
      <c r="BY372" s="178">
        <v>0</v>
      </c>
      <c r="BZ372" s="179">
        <v>0</v>
      </c>
      <c r="CA372" s="179">
        <v>0</v>
      </c>
    </row>
    <row r="373" spans="1:79" x14ac:dyDescent="0.2">
      <c r="A373" s="170">
        <v>42642</v>
      </c>
      <c r="B373" s="171" t="s">
        <v>232</v>
      </c>
      <c r="C373" s="172" t="s">
        <v>232</v>
      </c>
      <c r="D373" s="172" t="s">
        <v>232</v>
      </c>
      <c r="E373" s="172">
        <v>0.17297632919942441</v>
      </c>
      <c r="F373" s="172" t="s">
        <v>232</v>
      </c>
      <c r="G373" s="172" t="s">
        <v>232</v>
      </c>
      <c r="H373" s="173" t="s">
        <v>232</v>
      </c>
      <c r="I373" s="171"/>
      <c r="J373" s="172"/>
      <c r="K373" s="172"/>
      <c r="L373" s="172"/>
      <c r="M373" s="171"/>
      <c r="N373" s="172"/>
      <c r="O373" s="172"/>
      <c r="P373" s="172"/>
      <c r="Q373" s="172"/>
      <c r="R373" s="172"/>
      <c r="S373" s="172"/>
      <c r="T373" s="172"/>
      <c r="U373" s="172"/>
      <c r="V373" s="172"/>
      <c r="W373" s="172"/>
      <c r="X373" s="172"/>
      <c r="Y373" s="172"/>
      <c r="Z373" s="172"/>
      <c r="AA373" s="172"/>
      <c r="AB373" s="172"/>
      <c r="AC373" s="172"/>
      <c r="AD373" s="172"/>
      <c r="AE373" s="172"/>
      <c r="AF373" s="172"/>
      <c r="AG373" s="172"/>
      <c r="AH373" s="172"/>
      <c r="AI373" s="172"/>
      <c r="AJ373" s="173"/>
      <c r="AK373" s="170">
        <v>42642</v>
      </c>
      <c r="AL373" s="171" t="s">
        <v>232</v>
      </c>
      <c r="AM373" s="172">
        <v>0</v>
      </c>
      <c r="AN373" s="172">
        <v>0</v>
      </c>
      <c r="AO373" s="172">
        <v>0</v>
      </c>
      <c r="AP373" s="172">
        <v>0</v>
      </c>
      <c r="AQ373" s="172">
        <v>0</v>
      </c>
      <c r="AR373" s="173">
        <v>0</v>
      </c>
      <c r="AS373" s="174">
        <v>0</v>
      </c>
      <c r="AT373" s="171" t="s">
        <v>232</v>
      </c>
      <c r="AU373" s="172">
        <v>0</v>
      </c>
      <c r="AV373" s="172">
        <v>0</v>
      </c>
      <c r="AW373" s="175"/>
      <c r="AX373" s="176">
        <v>0</v>
      </c>
      <c r="AY373" s="171">
        <v>0</v>
      </c>
      <c r="AZ373" s="172">
        <v>0</v>
      </c>
      <c r="BA373" s="172">
        <v>0</v>
      </c>
      <c r="BB373" s="172">
        <v>0</v>
      </c>
      <c r="BC373" s="172">
        <v>0</v>
      </c>
      <c r="BD373" s="172">
        <v>0</v>
      </c>
      <c r="BE373" s="172">
        <v>0</v>
      </c>
      <c r="BF373" s="172">
        <v>0</v>
      </c>
      <c r="BG373" s="172">
        <v>0</v>
      </c>
      <c r="BH373" s="172">
        <v>0</v>
      </c>
      <c r="BI373" s="172">
        <v>0</v>
      </c>
      <c r="BJ373" s="172">
        <v>0</v>
      </c>
      <c r="BK373" s="172" t="s">
        <v>232</v>
      </c>
      <c r="BL373" s="172" t="s">
        <v>232</v>
      </c>
      <c r="BM373" s="172" t="s">
        <v>232</v>
      </c>
      <c r="BN373" s="172">
        <v>0</v>
      </c>
      <c r="BO373" s="172">
        <v>0</v>
      </c>
      <c r="BP373" s="172">
        <v>0</v>
      </c>
      <c r="BQ373" s="172" t="s">
        <v>232</v>
      </c>
      <c r="BR373" s="172" t="s">
        <v>232</v>
      </c>
      <c r="BS373" s="172" t="s">
        <v>232</v>
      </c>
      <c r="BT373" s="172">
        <v>2.1048975704219814</v>
      </c>
      <c r="BU373" s="172">
        <v>0</v>
      </c>
      <c r="BV373" s="173" t="s">
        <v>232</v>
      </c>
      <c r="BW373" s="174">
        <v>0.18576337368578216</v>
      </c>
      <c r="BX373" s="177">
        <v>0</v>
      </c>
      <c r="BY373" s="178">
        <v>0</v>
      </c>
      <c r="BZ373" s="179">
        <v>0</v>
      </c>
      <c r="CA373" s="179">
        <v>7.8178816648296276E-2</v>
      </c>
    </row>
    <row r="374" spans="1:79" x14ac:dyDescent="0.2">
      <c r="A374" s="170">
        <v>42643</v>
      </c>
      <c r="B374" s="171" t="s">
        <v>232</v>
      </c>
      <c r="C374" s="172" t="s">
        <v>232</v>
      </c>
      <c r="D374" s="172" t="s">
        <v>232</v>
      </c>
      <c r="E374" s="172" t="s">
        <v>232</v>
      </c>
      <c r="F374" s="172" t="s">
        <v>232</v>
      </c>
      <c r="G374" s="172" t="s">
        <v>232</v>
      </c>
      <c r="H374" s="173" t="s">
        <v>232</v>
      </c>
      <c r="I374" s="171"/>
      <c r="J374" s="172"/>
      <c r="K374" s="172"/>
      <c r="L374" s="172"/>
      <c r="M374" s="171"/>
      <c r="N374" s="172"/>
      <c r="O374" s="172"/>
      <c r="P374" s="172"/>
      <c r="Q374" s="172"/>
      <c r="R374" s="172"/>
      <c r="S374" s="172"/>
      <c r="T374" s="172"/>
      <c r="U374" s="172"/>
      <c r="V374" s="172"/>
      <c r="W374" s="172"/>
      <c r="X374" s="172"/>
      <c r="Y374" s="172"/>
      <c r="Z374" s="172"/>
      <c r="AA374" s="172"/>
      <c r="AB374" s="172"/>
      <c r="AC374" s="172"/>
      <c r="AD374" s="172"/>
      <c r="AE374" s="172"/>
      <c r="AF374" s="172"/>
      <c r="AG374" s="172"/>
      <c r="AH374" s="172"/>
      <c r="AI374" s="172"/>
      <c r="AJ374" s="173"/>
      <c r="AK374" s="170">
        <v>42643</v>
      </c>
      <c r="AL374" s="171" t="s">
        <v>232</v>
      </c>
      <c r="AM374" s="172">
        <v>0</v>
      </c>
      <c r="AN374" s="172">
        <v>0</v>
      </c>
      <c r="AO374" s="172">
        <v>0</v>
      </c>
      <c r="AP374" s="172">
        <v>0</v>
      </c>
      <c r="AQ374" s="172">
        <v>0</v>
      </c>
      <c r="AR374" s="173">
        <v>0</v>
      </c>
      <c r="AS374" s="174">
        <v>0</v>
      </c>
      <c r="AT374" s="171" t="s">
        <v>232</v>
      </c>
      <c r="AU374" s="172">
        <v>0</v>
      </c>
      <c r="AV374" s="172">
        <v>0</v>
      </c>
      <c r="AW374" s="175"/>
      <c r="AX374" s="176">
        <v>0</v>
      </c>
      <c r="AY374" s="171" t="s">
        <v>232</v>
      </c>
      <c r="AZ374" s="172">
        <v>0</v>
      </c>
      <c r="BA374" s="172">
        <v>0</v>
      </c>
      <c r="BB374" s="172">
        <v>0</v>
      </c>
      <c r="BC374" s="172">
        <v>0</v>
      </c>
      <c r="BD374" s="172">
        <v>0</v>
      </c>
      <c r="BE374" s="172">
        <v>0</v>
      </c>
      <c r="BF374" s="172">
        <v>0</v>
      </c>
      <c r="BG374" s="172">
        <v>0</v>
      </c>
      <c r="BH374" s="172">
        <v>0</v>
      </c>
      <c r="BI374" s="172">
        <v>0</v>
      </c>
      <c r="BJ374" s="172">
        <v>0</v>
      </c>
      <c r="BK374" s="172" t="s">
        <v>232</v>
      </c>
      <c r="BL374" s="172" t="s">
        <v>232</v>
      </c>
      <c r="BM374" s="172" t="s">
        <v>232</v>
      </c>
      <c r="BN374" s="172">
        <v>0</v>
      </c>
      <c r="BO374" s="172">
        <v>0</v>
      </c>
      <c r="BP374" s="172">
        <v>0</v>
      </c>
      <c r="BQ374" s="172" t="s">
        <v>232</v>
      </c>
      <c r="BR374" s="172" t="s">
        <v>232</v>
      </c>
      <c r="BS374" s="172" t="s">
        <v>232</v>
      </c>
      <c r="BT374" s="172">
        <v>0</v>
      </c>
      <c r="BU374" s="172">
        <v>0</v>
      </c>
      <c r="BV374" s="173" t="s">
        <v>232</v>
      </c>
      <c r="BW374" s="174">
        <v>0</v>
      </c>
      <c r="BX374" s="177">
        <v>0</v>
      </c>
      <c r="BY374" s="178">
        <v>0</v>
      </c>
      <c r="BZ374" s="179">
        <v>0</v>
      </c>
      <c r="CA374" s="179">
        <v>0</v>
      </c>
    </row>
    <row r="375" spans="1:79" x14ac:dyDescent="0.2">
      <c r="A375" s="170">
        <v>42646</v>
      </c>
      <c r="B375" s="171"/>
      <c r="C375" s="172"/>
      <c r="D375" s="172" t="s">
        <v>232</v>
      </c>
      <c r="E375" s="172">
        <v>0.1663919867129332</v>
      </c>
      <c r="F375" s="172" t="s">
        <v>232</v>
      </c>
      <c r="G375" s="172"/>
      <c r="H375" s="173"/>
      <c r="I375" s="171"/>
      <c r="J375" s="172"/>
      <c r="K375" s="172"/>
      <c r="L375" s="172"/>
      <c r="M375" s="171"/>
      <c r="N375" s="172"/>
      <c r="O375" s="172"/>
      <c r="P375" s="172"/>
      <c r="Q375" s="172"/>
      <c r="R375" s="172"/>
      <c r="S375" s="172"/>
      <c r="T375" s="172" t="s">
        <v>232</v>
      </c>
      <c r="U375" s="172" t="s">
        <v>232</v>
      </c>
      <c r="V375" s="172" t="s">
        <v>232</v>
      </c>
      <c r="W375" s="172"/>
      <c r="X375" s="172"/>
      <c r="Y375" s="172"/>
      <c r="Z375" s="172"/>
      <c r="AA375" s="172"/>
      <c r="AB375" s="172"/>
      <c r="AC375" s="172"/>
      <c r="AD375" s="172"/>
      <c r="AE375" s="172"/>
      <c r="AF375" s="172"/>
      <c r="AG375" s="172"/>
      <c r="AH375" s="172"/>
      <c r="AI375" s="172"/>
      <c r="AJ375" s="173"/>
      <c r="AK375" s="170">
        <v>42646</v>
      </c>
      <c r="AL375" s="171" t="s">
        <v>232</v>
      </c>
      <c r="AM375" s="172">
        <v>0</v>
      </c>
      <c r="AN375" s="172">
        <v>0</v>
      </c>
      <c r="AO375" s="172">
        <v>0</v>
      </c>
      <c r="AP375" s="172">
        <v>0</v>
      </c>
      <c r="AQ375" s="172">
        <v>0</v>
      </c>
      <c r="AR375" s="173">
        <v>0</v>
      </c>
      <c r="AS375" s="174">
        <v>0</v>
      </c>
      <c r="AT375" s="171" t="s">
        <v>232</v>
      </c>
      <c r="AU375" s="172">
        <v>0</v>
      </c>
      <c r="AV375" s="172">
        <v>0</v>
      </c>
      <c r="AW375" s="175" t="s">
        <v>232</v>
      </c>
      <c r="AX375" s="176">
        <v>0</v>
      </c>
      <c r="AY375" s="171" t="s">
        <v>232</v>
      </c>
      <c r="AZ375" s="172">
        <v>0</v>
      </c>
      <c r="BA375" s="172">
        <v>0</v>
      </c>
      <c r="BB375" s="172">
        <v>0</v>
      </c>
      <c r="BC375" s="172">
        <v>0</v>
      </c>
      <c r="BD375" s="172">
        <v>0</v>
      </c>
      <c r="BE375" s="172">
        <v>0</v>
      </c>
      <c r="BF375" s="172">
        <v>0</v>
      </c>
      <c r="BG375" s="172">
        <v>0</v>
      </c>
      <c r="BH375" s="172">
        <v>0</v>
      </c>
      <c r="BI375" s="172">
        <v>0</v>
      </c>
      <c r="BJ375" s="172">
        <v>0</v>
      </c>
      <c r="BK375" s="172" t="s">
        <v>232</v>
      </c>
      <c r="BL375" s="172" t="s">
        <v>232</v>
      </c>
      <c r="BM375" s="172" t="s">
        <v>232</v>
      </c>
      <c r="BN375" s="172">
        <v>0</v>
      </c>
      <c r="BO375" s="172">
        <v>0</v>
      </c>
      <c r="BP375" s="172">
        <v>0</v>
      </c>
      <c r="BQ375" s="172" t="s">
        <v>232</v>
      </c>
      <c r="BR375" s="172" t="s">
        <v>232</v>
      </c>
      <c r="BS375" s="172"/>
      <c r="BT375" s="172">
        <v>0</v>
      </c>
      <c r="BU375" s="172">
        <v>0</v>
      </c>
      <c r="BV375" s="173" t="s">
        <v>232</v>
      </c>
      <c r="BW375" s="174">
        <v>0</v>
      </c>
      <c r="BX375" s="177">
        <v>0</v>
      </c>
      <c r="BY375" s="178">
        <v>0</v>
      </c>
      <c r="BZ375" s="179">
        <v>0</v>
      </c>
      <c r="CA375" s="179">
        <v>0</v>
      </c>
    </row>
    <row r="376" spans="1:79" x14ac:dyDescent="0.2">
      <c r="A376" s="170">
        <v>42647</v>
      </c>
      <c r="B376" s="171"/>
      <c r="C376" s="172"/>
      <c r="D376" s="172" t="s">
        <v>232</v>
      </c>
      <c r="E376" s="172">
        <v>0.165878422253802</v>
      </c>
      <c r="F376" s="172" t="s">
        <v>232</v>
      </c>
      <c r="G376" s="172"/>
      <c r="H376" s="173"/>
      <c r="I376" s="171"/>
      <c r="J376" s="172"/>
      <c r="K376" s="172"/>
      <c r="L376" s="172"/>
      <c r="M376" s="171"/>
      <c r="N376" s="172"/>
      <c r="O376" s="172"/>
      <c r="P376" s="172"/>
      <c r="Q376" s="172"/>
      <c r="R376" s="172"/>
      <c r="S376" s="172"/>
      <c r="T376" s="172" t="s">
        <v>232</v>
      </c>
      <c r="U376" s="172" t="s">
        <v>232</v>
      </c>
      <c r="V376" s="172" t="s">
        <v>232</v>
      </c>
      <c r="W376" s="172"/>
      <c r="X376" s="172"/>
      <c r="Y376" s="172"/>
      <c r="Z376" s="172"/>
      <c r="AA376" s="172"/>
      <c r="AB376" s="172"/>
      <c r="AC376" s="172"/>
      <c r="AD376" s="172"/>
      <c r="AE376" s="172"/>
      <c r="AF376" s="172"/>
      <c r="AG376" s="172"/>
      <c r="AH376" s="172"/>
      <c r="AI376" s="172"/>
      <c r="AJ376" s="173"/>
      <c r="AK376" s="170">
        <v>42647</v>
      </c>
      <c r="AL376" s="171" t="s">
        <v>232</v>
      </c>
      <c r="AM376" s="172">
        <v>0</v>
      </c>
      <c r="AN376" s="172">
        <v>0</v>
      </c>
      <c r="AO376" s="172">
        <v>0</v>
      </c>
      <c r="AP376" s="172">
        <v>0</v>
      </c>
      <c r="AQ376" s="172">
        <v>0</v>
      </c>
      <c r="AR376" s="173">
        <v>0</v>
      </c>
      <c r="AS376" s="174">
        <v>0</v>
      </c>
      <c r="AT376" s="171" t="s">
        <v>232</v>
      </c>
      <c r="AU376" s="172">
        <v>0</v>
      </c>
      <c r="AV376" s="172">
        <v>0</v>
      </c>
      <c r="AW376" s="175" t="s">
        <v>232</v>
      </c>
      <c r="AX376" s="176">
        <v>0</v>
      </c>
      <c r="AY376" s="171" t="s">
        <v>232</v>
      </c>
      <c r="AZ376" s="172">
        <v>0</v>
      </c>
      <c r="BA376" s="172">
        <v>0</v>
      </c>
      <c r="BB376" s="172">
        <v>0</v>
      </c>
      <c r="BC376" s="172">
        <v>0</v>
      </c>
      <c r="BD376" s="172">
        <v>0</v>
      </c>
      <c r="BE376" s="172">
        <v>0</v>
      </c>
      <c r="BF376" s="172">
        <v>0</v>
      </c>
      <c r="BG376" s="172">
        <v>0</v>
      </c>
      <c r="BH376" s="172">
        <v>0</v>
      </c>
      <c r="BI376" s="172">
        <v>0</v>
      </c>
      <c r="BJ376" s="172">
        <v>0</v>
      </c>
      <c r="BK376" s="172" t="s">
        <v>232</v>
      </c>
      <c r="BL376" s="172" t="s">
        <v>232</v>
      </c>
      <c r="BM376" s="172" t="s">
        <v>232</v>
      </c>
      <c r="BN376" s="172">
        <v>0</v>
      </c>
      <c r="BO376" s="172">
        <v>0</v>
      </c>
      <c r="BP376" s="172">
        <v>0</v>
      </c>
      <c r="BQ376" s="172" t="s">
        <v>232</v>
      </c>
      <c r="BR376" s="172" t="s">
        <v>232</v>
      </c>
      <c r="BS376" s="172"/>
      <c r="BT376" s="172">
        <v>0</v>
      </c>
      <c r="BU376" s="172">
        <v>0</v>
      </c>
      <c r="BV376" s="173" t="s">
        <v>232</v>
      </c>
      <c r="BW376" s="174">
        <v>0</v>
      </c>
      <c r="BX376" s="177">
        <v>0</v>
      </c>
      <c r="BY376" s="178">
        <v>0</v>
      </c>
      <c r="BZ376" s="179">
        <v>0</v>
      </c>
      <c r="CA376" s="179">
        <v>0</v>
      </c>
    </row>
    <row r="377" spans="1:79" x14ac:dyDescent="0.2">
      <c r="A377" s="170">
        <v>42648</v>
      </c>
      <c r="B377" s="171"/>
      <c r="C377" s="172"/>
      <c r="D377" s="172" t="s">
        <v>232</v>
      </c>
      <c r="E377" s="172" t="s">
        <v>232</v>
      </c>
      <c r="F377" s="172" t="s">
        <v>232</v>
      </c>
      <c r="G377" s="172"/>
      <c r="H377" s="173"/>
      <c r="I377" s="171"/>
      <c r="J377" s="172"/>
      <c r="K377" s="172"/>
      <c r="L377" s="172"/>
      <c r="M377" s="171"/>
      <c r="N377" s="172"/>
      <c r="O377" s="172"/>
      <c r="P377" s="172"/>
      <c r="Q377" s="172"/>
      <c r="R377" s="172"/>
      <c r="S377" s="172"/>
      <c r="T377" s="172" t="s">
        <v>232</v>
      </c>
      <c r="U377" s="172" t="s">
        <v>232</v>
      </c>
      <c r="V377" s="172" t="s">
        <v>232</v>
      </c>
      <c r="W377" s="172"/>
      <c r="X377" s="172"/>
      <c r="Y377" s="172"/>
      <c r="Z377" s="172"/>
      <c r="AA377" s="172"/>
      <c r="AB377" s="172"/>
      <c r="AC377" s="172"/>
      <c r="AD377" s="172"/>
      <c r="AE377" s="172"/>
      <c r="AF377" s="172"/>
      <c r="AG377" s="172"/>
      <c r="AH377" s="172"/>
      <c r="AI377" s="172"/>
      <c r="AJ377" s="173"/>
      <c r="AK377" s="170">
        <v>42648</v>
      </c>
      <c r="AL377" s="171">
        <v>0</v>
      </c>
      <c r="AM377" s="172">
        <v>0</v>
      </c>
      <c r="AN377" s="172">
        <v>0</v>
      </c>
      <c r="AO377" s="172">
        <v>0</v>
      </c>
      <c r="AP377" s="172">
        <v>0</v>
      </c>
      <c r="AQ377" s="172">
        <v>0</v>
      </c>
      <c r="AR377" s="173">
        <v>0</v>
      </c>
      <c r="AS377" s="174">
        <v>0</v>
      </c>
      <c r="AT377" s="171">
        <v>0</v>
      </c>
      <c r="AU377" s="172">
        <v>0</v>
      </c>
      <c r="AV377" s="172">
        <v>0</v>
      </c>
      <c r="AW377" s="175" t="s">
        <v>232</v>
      </c>
      <c r="AX377" s="176">
        <v>0</v>
      </c>
      <c r="AY377" s="171" t="s">
        <v>232</v>
      </c>
      <c r="AZ377" s="172">
        <v>0</v>
      </c>
      <c r="BA377" s="172">
        <v>0</v>
      </c>
      <c r="BB377" s="172">
        <v>0</v>
      </c>
      <c r="BC377" s="172">
        <v>0</v>
      </c>
      <c r="BD377" s="172">
        <v>0</v>
      </c>
      <c r="BE377" s="172">
        <v>0</v>
      </c>
      <c r="BF377" s="172">
        <v>0</v>
      </c>
      <c r="BG377" s="172">
        <v>0</v>
      </c>
      <c r="BH377" s="172">
        <v>0</v>
      </c>
      <c r="BI377" s="172">
        <v>0</v>
      </c>
      <c r="BJ377" s="172">
        <v>0</v>
      </c>
      <c r="BK377" s="172" t="s">
        <v>232</v>
      </c>
      <c r="BL377" s="172" t="s">
        <v>232</v>
      </c>
      <c r="BM377" s="172" t="s">
        <v>232</v>
      </c>
      <c r="BN377" s="172">
        <v>0</v>
      </c>
      <c r="BO377" s="172">
        <v>0</v>
      </c>
      <c r="BP377" s="172">
        <v>0</v>
      </c>
      <c r="BQ377" s="172" t="s">
        <v>232</v>
      </c>
      <c r="BR377" s="172" t="s">
        <v>232</v>
      </c>
      <c r="BS377" s="172"/>
      <c r="BT377" s="172">
        <v>0</v>
      </c>
      <c r="BU377" s="172">
        <v>0</v>
      </c>
      <c r="BV377" s="173" t="s">
        <v>232</v>
      </c>
      <c r="BW377" s="174">
        <v>0</v>
      </c>
      <c r="BX377" s="177">
        <v>0</v>
      </c>
      <c r="BY377" s="178">
        <v>0</v>
      </c>
      <c r="BZ377" s="179">
        <v>0</v>
      </c>
      <c r="CA377" s="179">
        <v>0</v>
      </c>
    </row>
    <row r="378" spans="1:79" x14ac:dyDescent="0.2">
      <c r="A378" s="170">
        <v>42649</v>
      </c>
      <c r="B378" s="171"/>
      <c r="C378" s="172"/>
      <c r="D378" s="172" t="s">
        <v>232</v>
      </c>
      <c r="E378" s="172">
        <v>0.16384125186008935</v>
      </c>
      <c r="F378" s="172" t="s">
        <v>232</v>
      </c>
      <c r="G378" s="172"/>
      <c r="H378" s="173"/>
      <c r="I378" s="171"/>
      <c r="J378" s="172"/>
      <c r="K378" s="172"/>
      <c r="L378" s="172"/>
      <c r="M378" s="171"/>
      <c r="N378" s="172"/>
      <c r="O378" s="172"/>
      <c r="P378" s="172"/>
      <c r="Q378" s="172"/>
      <c r="R378" s="172"/>
      <c r="S378" s="172"/>
      <c r="T378" s="172" t="s">
        <v>232</v>
      </c>
      <c r="U378" s="172" t="s">
        <v>232</v>
      </c>
      <c r="V378" s="172" t="s">
        <v>232</v>
      </c>
      <c r="W378" s="172"/>
      <c r="X378" s="172"/>
      <c r="Y378" s="172"/>
      <c r="Z378" s="172"/>
      <c r="AA378" s="172"/>
      <c r="AB378" s="172"/>
      <c r="AC378" s="172"/>
      <c r="AD378" s="172"/>
      <c r="AE378" s="172"/>
      <c r="AF378" s="172"/>
      <c r="AG378" s="172"/>
      <c r="AH378" s="172"/>
      <c r="AI378" s="172"/>
      <c r="AJ378" s="173"/>
      <c r="AK378" s="170">
        <v>42649</v>
      </c>
      <c r="AL378" s="171">
        <v>0</v>
      </c>
      <c r="AM378" s="172">
        <v>0</v>
      </c>
      <c r="AN378" s="172">
        <v>0</v>
      </c>
      <c r="AO378" s="172">
        <v>0</v>
      </c>
      <c r="AP378" s="172">
        <v>0</v>
      </c>
      <c r="AQ378" s="172">
        <v>0</v>
      </c>
      <c r="AR378" s="173">
        <v>0</v>
      </c>
      <c r="AS378" s="174">
        <v>0</v>
      </c>
      <c r="AT378" s="171">
        <v>0</v>
      </c>
      <c r="AU378" s="172" t="s">
        <v>232</v>
      </c>
      <c r="AV378" s="172">
        <v>0</v>
      </c>
      <c r="AW378" s="175" t="s">
        <v>232</v>
      </c>
      <c r="AX378" s="176">
        <v>0</v>
      </c>
      <c r="AY378" s="171" t="s">
        <v>232</v>
      </c>
      <c r="AZ378" s="172">
        <v>0</v>
      </c>
      <c r="BA378" s="172">
        <v>0</v>
      </c>
      <c r="BB378" s="172">
        <v>0</v>
      </c>
      <c r="BC378" s="172">
        <v>0</v>
      </c>
      <c r="BD378" s="172">
        <v>0</v>
      </c>
      <c r="BE378" s="172">
        <v>0</v>
      </c>
      <c r="BF378" s="172">
        <v>0</v>
      </c>
      <c r="BG378" s="172">
        <v>0</v>
      </c>
      <c r="BH378" s="172">
        <v>0</v>
      </c>
      <c r="BI378" s="172">
        <v>0</v>
      </c>
      <c r="BJ378" s="172">
        <v>0</v>
      </c>
      <c r="BK378" s="172" t="s">
        <v>232</v>
      </c>
      <c r="BL378" s="172" t="s">
        <v>232</v>
      </c>
      <c r="BM378" s="172" t="s">
        <v>232</v>
      </c>
      <c r="BN378" s="172">
        <v>0</v>
      </c>
      <c r="BO378" s="172">
        <v>0</v>
      </c>
      <c r="BP378" s="172">
        <v>0</v>
      </c>
      <c r="BQ378" s="172" t="s">
        <v>232</v>
      </c>
      <c r="BR378" s="172" t="s">
        <v>232</v>
      </c>
      <c r="BS378" s="172"/>
      <c r="BT378" s="172">
        <v>0</v>
      </c>
      <c r="BU378" s="172">
        <v>0</v>
      </c>
      <c r="BV378" s="173" t="s">
        <v>232</v>
      </c>
      <c r="BW378" s="174">
        <v>0</v>
      </c>
      <c r="BX378" s="177">
        <v>0</v>
      </c>
      <c r="BY378" s="178">
        <v>0</v>
      </c>
      <c r="BZ378" s="179">
        <v>0</v>
      </c>
      <c r="CA378" s="179">
        <v>0</v>
      </c>
    </row>
    <row r="379" spans="1:79" x14ac:dyDescent="0.2">
      <c r="A379" s="170">
        <v>42650</v>
      </c>
      <c r="B379" s="171"/>
      <c r="C379" s="172"/>
      <c r="D379" s="172" t="s">
        <v>232</v>
      </c>
      <c r="E379" s="172">
        <v>0.16383299258701844</v>
      </c>
      <c r="F379" s="172" t="s">
        <v>232</v>
      </c>
      <c r="G379" s="172"/>
      <c r="H379" s="173"/>
      <c r="I379" s="171"/>
      <c r="J379" s="172"/>
      <c r="K379" s="172"/>
      <c r="L379" s="172"/>
      <c r="M379" s="171"/>
      <c r="N379" s="172"/>
      <c r="O379" s="172"/>
      <c r="P379" s="172"/>
      <c r="Q379" s="172"/>
      <c r="R379" s="172"/>
      <c r="S379" s="172"/>
      <c r="T379" s="172" t="s">
        <v>232</v>
      </c>
      <c r="U379" s="172" t="s">
        <v>232</v>
      </c>
      <c r="V379" s="172" t="s">
        <v>232</v>
      </c>
      <c r="W379" s="172"/>
      <c r="X379" s="172"/>
      <c r="Y379" s="172"/>
      <c r="Z379" s="172"/>
      <c r="AA379" s="172"/>
      <c r="AB379" s="172"/>
      <c r="AC379" s="172"/>
      <c r="AD379" s="172"/>
      <c r="AE379" s="172"/>
      <c r="AF379" s="172"/>
      <c r="AG379" s="172"/>
      <c r="AH379" s="172"/>
      <c r="AI379" s="172"/>
      <c r="AJ379" s="173"/>
      <c r="AK379" s="170">
        <v>42650</v>
      </c>
      <c r="AL379" s="171">
        <v>0</v>
      </c>
      <c r="AM379" s="172">
        <v>0</v>
      </c>
      <c r="AN379" s="172">
        <v>0</v>
      </c>
      <c r="AO379" s="172">
        <v>0</v>
      </c>
      <c r="AP379" s="172">
        <v>0</v>
      </c>
      <c r="AQ379" s="172">
        <v>0</v>
      </c>
      <c r="AR379" s="173">
        <v>0</v>
      </c>
      <c r="AS379" s="174">
        <v>0</v>
      </c>
      <c r="AT379" s="171">
        <v>0</v>
      </c>
      <c r="AU379" s="172" t="s">
        <v>232</v>
      </c>
      <c r="AV379" s="172">
        <v>0</v>
      </c>
      <c r="AW379" s="175" t="s">
        <v>232</v>
      </c>
      <c r="AX379" s="176">
        <v>0</v>
      </c>
      <c r="AY379" s="171" t="s">
        <v>232</v>
      </c>
      <c r="AZ379" s="172">
        <v>0</v>
      </c>
      <c r="BA379" s="172">
        <v>0</v>
      </c>
      <c r="BB379" s="172">
        <v>0</v>
      </c>
      <c r="BC379" s="172">
        <v>0</v>
      </c>
      <c r="BD379" s="172">
        <v>0</v>
      </c>
      <c r="BE379" s="172">
        <v>0</v>
      </c>
      <c r="BF379" s="172">
        <v>0</v>
      </c>
      <c r="BG379" s="172">
        <v>0</v>
      </c>
      <c r="BH379" s="172">
        <v>0</v>
      </c>
      <c r="BI379" s="172">
        <v>0</v>
      </c>
      <c r="BJ379" s="172">
        <v>0</v>
      </c>
      <c r="BK379" s="172" t="s">
        <v>232</v>
      </c>
      <c r="BL379" s="172" t="s">
        <v>232</v>
      </c>
      <c r="BM379" s="172" t="s">
        <v>232</v>
      </c>
      <c r="BN379" s="172">
        <v>0</v>
      </c>
      <c r="BO379" s="172">
        <v>0</v>
      </c>
      <c r="BP379" s="172">
        <v>0</v>
      </c>
      <c r="BQ379" s="172" t="s">
        <v>232</v>
      </c>
      <c r="BR379" s="172" t="s">
        <v>232</v>
      </c>
      <c r="BS379" s="172"/>
      <c r="BT379" s="172">
        <v>0</v>
      </c>
      <c r="BU379" s="172">
        <v>0</v>
      </c>
      <c r="BV379" s="173" t="s">
        <v>232</v>
      </c>
      <c r="BW379" s="174">
        <v>0</v>
      </c>
      <c r="BX379" s="177">
        <v>0</v>
      </c>
      <c r="BY379" s="178">
        <v>0</v>
      </c>
      <c r="BZ379" s="179">
        <v>0</v>
      </c>
      <c r="CA379" s="179">
        <v>0</v>
      </c>
    </row>
    <row r="380" spans="1:79" x14ac:dyDescent="0.2">
      <c r="A380" s="170">
        <v>42653</v>
      </c>
      <c r="B380" s="171"/>
      <c r="C380" s="172"/>
      <c r="D380" s="172" t="s">
        <v>232</v>
      </c>
      <c r="E380" s="172">
        <v>0.1587645880053952</v>
      </c>
      <c r="F380" s="172" t="s">
        <v>232</v>
      </c>
      <c r="G380" s="172"/>
      <c r="H380" s="173"/>
      <c r="I380" s="171"/>
      <c r="J380" s="172"/>
      <c r="K380" s="172"/>
      <c r="L380" s="172"/>
      <c r="M380" s="171"/>
      <c r="N380" s="172"/>
      <c r="O380" s="172"/>
      <c r="P380" s="172"/>
      <c r="Q380" s="172"/>
      <c r="R380" s="172"/>
      <c r="S380" s="172"/>
      <c r="T380" s="172" t="s">
        <v>232</v>
      </c>
      <c r="U380" s="172" t="s">
        <v>232</v>
      </c>
      <c r="V380" s="172" t="s">
        <v>232</v>
      </c>
      <c r="W380" s="172"/>
      <c r="X380" s="172"/>
      <c r="Y380" s="172"/>
      <c r="Z380" s="172"/>
      <c r="AA380" s="172"/>
      <c r="AB380" s="172"/>
      <c r="AC380" s="172"/>
      <c r="AD380" s="172"/>
      <c r="AE380" s="172"/>
      <c r="AF380" s="172"/>
      <c r="AG380" s="172"/>
      <c r="AH380" s="172"/>
      <c r="AI380" s="172"/>
      <c r="AJ380" s="173"/>
      <c r="AK380" s="170">
        <v>42653</v>
      </c>
      <c r="AL380" s="171">
        <v>0</v>
      </c>
      <c r="AM380" s="172">
        <v>0</v>
      </c>
      <c r="AN380" s="172">
        <v>0</v>
      </c>
      <c r="AO380" s="172">
        <v>0</v>
      </c>
      <c r="AP380" s="172">
        <v>0</v>
      </c>
      <c r="AQ380" s="172">
        <v>0</v>
      </c>
      <c r="AR380" s="173">
        <v>0</v>
      </c>
      <c r="AS380" s="174">
        <v>0</v>
      </c>
      <c r="AT380" s="171">
        <v>0</v>
      </c>
      <c r="AU380" s="172" t="s">
        <v>232</v>
      </c>
      <c r="AV380" s="172">
        <v>0</v>
      </c>
      <c r="AW380" s="175" t="s">
        <v>232</v>
      </c>
      <c r="AX380" s="176">
        <v>0</v>
      </c>
      <c r="AY380" s="171">
        <v>0</v>
      </c>
      <c r="AZ380" s="172">
        <v>0</v>
      </c>
      <c r="BA380" s="172">
        <v>0</v>
      </c>
      <c r="BB380" s="172">
        <v>0</v>
      </c>
      <c r="BC380" s="172">
        <v>0</v>
      </c>
      <c r="BD380" s="172">
        <v>0</v>
      </c>
      <c r="BE380" s="172">
        <v>0</v>
      </c>
      <c r="BF380" s="172">
        <v>0</v>
      </c>
      <c r="BG380" s="172">
        <v>0</v>
      </c>
      <c r="BH380" s="172">
        <v>0</v>
      </c>
      <c r="BI380" s="172">
        <v>0</v>
      </c>
      <c r="BJ380" s="172">
        <v>0</v>
      </c>
      <c r="BK380" s="172" t="s">
        <v>232</v>
      </c>
      <c r="BL380" s="172" t="s">
        <v>232</v>
      </c>
      <c r="BM380" s="172" t="s">
        <v>232</v>
      </c>
      <c r="BN380" s="172">
        <v>0</v>
      </c>
      <c r="BO380" s="172">
        <v>0</v>
      </c>
      <c r="BP380" s="172">
        <v>0</v>
      </c>
      <c r="BQ380" s="172" t="s">
        <v>232</v>
      </c>
      <c r="BR380" s="172" t="s">
        <v>232</v>
      </c>
      <c r="BS380" s="172"/>
      <c r="BT380" s="172">
        <v>0</v>
      </c>
      <c r="BU380" s="172">
        <v>0</v>
      </c>
      <c r="BV380" s="173" t="s">
        <v>232</v>
      </c>
      <c r="BW380" s="174">
        <v>0</v>
      </c>
      <c r="BX380" s="177">
        <v>0</v>
      </c>
      <c r="BY380" s="178">
        <v>0</v>
      </c>
      <c r="BZ380" s="179">
        <v>0</v>
      </c>
      <c r="CA380" s="179">
        <v>0</v>
      </c>
    </row>
    <row r="381" spans="1:79" x14ac:dyDescent="0.2">
      <c r="A381" s="170">
        <v>42655</v>
      </c>
      <c r="B381" s="171"/>
      <c r="C381" s="172"/>
      <c r="D381" s="172" t="s">
        <v>232</v>
      </c>
      <c r="E381" s="172">
        <v>0.15874858566475564</v>
      </c>
      <c r="F381" s="172" t="s">
        <v>232</v>
      </c>
      <c r="G381" s="172"/>
      <c r="H381" s="173"/>
      <c r="I381" s="171"/>
      <c r="J381" s="172"/>
      <c r="K381" s="172"/>
      <c r="L381" s="172"/>
      <c r="M381" s="171"/>
      <c r="N381" s="172"/>
      <c r="O381" s="172"/>
      <c r="P381" s="172"/>
      <c r="Q381" s="172"/>
      <c r="R381" s="172"/>
      <c r="S381" s="172"/>
      <c r="T381" s="172" t="s">
        <v>232</v>
      </c>
      <c r="U381" s="172" t="s">
        <v>232</v>
      </c>
      <c r="V381" s="172" t="s">
        <v>232</v>
      </c>
      <c r="W381" s="172"/>
      <c r="X381" s="172"/>
      <c r="Y381" s="172"/>
      <c r="Z381" s="172"/>
      <c r="AA381" s="172"/>
      <c r="AB381" s="172"/>
      <c r="AC381" s="172"/>
      <c r="AD381" s="172"/>
      <c r="AE381" s="172"/>
      <c r="AF381" s="172"/>
      <c r="AG381" s="172"/>
      <c r="AH381" s="172"/>
      <c r="AI381" s="172"/>
      <c r="AJ381" s="173"/>
      <c r="AK381" s="170">
        <v>42655</v>
      </c>
      <c r="AL381" s="171">
        <v>0</v>
      </c>
      <c r="AM381" s="172">
        <v>0</v>
      </c>
      <c r="AN381" s="172">
        <v>0</v>
      </c>
      <c r="AO381" s="172">
        <v>0</v>
      </c>
      <c r="AP381" s="172">
        <v>0</v>
      </c>
      <c r="AQ381" s="172">
        <v>0</v>
      </c>
      <c r="AR381" s="173">
        <v>0</v>
      </c>
      <c r="AS381" s="174">
        <v>0</v>
      </c>
      <c r="AT381" s="171">
        <v>0</v>
      </c>
      <c r="AU381" s="172">
        <v>0</v>
      </c>
      <c r="AV381" s="172">
        <v>0</v>
      </c>
      <c r="AW381" s="175" t="s">
        <v>232</v>
      </c>
      <c r="AX381" s="176">
        <v>0</v>
      </c>
      <c r="AY381" s="171">
        <v>0</v>
      </c>
      <c r="AZ381" s="172">
        <v>0</v>
      </c>
      <c r="BA381" s="172">
        <v>0</v>
      </c>
      <c r="BB381" s="172">
        <v>0</v>
      </c>
      <c r="BC381" s="172">
        <v>0</v>
      </c>
      <c r="BD381" s="172">
        <v>0</v>
      </c>
      <c r="BE381" s="172">
        <v>0</v>
      </c>
      <c r="BF381" s="172">
        <v>0</v>
      </c>
      <c r="BG381" s="172">
        <v>0</v>
      </c>
      <c r="BH381" s="172">
        <v>0</v>
      </c>
      <c r="BI381" s="172">
        <v>0</v>
      </c>
      <c r="BJ381" s="172">
        <v>0</v>
      </c>
      <c r="BK381" s="172" t="s">
        <v>232</v>
      </c>
      <c r="BL381" s="172" t="s">
        <v>232</v>
      </c>
      <c r="BM381" s="172" t="s">
        <v>232</v>
      </c>
      <c r="BN381" s="172">
        <v>0</v>
      </c>
      <c r="BO381" s="172">
        <v>0</v>
      </c>
      <c r="BP381" s="172">
        <v>0</v>
      </c>
      <c r="BQ381" s="172" t="s">
        <v>232</v>
      </c>
      <c r="BR381" s="172" t="s">
        <v>232</v>
      </c>
      <c r="BS381" s="172"/>
      <c r="BT381" s="172">
        <v>0</v>
      </c>
      <c r="BU381" s="172">
        <v>0</v>
      </c>
      <c r="BV381" s="173" t="s">
        <v>232</v>
      </c>
      <c r="BW381" s="174">
        <v>0</v>
      </c>
      <c r="BX381" s="177">
        <v>0</v>
      </c>
      <c r="BY381" s="178">
        <v>0</v>
      </c>
      <c r="BZ381" s="179">
        <v>0</v>
      </c>
      <c r="CA381" s="179">
        <v>0</v>
      </c>
    </row>
    <row r="382" spans="1:79" x14ac:dyDescent="0.2">
      <c r="A382" s="170">
        <v>42656</v>
      </c>
      <c r="B382" s="171"/>
      <c r="C382" s="172"/>
      <c r="D382" s="172" t="s">
        <v>232</v>
      </c>
      <c r="E382" s="172">
        <v>0.1572317370354028</v>
      </c>
      <c r="F382" s="172" t="s">
        <v>232</v>
      </c>
      <c r="G382" s="172"/>
      <c r="H382" s="173"/>
      <c r="I382" s="171"/>
      <c r="J382" s="172"/>
      <c r="K382" s="172"/>
      <c r="L382" s="172"/>
      <c r="M382" s="171"/>
      <c r="N382" s="172"/>
      <c r="O382" s="172"/>
      <c r="P382" s="172"/>
      <c r="Q382" s="172"/>
      <c r="R382" s="172"/>
      <c r="S382" s="172"/>
      <c r="T382" s="172" t="s">
        <v>232</v>
      </c>
      <c r="U382" s="172" t="s">
        <v>232</v>
      </c>
      <c r="V382" s="172" t="s">
        <v>232</v>
      </c>
      <c r="W382" s="172"/>
      <c r="X382" s="172"/>
      <c r="Y382" s="172"/>
      <c r="Z382" s="172"/>
      <c r="AA382" s="172"/>
      <c r="AB382" s="172"/>
      <c r="AC382" s="172"/>
      <c r="AD382" s="172"/>
      <c r="AE382" s="172"/>
      <c r="AF382" s="172"/>
      <c r="AG382" s="172"/>
      <c r="AH382" s="172"/>
      <c r="AI382" s="172"/>
      <c r="AJ382" s="173"/>
      <c r="AK382" s="170">
        <v>42656</v>
      </c>
      <c r="AL382" s="171">
        <v>0</v>
      </c>
      <c r="AM382" s="172">
        <v>0</v>
      </c>
      <c r="AN382" s="172">
        <v>0</v>
      </c>
      <c r="AO382" s="172">
        <v>0</v>
      </c>
      <c r="AP382" s="172">
        <v>0</v>
      </c>
      <c r="AQ382" s="172">
        <v>0</v>
      </c>
      <c r="AR382" s="173">
        <v>0</v>
      </c>
      <c r="AS382" s="174">
        <v>0</v>
      </c>
      <c r="AT382" s="171" t="s">
        <v>232</v>
      </c>
      <c r="AU382" s="172">
        <v>0</v>
      </c>
      <c r="AV382" s="172">
        <v>0</v>
      </c>
      <c r="AW382" s="175" t="s">
        <v>232</v>
      </c>
      <c r="AX382" s="176">
        <v>0</v>
      </c>
      <c r="AY382" s="171">
        <v>0</v>
      </c>
      <c r="AZ382" s="172">
        <v>0</v>
      </c>
      <c r="BA382" s="172">
        <v>0</v>
      </c>
      <c r="BB382" s="172">
        <v>0</v>
      </c>
      <c r="BC382" s="172">
        <v>0</v>
      </c>
      <c r="BD382" s="172">
        <v>0</v>
      </c>
      <c r="BE382" s="172">
        <v>0</v>
      </c>
      <c r="BF382" s="172">
        <v>0</v>
      </c>
      <c r="BG382" s="172">
        <v>0</v>
      </c>
      <c r="BH382" s="172">
        <v>0</v>
      </c>
      <c r="BI382" s="172">
        <v>0</v>
      </c>
      <c r="BJ382" s="172">
        <v>0</v>
      </c>
      <c r="BK382" s="172" t="s">
        <v>232</v>
      </c>
      <c r="BL382" s="172" t="s">
        <v>232</v>
      </c>
      <c r="BM382" s="172" t="s">
        <v>232</v>
      </c>
      <c r="BN382" s="172">
        <v>0</v>
      </c>
      <c r="BO382" s="172">
        <v>0</v>
      </c>
      <c r="BP382" s="172">
        <v>0</v>
      </c>
      <c r="BQ382" s="172" t="s">
        <v>232</v>
      </c>
      <c r="BR382" s="172" t="s">
        <v>232</v>
      </c>
      <c r="BS382" s="172"/>
      <c r="BT382" s="172">
        <v>0</v>
      </c>
      <c r="BU382" s="172">
        <v>0</v>
      </c>
      <c r="BV382" s="173" t="s">
        <v>232</v>
      </c>
      <c r="BW382" s="174">
        <v>0</v>
      </c>
      <c r="BX382" s="177">
        <v>0</v>
      </c>
      <c r="BY382" s="178">
        <v>0</v>
      </c>
      <c r="BZ382" s="179">
        <v>0</v>
      </c>
      <c r="CA382" s="179">
        <v>0</v>
      </c>
    </row>
    <row r="383" spans="1:79" x14ac:dyDescent="0.2">
      <c r="A383" s="170">
        <v>42657</v>
      </c>
      <c r="B383" s="171"/>
      <c r="C383" s="172"/>
      <c r="D383" s="172" t="s">
        <v>232</v>
      </c>
      <c r="E383" s="172">
        <v>0.13546512003117073</v>
      </c>
      <c r="F383" s="172">
        <v>0.1364193980239552</v>
      </c>
      <c r="G383" s="172"/>
      <c r="H383" s="173"/>
      <c r="I383" s="171"/>
      <c r="J383" s="172"/>
      <c r="K383" s="172"/>
      <c r="L383" s="172"/>
      <c r="M383" s="171"/>
      <c r="N383" s="172"/>
      <c r="O383" s="172"/>
      <c r="P383" s="172"/>
      <c r="Q383" s="172"/>
      <c r="R383" s="172"/>
      <c r="S383" s="172"/>
      <c r="T383" s="172" t="s">
        <v>232</v>
      </c>
      <c r="U383" s="172" t="s">
        <v>232</v>
      </c>
      <c r="V383" s="172" t="s">
        <v>232</v>
      </c>
      <c r="W383" s="172"/>
      <c r="X383" s="172"/>
      <c r="Y383" s="172"/>
      <c r="Z383" s="172"/>
      <c r="AA383" s="172"/>
      <c r="AB383" s="172"/>
      <c r="AC383" s="172"/>
      <c r="AD383" s="172"/>
      <c r="AE383" s="172"/>
      <c r="AF383" s="172"/>
      <c r="AG383" s="172"/>
      <c r="AH383" s="172"/>
      <c r="AI383" s="172"/>
      <c r="AJ383" s="173"/>
      <c r="AK383" s="170">
        <v>42657</v>
      </c>
      <c r="AL383" s="171">
        <v>0</v>
      </c>
      <c r="AM383" s="172">
        <v>0</v>
      </c>
      <c r="AN383" s="172">
        <v>0</v>
      </c>
      <c r="AO383" s="172">
        <v>0</v>
      </c>
      <c r="AP383" s="172">
        <v>0</v>
      </c>
      <c r="AQ383" s="172">
        <v>0</v>
      </c>
      <c r="AR383" s="173">
        <v>0</v>
      </c>
      <c r="AS383" s="174">
        <v>0</v>
      </c>
      <c r="AT383" s="171" t="s">
        <v>232</v>
      </c>
      <c r="AU383" s="172">
        <v>0</v>
      </c>
      <c r="AV383" s="172">
        <v>0</v>
      </c>
      <c r="AW383" s="175" t="s">
        <v>232</v>
      </c>
      <c r="AX383" s="176">
        <v>0</v>
      </c>
      <c r="AY383" s="171">
        <v>0</v>
      </c>
      <c r="AZ383" s="172">
        <v>0</v>
      </c>
      <c r="BA383" s="172">
        <v>0</v>
      </c>
      <c r="BB383" s="172">
        <v>0</v>
      </c>
      <c r="BC383" s="172">
        <v>0</v>
      </c>
      <c r="BD383" s="172">
        <v>0</v>
      </c>
      <c r="BE383" s="172">
        <v>0</v>
      </c>
      <c r="BF383" s="172">
        <v>0</v>
      </c>
      <c r="BG383" s="172">
        <v>0</v>
      </c>
      <c r="BH383" s="172">
        <v>0</v>
      </c>
      <c r="BI383" s="172">
        <v>0</v>
      </c>
      <c r="BJ383" s="172">
        <v>0</v>
      </c>
      <c r="BK383" s="172" t="s">
        <v>232</v>
      </c>
      <c r="BL383" s="172" t="s">
        <v>232</v>
      </c>
      <c r="BM383" s="172" t="s">
        <v>232</v>
      </c>
      <c r="BN383" s="172">
        <v>0</v>
      </c>
      <c r="BO383" s="172">
        <v>0</v>
      </c>
      <c r="BP383" s="172">
        <v>0</v>
      </c>
      <c r="BQ383" s="172" t="s">
        <v>232</v>
      </c>
      <c r="BR383" s="172" t="s">
        <v>232</v>
      </c>
      <c r="BS383" s="172"/>
      <c r="BT383" s="172">
        <v>0</v>
      </c>
      <c r="BU383" s="172">
        <v>0</v>
      </c>
      <c r="BV383" s="173" t="s">
        <v>232</v>
      </c>
      <c r="BW383" s="174">
        <v>0</v>
      </c>
      <c r="BX383" s="177">
        <v>0</v>
      </c>
      <c r="BY383" s="178">
        <v>0</v>
      </c>
      <c r="BZ383" s="179">
        <v>0</v>
      </c>
      <c r="CA383" s="179">
        <v>0</v>
      </c>
    </row>
    <row r="384" spans="1:79" x14ac:dyDescent="0.2">
      <c r="A384" s="170">
        <v>42660</v>
      </c>
      <c r="B384" s="171"/>
      <c r="C384" s="172"/>
      <c r="D384" s="172" t="s">
        <v>232</v>
      </c>
      <c r="E384" s="172">
        <v>0.13285111934118754</v>
      </c>
      <c r="F384" s="172">
        <v>0.13476183593661498</v>
      </c>
      <c r="G384" s="172"/>
      <c r="H384" s="173"/>
      <c r="I384" s="171"/>
      <c r="J384" s="172"/>
      <c r="K384" s="172"/>
      <c r="L384" s="172"/>
      <c r="M384" s="171"/>
      <c r="N384" s="172"/>
      <c r="O384" s="172"/>
      <c r="P384" s="172"/>
      <c r="Q384" s="172"/>
      <c r="R384" s="172"/>
      <c r="S384" s="172"/>
      <c r="T384" s="172" t="s">
        <v>232</v>
      </c>
      <c r="U384" s="172" t="s">
        <v>232</v>
      </c>
      <c r="V384" s="172" t="s">
        <v>232</v>
      </c>
      <c r="W384" s="172"/>
      <c r="X384" s="172"/>
      <c r="Y384" s="172"/>
      <c r="Z384" s="172"/>
      <c r="AA384" s="172"/>
      <c r="AB384" s="172"/>
      <c r="AC384" s="172"/>
      <c r="AD384" s="172"/>
      <c r="AE384" s="172"/>
      <c r="AF384" s="172"/>
      <c r="AG384" s="172"/>
      <c r="AH384" s="172"/>
      <c r="AI384" s="172"/>
      <c r="AJ384" s="173"/>
      <c r="AK384" s="170">
        <v>42660</v>
      </c>
      <c r="AL384" s="171">
        <v>0</v>
      </c>
      <c r="AM384" s="172">
        <v>0</v>
      </c>
      <c r="AN384" s="172">
        <v>0</v>
      </c>
      <c r="AO384" s="172">
        <v>0</v>
      </c>
      <c r="AP384" s="172">
        <v>0</v>
      </c>
      <c r="AQ384" s="172">
        <v>0</v>
      </c>
      <c r="AR384" s="173">
        <v>0</v>
      </c>
      <c r="AS384" s="174">
        <v>0</v>
      </c>
      <c r="AT384" s="171" t="s">
        <v>232</v>
      </c>
      <c r="AU384" s="172">
        <v>0</v>
      </c>
      <c r="AV384" s="172">
        <v>0</v>
      </c>
      <c r="AW384" s="175" t="s">
        <v>232</v>
      </c>
      <c r="AX384" s="176">
        <v>0</v>
      </c>
      <c r="AY384" s="171">
        <v>0</v>
      </c>
      <c r="AZ384" s="172">
        <v>0</v>
      </c>
      <c r="BA384" s="172">
        <v>0</v>
      </c>
      <c r="BB384" s="172">
        <v>0</v>
      </c>
      <c r="BC384" s="172">
        <v>0</v>
      </c>
      <c r="BD384" s="172">
        <v>0</v>
      </c>
      <c r="BE384" s="172">
        <v>0</v>
      </c>
      <c r="BF384" s="172">
        <v>0</v>
      </c>
      <c r="BG384" s="172">
        <v>0</v>
      </c>
      <c r="BH384" s="172">
        <v>0</v>
      </c>
      <c r="BI384" s="172">
        <v>0</v>
      </c>
      <c r="BJ384" s="172">
        <v>0</v>
      </c>
      <c r="BK384" s="172" t="s">
        <v>232</v>
      </c>
      <c r="BL384" s="172" t="s">
        <v>232</v>
      </c>
      <c r="BM384" s="172" t="s">
        <v>232</v>
      </c>
      <c r="BN384" s="172">
        <v>0</v>
      </c>
      <c r="BO384" s="172">
        <v>0</v>
      </c>
      <c r="BP384" s="172">
        <v>0</v>
      </c>
      <c r="BQ384" s="172" t="s">
        <v>232</v>
      </c>
      <c r="BR384" s="172" t="s">
        <v>232</v>
      </c>
      <c r="BS384" s="172"/>
      <c r="BT384" s="172">
        <v>0</v>
      </c>
      <c r="BU384" s="172">
        <v>0</v>
      </c>
      <c r="BV384" s="173" t="s">
        <v>232</v>
      </c>
      <c r="BW384" s="174">
        <v>0</v>
      </c>
      <c r="BX384" s="177">
        <v>0</v>
      </c>
      <c r="BY384" s="178">
        <v>0</v>
      </c>
      <c r="BZ384" s="179">
        <v>0</v>
      </c>
      <c r="CA384" s="179">
        <v>0</v>
      </c>
    </row>
    <row r="385" spans="1:79" x14ac:dyDescent="0.2">
      <c r="A385" s="170">
        <v>42661</v>
      </c>
      <c r="B385" s="171"/>
      <c r="C385" s="172"/>
      <c r="D385" s="172" t="s">
        <v>232</v>
      </c>
      <c r="E385" s="172">
        <v>0.13233985456020694</v>
      </c>
      <c r="F385" s="172">
        <v>0.13434512856422207</v>
      </c>
      <c r="G385" s="172"/>
      <c r="H385" s="173"/>
      <c r="I385" s="171"/>
      <c r="J385" s="172"/>
      <c r="K385" s="172"/>
      <c r="L385" s="172"/>
      <c r="M385" s="171"/>
      <c r="N385" s="172"/>
      <c r="O385" s="172"/>
      <c r="P385" s="172"/>
      <c r="Q385" s="172"/>
      <c r="R385" s="172"/>
      <c r="S385" s="172"/>
      <c r="T385" s="172" t="s">
        <v>232</v>
      </c>
      <c r="U385" s="172" t="s">
        <v>232</v>
      </c>
      <c r="V385" s="172" t="s">
        <v>232</v>
      </c>
      <c r="W385" s="172"/>
      <c r="X385" s="172"/>
      <c r="Y385" s="172"/>
      <c r="Z385" s="172"/>
      <c r="AA385" s="172"/>
      <c r="AB385" s="172"/>
      <c r="AC385" s="172"/>
      <c r="AD385" s="172"/>
      <c r="AE385" s="172"/>
      <c r="AF385" s="172"/>
      <c r="AG385" s="172"/>
      <c r="AH385" s="172"/>
      <c r="AI385" s="172"/>
      <c r="AJ385" s="173"/>
      <c r="AK385" s="170">
        <v>42661</v>
      </c>
      <c r="AL385" s="171">
        <v>0</v>
      </c>
      <c r="AM385" s="172">
        <v>0</v>
      </c>
      <c r="AN385" s="172">
        <v>0</v>
      </c>
      <c r="AO385" s="172">
        <v>0</v>
      </c>
      <c r="AP385" s="172">
        <v>0</v>
      </c>
      <c r="AQ385" s="172">
        <v>0</v>
      </c>
      <c r="AR385" s="173">
        <v>0</v>
      </c>
      <c r="AS385" s="174">
        <v>0</v>
      </c>
      <c r="AT385" s="171" t="s">
        <v>232</v>
      </c>
      <c r="AU385" s="172">
        <v>0</v>
      </c>
      <c r="AV385" s="172">
        <v>0</v>
      </c>
      <c r="AW385" s="175" t="s">
        <v>232</v>
      </c>
      <c r="AX385" s="176">
        <v>0</v>
      </c>
      <c r="AY385" s="171" t="s">
        <v>232</v>
      </c>
      <c r="AZ385" s="172">
        <v>0</v>
      </c>
      <c r="BA385" s="172">
        <v>0</v>
      </c>
      <c r="BB385" s="172">
        <v>0</v>
      </c>
      <c r="BC385" s="172">
        <v>0</v>
      </c>
      <c r="BD385" s="172">
        <v>0</v>
      </c>
      <c r="BE385" s="172">
        <v>0</v>
      </c>
      <c r="BF385" s="172">
        <v>0</v>
      </c>
      <c r="BG385" s="172">
        <v>0</v>
      </c>
      <c r="BH385" s="172">
        <v>0</v>
      </c>
      <c r="BI385" s="172">
        <v>0</v>
      </c>
      <c r="BJ385" s="172">
        <v>0</v>
      </c>
      <c r="BK385" s="172" t="s">
        <v>232</v>
      </c>
      <c r="BL385" s="172" t="s">
        <v>232</v>
      </c>
      <c r="BM385" s="172" t="s">
        <v>232</v>
      </c>
      <c r="BN385" s="172">
        <v>0</v>
      </c>
      <c r="BO385" s="172">
        <v>0</v>
      </c>
      <c r="BP385" s="172">
        <v>0</v>
      </c>
      <c r="BQ385" s="172" t="s">
        <v>232</v>
      </c>
      <c r="BR385" s="172" t="s">
        <v>232</v>
      </c>
      <c r="BS385" s="172"/>
      <c r="BT385" s="172">
        <v>0</v>
      </c>
      <c r="BU385" s="172">
        <v>0</v>
      </c>
      <c r="BV385" s="173" t="s">
        <v>232</v>
      </c>
      <c r="BW385" s="174">
        <v>0</v>
      </c>
      <c r="BX385" s="177">
        <v>0</v>
      </c>
      <c r="BY385" s="178">
        <v>0</v>
      </c>
      <c r="BZ385" s="179">
        <v>0</v>
      </c>
      <c r="CA385" s="179">
        <v>0</v>
      </c>
    </row>
    <row r="386" spans="1:79" x14ac:dyDescent="0.2">
      <c r="A386" s="170">
        <v>42662</v>
      </c>
      <c r="B386" s="171"/>
      <c r="C386" s="172"/>
      <c r="D386" s="172" t="s">
        <v>232</v>
      </c>
      <c r="E386" s="172">
        <v>0.13048401410765961</v>
      </c>
      <c r="F386" s="172">
        <v>0.13372494183880881</v>
      </c>
      <c r="G386" s="172"/>
      <c r="H386" s="173"/>
      <c r="I386" s="171"/>
      <c r="J386" s="172"/>
      <c r="K386" s="172"/>
      <c r="L386" s="172"/>
      <c r="M386" s="171"/>
      <c r="N386" s="172"/>
      <c r="O386" s="172"/>
      <c r="P386" s="172"/>
      <c r="Q386" s="172"/>
      <c r="R386" s="172"/>
      <c r="S386" s="172"/>
      <c r="T386" s="172" t="s">
        <v>232</v>
      </c>
      <c r="U386" s="172" t="s">
        <v>232</v>
      </c>
      <c r="V386" s="172" t="s">
        <v>232</v>
      </c>
      <c r="W386" s="172"/>
      <c r="X386" s="172"/>
      <c r="Y386" s="172"/>
      <c r="Z386" s="172"/>
      <c r="AA386" s="172"/>
      <c r="AB386" s="172"/>
      <c r="AC386" s="172"/>
      <c r="AD386" s="172"/>
      <c r="AE386" s="172"/>
      <c r="AF386" s="172"/>
      <c r="AG386" s="172"/>
      <c r="AH386" s="172"/>
      <c r="AI386" s="172"/>
      <c r="AJ386" s="173"/>
      <c r="AK386" s="170">
        <v>42662</v>
      </c>
      <c r="AL386" s="171">
        <v>0</v>
      </c>
      <c r="AM386" s="172">
        <v>0</v>
      </c>
      <c r="AN386" s="172">
        <v>0</v>
      </c>
      <c r="AO386" s="172">
        <v>0</v>
      </c>
      <c r="AP386" s="172">
        <v>0</v>
      </c>
      <c r="AQ386" s="172">
        <v>0</v>
      </c>
      <c r="AR386" s="173">
        <v>0</v>
      </c>
      <c r="AS386" s="174">
        <v>0</v>
      </c>
      <c r="AT386" s="171" t="s">
        <v>232</v>
      </c>
      <c r="AU386" s="172">
        <v>0</v>
      </c>
      <c r="AV386" s="172">
        <v>0</v>
      </c>
      <c r="AW386" s="175" t="s">
        <v>232</v>
      </c>
      <c r="AX386" s="176">
        <v>0</v>
      </c>
      <c r="AY386" s="171" t="s">
        <v>232</v>
      </c>
      <c r="AZ386" s="172">
        <v>0</v>
      </c>
      <c r="BA386" s="172">
        <v>0</v>
      </c>
      <c r="BB386" s="172">
        <v>0</v>
      </c>
      <c r="BC386" s="172">
        <v>0</v>
      </c>
      <c r="BD386" s="172">
        <v>0</v>
      </c>
      <c r="BE386" s="172">
        <v>0</v>
      </c>
      <c r="BF386" s="172">
        <v>0</v>
      </c>
      <c r="BG386" s="172">
        <v>0</v>
      </c>
      <c r="BH386" s="172">
        <v>0</v>
      </c>
      <c r="BI386" s="172">
        <v>0</v>
      </c>
      <c r="BJ386" s="172">
        <v>0</v>
      </c>
      <c r="BK386" s="172" t="s">
        <v>232</v>
      </c>
      <c r="BL386" s="172" t="s">
        <v>232</v>
      </c>
      <c r="BM386" s="172" t="s">
        <v>232</v>
      </c>
      <c r="BN386" s="172">
        <v>0</v>
      </c>
      <c r="BO386" s="172">
        <v>0</v>
      </c>
      <c r="BP386" s="172">
        <v>0</v>
      </c>
      <c r="BQ386" s="172" t="s">
        <v>232</v>
      </c>
      <c r="BR386" s="172" t="s">
        <v>232</v>
      </c>
      <c r="BS386" s="172"/>
      <c r="BT386" s="172">
        <v>0</v>
      </c>
      <c r="BU386" s="172">
        <v>0</v>
      </c>
      <c r="BV386" s="173" t="s">
        <v>232</v>
      </c>
      <c r="BW386" s="174">
        <v>0</v>
      </c>
      <c r="BX386" s="177">
        <v>0</v>
      </c>
      <c r="BY386" s="178">
        <v>0</v>
      </c>
      <c r="BZ386" s="179">
        <v>0</v>
      </c>
      <c r="CA386" s="179">
        <v>0</v>
      </c>
    </row>
    <row r="387" spans="1:79" x14ac:dyDescent="0.2">
      <c r="A387" s="170">
        <v>42663</v>
      </c>
      <c r="B387" s="171"/>
      <c r="C387" s="172"/>
      <c r="D387" s="172" t="s">
        <v>232</v>
      </c>
      <c r="E387" s="172">
        <v>0.12963522220608012</v>
      </c>
      <c r="F387" s="172">
        <v>0.13320667335922187</v>
      </c>
      <c r="G387" s="172"/>
      <c r="H387" s="173"/>
      <c r="I387" s="171"/>
      <c r="J387" s="172"/>
      <c r="K387" s="172"/>
      <c r="L387" s="172"/>
      <c r="M387" s="171"/>
      <c r="N387" s="172"/>
      <c r="O387" s="172"/>
      <c r="P387" s="172"/>
      <c r="Q387" s="172"/>
      <c r="R387" s="172"/>
      <c r="S387" s="172"/>
      <c r="T387" s="172" t="s">
        <v>232</v>
      </c>
      <c r="U387" s="172" t="s">
        <v>232</v>
      </c>
      <c r="V387" s="172" t="s">
        <v>232</v>
      </c>
      <c r="W387" s="172"/>
      <c r="X387" s="172"/>
      <c r="Y387" s="172"/>
      <c r="Z387" s="172"/>
      <c r="AA387" s="172"/>
      <c r="AB387" s="172"/>
      <c r="AC387" s="172"/>
      <c r="AD387" s="172"/>
      <c r="AE387" s="172"/>
      <c r="AF387" s="172"/>
      <c r="AG387" s="172"/>
      <c r="AH387" s="172"/>
      <c r="AI387" s="172"/>
      <c r="AJ387" s="173"/>
      <c r="AK387" s="170">
        <v>42663</v>
      </c>
      <c r="AL387" s="171">
        <v>0</v>
      </c>
      <c r="AM387" s="172">
        <v>0</v>
      </c>
      <c r="AN387" s="172">
        <v>0</v>
      </c>
      <c r="AO387" s="172">
        <v>0</v>
      </c>
      <c r="AP387" s="172">
        <v>0</v>
      </c>
      <c r="AQ387" s="172">
        <v>0</v>
      </c>
      <c r="AR387" s="173">
        <v>0</v>
      </c>
      <c r="AS387" s="174">
        <v>0</v>
      </c>
      <c r="AT387" s="171" t="s">
        <v>232</v>
      </c>
      <c r="AU387" s="172">
        <v>0</v>
      </c>
      <c r="AV387" s="172">
        <v>0</v>
      </c>
      <c r="AW387" s="175" t="s">
        <v>232</v>
      </c>
      <c r="AX387" s="176">
        <v>0</v>
      </c>
      <c r="AY387" s="171" t="s">
        <v>232</v>
      </c>
      <c r="AZ387" s="172">
        <v>0</v>
      </c>
      <c r="BA387" s="172">
        <v>0</v>
      </c>
      <c r="BB387" s="172">
        <v>0</v>
      </c>
      <c r="BC387" s="172">
        <v>0</v>
      </c>
      <c r="BD387" s="172">
        <v>0</v>
      </c>
      <c r="BE387" s="172">
        <v>0</v>
      </c>
      <c r="BF387" s="172">
        <v>0</v>
      </c>
      <c r="BG387" s="172">
        <v>0</v>
      </c>
      <c r="BH387" s="172">
        <v>0</v>
      </c>
      <c r="BI387" s="172">
        <v>0</v>
      </c>
      <c r="BJ387" s="172">
        <v>0</v>
      </c>
      <c r="BK387" s="172" t="s">
        <v>232</v>
      </c>
      <c r="BL387" s="172" t="s">
        <v>232</v>
      </c>
      <c r="BM387" s="172" t="s">
        <v>232</v>
      </c>
      <c r="BN387" s="172">
        <v>0</v>
      </c>
      <c r="BO387" s="172">
        <v>0</v>
      </c>
      <c r="BP387" s="172">
        <v>0</v>
      </c>
      <c r="BQ387" s="172" t="s">
        <v>232</v>
      </c>
      <c r="BR387" s="172" t="s">
        <v>232</v>
      </c>
      <c r="BS387" s="172"/>
      <c r="BT387" s="172">
        <v>0</v>
      </c>
      <c r="BU387" s="172">
        <v>0</v>
      </c>
      <c r="BV387" s="173" t="s">
        <v>232</v>
      </c>
      <c r="BW387" s="174">
        <v>0</v>
      </c>
      <c r="BX387" s="177">
        <v>0</v>
      </c>
      <c r="BY387" s="178">
        <v>0</v>
      </c>
      <c r="BZ387" s="179">
        <v>0</v>
      </c>
      <c r="CA387" s="179">
        <v>0</v>
      </c>
    </row>
    <row r="388" spans="1:79" x14ac:dyDescent="0.2">
      <c r="A388" s="170">
        <v>42664</v>
      </c>
      <c r="B388" s="171"/>
      <c r="C388" s="172"/>
      <c r="D388" s="172" t="s">
        <v>232</v>
      </c>
      <c r="E388" s="172">
        <v>9.1180165834551546E-2</v>
      </c>
      <c r="F388" s="172">
        <v>0.13268847818323498</v>
      </c>
      <c r="G388" s="172"/>
      <c r="H388" s="173"/>
      <c r="I388" s="171"/>
      <c r="J388" s="172"/>
      <c r="K388" s="172"/>
      <c r="L388" s="172"/>
      <c r="M388" s="171"/>
      <c r="N388" s="172"/>
      <c r="O388" s="172"/>
      <c r="P388" s="172"/>
      <c r="Q388" s="172"/>
      <c r="R388" s="172"/>
      <c r="S388" s="172"/>
      <c r="T388" s="172" t="s">
        <v>232</v>
      </c>
      <c r="U388" s="172" t="s">
        <v>232</v>
      </c>
      <c r="V388" s="172" t="s">
        <v>232</v>
      </c>
      <c r="W388" s="172"/>
      <c r="X388" s="172"/>
      <c r="Y388" s="172"/>
      <c r="Z388" s="172"/>
      <c r="AA388" s="172"/>
      <c r="AB388" s="172"/>
      <c r="AC388" s="172"/>
      <c r="AD388" s="172"/>
      <c r="AE388" s="172"/>
      <c r="AF388" s="172"/>
      <c r="AG388" s="172"/>
      <c r="AH388" s="172"/>
      <c r="AI388" s="172"/>
      <c r="AJ388" s="173"/>
      <c r="AK388" s="170">
        <v>42664</v>
      </c>
      <c r="AL388" s="171">
        <v>0</v>
      </c>
      <c r="AM388" s="172">
        <v>0</v>
      </c>
      <c r="AN388" s="172">
        <v>0</v>
      </c>
      <c r="AO388" s="172">
        <v>0</v>
      </c>
      <c r="AP388" s="172">
        <v>0</v>
      </c>
      <c r="AQ388" s="172">
        <v>0</v>
      </c>
      <c r="AR388" s="173">
        <v>0</v>
      </c>
      <c r="AS388" s="174">
        <v>0</v>
      </c>
      <c r="AT388" s="171" t="s">
        <v>232</v>
      </c>
      <c r="AU388" s="172">
        <v>0</v>
      </c>
      <c r="AV388" s="172">
        <v>0</v>
      </c>
      <c r="AW388" s="175" t="s">
        <v>232</v>
      </c>
      <c r="AX388" s="176">
        <v>0</v>
      </c>
      <c r="AY388" s="171" t="s">
        <v>232</v>
      </c>
      <c r="AZ388" s="172">
        <v>0</v>
      </c>
      <c r="BA388" s="172">
        <v>0</v>
      </c>
      <c r="BB388" s="172">
        <v>0</v>
      </c>
      <c r="BC388" s="172">
        <v>0</v>
      </c>
      <c r="BD388" s="172">
        <v>0</v>
      </c>
      <c r="BE388" s="172">
        <v>0</v>
      </c>
      <c r="BF388" s="172">
        <v>0</v>
      </c>
      <c r="BG388" s="172">
        <v>0</v>
      </c>
      <c r="BH388" s="172">
        <v>0</v>
      </c>
      <c r="BI388" s="172">
        <v>0</v>
      </c>
      <c r="BJ388" s="172">
        <v>0</v>
      </c>
      <c r="BK388" s="172" t="s">
        <v>232</v>
      </c>
      <c r="BL388" s="172" t="s">
        <v>232</v>
      </c>
      <c r="BM388" s="172" t="s">
        <v>232</v>
      </c>
      <c r="BN388" s="172">
        <v>0</v>
      </c>
      <c r="BO388" s="172">
        <v>0</v>
      </c>
      <c r="BP388" s="172">
        <v>0</v>
      </c>
      <c r="BQ388" s="172" t="s">
        <v>232</v>
      </c>
      <c r="BR388" s="172" t="s">
        <v>232</v>
      </c>
      <c r="BS388" s="172"/>
      <c r="BT388" s="172">
        <v>0</v>
      </c>
      <c r="BU388" s="172">
        <v>0</v>
      </c>
      <c r="BV388" s="173" t="s">
        <v>232</v>
      </c>
      <c r="BW388" s="174">
        <v>0</v>
      </c>
      <c r="BX388" s="177">
        <v>0</v>
      </c>
      <c r="BY388" s="178">
        <v>0</v>
      </c>
      <c r="BZ388" s="179">
        <v>0</v>
      </c>
      <c r="CA388" s="179">
        <v>0</v>
      </c>
    </row>
    <row r="389" spans="1:79" x14ac:dyDescent="0.2">
      <c r="A389" s="170">
        <v>42668</v>
      </c>
      <c r="B389" s="171"/>
      <c r="C389" s="172"/>
      <c r="D389" s="172" t="s">
        <v>232</v>
      </c>
      <c r="E389" s="172">
        <v>0.12532938897089516</v>
      </c>
      <c r="F389" s="172">
        <v>0.13051450486124322</v>
      </c>
      <c r="G389" s="172"/>
      <c r="H389" s="173"/>
      <c r="I389" s="171"/>
      <c r="J389" s="172"/>
      <c r="K389" s="172"/>
      <c r="L389" s="172"/>
      <c r="M389" s="171"/>
      <c r="N389" s="172"/>
      <c r="O389" s="172"/>
      <c r="P389" s="172"/>
      <c r="Q389" s="172"/>
      <c r="R389" s="172"/>
      <c r="S389" s="172"/>
      <c r="T389" s="172" t="s">
        <v>232</v>
      </c>
      <c r="U389" s="172" t="s">
        <v>232</v>
      </c>
      <c r="V389" s="172" t="s">
        <v>232</v>
      </c>
      <c r="W389" s="172"/>
      <c r="X389" s="172"/>
      <c r="Y389" s="172"/>
      <c r="Z389" s="172"/>
      <c r="AA389" s="172"/>
      <c r="AB389" s="172"/>
      <c r="AC389" s="172"/>
      <c r="AD389" s="172"/>
      <c r="AE389" s="172"/>
      <c r="AF389" s="172"/>
      <c r="AG389" s="172"/>
      <c r="AH389" s="172"/>
      <c r="AI389" s="172"/>
      <c r="AJ389" s="173"/>
      <c r="AK389" s="170">
        <v>42668</v>
      </c>
      <c r="AL389" s="171">
        <v>0</v>
      </c>
      <c r="AM389" s="172">
        <v>0</v>
      </c>
      <c r="AN389" s="172">
        <v>0</v>
      </c>
      <c r="AO389" s="172">
        <v>0</v>
      </c>
      <c r="AP389" s="172">
        <v>0</v>
      </c>
      <c r="AQ389" s="172">
        <v>0</v>
      </c>
      <c r="AR389" s="173">
        <v>0</v>
      </c>
      <c r="AS389" s="174">
        <v>0</v>
      </c>
      <c r="AT389" s="171" t="s">
        <v>232</v>
      </c>
      <c r="AU389" s="172">
        <v>0</v>
      </c>
      <c r="AV389" s="172">
        <v>0</v>
      </c>
      <c r="AW389" s="175" t="s">
        <v>232</v>
      </c>
      <c r="AX389" s="176">
        <v>0</v>
      </c>
      <c r="AY389" s="171">
        <v>0</v>
      </c>
      <c r="AZ389" s="172">
        <v>0</v>
      </c>
      <c r="BA389" s="172">
        <v>0</v>
      </c>
      <c r="BB389" s="172">
        <v>0</v>
      </c>
      <c r="BC389" s="172">
        <v>0</v>
      </c>
      <c r="BD389" s="172">
        <v>0</v>
      </c>
      <c r="BE389" s="172">
        <v>0</v>
      </c>
      <c r="BF389" s="172">
        <v>0</v>
      </c>
      <c r="BG389" s="172">
        <v>0</v>
      </c>
      <c r="BH389" s="172">
        <v>0</v>
      </c>
      <c r="BI389" s="172">
        <v>0</v>
      </c>
      <c r="BJ389" s="172">
        <v>0</v>
      </c>
      <c r="BK389" s="172" t="s">
        <v>232</v>
      </c>
      <c r="BL389" s="172" t="s">
        <v>232</v>
      </c>
      <c r="BM389" s="172" t="s">
        <v>232</v>
      </c>
      <c r="BN389" s="172">
        <v>0</v>
      </c>
      <c r="BO389" s="172">
        <v>0</v>
      </c>
      <c r="BP389" s="172">
        <v>0</v>
      </c>
      <c r="BQ389" s="172" t="s">
        <v>232</v>
      </c>
      <c r="BR389" s="172" t="s">
        <v>232</v>
      </c>
      <c r="BS389" s="172"/>
      <c r="BT389" s="172">
        <v>0</v>
      </c>
      <c r="BU389" s="172">
        <v>0</v>
      </c>
      <c r="BV389" s="173" t="s">
        <v>232</v>
      </c>
      <c r="BW389" s="174">
        <v>0</v>
      </c>
      <c r="BX389" s="177">
        <v>0</v>
      </c>
      <c r="BY389" s="178">
        <v>0</v>
      </c>
      <c r="BZ389" s="179">
        <v>0</v>
      </c>
      <c r="CA389" s="179">
        <v>0</v>
      </c>
    </row>
    <row r="390" spans="1:79" x14ac:dyDescent="0.2">
      <c r="A390" s="170">
        <v>42669</v>
      </c>
      <c r="B390" s="171"/>
      <c r="C390" s="172"/>
      <c r="D390" s="172" t="s">
        <v>232</v>
      </c>
      <c r="E390" s="172">
        <v>8.8416256451657724E-2</v>
      </c>
      <c r="F390" s="172">
        <v>0.12999668396564493</v>
      </c>
      <c r="G390" s="172"/>
      <c r="H390" s="173"/>
      <c r="I390" s="171"/>
      <c r="J390" s="172"/>
      <c r="K390" s="172"/>
      <c r="L390" s="172"/>
      <c r="M390" s="171"/>
      <c r="N390" s="172"/>
      <c r="O390" s="172"/>
      <c r="P390" s="172"/>
      <c r="Q390" s="172"/>
      <c r="R390" s="172"/>
      <c r="S390" s="172"/>
      <c r="T390" s="172" t="s">
        <v>232</v>
      </c>
      <c r="U390" s="172" t="s">
        <v>232</v>
      </c>
      <c r="V390" s="172" t="s">
        <v>232</v>
      </c>
      <c r="W390" s="172"/>
      <c r="X390" s="172"/>
      <c r="Y390" s="172"/>
      <c r="Z390" s="172"/>
      <c r="AA390" s="172"/>
      <c r="AB390" s="172"/>
      <c r="AC390" s="172"/>
      <c r="AD390" s="172"/>
      <c r="AE390" s="172"/>
      <c r="AF390" s="172"/>
      <c r="AG390" s="172"/>
      <c r="AH390" s="172"/>
      <c r="AI390" s="172"/>
      <c r="AJ390" s="173"/>
      <c r="AK390" s="170">
        <v>42669</v>
      </c>
      <c r="AL390" s="171">
        <v>0</v>
      </c>
      <c r="AM390" s="172">
        <v>0</v>
      </c>
      <c r="AN390" s="172">
        <v>0</v>
      </c>
      <c r="AO390" s="172">
        <v>0</v>
      </c>
      <c r="AP390" s="172">
        <v>0</v>
      </c>
      <c r="AQ390" s="172">
        <v>0</v>
      </c>
      <c r="AR390" s="173">
        <v>0</v>
      </c>
      <c r="AS390" s="174">
        <v>0</v>
      </c>
      <c r="AT390" s="171" t="s">
        <v>232</v>
      </c>
      <c r="AU390" s="172">
        <v>0</v>
      </c>
      <c r="AV390" s="172">
        <v>0</v>
      </c>
      <c r="AW390" s="175" t="s">
        <v>232</v>
      </c>
      <c r="AX390" s="176">
        <v>0</v>
      </c>
      <c r="AY390" s="171">
        <v>0</v>
      </c>
      <c r="AZ390" s="172">
        <v>0</v>
      </c>
      <c r="BA390" s="172">
        <v>0</v>
      </c>
      <c r="BB390" s="172">
        <v>0</v>
      </c>
      <c r="BC390" s="172">
        <v>0</v>
      </c>
      <c r="BD390" s="172">
        <v>0</v>
      </c>
      <c r="BE390" s="172">
        <v>0</v>
      </c>
      <c r="BF390" s="172">
        <v>0</v>
      </c>
      <c r="BG390" s="172">
        <v>0</v>
      </c>
      <c r="BH390" s="172">
        <v>0</v>
      </c>
      <c r="BI390" s="172">
        <v>0</v>
      </c>
      <c r="BJ390" s="172">
        <v>0</v>
      </c>
      <c r="BK390" s="172" t="s">
        <v>232</v>
      </c>
      <c r="BL390" s="172" t="s">
        <v>232</v>
      </c>
      <c r="BM390" s="172" t="s">
        <v>232</v>
      </c>
      <c r="BN390" s="172">
        <v>0</v>
      </c>
      <c r="BO390" s="172">
        <v>0</v>
      </c>
      <c r="BP390" s="172">
        <v>0</v>
      </c>
      <c r="BQ390" s="172" t="s">
        <v>232</v>
      </c>
      <c r="BR390" s="172" t="s">
        <v>232</v>
      </c>
      <c r="BS390" s="172"/>
      <c r="BT390" s="172">
        <v>0</v>
      </c>
      <c r="BU390" s="172">
        <v>0</v>
      </c>
      <c r="BV390" s="173" t="s">
        <v>232</v>
      </c>
      <c r="BW390" s="174">
        <v>0</v>
      </c>
      <c r="BX390" s="177">
        <v>0</v>
      </c>
      <c r="BY390" s="178">
        <v>0</v>
      </c>
      <c r="BZ390" s="179">
        <v>0</v>
      </c>
      <c r="CA390" s="179">
        <v>0</v>
      </c>
    </row>
    <row r="391" spans="1:79" x14ac:dyDescent="0.2">
      <c r="A391" s="170">
        <v>42670</v>
      </c>
      <c r="B391" s="171"/>
      <c r="C391" s="172"/>
      <c r="D391" s="172" t="s">
        <v>232</v>
      </c>
      <c r="E391" s="172">
        <v>0.12430735144784806</v>
      </c>
      <c r="F391" s="172">
        <v>0.12947893627916501</v>
      </c>
      <c r="G391" s="172"/>
      <c r="H391" s="173"/>
      <c r="I391" s="171"/>
      <c r="J391" s="172"/>
      <c r="K391" s="172"/>
      <c r="L391" s="172"/>
      <c r="M391" s="171"/>
      <c r="N391" s="172"/>
      <c r="O391" s="172"/>
      <c r="P391" s="172"/>
      <c r="Q391" s="172"/>
      <c r="R391" s="172"/>
      <c r="S391" s="172"/>
      <c r="T391" s="172" t="s">
        <v>232</v>
      </c>
      <c r="U391" s="172" t="s">
        <v>232</v>
      </c>
      <c r="V391" s="172" t="s">
        <v>232</v>
      </c>
      <c r="W391" s="172"/>
      <c r="X391" s="172"/>
      <c r="Y391" s="172"/>
      <c r="Z391" s="172"/>
      <c r="AA391" s="172"/>
      <c r="AB391" s="172"/>
      <c r="AC391" s="172"/>
      <c r="AD391" s="172"/>
      <c r="AE391" s="172"/>
      <c r="AF391" s="172"/>
      <c r="AG391" s="172"/>
      <c r="AH391" s="172"/>
      <c r="AI391" s="172"/>
      <c r="AJ391" s="173"/>
      <c r="AK391" s="170">
        <v>42670</v>
      </c>
      <c r="AL391" s="171">
        <v>0</v>
      </c>
      <c r="AM391" s="172">
        <v>0</v>
      </c>
      <c r="AN391" s="172">
        <v>0</v>
      </c>
      <c r="AO391" s="172">
        <v>0</v>
      </c>
      <c r="AP391" s="172">
        <v>0</v>
      </c>
      <c r="AQ391" s="172">
        <v>0</v>
      </c>
      <c r="AR391" s="173">
        <v>0</v>
      </c>
      <c r="AS391" s="174">
        <v>0</v>
      </c>
      <c r="AT391" s="171" t="s">
        <v>232</v>
      </c>
      <c r="AU391" s="172">
        <v>0</v>
      </c>
      <c r="AV391" s="172">
        <v>0</v>
      </c>
      <c r="AW391" s="175" t="s">
        <v>232</v>
      </c>
      <c r="AX391" s="176">
        <v>0</v>
      </c>
      <c r="AY391" s="171">
        <v>0</v>
      </c>
      <c r="AZ391" s="172">
        <v>0</v>
      </c>
      <c r="BA391" s="172">
        <v>0</v>
      </c>
      <c r="BB391" s="172">
        <v>0</v>
      </c>
      <c r="BC391" s="172">
        <v>0</v>
      </c>
      <c r="BD391" s="172">
        <v>0</v>
      </c>
      <c r="BE391" s="172">
        <v>0</v>
      </c>
      <c r="BF391" s="172">
        <v>0</v>
      </c>
      <c r="BG391" s="172">
        <v>0</v>
      </c>
      <c r="BH391" s="172">
        <v>0</v>
      </c>
      <c r="BI391" s="172">
        <v>0</v>
      </c>
      <c r="BJ391" s="172">
        <v>0</v>
      </c>
      <c r="BK391" s="172" t="s">
        <v>232</v>
      </c>
      <c r="BL391" s="172" t="s">
        <v>232</v>
      </c>
      <c r="BM391" s="172" t="s">
        <v>232</v>
      </c>
      <c r="BN391" s="172">
        <v>0</v>
      </c>
      <c r="BO391" s="172">
        <v>0</v>
      </c>
      <c r="BP391" s="172">
        <v>0</v>
      </c>
      <c r="BQ391" s="172" t="s">
        <v>232</v>
      </c>
      <c r="BR391" s="172" t="s">
        <v>232</v>
      </c>
      <c r="BS391" s="172"/>
      <c r="BT391" s="172">
        <v>0</v>
      </c>
      <c r="BU391" s="172">
        <v>0</v>
      </c>
      <c r="BV391" s="173" t="s">
        <v>232</v>
      </c>
      <c r="BW391" s="174">
        <v>0</v>
      </c>
      <c r="BX391" s="177">
        <v>0</v>
      </c>
      <c r="BY391" s="178">
        <v>0</v>
      </c>
      <c r="BZ391" s="179">
        <v>0</v>
      </c>
      <c r="CA391" s="179">
        <v>0</v>
      </c>
    </row>
    <row r="392" spans="1:79" x14ac:dyDescent="0.2">
      <c r="A392" s="170">
        <v>42671</v>
      </c>
      <c r="B392" s="171"/>
      <c r="C392" s="172"/>
      <c r="D392" s="172" t="s">
        <v>232</v>
      </c>
      <c r="E392" s="172">
        <v>0.14099337045721611</v>
      </c>
      <c r="F392" s="172" t="s">
        <v>232</v>
      </c>
      <c r="G392" s="172"/>
      <c r="H392" s="173"/>
      <c r="I392" s="171"/>
      <c r="J392" s="172"/>
      <c r="K392" s="172"/>
      <c r="L392" s="172"/>
      <c r="M392" s="171"/>
      <c r="N392" s="172"/>
      <c r="O392" s="172"/>
      <c r="P392" s="172"/>
      <c r="Q392" s="172"/>
      <c r="R392" s="172"/>
      <c r="S392" s="172"/>
      <c r="T392" s="172" t="s">
        <v>232</v>
      </c>
      <c r="U392" s="172" t="s">
        <v>232</v>
      </c>
      <c r="V392" s="172" t="s">
        <v>232</v>
      </c>
      <c r="W392" s="172"/>
      <c r="X392" s="172"/>
      <c r="Y392" s="172"/>
      <c r="Z392" s="172"/>
      <c r="AA392" s="172"/>
      <c r="AB392" s="172"/>
      <c r="AC392" s="172"/>
      <c r="AD392" s="172"/>
      <c r="AE392" s="172"/>
      <c r="AF392" s="172"/>
      <c r="AG392" s="172"/>
      <c r="AH392" s="172"/>
      <c r="AI392" s="172"/>
      <c r="AJ392" s="173"/>
      <c r="AK392" s="170">
        <v>42671</v>
      </c>
      <c r="AL392" s="171">
        <v>0</v>
      </c>
      <c r="AM392" s="172">
        <v>0</v>
      </c>
      <c r="AN392" s="172">
        <v>0</v>
      </c>
      <c r="AO392" s="172">
        <v>0</v>
      </c>
      <c r="AP392" s="172">
        <v>0</v>
      </c>
      <c r="AQ392" s="172">
        <v>0</v>
      </c>
      <c r="AR392" s="173">
        <v>0</v>
      </c>
      <c r="AS392" s="174">
        <v>0</v>
      </c>
      <c r="AT392" s="171" t="s">
        <v>232</v>
      </c>
      <c r="AU392" s="172">
        <v>0</v>
      </c>
      <c r="AV392" s="172">
        <v>0</v>
      </c>
      <c r="AW392" s="175" t="s">
        <v>232</v>
      </c>
      <c r="AX392" s="176">
        <v>0</v>
      </c>
      <c r="AY392" s="171">
        <v>0</v>
      </c>
      <c r="AZ392" s="172">
        <v>0</v>
      </c>
      <c r="BA392" s="172">
        <v>0</v>
      </c>
      <c r="BB392" s="172">
        <v>0</v>
      </c>
      <c r="BC392" s="172">
        <v>0</v>
      </c>
      <c r="BD392" s="172">
        <v>0</v>
      </c>
      <c r="BE392" s="172">
        <v>0</v>
      </c>
      <c r="BF392" s="172">
        <v>0</v>
      </c>
      <c r="BG392" s="172">
        <v>0</v>
      </c>
      <c r="BH392" s="172">
        <v>0</v>
      </c>
      <c r="BI392" s="172">
        <v>0</v>
      </c>
      <c r="BJ392" s="172">
        <v>0</v>
      </c>
      <c r="BK392" s="172" t="s">
        <v>232</v>
      </c>
      <c r="BL392" s="172" t="s">
        <v>232</v>
      </c>
      <c r="BM392" s="172" t="s">
        <v>232</v>
      </c>
      <c r="BN392" s="172">
        <v>0</v>
      </c>
      <c r="BO392" s="172">
        <v>0</v>
      </c>
      <c r="BP392" s="172">
        <v>0</v>
      </c>
      <c r="BQ392" s="172" t="s">
        <v>232</v>
      </c>
      <c r="BR392" s="172" t="s">
        <v>232</v>
      </c>
      <c r="BS392" s="172"/>
      <c r="BT392" s="172">
        <v>0</v>
      </c>
      <c r="BU392" s="172">
        <v>0</v>
      </c>
      <c r="BV392" s="173" t="s">
        <v>232</v>
      </c>
      <c r="BW392" s="174">
        <v>0</v>
      </c>
      <c r="BX392" s="177">
        <v>0</v>
      </c>
      <c r="BY392" s="178">
        <v>0</v>
      </c>
      <c r="BZ392" s="179">
        <v>0</v>
      </c>
      <c r="CA392" s="179">
        <v>0</v>
      </c>
    </row>
    <row r="393" spans="1:79" x14ac:dyDescent="0.2">
      <c r="A393" s="170">
        <v>42674</v>
      </c>
      <c r="B393" s="171"/>
      <c r="C393" s="172"/>
      <c r="D393" s="172" t="s">
        <v>232</v>
      </c>
      <c r="E393" s="172">
        <v>0.1198795020504153</v>
      </c>
      <c r="F393" s="172">
        <v>0.12730680023713092</v>
      </c>
      <c r="G393" s="172"/>
      <c r="H393" s="173"/>
      <c r="I393" s="171"/>
      <c r="J393" s="172"/>
      <c r="K393" s="172"/>
      <c r="L393" s="172"/>
      <c r="M393" s="171"/>
      <c r="N393" s="172"/>
      <c r="O393" s="172"/>
      <c r="P393" s="172"/>
      <c r="Q393" s="172"/>
      <c r="R393" s="172"/>
      <c r="S393" s="172"/>
      <c r="T393" s="172" t="s">
        <v>232</v>
      </c>
      <c r="U393" s="172" t="s">
        <v>232</v>
      </c>
      <c r="V393" s="172" t="s">
        <v>232</v>
      </c>
      <c r="W393" s="172"/>
      <c r="X393" s="172"/>
      <c r="Y393" s="172"/>
      <c r="Z393" s="172"/>
      <c r="AA393" s="172"/>
      <c r="AB393" s="172"/>
      <c r="AC393" s="172"/>
      <c r="AD393" s="172"/>
      <c r="AE393" s="172"/>
      <c r="AF393" s="172"/>
      <c r="AG393" s="172"/>
      <c r="AH393" s="172"/>
      <c r="AI393" s="172"/>
      <c r="AJ393" s="173"/>
      <c r="AK393" s="170">
        <v>42674</v>
      </c>
      <c r="AL393" s="171">
        <v>0</v>
      </c>
      <c r="AM393" s="172">
        <v>0</v>
      </c>
      <c r="AN393" s="172">
        <v>0</v>
      </c>
      <c r="AO393" s="172">
        <v>0</v>
      </c>
      <c r="AP393" s="172">
        <v>0</v>
      </c>
      <c r="AQ393" s="172">
        <v>0</v>
      </c>
      <c r="AR393" s="173">
        <v>0</v>
      </c>
      <c r="AS393" s="174">
        <v>0</v>
      </c>
      <c r="AT393" s="171" t="s">
        <v>232</v>
      </c>
      <c r="AU393" s="172">
        <v>0</v>
      </c>
      <c r="AV393" s="172">
        <v>0</v>
      </c>
      <c r="AW393" s="175" t="s">
        <v>232</v>
      </c>
      <c r="AX393" s="176">
        <v>0</v>
      </c>
      <c r="AY393" s="171">
        <v>0</v>
      </c>
      <c r="AZ393" s="172">
        <v>0</v>
      </c>
      <c r="BA393" s="172">
        <v>0</v>
      </c>
      <c r="BB393" s="172">
        <v>0</v>
      </c>
      <c r="BC393" s="172">
        <v>0</v>
      </c>
      <c r="BD393" s="172">
        <v>0</v>
      </c>
      <c r="BE393" s="172">
        <v>0</v>
      </c>
      <c r="BF393" s="172">
        <v>0</v>
      </c>
      <c r="BG393" s="172">
        <v>0</v>
      </c>
      <c r="BH393" s="172">
        <v>0</v>
      </c>
      <c r="BI393" s="172">
        <v>0</v>
      </c>
      <c r="BJ393" s="172">
        <v>0</v>
      </c>
      <c r="BK393" s="172" t="s">
        <v>232</v>
      </c>
      <c r="BL393" s="172" t="s">
        <v>232</v>
      </c>
      <c r="BM393" s="172" t="s">
        <v>232</v>
      </c>
      <c r="BN393" s="172">
        <v>0</v>
      </c>
      <c r="BO393" s="172">
        <v>0</v>
      </c>
      <c r="BP393" s="172">
        <v>0</v>
      </c>
      <c r="BQ393" s="172" t="s">
        <v>232</v>
      </c>
      <c r="BR393" s="172" t="s">
        <v>232</v>
      </c>
      <c r="BS393" s="172"/>
      <c r="BT393" s="172">
        <v>0</v>
      </c>
      <c r="BU393" s="172">
        <v>0</v>
      </c>
      <c r="BV393" s="173" t="s">
        <v>232</v>
      </c>
      <c r="BW393" s="174">
        <v>0</v>
      </c>
      <c r="BX393" s="177">
        <v>0</v>
      </c>
      <c r="BY393" s="178">
        <v>0</v>
      </c>
      <c r="BZ393" s="179">
        <v>0</v>
      </c>
      <c r="CA393" s="179">
        <v>0</v>
      </c>
    </row>
    <row r="394" spans="1:79" x14ac:dyDescent="0.2">
      <c r="A394" s="170">
        <v>42675</v>
      </c>
      <c r="B394" s="171"/>
      <c r="C394" s="172"/>
      <c r="D394" s="172" t="s">
        <v>232</v>
      </c>
      <c r="E394" s="172">
        <v>0.11900060512033295</v>
      </c>
      <c r="F394" s="172">
        <v>0.12668768638392158</v>
      </c>
      <c r="G394" s="172"/>
      <c r="H394" s="173"/>
      <c r="I394" s="171"/>
      <c r="J394" s="172"/>
      <c r="K394" s="172"/>
      <c r="L394" s="172"/>
      <c r="M394" s="171"/>
      <c r="N394" s="172"/>
      <c r="O394" s="172"/>
      <c r="P394" s="172"/>
      <c r="Q394" s="172"/>
      <c r="R394" s="172"/>
      <c r="S394" s="172"/>
      <c r="T394" s="172" t="s">
        <v>232</v>
      </c>
      <c r="U394" s="172" t="s">
        <v>232</v>
      </c>
      <c r="V394" s="172" t="s">
        <v>232</v>
      </c>
      <c r="W394" s="172"/>
      <c r="X394" s="172"/>
      <c r="Y394" s="172"/>
      <c r="Z394" s="172"/>
      <c r="AA394" s="172"/>
      <c r="AB394" s="172"/>
      <c r="AC394" s="172"/>
      <c r="AD394" s="172"/>
      <c r="AE394" s="172"/>
      <c r="AF394" s="172"/>
      <c r="AG394" s="172"/>
      <c r="AH394" s="172"/>
      <c r="AI394" s="172"/>
      <c r="AJ394" s="173"/>
      <c r="AK394" s="170">
        <v>42675</v>
      </c>
      <c r="AL394" s="171">
        <v>0</v>
      </c>
      <c r="AM394" s="172">
        <v>0</v>
      </c>
      <c r="AN394" s="172">
        <v>0</v>
      </c>
      <c r="AO394" s="172">
        <v>0</v>
      </c>
      <c r="AP394" s="172">
        <v>0</v>
      </c>
      <c r="AQ394" s="172">
        <v>0</v>
      </c>
      <c r="AR394" s="173">
        <v>0</v>
      </c>
      <c r="AS394" s="174">
        <v>0</v>
      </c>
      <c r="AT394" s="171" t="s">
        <v>232</v>
      </c>
      <c r="AU394" s="172">
        <v>0</v>
      </c>
      <c r="AV394" s="172">
        <v>0</v>
      </c>
      <c r="AW394" s="175" t="s">
        <v>232</v>
      </c>
      <c r="AX394" s="176">
        <v>0</v>
      </c>
      <c r="AY394" s="171">
        <v>0</v>
      </c>
      <c r="AZ394" s="172" t="s">
        <v>232</v>
      </c>
      <c r="BA394" s="172">
        <v>0</v>
      </c>
      <c r="BB394" s="172">
        <v>0</v>
      </c>
      <c r="BC394" s="172">
        <v>0</v>
      </c>
      <c r="BD394" s="172">
        <v>0</v>
      </c>
      <c r="BE394" s="172">
        <v>0</v>
      </c>
      <c r="BF394" s="172">
        <v>0</v>
      </c>
      <c r="BG394" s="172">
        <v>0</v>
      </c>
      <c r="BH394" s="172">
        <v>0</v>
      </c>
      <c r="BI394" s="172">
        <v>0</v>
      </c>
      <c r="BJ394" s="172">
        <v>0</v>
      </c>
      <c r="BK394" s="172" t="s">
        <v>232</v>
      </c>
      <c r="BL394" s="172" t="s">
        <v>232</v>
      </c>
      <c r="BM394" s="172" t="s">
        <v>232</v>
      </c>
      <c r="BN394" s="172">
        <v>0</v>
      </c>
      <c r="BO394" s="172">
        <v>0</v>
      </c>
      <c r="BP394" s="172">
        <v>0</v>
      </c>
      <c r="BQ394" s="172" t="s">
        <v>232</v>
      </c>
      <c r="BR394" s="172" t="s">
        <v>232</v>
      </c>
      <c r="BS394" s="172"/>
      <c r="BT394" s="172">
        <v>0</v>
      </c>
      <c r="BU394" s="172">
        <v>0</v>
      </c>
      <c r="BV394" s="173" t="s">
        <v>232</v>
      </c>
      <c r="BW394" s="174">
        <v>0</v>
      </c>
      <c r="BX394" s="177">
        <v>0</v>
      </c>
      <c r="BY394" s="178">
        <v>0</v>
      </c>
      <c r="BZ394" s="179">
        <v>0</v>
      </c>
      <c r="CA394" s="179">
        <v>0</v>
      </c>
    </row>
    <row r="395" spans="1:79" x14ac:dyDescent="0.2">
      <c r="A395" s="170">
        <v>42676</v>
      </c>
      <c r="B395" s="171"/>
      <c r="C395" s="172"/>
      <c r="D395" s="172" t="s">
        <v>232</v>
      </c>
      <c r="E395" s="172">
        <v>0.11949547586856395</v>
      </c>
      <c r="F395" s="172">
        <v>0.12627199720209098</v>
      </c>
      <c r="G395" s="172"/>
      <c r="H395" s="173"/>
      <c r="I395" s="171"/>
      <c r="J395" s="172"/>
      <c r="K395" s="172"/>
      <c r="L395" s="172"/>
      <c r="M395" s="171"/>
      <c r="N395" s="172"/>
      <c r="O395" s="172"/>
      <c r="P395" s="172"/>
      <c r="Q395" s="172"/>
      <c r="R395" s="172"/>
      <c r="S395" s="172"/>
      <c r="T395" s="172" t="s">
        <v>232</v>
      </c>
      <c r="U395" s="172" t="s">
        <v>232</v>
      </c>
      <c r="V395" s="172" t="s">
        <v>232</v>
      </c>
      <c r="W395" s="172"/>
      <c r="X395" s="172"/>
      <c r="Y395" s="172"/>
      <c r="Z395" s="172"/>
      <c r="AA395" s="172"/>
      <c r="AB395" s="172"/>
      <c r="AC395" s="172"/>
      <c r="AD395" s="172"/>
      <c r="AE395" s="172"/>
      <c r="AF395" s="172"/>
      <c r="AG395" s="172"/>
      <c r="AH395" s="172"/>
      <c r="AI395" s="172"/>
      <c r="AJ395" s="173"/>
      <c r="AK395" s="170">
        <v>42676</v>
      </c>
      <c r="AL395" s="171">
        <v>0</v>
      </c>
      <c r="AM395" s="172">
        <v>0</v>
      </c>
      <c r="AN395" s="172">
        <v>0</v>
      </c>
      <c r="AO395" s="172">
        <v>0</v>
      </c>
      <c r="AP395" s="172">
        <v>0</v>
      </c>
      <c r="AQ395" s="172">
        <v>0</v>
      </c>
      <c r="AR395" s="173">
        <v>0</v>
      </c>
      <c r="AS395" s="174">
        <v>0</v>
      </c>
      <c r="AT395" s="171">
        <v>0</v>
      </c>
      <c r="AU395" s="172">
        <v>0</v>
      </c>
      <c r="AV395" s="172">
        <v>0</v>
      </c>
      <c r="AW395" s="175" t="s">
        <v>232</v>
      </c>
      <c r="AX395" s="176">
        <v>0</v>
      </c>
      <c r="AY395" s="171">
        <v>0</v>
      </c>
      <c r="AZ395" s="172" t="s">
        <v>232</v>
      </c>
      <c r="BA395" s="172">
        <v>0</v>
      </c>
      <c r="BB395" s="172">
        <v>0</v>
      </c>
      <c r="BC395" s="172">
        <v>0</v>
      </c>
      <c r="BD395" s="172">
        <v>0</v>
      </c>
      <c r="BE395" s="172">
        <v>0</v>
      </c>
      <c r="BF395" s="172">
        <v>0</v>
      </c>
      <c r="BG395" s="172">
        <v>0</v>
      </c>
      <c r="BH395" s="172">
        <v>0</v>
      </c>
      <c r="BI395" s="172">
        <v>0</v>
      </c>
      <c r="BJ395" s="172">
        <v>0</v>
      </c>
      <c r="BK395" s="172" t="s">
        <v>232</v>
      </c>
      <c r="BL395" s="172" t="s">
        <v>232</v>
      </c>
      <c r="BM395" s="172" t="s">
        <v>232</v>
      </c>
      <c r="BN395" s="172">
        <v>0</v>
      </c>
      <c r="BO395" s="172">
        <v>0</v>
      </c>
      <c r="BP395" s="172">
        <v>0</v>
      </c>
      <c r="BQ395" s="172" t="s">
        <v>232</v>
      </c>
      <c r="BR395" s="172" t="s">
        <v>232</v>
      </c>
      <c r="BS395" s="172"/>
      <c r="BT395" s="172">
        <v>0</v>
      </c>
      <c r="BU395" s="172">
        <v>0</v>
      </c>
      <c r="BV395" s="173" t="s">
        <v>232</v>
      </c>
      <c r="BW395" s="174">
        <v>0</v>
      </c>
      <c r="BX395" s="177">
        <v>0</v>
      </c>
      <c r="BY395" s="178">
        <v>0</v>
      </c>
      <c r="BZ395" s="179">
        <v>0</v>
      </c>
      <c r="CA395" s="179">
        <v>0</v>
      </c>
    </row>
    <row r="396" spans="1:79" x14ac:dyDescent="0.2">
      <c r="A396" s="170">
        <v>42677</v>
      </c>
      <c r="B396" s="171"/>
      <c r="C396" s="172"/>
      <c r="D396" s="172" t="s">
        <v>232</v>
      </c>
      <c r="E396" s="172">
        <v>0.11730736074078085</v>
      </c>
      <c r="F396" s="172">
        <v>0.12565304510394959</v>
      </c>
      <c r="G396" s="172"/>
      <c r="H396" s="173"/>
      <c r="I396" s="171"/>
      <c r="J396" s="172"/>
      <c r="K396" s="172"/>
      <c r="L396" s="172"/>
      <c r="M396" s="171"/>
      <c r="N396" s="172"/>
      <c r="O396" s="172"/>
      <c r="P396" s="172"/>
      <c r="Q396" s="172"/>
      <c r="R396" s="172"/>
      <c r="S396" s="172"/>
      <c r="T396" s="172" t="s">
        <v>232</v>
      </c>
      <c r="U396" s="172">
        <v>0.94210970632751823</v>
      </c>
      <c r="V396" s="172">
        <v>0.56440274024510884</v>
      </c>
      <c r="W396" s="172"/>
      <c r="X396" s="172"/>
      <c r="Y396" s="172"/>
      <c r="Z396" s="172"/>
      <c r="AA396" s="172"/>
      <c r="AB396" s="172"/>
      <c r="AC396" s="172"/>
      <c r="AD396" s="172"/>
      <c r="AE396" s="172"/>
      <c r="AF396" s="172"/>
      <c r="AG396" s="172"/>
      <c r="AH396" s="172"/>
      <c r="AI396" s="172"/>
      <c r="AJ396" s="173"/>
      <c r="AK396" s="170">
        <v>42677</v>
      </c>
      <c r="AL396" s="171" t="s">
        <v>232</v>
      </c>
      <c r="AM396" s="172">
        <v>0</v>
      </c>
      <c r="AN396" s="172">
        <v>0</v>
      </c>
      <c r="AO396" s="172">
        <v>0</v>
      </c>
      <c r="AP396" s="172">
        <v>0</v>
      </c>
      <c r="AQ396" s="172">
        <v>0</v>
      </c>
      <c r="AR396" s="173">
        <v>0</v>
      </c>
      <c r="AS396" s="174">
        <v>0</v>
      </c>
      <c r="AT396" s="171">
        <v>0</v>
      </c>
      <c r="AU396" s="172" t="s">
        <v>232</v>
      </c>
      <c r="AV396" s="172">
        <v>0</v>
      </c>
      <c r="AW396" s="175" t="s">
        <v>232</v>
      </c>
      <c r="AX396" s="176">
        <v>0</v>
      </c>
      <c r="AY396" s="171">
        <v>0</v>
      </c>
      <c r="AZ396" s="172" t="s">
        <v>232</v>
      </c>
      <c r="BA396" s="172">
        <v>0</v>
      </c>
      <c r="BB396" s="172">
        <v>0</v>
      </c>
      <c r="BC396" s="172">
        <v>0</v>
      </c>
      <c r="BD396" s="172">
        <v>0</v>
      </c>
      <c r="BE396" s="172">
        <v>0</v>
      </c>
      <c r="BF396" s="172">
        <v>0</v>
      </c>
      <c r="BG396" s="172">
        <v>0</v>
      </c>
      <c r="BH396" s="172">
        <v>0</v>
      </c>
      <c r="BI396" s="172">
        <v>0</v>
      </c>
      <c r="BJ396" s="172">
        <v>0</v>
      </c>
      <c r="BK396" s="172" t="s">
        <v>232</v>
      </c>
      <c r="BL396" s="172" t="s">
        <v>232</v>
      </c>
      <c r="BM396" s="172" t="s">
        <v>232</v>
      </c>
      <c r="BN396" s="172">
        <v>0</v>
      </c>
      <c r="BO396" s="172">
        <v>0</v>
      </c>
      <c r="BP396" s="172">
        <v>0</v>
      </c>
      <c r="BQ396" s="172" t="s">
        <v>232</v>
      </c>
      <c r="BR396" s="172" t="s">
        <v>232</v>
      </c>
      <c r="BS396" s="172"/>
      <c r="BT396" s="172">
        <v>0</v>
      </c>
      <c r="BU396" s="172">
        <v>0</v>
      </c>
      <c r="BV396" s="173" t="s">
        <v>232</v>
      </c>
      <c r="BW396" s="174">
        <v>0</v>
      </c>
      <c r="BX396" s="177">
        <v>0</v>
      </c>
      <c r="BY396" s="178">
        <v>0</v>
      </c>
      <c r="BZ396" s="179">
        <v>0</v>
      </c>
      <c r="CA396" s="179">
        <v>0</v>
      </c>
    </row>
    <row r="397" spans="1:79" x14ac:dyDescent="0.2">
      <c r="A397" s="170">
        <v>42678</v>
      </c>
      <c r="B397" s="171"/>
      <c r="C397" s="172"/>
      <c r="D397" s="172" t="s">
        <v>232</v>
      </c>
      <c r="E397" s="172">
        <v>0.11713237254440012</v>
      </c>
      <c r="F397" s="172">
        <v>0.12513589850066453</v>
      </c>
      <c r="G397" s="172"/>
      <c r="H397" s="173"/>
      <c r="I397" s="171"/>
      <c r="J397" s="172"/>
      <c r="K397" s="172"/>
      <c r="L397" s="172"/>
      <c r="M397" s="171"/>
      <c r="N397" s="172"/>
      <c r="O397" s="172"/>
      <c r="P397" s="172"/>
      <c r="Q397" s="172"/>
      <c r="R397" s="172"/>
      <c r="S397" s="172"/>
      <c r="T397" s="172" t="s">
        <v>232</v>
      </c>
      <c r="U397" s="172" t="s">
        <v>232</v>
      </c>
      <c r="V397" s="172" t="s">
        <v>232</v>
      </c>
      <c r="W397" s="172"/>
      <c r="X397" s="172"/>
      <c r="Y397" s="172"/>
      <c r="Z397" s="172"/>
      <c r="AA397" s="172"/>
      <c r="AB397" s="172"/>
      <c r="AC397" s="172"/>
      <c r="AD397" s="172"/>
      <c r="AE397" s="172"/>
      <c r="AF397" s="172"/>
      <c r="AG397" s="172"/>
      <c r="AH397" s="172"/>
      <c r="AI397" s="172"/>
      <c r="AJ397" s="173"/>
      <c r="AK397" s="170">
        <v>42678</v>
      </c>
      <c r="AL397" s="171" t="s">
        <v>232</v>
      </c>
      <c r="AM397" s="172">
        <v>0</v>
      </c>
      <c r="AN397" s="172">
        <v>0</v>
      </c>
      <c r="AO397" s="172">
        <v>0</v>
      </c>
      <c r="AP397" s="172">
        <v>0</v>
      </c>
      <c r="AQ397" s="172">
        <v>0</v>
      </c>
      <c r="AR397" s="173">
        <v>0</v>
      </c>
      <c r="AS397" s="174">
        <v>0</v>
      </c>
      <c r="AT397" s="171">
        <v>0</v>
      </c>
      <c r="AU397" s="172" t="s">
        <v>232</v>
      </c>
      <c r="AV397" s="172">
        <v>0</v>
      </c>
      <c r="AW397" s="175" t="s">
        <v>232</v>
      </c>
      <c r="AX397" s="176">
        <v>0</v>
      </c>
      <c r="AY397" s="171">
        <v>0</v>
      </c>
      <c r="AZ397" s="172" t="s">
        <v>232</v>
      </c>
      <c r="BA397" s="172">
        <v>0</v>
      </c>
      <c r="BB397" s="172">
        <v>0</v>
      </c>
      <c r="BC397" s="172">
        <v>0</v>
      </c>
      <c r="BD397" s="172">
        <v>0</v>
      </c>
      <c r="BE397" s="172">
        <v>0</v>
      </c>
      <c r="BF397" s="172">
        <v>0</v>
      </c>
      <c r="BG397" s="172">
        <v>0</v>
      </c>
      <c r="BH397" s="172">
        <v>0</v>
      </c>
      <c r="BI397" s="172">
        <v>0</v>
      </c>
      <c r="BJ397" s="172">
        <v>0</v>
      </c>
      <c r="BK397" s="172" t="s">
        <v>232</v>
      </c>
      <c r="BL397" s="172" t="s">
        <v>232</v>
      </c>
      <c r="BM397" s="172" t="s">
        <v>232</v>
      </c>
      <c r="BN397" s="172">
        <v>0</v>
      </c>
      <c r="BO397" s="172">
        <v>0</v>
      </c>
      <c r="BP397" s="172">
        <v>0</v>
      </c>
      <c r="BQ397" s="172" t="s">
        <v>232</v>
      </c>
      <c r="BR397" s="172" t="s">
        <v>232</v>
      </c>
      <c r="BS397" s="172"/>
      <c r="BT397" s="172">
        <v>0</v>
      </c>
      <c r="BU397" s="172">
        <v>0</v>
      </c>
      <c r="BV397" s="173" t="s">
        <v>232</v>
      </c>
      <c r="BW397" s="174">
        <v>0</v>
      </c>
      <c r="BX397" s="177">
        <v>0</v>
      </c>
      <c r="BY397" s="178">
        <v>0</v>
      </c>
      <c r="BZ397" s="179">
        <v>0</v>
      </c>
      <c r="CA397" s="179">
        <v>0</v>
      </c>
    </row>
    <row r="398" spans="1:79" x14ac:dyDescent="0.2">
      <c r="A398" s="170">
        <v>42681</v>
      </c>
      <c r="B398" s="171"/>
      <c r="C398" s="172"/>
      <c r="D398" s="172" t="s">
        <v>232</v>
      </c>
      <c r="E398" s="172">
        <v>0.13085321787046644</v>
      </c>
      <c r="F398" s="172" t="s">
        <v>232</v>
      </c>
      <c r="G398" s="172"/>
      <c r="H398" s="173"/>
      <c r="I398" s="171"/>
      <c r="J398" s="172"/>
      <c r="K398" s="172"/>
      <c r="L398" s="172"/>
      <c r="M398" s="171"/>
      <c r="N398" s="172"/>
      <c r="O398" s="172"/>
      <c r="P398" s="172"/>
      <c r="Q398" s="172"/>
      <c r="R398" s="172"/>
      <c r="S398" s="172"/>
      <c r="T398" s="172" t="s">
        <v>232</v>
      </c>
      <c r="U398" s="172">
        <v>0.93812285513046012</v>
      </c>
      <c r="V398" s="172">
        <v>0.56141960381526246</v>
      </c>
      <c r="W398" s="172"/>
      <c r="X398" s="172"/>
      <c r="Y398" s="172"/>
      <c r="Z398" s="172"/>
      <c r="AA398" s="172"/>
      <c r="AB398" s="172"/>
      <c r="AC398" s="172"/>
      <c r="AD398" s="172"/>
      <c r="AE398" s="172"/>
      <c r="AF398" s="172"/>
      <c r="AG398" s="172"/>
      <c r="AH398" s="172"/>
      <c r="AI398" s="172"/>
      <c r="AJ398" s="173"/>
      <c r="AK398" s="170">
        <v>42681</v>
      </c>
      <c r="AL398" s="171" t="s">
        <v>232</v>
      </c>
      <c r="AM398" s="172">
        <v>0</v>
      </c>
      <c r="AN398" s="172">
        <v>0</v>
      </c>
      <c r="AO398" s="172">
        <v>0</v>
      </c>
      <c r="AP398" s="172">
        <v>0</v>
      </c>
      <c r="AQ398" s="172">
        <v>0</v>
      </c>
      <c r="AR398" s="173">
        <v>0</v>
      </c>
      <c r="AS398" s="174">
        <v>0</v>
      </c>
      <c r="AT398" s="171">
        <v>0</v>
      </c>
      <c r="AU398" s="172" t="s">
        <v>232</v>
      </c>
      <c r="AV398" s="172">
        <v>0</v>
      </c>
      <c r="AW398" s="175" t="s">
        <v>232</v>
      </c>
      <c r="AX398" s="176">
        <v>0</v>
      </c>
      <c r="AY398" s="171">
        <v>0</v>
      </c>
      <c r="AZ398" s="172" t="s">
        <v>232</v>
      </c>
      <c r="BA398" s="172">
        <v>0</v>
      </c>
      <c r="BB398" s="172">
        <v>0</v>
      </c>
      <c r="BC398" s="172">
        <v>0</v>
      </c>
      <c r="BD398" s="172">
        <v>0</v>
      </c>
      <c r="BE398" s="172">
        <v>0</v>
      </c>
      <c r="BF398" s="172">
        <v>0</v>
      </c>
      <c r="BG398" s="172">
        <v>0</v>
      </c>
      <c r="BH398" s="172">
        <v>0</v>
      </c>
      <c r="BI398" s="172">
        <v>0</v>
      </c>
      <c r="BJ398" s="172">
        <v>0</v>
      </c>
      <c r="BK398" s="172" t="s">
        <v>232</v>
      </c>
      <c r="BL398" s="172" t="s">
        <v>232</v>
      </c>
      <c r="BM398" s="172" t="s">
        <v>232</v>
      </c>
      <c r="BN398" s="172">
        <v>0</v>
      </c>
      <c r="BO398" s="172">
        <v>0</v>
      </c>
      <c r="BP398" s="172">
        <v>0</v>
      </c>
      <c r="BQ398" s="172" t="s">
        <v>232</v>
      </c>
      <c r="BR398" s="172" t="s">
        <v>232</v>
      </c>
      <c r="BS398" s="172"/>
      <c r="BT398" s="172">
        <v>0</v>
      </c>
      <c r="BU398" s="172">
        <v>0</v>
      </c>
      <c r="BV398" s="173" t="s">
        <v>232</v>
      </c>
      <c r="BW398" s="174">
        <v>0</v>
      </c>
      <c r="BX398" s="177">
        <v>0</v>
      </c>
      <c r="BY398" s="178">
        <v>0</v>
      </c>
      <c r="BZ398" s="179">
        <v>0</v>
      </c>
      <c r="CA398" s="179">
        <v>0</v>
      </c>
    </row>
    <row r="399" spans="1:79" x14ac:dyDescent="0.2">
      <c r="A399" s="170">
        <v>42682</v>
      </c>
      <c r="B399" s="171"/>
      <c r="C399" s="172"/>
      <c r="D399" s="172" t="s">
        <v>232</v>
      </c>
      <c r="E399" s="172">
        <v>0.10103320544807427</v>
      </c>
      <c r="F399" s="172">
        <v>0.12296623001798264</v>
      </c>
      <c r="G399" s="172"/>
      <c r="H399" s="173"/>
      <c r="I399" s="171"/>
      <c r="J399" s="172"/>
      <c r="K399" s="172"/>
      <c r="L399" s="172"/>
      <c r="M399" s="171"/>
      <c r="N399" s="172"/>
      <c r="O399" s="172"/>
      <c r="P399" s="172"/>
      <c r="Q399" s="172"/>
      <c r="R399" s="172"/>
      <c r="S399" s="172"/>
      <c r="T399" s="172">
        <v>0.30952024362238756</v>
      </c>
      <c r="U399" s="172">
        <v>0.93513032879422842</v>
      </c>
      <c r="V399" s="172">
        <v>0.30952024362238756</v>
      </c>
      <c r="W399" s="172"/>
      <c r="X399" s="172"/>
      <c r="Y399" s="172"/>
      <c r="Z399" s="172"/>
      <c r="AA399" s="172"/>
      <c r="AB399" s="172"/>
      <c r="AC399" s="172"/>
      <c r="AD399" s="172"/>
      <c r="AE399" s="172"/>
      <c r="AF399" s="172"/>
      <c r="AG399" s="172"/>
      <c r="AH399" s="172"/>
      <c r="AI399" s="172"/>
      <c r="AJ399" s="173"/>
      <c r="AK399" s="170">
        <v>42682</v>
      </c>
      <c r="AL399" s="171" t="s">
        <v>232</v>
      </c>
      <c r="AM399" s="172">
        <v>0</v>
      </c>
      <c r="AN399" s="172">
        <v>0</v>
      </c>
      <c r="AO399" s="172">
        <v>0</v>
      </c>
      <c r="AP399" s="172">
        <v>0</v>
      </c>
      <c r="AQ399" s="172">
        <v>0</v>
      </c>
      <c r="AR399" s="173">
        <v>0</v>
      </c>
      <c r="AS399" s="174">
        <v>0</v>
      </c>
      <c r="AT399" s="171">
        <v>0</v>
      </c>
      <c r="AU399" s="172" t="s">
        <v>232</v>
      </c>
      <c r="AV399" s="172">
        <v>0</v>
      </c>
      <c r="AW399" s="175" t="s">
        <v>232</v>
      </c>
      <c r="AX399" s="176">
        <v>0</v>
      </c>
      <c r="AY399" s="171" t="s">
        <v>232</v>
      </c>
      <c r="AZ399" s="172" t="s">
        <v>232</v>
      </c>
      <c r="BA399" s="172">
        <v>0</v>
      </c>
      <c r="BB399" s="172">
        <v>0</v>
      </c>
      <c r="BC399" s="172">
        <v>0</v>
      </c>
      <c r="BD399" s="172">
        <v>0</v>
      </c>
      <c r="BE399" s="172" t="s">
        <v>232</v>
      </c>
      <c r="BF399" s="172">
        <v>0</v>
      </c>
      <c r="BG399" s="172">
        <v>0</v>
      </c>
      <c r="BH399" s="172">
        <v>0</v>
      </c>
      <c r="BI399" s="172">
        <v>0</v>
      </c>
      <c r="BJ399" s="172">
        <v>0</v>
      </c>
      <c r="BK399" s="172" t="s">
        <v>232</v>
      </c>
      <c r="BL399" s="172" t="s">
        <v>232</v>
      </c>
      <c r="BM399" s="172" t="s">
        <v>232</v>
      </c>
      <c r="BN399" s="172">
        <v>0</v>
      </c>
      <c r="BO399" s="172">
        <v>0</v>
      </c>
      <c r="BP399" s="172">
        <v>0</v>
      </c>
      <c r="BQ399" s="172" t="s">
        <v>232</v>
      </c>
      <c r="BR399" s="172" t="s">
        <v>232</v>
      </c>
      <c r="BS399" s="172"/>
      <c r="BT399" s="172">
        <v>0</v>
      </c>
      <c r="BU399" s="172">
        <v>0</v>
      </c>
      <c r="BV399" s="173" t="s">
        <v>232</v>
      </c>
      <c r="BW399" s="174">
        <v>0</v>
      </c>
      <c r="BX399" s="177">
        <v>0</v>
      </c>
      <c r="BY399" s="178">
        <v>0</v>
      </c>
      <c r="BZ399" s="179">
        <v>0</v>
      </c>
      <c r="CA399" s="179">
        <v>0</v>
      </c>
    </row>
    <row r="400" spans="1:79" x14ac:dyDescent="0.2">
      <c r="A400" s="170">
        <v>42683</v>
      </c>
      <c r="B400" s="171"/>
      <c r="C400" s="172"/>
      <c r="D400" s="172" t="s">
        <v>232</v>
      </c>
      <c r="E400" s="172">
        <v>0.11283388757843778</v>
      </c>
      <c r="F400" s="172">
        <v>0.1224493321430439</v>
      </c>
      <c r="G400" s="172"/>
      <c r="H400" s="173"/>
      <c r="I400" s="171"/>
      <c r="J400" s="172"/>
      <c r="K400" s="172"/>
      <c r="L400" s="172"/>
      <c r="M400" s="171"/>
      <c r="N400" s="172"/>
      <c r="O400" s="172"/>
      <c r="P400" s="172"/>
      <c r="Q400" s="172"/>
      <c r="R400" s="172"/>
      <c r="S400" s="172"/>
      <c r="T400" s="172" t="s">
        <v>232</v>
      </c>
      <c r="U400" s="172">
        <v>0.93513032879422842</v>
      </c>
      <c r="V400" s="172">
        <v>0.55943079661550055</v>
      </c>
      <c r="W400" s="172"/>
      <c r="X400" s="172"/>
      <c r="Y400" s="172"/>
      <c r="Z400" s="172"/>
      <c r="AA400" s="172"/>
      <c r="AB400" s="172"/>
      <c r="AC400" s="172"/>
      <c r="AD400" s="172"/>
      <c r="AE400" s="172"/>
      <c r="AF400" s="172"/>
      <c r="AG400" s="172"/>
      <c r="AH400" s="172"/>
      <c r="AI400" s="172"/>
      <c r="AJ400" s="173"/>
      <c r="AK400" s="170">
        <v>42683</v>
      </c>
      <c r="AL400" s="171">
        <v>0</v>
      </c>
      <c r="AM400" s="172">
        <v>0</v>
      </c>
      <c r="AN400" s="172">
        <v>0</v>
      </c>
      <c r="AO400" s="172">
        <v>0</v>
      </c>
      <c r="AP400" s="172">
        <v>0</v>
      </c>
      <c r="AQ400" s="172">
        <v>0</v>
      </c>
      <c r="AR400" s="173">
        <v>0</v>
      </c>
      <c r="AS400" s="174">
        <v>0</v>
      </c>
      <c r="AT400" s="171">
        <v>0</v>
      </c>
      <c r="AU400" s="172" t="s">
        <v>232</v>
      </c>
      <c r="AV400" s="172">
        <v>0</v>
      </c>
      <c r="AW400" s="175">
        <v>0</v>
      </c>
      <c r="AX400" s="176">
        <v>0</v>
      </c>
      <c r="AY400" s="171" t="s">
        <v>232</v>
      </c>
      <c r="AZ400" s="172" t="s">
        <v>232</v>
      </c>
      <c r="BA400" s="172">
        <v>0</v>
      </c>
      <c r="BB400" s="172">
        <v>0</v>
      </c>
      <c r="BC400" s="172">
        <v>0</v>
      </c>
      <c r="BD400" s="172">
        <v>0</v>
      </c>
      <c r="BE400" s="172" t="s">
        <v>232</v>
      </c>
      <c r="BF400" s="172">
        <v>0</v>
      </c>
      <c r="BG400" s="172">
        <v>0</v>
      </c>
      <c r="BH400" s="172">
        <v>0</v>
      </c>
      <c r="BI400" s="172">
        <v>0</v>
      </c>
      <c r="BJ400" s="172">
        <v>0</v>
      </c>
      <c r="BK400" s="172" t="s">
        <v>232</v>
      </c>
      <c r="BL400" s="172" t="s">
        <v>232</v>
      </c>
      <c r="BM400" s="172" t="s">
        <v>232</v>
      </c>
      <c r="BN400" s="172">
        <v>0</v>
      </c>
      <c r="BO400" s="172">
        <v>0</v>
      </c>
      <c r="BP400" s="172">
        <v>0</v>
      </c>
      <c r="BQ400" s="172" t="s">
        <v>232</v>
      </c>
      <c r="BR400" s="172" t="s">
        <v>232</v>
      </c>
      <c r="BS400" s="172"/>
      <c r="BT400" s="172">
        <v>0</v>
      </c>
      <c r="BU400" s="172">
        <v>0</v>
      </c>
      <c r="BV400" s="173" t="s">
        <v>232</v>
      </c>
      <c r="BW400" s="174">
        <v>0</v>
      </c>
      <c r="BX400" s="177">
        <v>0</v>
      </c>
      <c r="BY400" s="178">
        <v>0</v>
      </c>
      <c r="BZ400" s="179">
        <v>0</v>
      </c>
      <c r="CA400" s="179">
        <v>0</v>
      </c>
    </row>
    <row r="401" spans="1:79" x14ac:dyDescent="0.2">
      <c r="A401" s="170">
        <v>42684</v>
      </c>
      <c r="B401" s="171"/>
      <c r="C401" s="172"/>
      <c r="D401" s="172" t="s">
        <v>232</v>
      </c>
      <c r="E401" s="172">
        <v>9.8805705696172141E-2</v>
      </c>
      <c r="F401" s="172">
        <v>0.12193263222068824</v>
      </c>
      <c r="G401" s="172"/>
      <c r="H401" s="173"/>
      <c r="I401" s="171"/>
      <c r="J401" s="172"/>
      <c r="K401" s="172"/>
      <c r="L401" s="172"/>
      <c r="M401" s="171"/>
      <c r="N401" s="172"/>
      <c r="O401" s="172"/>
      <c r="P401" s="172"/>
      <c r="Q401" s="172"/>
      <c r="R401" s="172"/>
      <c r="S401" s="172"/>
      <c r="T401" s="172">
        <v>0.30852333145290278</v>
      </c>
      <c r="U401" s="172">
        <v>0.93413592427005254</v>
      </c>
      <c r="V401" s="172">
        <v>0.30852333145290278</v>
      </c>
      <c r="W401" s="172"/>
      <c r="X401" s="172"/>
      <c r="Y401" s="172"/>
      <c r="Z401" s="172"/>
      <c r="AA401" s="172"/>
      <c r="AB401" s="172"/>
      <c r="AC401" s="172"/>
      <c r="AD401" s="172"/>
      <c r="AE401" s="172"/>
      <c r="AF401" s="172"/>
      <c r="AG401" s="172"/>
      <c r="AH401" s="172"/>
      <c r="AI401" s="172"/>
      <c r="AJ401" s="173"/>
      <c r="AK401" s="170">
        <v>42684</v>
      </c>
      <c r="AL401" s="171">
        <v>0</v>
      </c>
      <c r="AM401" s="172">
        <v>0</v>
      </c>
      <c r="AN401" s="172">
        <v>0</v>
      </c>
      <c r="AO401" s="172">
        <v>0</v>
      </c>
      <c r="AP401" s="172">
        <v>0</v>
      </c>
      <c r="AQ401" s="172">
        <v>0</v>
      </c>
      <c r="AR401" s="173">
        <v>0</v>
      </c>
      <c r="AS401" s="174">
        <v>0</v>
      </c>
      <c r="AT401" s="171" t="s">
        <v>232</v>
      </c>
      <c r="AU401" s="172" t="s">
        <v>232</v>
      </c>
      <c r="AV401" s="172" t="s">
        <v>232</v>
      </c>
      <c r="AW401" s="175">
        <v>2.0454545454545454</v>
      </c>
      <c r="AX401" s="176">
        <v>2.0454545454545454</v>
      </c>
      <c r="AY401" s="171" t="s">
        <v>232</v>
      </c>
      <c r="AZ401" s="172" t="s">
        <v>232</v>
      </c>
      <c r="BA401" s="172">
        <v>0</v>
      </c>
      <c r="BB401" s="172">
        <v>0</v>
      </c>
      <c r="BC401" s="172">
        <v>0</v>
      </c>
      <c r="BD401" s="172">
        <v>0</v>
      </c>
      <c r="BE401" s="172" t="s">
        <v>232</v>
      </c>
      <c r="BF401" s="172">
        <v>0</v>
      </c>
      <c r="BG401" s="172">
        <v>0</v>
      </c>
      <c r="BH401" s="172">
        <v>0</v>
      </c>
      <c r="BI401" s="172">
        <v>0</v>
      </c>
      <c r="BJ401" s="172">
        <v>0</v>
      </c>
      <c r="BK401" s="172" t="s">
        <v>232</v>
      </c>
      <c r="BL401" s="172" t="s">
        <v>232</v>
      </c>
      <c r="BM401" s="172" t="s">
        <v>232</v>
      </c>
      <c r="BN401" s="172">
        <v>0</v>
      </c>
      <c r="BO401" s="172">
        <v>0</v>
      </c>
      <c r="BP401" s="172">
        <v>0</v>
      </c>
      <c r="BQ401" s="172" t="s">
        <v>232</v>
      </c>
      <c r="BR401" s="172" t="s">
        <v>232</v>
      </c>
      <c r="BS401" s="172"/>
      <c r="BT401" s="172">
        <v>0</v>
      </c>
      <c r="BU401" s="172">
        <v>0</v>
      </c>
      <c r="BV401" s="173" t="s">
        <v>232</v>
      </c>
      <c r="BW401" s="174">
        <v>0</v>
      </c>
      <c r="BX401" s="177">
        <v>0</v>
      </c>
      <c r="BY401" s="178">
        <v>0</v>
      </c>
      <c r="BZ401" s="179">
        <v>0</v>
      </c>
      <c r="CA401" s="179">
        <v>0.43601136032443899</v>
      </c>
    </row>
    <row r="402" spans="1:79" x14ac:dyDescent="0.2">
      <c r="A402" s="170">
        <v>42685</v>
      </c>
      <c r="B402" s="171"/>
      <c r="C402" s="172"/>
      <c r="D402" s="172" t="s">
        <v>232</v>
      </c>
      <c r="E402" s="172">
        <v>9.5919179256987522E-2</v>
      </c>
      <c r="F402" s="172" t="s">
        <v>232</v>
      </c>
      <c r="G402" s="172"/>
      <c r="H402" s="173"/>
      <c r="I402" s="171"/>
      <c r="J402" s="172"/>
      <c r="K402" s="172"/>
      <c r="L402" s="172"/>
      <c r="M402" s="171"/>
      <c r="N402" s="172"/>
      <c r="O402" s="172"/>
      <c r="P402" s="172"/>
      <c r="Q402" s="172"/>
      <c r="R402" s="172"/>
      <c r="S402" s="172"/>
      <c r="T402" s="172">
        <v>0.30752640932963932</v>
      </c>
      <c r="U402" s="172" t="s">
        <v>232</v>
      </c>
      <c r="V402" s="172">
        <v>0.30752640932963932</v>
      </c>
      <c r="W402" s="172"/>
      <c r="X402" s="172"/>
      <c r="Y402" s="172"/>
      <c r="Z402" s="172"/>
      <c r="AA402" s="172"/>
      <c r="AB402" s="172"/>
      <c r="AC402" s="172"/>
      <c r="AD402" s="172"/>
      <c r="AE402" s="172"/>
      <c r="AF402" s="172"/>
      <c r="AG402" s="172"/>
      <c r="AH402" s="172"/>
      <c r="AI402" s="172"/>
      <c r="AJ402" s="173"/>
      <c r="AK402" s="170">
        <v>42685</v>
      </c>
      <c r="AL402" s="171">
        <v>0</v>
      </c>
      <c r="AM402" s="172">
        <v>0</v>
      </c>
      <c r="AN402" s="172">
        <v>0</v>
      </c>
      <c r="AO402" s="172">
        <v>0</v>
      </c>
      <c r="AP402" s="172">
        <v>0</v>
      </c>
      <c r="AQ402" s="172">
        <v>0</v>
      </c>
      <c r="AR402" s="173">
        <v>0</v>
      </c>
      <c r="AS402" s="174">
        <v>0</v>
      </c>
      <c r="AT402" s="171" t="s">
        <v>232</v>
      </c>
      <c r="AU402" s="172" t="s">
        <v>232</v>
      </c>
      <c r="AV402" s="172" t="s">
        <v>232</v>
      </c>
      <c r="AW402" s="175">
        <v>0</v>
      </c>
      <c r="AX402" s="176">
        <v>0</v>
      </c>
      <c r="AY402" s="171" t="s">
        <v>232</v>
      </c>
      <c r="AZ402" s="172" t="s">
        <v>232</v>
      </c>
      <c r="BA402" s="172">
        <v>0</v>
      </c>
      <c r="BB402" s="172">
        <v>0</v>
      </c>
      <c r="BC402" s="172">
        <v>0</v>
      </c>
      <c r="BD402" s="172">
        <v>0</v>
      </c>
      <c r="BE402" s="172" t="s">
        <v>232</v>
      </c>
      <c r="BF402" s="172">
        <v>0</v>
      </c>
      <c r="BG402" s="172">
        <v>0</v>
      </c>
      <c r="BH402" s="172">
        <v>0</v>
      </c>
      <c r="BI402" s="172">
        <v>0</v>
      </c>
      <c r="BJ402" s="172">
        <v>0</v>
      </c>
      <c r="BK402" s="172" t="s">
        <v>232</v>
      </c>
      <c r="BL402" s="172" t="s">
        <v>232</v>
      </c>
      <c r="BM402" s="172" t="s">
        <v>232</v>
      </c>
      <c r="BN402" s="172">
        <v>0</v>
      </c>
      <c r="BO402" s="172">
        <v>0</v>
      </c>
      <c r="BP402" s="172">
        <v>0</v>
      </c>
      <c r="BQ402" s="172" t="s">
        <v>232</v>
      </c>
      <c r="BR402" s="172" t="s">
        <v>232</v>
      </c>
      <c r="BS402" s="172"/>
      <c r="BT402" s="172">
        <v>0</v>
      </c>
      <c r="BU402" s="172">
        <v>0</v>
      </c>
      <c r="BV402" s="173" t="s">
        <v>232</v>
      </c>
      <c r="BW402" s="174">
        <v>0</v>
      </c>
      <c r="BX402" s="177">
        <v>0</v>
      </c>
      <c r="BY402" s="178">
        <v>0</v>
      </c>
      <c r="BZ402" s="179">
        <v>0</v>
      </c>
      <c r="CA402" s="179">
        <v>0</v>
      </c>
    </row>
    <row r="403" spans="1:79" x14ac:dyDescent="0.2">
      <c r="A403" s="170">
        <v>42688</v>
      </c>
      <c r="B403" s="171"/>
      <c r="C403" s="172"/>
      <c r="D403" s="172" t="s">
        <v>232</v>
      </c>
      <c r="E403" s="172">
        <v>0.12174761938718058</v>
      </c>
      <c r="F403" s="172" t="s">
        <v>232</v>
      </c>
      <c r="G403" s="172"/>
      <c r="H403" s="173"/>
      <c r="I403" s="171"/>
      <c r="J403" s="172"/>
      <c r="K403" s="172"/>
      <c r="L403" s="172"/>
      <c r="M403" s="171"/>
      <c r="N403" s="172"/>
      <c r="O403" s="172"/>
      <c r="P403" s="172"/>
      <c r="Q403" s="172"/>
      <c r="R403" s="172"/>
      <c r="S403" s="172"/>
      <c r="T403" s="172" t="s">
        <v>232</v>
      </c>
      <c r="U403" s="172">
        <v>0.92914518642849253</v>
      </c>
      <c r="V403" s="172">
        <v>0.55945311214492632</v>
      </c>
      <c r="W403" s="172"/>
      <c r="X403" s="172"/>
      <c r="Y403" s="172"/>
      <c r="Z403" s="172"/>
      <c r="AA403" s="172"/>
      <c r="AB403" s="172"/>
      <c r="AC403" s="172"/>
      <c r="AD403" s="172"/>
      <c r="AE403" s="172"/>
      <c r="AF403" s="172"/>
      <c r="AG403" s="172"/>
      <c r="AH403" s="172"/>
      <c r="AI403" s="172"/>
      <c r="AJ403" s="173"/>
      <c r="AK403" s="170">
        <v>42688</v>
      </c>
      <c r="AL403" s="171">
        <v>0</v>
      </c>
      <c r="AM403" s="172">
        <v>0</v>
      </c>
      <c r="AN403" s="172">
        <v>0</v>
      </c>
      <c r="AO403" s="172">
        <v>0</v>
      </c>
      <c r="AP403" s="172">
        <v>0</v>
      </c>
      <c r="AQ403" s="172">
        <v>0</v>
      </c>
      <c r="AR403" s="173">
        <v>0</v>
      </c>
      <c r="AS403" s="174">
        <v>0</v>
      </c>
      <c r="AT403" s="171" t="s">
        <v>232</v>
      </c>
      <c r="AU403" s="172">
        <v>0</v>
      </c>
      <c r="AV403" s="172">
        <v>0</v>
      </c>
      <c r="AW403" s="175">
        <v>0</v>
      </c>
      <c r="AX403" s="176">
        <v>0</v>
      </c>
      <c r="AY403" s="171" t="s">
        <v>232</v>
      </c>
      <c r="AZ403" s="172" t="s">
        <v>232</v>
      </c>
      <c r="BA403" s="172">
        <v>0</v>
      </c>
      <c r="BB403" s="172">
        <v>0</v>
      </c>
      <c r="BC403" s="172">
        <v>0</v>
      </c>
      <c r="BD403" s="172">
        <v>0</v>
      </c>
      <c r="BE403" s="172" t="s">
        <v>232</v>
      </c>
      <c r="BF403" s="172">
        <v>0</v>
      </c>
      <c r="BG403" s="172">
        <v>0</v>
      </c>
      <c r="BH403" s="172">
        <v>0</v>
      </c>
      <c r="BI403" s="172">
        <v>0</v>
      </c>
      <c r="BJ403" s="172">
        <v>0</v>
      </c>
      <c r="BK403" s="172" t="s">
        <v>232</v>
      </c>
      <c r="BL403" s="172" t="s">
        <v>232</v>
      </c>
      <c r="BM403" s="172" t="s">
        <v>232</v>
      </c>
      <c r="BN403" s="172">
        <v>0</v>
      </c>
      <c r="BO403" s="172">
        <v>0</v>
      </c>
      <c r="BP403" s="172">
        <v>0</v>
      </c>
      <c r="BQ403" s="172" t="s">
        <v>232</v>
      </c>
      <c r="BR403" s="172" t="s">
        <v>232</v>
      </c>
      <c r="BS403" s="172"/>
      <c r="BT403" s="172">
        <v>0</v>
      </c>
      <c r="BU403" s="172">
        <v>0</v>
      </c>
      <c r="BV403" s="173" t="s">
        <v>232</v>
      </c>
      <c r="BW403" s="174">
        <v>0</v>
      </c>
      <c r="BX403" s="177">
        <v>0</v>
      </c>
      <c r="BY403" s="178">
        <v>0</v>
      </c>
      <c r="BZ403" s="179">
        <v>0</v>
      </c>
      <c r="CA403" s="179">
        <v>0</v>
      </c>
    </row>
    <row r="404" spans="1:79" x14ac:dyDescent="0.2">
      <c r="A404" s="170">
        <v>42689</v>
      </c>
      <c r="B404" s="171"/>
      <c r="C404" s="172"/>
      <c r="D404" s="172" t="s">
        <v>232</v>
      </c>
      <c r="E404" s="172">
        <v>0.10698801236401717</v>
      </c>
      <c r="F404" s="172">
        <v>0.11924834941595074</v>
      </c>
      <c r="G404" s="172"/>
      <c r="H404" s="173"/>
      <c r="I404" s="171"/>
      <c r="J404" s="172"/>
      <c r="K404" s="172"/>
      <c r="L404" s="172"/>
      <c r="M404" s="171"/>
      <c r="N404" s="172"/>
      <c r="O404" s="172"/>
      <c r="P404" s="172"/>
      <c r="Q404" s="172"/>
      <c r="R404" s="172"/>
      <c r="S404" s="172"/>
      <c r="T404" s="172" t="s">
        <v>232</v>
      </c>
      <c r="U404" s="172">
        <v>0.92815074207100701</v>
      </c>
      <c r="V404" s="172">
        <v>0.5574586268966284</v>
      </c>
      <c r="W404" s="172"/>
      <c r="X404" s="172"/>
      <c r="Y404" s="172"/>
      <c r="Z404" s="172"/>
      <c r="AA404" s="172"/>
      <c r="AB404" s="172"/>
      <c r="AC404" s="172"/>
      <c r="AD404" s="172"/>
      <c r="AE404" s="172"/>
      <c r="AF404" s="172"/>
      <c r="AG404" s="172"/>
      <c r="AH404" s="172"/>
      <c r="AI404" s="172"/>
      <c r="AJ404" s="173"/>
      <c r="AK404" s="170">
        <v>42689</v>
      </c>
      <c r="AL404" s="171">
        <v>0</v>
      </c>
      <c r="AM404" s="172">
        <v>0</v>
      </c>
      <c r="AN404" s="172">
        <v>0</v>
      </c>
      <c r="AO404" s="172">
        <v>0</v>
      </c>
      <c r="AP404" s="172">
        <v>0</v>
      </c>
      <c r="AQ404" s="172">
        <v>0</v>
      </c>
      <c r="AR404" s="173">
        <v>0</v>
      </c>
      <c r="AS404" s="174">
        <v>0</v>
      </c>
      <c r="AT404" s="171" t="s">
        <v>232</v>
      </c>
      <c r="AU404" s="172">
        <v>0</v>
      </c>
      <c r="AV404" s="172">
        <v>0</v>
      </c>
      <c r="AW404" s="175" t="s">
        <v>232</v>
      </c>
      <c r="AX404" s="176">
        <v>0</v>
      </c>
      <c r="AY404" s="171" t="s">
        <v>232</v>
      </c>
      <c r="AZ404" s="172" t="s">
        <v>232</v>
      </c>
      <c r="BA404" s="172">
        <v>0</v>
      </c>
      <c r="BB404" s="172">
        <v>0</v>
      </c>
      <c r="BC404" s="172">
        <v>0</v>
      </c>
      <c r="BD404" s="172">
        <v>0</v>
      </c>
      <c r="BE404" s="172" t="s">
        <v>232</v>
      </c>
      <c r="BF404" s="172">
        <v>0</v>
      </c>
      <c r="BG404" s="172">
        <v>0</v>
      </c>
      <c r="BH404" s="172">
        <v>0</v>
      </c>
      <c r="BI404" s="172">
        <v>0</v>
      </c>
      <c r="BJ404" s="172">
        <v>0</v>
      </c>
      <c r="BK404" s="172" t="s">
        <v>232</v>
      </c>
      <c r="BL404" s="172" t="s">
        <v>232</v>
      </c>
      <c r="BM404" s="172" t="s">
        <v>232</v>
      </c>
      <c r="BN404" s="172">
        <v>0</v>
      </c>
      <c r="BO404" s="172">
        <v>0</v>
      </c>
      <c r="BP404" s="172">
        <v>0</v>
      </c>
      <c r="BQ404" s="172" t="s">
        <v>232</v>
      </c>
      <c r="BR404" s="172" t="s">
        <v>232</v>
      </c>
      <c r="BS404" s="172"/>
      <c r="BT404" s="172">
        <v>0</v>
      </c>
      <c r="BU404" s="172">
        <v>0</v>
      </c>
      <c r="BV404" s="173" t="s">
        <v>232</v>
      </c>
      <c r="BW404" s="174">
        <v>0</v>
      </c>
      <c r="BX404" s="177">
        <v>0</v>
      </c>
      <c r="BY404" s="178">
        <v>0</v>
      </c>
      <c r="BZ404" s="179">
        <v>0</v>
      </c>
      <c r="CA404" s="179">
        <v>0</v>
      </c>
    </row>
    <row r="405" spans="1:79" x14ac:dyDescent="0.2">
      <c r="A405" s="170">
        <v>42690</v>
      </c>
      <c r="B405" s="171"/>
      <c r="C405" s="172"/>
      <c r="D405" s="172" t="s">
        <v>232</v>
      </c>
      <c r="E405" s="172">
        <v>0.10580842573950418</v>
      </c>
      <c r="F405" s="172">
        <v>0.11863046812313782</v>
      </c>
      <c r="G405" s="172"/>
      <c r="H405" s="173"/>
      <c r="I405" s="171"/>
      <c r="J405" s="172"/>
      <c r="K405" s="172"/>
      <c r="L405" s="172"/>
      <c r="M405" s="171"/>
      <c r="N405" s="172"/>
      <c r="O405" s="172"/>
      <c r="P405" s="172"/>
      <c r="Q405" s="172"/>
      <c r="R405" s="172"/>
      <c r="S405" s="172"/>
      <c r="T405" s="172" t="s">
        <v>232</v>
      </c>
      <c r="U405" s="172">
        <v>0.92615257039809251</v>
      </c>
      <c r="V405" s="172">
        <v>0.5564641589213839</v>
      </c>
      <c r="W405" s="172"/>
      <c r="X405" s="172"/>
      <c r="Y405" s="172"/>
      <c r="Z405" s="172"/>
      <c r="AA405" s="172"/>
      <c r="AB405" s="172"/>
      <c r="AC405" s="172"/>
      <c r="AD405" s="172"/>
      <c r="AE405" s="172"/>
      <c r="AF405" s="172"/>
      <c r="AG405" s="172"/>
      <c r="AH405" s="172"/>
      <c r="AI405" s="172"/>
      <c r="AJ405" s="173"/>
      <c r="AK405" s="170">
        <v>42690</v>
      </c>
      <c r="AL405" s="171">
        <v>0</v>
      </c>
      <c r="AM405" s="172">
        <v>0</v>
      </c>
      <c r="AN405" s="172">
        <v>0</v>
      </c>
      <c r="AO405" s="172">
        <v>0</v>
      </c>
      <c r="AP405" s="172">
        <v>0</v>
      </c>
      <c r="AQ405" s="172">
        <v>0</v>
      </c>
      <c r="AR405" s="173">
        <v>0</v>
      </c>
      <c r="AS405" s="174">
        <v>0</v>
      </c>
      <c r="AT405" s="171" t="s">
        <v>232</v>
      </c>
      <c r="AU405" s="172">
        <v>0</v>
      </c>
      <c r="AV405" s="172">
        <v>0</v>
      </c>
      <c r="AW405" s="175" t="s">
        <v>232</v>
      </c>
      <c r="AX405" s="176">
        <v>0</v>
      </c>
      <c r="AY405" s="171" t="s">
        <v>232</v>
      </c>
      <c r="AZ405" s="172" t="s">
        <v>232</v>
      </c>
      <c r="BA405" s="172">
        <v>0</v>
      </c>
      <c r="BB405" s="172">
        <v>0</v>
      </c>
      <c r="BC405" s="172">
        <v>0</v>
      </c>
      <c r="BD405" s="172">
        <v>0</v>
      </c>
      <c r="BE405" s="172" t="s">
        <v>232</v>
      </c>
      <c r="BF405" s="172">
        <v>0</v>
      </c>
      <c r="BG405" s="172">
        <v>0</v>
      </c>
      <c r="BH405" s="172">
        <v>0</v>
      </c>
      <c r="BI405" s="172">
        <v>0</v>
      </c>
      <c r="BJ405" s="172">
        <v>0</v>
      </c>
      <c r="BK405" s="172" t="s">
        <v>232</v>
      </c>
      <c r="BL405" s="172" t="s">
        <v>232</v>
      </c>
      <c r="BM405" s="172" t="s">
        <v>232</v>
      </c>
      <c r="BN405" s="172">
        <v>0</v>
      </c>
      <c r="BO405" s="172">
        <v>0</v>
      </c>
      <c r="BP405" s="172">
        <v>0</v>
      </c>
      <c r="BQ405" s="172" t="s">
        <v>232</v>
      </c>
      <c r="BR405" s="172" t="s">
        <v>232</v>
      </c>
      <c r="BS405" s="172"/>
      <c r="BT405" s="172">
        <v>0</v>
      </c>
      <c r="BU405" s="172">
        <v>0</v>
      </c>
      <c r="BV405" s="173" t="s">
        <v>232</v>
      </c>
      <c r="BW405" s="174">
        <v>0</v>
      </c>
      <c r="BX405" s="177">
        <v>0</v>
      </c>
      <c r="BY405" s="178">
        <v>0</v>
      </c>
      <c r="BZ405" s="179">
        <v>0</v>
      </c>
      <c r="CA405" s="179">
        <v>0</v>
      </c>
    </row>
    <row r="406" spans="1:79" x14ac:dyDescent="0.2">
      <c r="A406" s="170">
        <v>42691</v>
      </c>
      <c r="B406" s="171"/>
      <c r="C406" s="172"/>
      <c r="D406" s="172">
        <v>9.9469995729827176E-2</v>
      </c>
      <c r="E406" s="172">
        <v>0.10770865664177551</v>
      </c>
      <c r="F406" s="172">
        <v>0.1182157946051336</v>
      </c>
      <c r="G406" s="172"/>
      <c r="H406" s="173"/>
      <c r="I406" s="171"/>
      <c r="J406" s="172"/>
      <c r="K406" s="172"/>
      <c r="L406" s="172"/>
      <c r="M406" s="171"/>
      <c r="N406" s="172"/>
      <c r="O406" s="172"/>
      <c r="P406" s="172"/>
      <c r="Q406" s="172"/>
      <c r="R406" s="172"/>
      <c r="S406" s="172"/>
      <c r="T406" s="172" t="s">
        <v>232</v>
      </c>
      <c r="U406" s="172">
        <v>0.92615257039809251</v>
      </c>
      <c r="V406" s="172">
        <v>0.55546414164834446</v>
      </c>
      <c r="W406" s="172"/>
      <c r="X406" s="172"/>
      <c r="Y406" s="172"/>
      <c r="Z406" s="172"/>
      <c r="AA406" s="172"/>
      <c r="AB406" s="172"/>
      <c r="AC406" s="172"/>
      <c r="AD406" s="172"/>
      <c r="AE406" s="172"/>
      <c r="AF406" s="172"/>
      <c r="AG406" s="172"/>
      <c r="AH406" s="172"/>
      <c r="AI406" s="172"/>
      <c r="AJ406" s="173"/>
      <c r="AK406" s="170">
        <v>42691</v>
      </c>
      <c r="AL406" s="171" t="s">
        <v>232</v>
      </c>
      <c r="AM406" s="172">
        <v>0</v>
      </c>
      <c r="AN406" s="172">
        <v>0</v>
      </c>
      <c r="AO406" s="172">
        <v>0</v>
      </c>
      <c r="AP406" s="172">
        <v>0</v>
      </c>
      <c r="AQ406" s="172">
        <v>0</v>
      </c>
      <c r="AR406" s="173">
        <v>0</v>
      </c>
      <c r="AS406" s="174">
        <v>0</v>
      </c>
      <c r="AT406" s="171" t="s">
        <v>232</v>
      </c>
      <c r="AU406" s="172">
        <v>0</v>
      </c>
      <c r="AV406" s="172">
        <v>0</v>
      </c>
      <c r="AW406" s="175" t="s">
        <v>232</v>
      </c>
      <c r="AX406" s="176">
        <v>0</v>
      </c>
      <c r="AY406" s="171" t="s">
        <v>232</v>
      </c>
      <c r="AZ406" s="172" t="s">
        <v>232</v>
      </c>
      <c r="BA406" s="172">
        <v>0</v>
      </c>
      <c r="BB406" s="172">
        <v>0</v>
      </c>
      <c r="BC406" s="172">
        <v>0</v>
      </c>
      <c r="BD406" s="172">
        <v>0</v>
      </c>
      <c r="BE406" s="172" t="s">
        <v>232</v>
      </c>
      <c r="BF406" s="172">
        <v>0</v>
      </c>
      <c r="BG406" s="172">
        <v>0</v>
      </c>
      <c r="BH406" s="172">
        <v>0</v>
      </c>
      <c r="BI406" s="172">
        <v>0</v>
      </c>
      <c r="BJ406" s="172">
        <v>0</v>
      </c>
      <c r="BK406" s="172" t="s">
        <v>232</v>
      </c>
      <c r="BL406" s="172" t="s">
        <v>232</v>
      </c>
      <c r="BM406" s="172" t="s">
        <v>232</v>
      </c>
      <c r="BN406" s="172">
        <v>0</v>
      </c>
      <c r="BO406" s="172">
        <v>0</v>
      </c>
      <c r="BP406" s="172">
        <v>0</v>
      </c>
      <c r="BQ406" s="172" t="s">
        <v>232</v>
      </c>
      <c r="BR406" s="172" t="s">
        <v>232</v>
      </c>
      <c r="BS406" s="172"/>
      <c r="BT406" s="172">
        <v>0</v>
      </c>
      <c r="BU406" s="172">
        <v>0</v>
      </c>
      <c r="BV406" s="173" t="s">
        <v>232</v>
      </c>
      <c r="BW406" s="174">
        <v>0</v>
      </c>
      <c r="BX406" s="177">
        <v>0</v>
      </c>
      <c r="BY406" s="178">
        <v>0</v>
      </c>
      <c r="BZ406" s="179">
        <v>0</v>
      </c>
      <c r="CA406" s="179">
        <v>0</v>
      </c>
    </row>
    <row r="407" spans="1:79" x14ac:dyDescent="0.2">
      <c r="A407" s="170">
        <v>42692</v>
      </c>
      <c r="B407" s="171"/>
      <c r="C407" s="172"/>
      <c r="D407" s="172">
        <v>9.9464998869705418E-2</v>
      </c>
      <c r="E407" s="172">
        <v>0.11376392475472755</v>
      </c>
      <c r="F407" s="172" t="s">
        <v>232</v>
      </c>
      <c r="G407" s="172"/>
      <c r="H407" s="173"/>
      <c r="I407" s="171"/>
      <c r="J407" s="172"/>
      <c r="K407" s="172"/>
      <c r="L407" s="172"/>
      <c r="M407" s="171"/>
      <c r="N407" s="172"/>
      <c r="O407" s="172"/>
      <c r="P407" s="172"/>
      <c r="Q407" s="172"/>
      <c r="R407" s="172"/>
      <c r="S407" s="172"/>
      <c r="T407" s="172" t="s">
        <v>232</v>
      </c>
      <c r="U407" s="172">
        <v>0.92415439872516358</v>
      </c>
      <c r="V407" s="172">
        <v>0.5544696637281078</v>
      </c>
      <c r="W407" s="172"/>
      <c r="X407" s="172"/>
      <c r="Y407" s="172"/>
      <c r="Z407" s="172"/>
      <c r="AA407" s="172"/>
      <c r="AB407" s="172"/>
      <c r="AC407" s="172"/>
      <c r="AD407" s="172"/>
      <c r="AE407" s="172"/>
      <c r="AF407" s="172"/>
      <c r="AG407" s="172"/>
      <c r="AH407" s="172"/>
      <c r="AI407" s="172"/>
      <c r="AJ407" s="173"/>
      <c r="AK407" s="170">
        <v>42692</v>
      </c>
      <c r="AL407" s="171" t="s">
        <v>232</v>
      </c>
      <c r="AM407" s="172">
        <v>0</v>
      </c>
      <c r="AN407" s="172">
        <v>0</v>
      </c>
      <c r="AO407" s="172">
        <v>0</v>
      </c>
      <c r="AP407" s="172">
        <v>0</v>
      </c>
      <c r="AQ407" s="172">
        <v>0</v>
      </c>
      <c r="AR407" s="173">
        <v>0</v>
      </c>
      <c r="AS407" s="174">
        <v>0</v>
      </c>
      <c r="AT407" s="171" t="s">
        <v>232</v>
      </c>
      <c r="AU407" s="172">
        <v>0</v>
      </c>
      <c r="AV407" s="172">
        <v>0</v>
      </c>
      <c r="AW407" s="175" t="s">
        <v>232</v>
      </c>
      <c r="AX407" s="176">
        <v>0</v>
      </c>
      <c r="AY407" s="171" t="s">
        <v>232</v>
      </c>
      <c r="AZ407" s="172" t="s">
        <v>232</v>
      </c>
      <c r="BA407" s="172">
        <v>0</v>
      </c>
      <c r="BB407" s="172">
        <v>0</v>
      </c>
      <c r="BC407" s="172">
        <v>0</v>
      </c>
      <c r="BD407" s="172">
        <v>0</v>
      </c>
      <c r="BE407" s="172" t="s">
        <v>232</v>
      </c>
      <c r="BF407" s="172">
        <v>0</v>
      </c>
      <c r="BG407" s="172">
        <v>0</v>
      </c>
      <c r="BH407" s="172">
        <v>0</v>
      </c>
      <c r="BI407" s="172">
        <v>0</v>
      </c>
      <c r="BJ407" s="172">
        <v>0</v>
      </c>
      <c r="BK407" s="172" t="s">
        <v>232</v>
      </c>
      <c r="BL407" s="172" t="s">
        <v>232</v>
      </c>
      <c r="BM407" s="172" t="s">
        <v>232</v>
      </c>
      <c r="BN407" s="172">
        <v>0</v>
      </c>
      <c r="BO407" s="172">
        <v>0</v>
      </c>
      <c r="BP407" s="172">
        <v>0</v>
      </c>
      <c r="BQ407" s="172" t="s">
        <v>232</v>
      </c>
      <c r="BR407" s="172" t="s">
        <v>232</v>
      </c>
      <c r="BS407" s="172"/>
      <c r="BT407" s="172">
        <v>0</v>
      </c>
      <c r="BU407" s="172">
        <v>0</v>
      </c>
      <c r="BV407" s="173" t="s">
        <v>232</v>
      </c>
      <c r="BW407" s="174">
        <v>0</v>
      </c>
      <c r="BX407" s="177">
        <v>0</v>
      </c>
      <c r="BY407" s="178">
        <v>0</v>
      </c>
      <c r="BZ407" s="179">
        <v>0</v>
      </c>
      <c r="CA407" s="179">
        <v>0</v>
      </c>
    </row>
    <row r="408" spans="1:79" x14ac:dyDescent="0.2">
      <c r="A408" s="170">
        <v>42695</v>
      </c>
      <c r="B408" s="171"/>
      <c r="C408" s="172"/>
      <c r="D408" s="172">
        <v>9.5431829026343076E-2</v>
      </c>
      <c r="E408" s="172">
        <v>0.10309895592980353</v>
      </c>
      <c r="F408" s="172" t="s">
        <v>232</v>
      </c>
      <c r="G408" s="172"/>
      <c r="H408" s="173"/>
      <c r="I408" s="171"/>
      <c r="J408" s="172"/>
      <c r="K408" s="172"/>
      <c r="L408" s="172"/>
      <c r="M408" s="171"/>
      <c r="N408" s="172"/>
      <c r="O408" s="172"/>
      <c r="P408" s="172"/>
      <c r="Q408" s="172"/>
      <c r="R408" s="172"/>
      <c r="S408" s="172"/>
      <c r="T408" s="172" t="s">
        <v>232</v>
      </c>
      <c r="U408" s="172">
        <v>0.9191727445299247</v>
      </c>
      <c r="V408" s="172">
        <v>0.54949164543328755</v>
      </c>
      <c r="W408" s="172"/>
      <c r="X408" s="172"/>
      <c r="Y408" s="172"/>
      <c r="Z408" s="172"/>
      <c r="AA408" s="172"/>
      <c r="AB408" s="172"/>
      <c r="AC408" s="172"/>
      <c r="AD408" s="172"/>
      <c r="AE408" s="172"/>
      <c r="AF408" s="172"/>
      <c r="AG408" s="172"/>
      <c r="AH408" s="172"/>
      <c r="AI408" s="172"/>
      <c r="AJ408" s="173"/>
      <c r="AK408" s="170">
        <v>42695</v>
      </c>
      <c r="AL408" s="171" t="s">
        <v>232</v>
      </c>
      <c r="AM408" s="172">
        <v>0</v>
      </c>
      <c r="AN408" s="172">
        <v>0</v>
      </c>
      <c r="AO408" s="172">
        <v>0</v>
      </c>
      <c r="AP408" s="172">
        <v>0</v>
      </c>
      <c r="AQ408" s="172">
        <v>0</v>
      </c>
      <c r="AR408" s="173">
        <v>0</v>
      </c>
      <c r="AS408" s="174">
        <v>0</v>
      </c>
      <c r="AT408" s="171" t="s">
        <v>232</v>
      </c>
      <c r="AU408" s="172">
        <v>0</v>
      </c>
      <c r="AV408" s="172">
        <v>0</v>
      </c>
      <c r="AW408" s="175" t="s">
        <v>232</v>
      </c>
      <c r="AX408" s="176">
        <v>0</v>
      </c>
      <c r="AY408" s="171" t="s">
        <v>232</v>
      </c>
      <c r="AZ408" s="172">
        <v>0</v>
      </c>
      <c r="BA408" s="172">
        <v>0</v>
      </c>
      <c r="BB408" s="172">
        <v>0</v>
      </c>
      <c r="BC408" s="172">
        <v>0</v>
      </c>
      <c r="BD408" s="172">
        <v>0</v>
      </c>
      <c r="BE408" s="172">
        <v>0</v>
      </c>
      <c r="BF408" s="172">
        <v>0</v>
      </c>
      <c r="BG408" s="172">
        <v>0</v>
      </c>
      <c r="BH408" s="172">
        <v>0</v>
      </c>
      <c r="BI408" s="172">
        <v>0</v>
      </c>
      <c r="BJ408" s="172">
        <v>0</v>
      </c>
      <c r="BK408" s="172" t="s">
        <v>232</v>
      </c>
      <c r="BL408" s="172" t="s">
        <v>232</v>
      </c>
      <c r="BM408" s="172" t="s">
        <v>232</v>
      </c>
      <c r="BN408" s="172">
        <v>0</v>
      </c>
      <c r="BO408" s="172">
        <v>0</v>
      </c>
      <c r="BP408" s="172">
        <v>0</v>
      </c>
      <c r="BQ408" s="172" t="s">
        <v>232</v>
      </c>
      <c r="BR408" s="172" t="s">
        <v>232</v>
      </c>
      <c r="BS408" s="172"/>
      <c r="BT408" s="172">
        <v>0</v>
      </c>
      <c r="BU408" s="172">
        <v>0</v>
      </c>
      <c r="BV408" s="173" t="s">
        <v>232</v>
      </c>
      <c r="BW408" s="174">
        <v>0</v>
      </c>
      <c r="BX408" s="177">
        <v>0</v>
      </c>
      <c r="BY408" s="178">
        <v>0</v>
      </c>
      <c r="BZ408" s="179">
        <v>0</v>
      </c>
      <c r="CA408" s="179">
        <v>0</v>
      </c>
    </row>
    <row r="409" spans="1:79" x14ac:dyDescent="0.2">
      <c r="A409" s="170">
        <v>42696</v>
      </c>
      <c r="B409" s="171"/>
      <c r="C409" s="172"/>
      <c r="D409" s="172">
        <v>9.3417107384460921E-2</v>
      </c>
      <c r="E409" s="172">
        <v>0.10379606508827882</v>
      </c>
      <c r="F409" s="172" t="s">
        <v>232</v>
      </c>
      <c r="G409" s="172"/>
      <c r="H409" s="173"/>
      <c r="I409" s="171"/>
      <c r="J409" s="172"/>
      <c r="K409" s="172"/>
      <c r="L409" s="172"/>
      <c r="M409" s="171"/>
      <c r="N409" s="172"/>
      <c r="O409" s="172"/>
      <c r="P409" s="172"/>
      <c r="Q409" s="172"/>
      <c r="R409" s="172"/>
      <c r="S409" s="172"/>
      <c r="T409" s="172" t="s">
        <v>232</v>
      </c>
      <c r="U409" s="172">
        <v>0.9191727445299247</v>
      </c>
      <c r="V409" s="172">
        <v>0.54849164796808492</v>
      </c>
      <c r="W409" s="172"/>
      <c r="X409" s="172"/>
      <c r="Y409" s="172"/>
      <c r="Z409" s="172"/>
      <c r="AA409" s="172"/>
      <c r="AB409" s="172"/>
      <c r="AC409" s="172"/>
      <c r="AD409" s="172"/>
      <c r="AE409" s="172"/>
      <c r="AF409" s="172"/>
      <c r="AG409" s="172"/>
      <c r="AH409" s="172"/>
      <c r="AI409" s="172"/>
      <c r="AJ409" s="173"/>
      <c r="AK409" s="170">
        <v>42696</v>
      </c>
      <c r="AL409" s="171" t="s">
        <v>232</v>
      </c>
      <c r="AM409" s="172">
        <v>0</v>
      </c>
      <c r="AN409" s="172">
        <v>0</v>
      </c>
      <c r="AO409" s="172">
        <v>0</v>
      </c>
      <c r="AP409" s="172">
        <v>0</v>
      </c>
      <c r="AQ409" s="172">
        <v>0</v>
      </c>
      <c r="AR409" s="173">
        <v>0</v>
      </c>
      <c r="AS409" s="174">
        <v>0</v>
      </c>
      <c r="AT409" s="171" t="s">
        <v>232</v>
      </c>
      <c r="AU409" s="172">
        <v>0</v>
      </c>
      <c r="AV409" s="172">
        <v>0</v>
      </c>
      <c r="AW409" s="175" t="s">
        <v>232</v>
      </c>
      <c r="AX409" s="176">
        <v>0</v>
      </c>
      <c r="AY409" s="171" t="s">
        <v>232</v>
      </c>
      <c r="AZ409" s="172">
        <v>0</v>
      </c>
      <c r="BA409" s="172">
        <v>0</v>
      </c>
      <c r="BB409" s="172">
        <v>0</v>
      </c>
      <c r="BC409" s="172">
        <v>0</v>
      </c>
      <c r="BD409" s="172">
        <v>0</v>
      </c>
      <c r="BE409" s="172">
        <v>0</v>
      </c>
      <c r="BF409" s="172">
        <v>0</v>
      </c>
      <c r="BG409" s="172">
        <v>0</v>
      </c>
      <c r="BH409" s="172">
        <v>0</v>
      </c>
      <c r="BI409" s="172">
        <v>0</v>
      </c>
      <c r="BJ409" s="172">
        <v>0</v>
      </c>
      <c r="BK409" s="172" t="s">
        <v>232</v>
      </c>
      <c r="BL409" s="172" t="s">
        <v>232</v>
      </c>
      <c r="BM409" s="172" t="s">
        <v>232</v>
      </c>
      <c r="BN409" s="172">
        <v>0</v>
      </c>
      <c r="BO409" s="172">
        <v>0</v>
      </c>
      <c r="BP409" s="172">
        <v>0</v>
      </c>
      <c r="BQ409" s="172" t="s">
        <v>232</v>
      </c>
      <c r="BR409" s="172" t="s">
        <v>232</v>
      </c>
      <c r="BS409" s="172"/>
      <c r="BT409" s="172">
        <v>0</v>
      </c>
      <c r="BU409" s="172">
        <v>0</v>
      </c>
      <c r="BV409" s="173" t="s">
        <v>232</v>
      </c>
      <c r="BW409" s="174">
        <v>0</v>
      </c>
      <c r="BX409" s="177">
        <v>0</v>
      </c>
      <c r="BY409" s="178">
        <v>0</v>
      </c>
      <c r="BZ409" s="179">
        <v>0</v>
      </c>
      <c r="CA409" s="179">
        <v>0</v>
      </c>
    </row>
    <row r="410" spans="1:79" x14ac:dyDescent="0.2">
      <c r="A410" s="170">
        <v>42697</v>
      </c>
      <c r="B410" s="171"/>
      <c r="C410" s="172"/>
      <c r="D410" s="172">
        <v>9.3412415815830416E-2</v>
      </c>
      <c r="E410" s="172">
        <v>9.0575152216578692E-2</v>
      </c>
      <c r="F410" s="172" t="s">
        <v>232</v>
      </c>
      <c r="G410" s="172"/>
      <c r="H410" s="173"/>
      <c r="I410" s="171"/>
      <c r="J410" s="172"/>
      <c r="K410" s="172"/>
      <c r="L410" s="172"/>
      <c r="M410" s="171"/>
      <c r="N410" s="172"/>
      <c r="O410" s="172"/>
      <c r="P410" s="172"/>
      <c r="Q410" s="172"/>
      <c r="R410" s="172"/>
      <c r="S410" s="172"/>
      <c r="T410" s="172" t="s">
        <v>232</v>
      </c>
      <c r="U410" s="172" t="s">
        <v>232</v>
      </c>
      <c r="V410" s="172" t="s">
        <v>232</v>
      </c>
      <c r="W410" s="172"/>
      <c r="X410" s="172"/>
      <c r="Y410" s="172"/>
      <c r="Z410" s="172"/>
      <c r="AA410" s="172"/>
      <c r="AB410" s="172"/>
      <c r="AC410" s="172"/>
      <c r="AD410" s="172"/>
      <c r="AE410" s="172"/>
      <c r="AF410" s="172"/>
      <c r="AG410" s="172"/>
      <c r="AH410" s="172"/>
      <c r="AI410" s="172"/>
      <c r="AJ410" s="173"/>
      <c r="AK410" s="170">
        <v>42697</v>
      </c>
      <c r="AL410" s="171">
        <v>0</v>
      </c>
      <c r="AM410" s="172">
        <v>0</v>
      </c>
      <c r="AN410" s="172">
        <v>0</v>
      </c>
      <c r="AO410" s="172">
        <v>0</v>
      </c>
      <c r="AP410" s="172">
        <v>0</v>
      </c>
      <c r="AQ410" s="172">
        <v>0</v>
      </c>
      <c r="AR410" s="173">
        <v>0</v>
      </c>
      <c r="AS410" s="174">
        <v>0</v>
      </c>
      <c r="AT410" s="171" t="s">
        <v>232</v>
      </c>
      <c r="AU410" s="172">
        <v>0</v>
      </c>
      <c r="AV410" s="172">
        <v>0</v>
      </c>
      <c r="AW410" s="175" t="s">
        <v>232</v>
      </c>
      <c r="AX410" s="176">
        <v>0</v>
      </c>
      <c r="AY410" s="171" t="s">
        <v>232</v>
      </c>
      <c r="AZ410" s="172">
        <v>0</v>
      </c>
      <c r="BA410" s="172">
        <v>0</v>
      </c>
      <c r="BB410" s="172">
        <v>0</v>
      </c>
      <c r="BC410" s="172">
        <v>0</v>
      </c>
      <c r="BD410" s="172">
        <v>0</v>
      </c>
      <c r="BE410" s="172">
        <v>0</v>
      </c>
      <c r="BF410" s="172">
        <v>0</v>
      </c>
      <c r="BG410" s="172">
        <v>0</v>
      </c>
      <c r="BH410" s="172">
        <v>0</v>
      </c>
      <c r="BI410" s="172">
        <v>0</v>
      </c>
      <c r="BJ410" s="172">
        <v>0</v>
      </c>
      <c r="BK410" s="172" t="s">
        <v>232</v>
      </c>
      <c r="BL410" s="172" t="s">
        <v>232</v>
      </c>
      <c r="BM410" s="172" t="s">
        <v>232</v>
      </c>
      <c r="BN410" s="172">
        <v>0</v>
      </c>
      <c r="BO410" s="172">
        <v>0</v>
      </c>
      <c r="BP410" s="172">
        <v>0</v>
      </c>
      <c r="BQ410" s="172" t="s">
        <v>232</v>
      </c>
      <c r="BR410" s="172" t="s">
        <v>232</v>
      </c>
      <c r="BS410" s="172"/>
      <c r="BT410" s="172">
        <v>0</v>
      </c>
      <c r="BU410" s="172">
        <v>0</v>
      </c>
      <c r="BV410" s="173" t="s">
        <v>232</v>
      </c>
      <c r="BW410" s="174">
        <v>0</v>
      </c>
      <c r="BX410" s="177">
        <v>0</v>
      </c>
      <c r="BY410" s="178">
        <v>0</v>
      </c>
      <c r="BZ410" s="179">
        <v>0</v>
      </c>
      <c r="CA410" s="179">
        <v>0</v>
      </c>
    </row>
    <row r="411" spans="1:79" x14ac:dyDescent="0.2">
      <c r="A411" s="170">
        <v>42698</v>
      </c>
      <c r="B411" s="171"/>
      <c r="C411" s="172"/>
      <c r="D411" s="172">
        <v>9.139803845747628E-2</v>
      </c>
      <c r="E411" s="172">
        <v>9.0067198180542998E-2</v>
      </c>
      <c r="F411" s="172" t="s">
        <v>232</v>
      </c>
      <c r="G411" s="172"/>
      <c r="H411" s="173"/>
      <c r="I411" s="171"/>
      <c r="J411" s="172"/>
      <c r="K411" s="172"/>
      <c r="L411" s="172"/>
      <c r="M411" s="171"/>
      <c r="N411" s="172"/>
      <c r="O411" s="172"/>
      <c r="P411" s="172"/>
      <c r="Q411" s="172"/>
      <c r="R411" s="172"/>
      <c r="S411" s="172"/>
      <c r="T411" s="172" t="s">
        <v>232</v>
      </c>
      <c r="U411" s="172">
        <v>0.91717454291138611</v>
      </c>
      <c r="V411" s="172">
        <v>0.91717454291138611</v>
      </c>
      <c r="W411" s="172"/>
      <c r="X411" s="172"/>
      <c r="Y411" s="172"/>
      <c r="Z411" s="172"/>
      <c r="AA411" s="172"/>
      <c r="AB411" s="172"/>
      <c r="AC411" s="172"/>
      <c r="AD411" s="172"/>
      <c r="AE411" s="172"/>
      <c r="AF411" s="172"/>
      <c r="AG411" s="172"/>
      <c r="AH411" s="172"/>
      <c r="AI411" s="172"/>
      <c r="AJ411" s="173"/>
      <c r="AK411" s="170">
        <v>42698</v>
      </c>
      <c r="AL411" s="171">
        <v>0</v>
      </c>
      <c r="AM411" s="172">
        <v>0</v>
      </c>
      <c r="AN411" s="172">
        <v>0</v>
      </c>
      <c r="AO411" s="172">
        <v>0</v>
      </c>
      <c r="AP411" s="172">
        <v>0</v>
      </c>
      <c r="AQ411" s="172">
        <v>0</v>
      </c>
      <c r="AR411" s="173">
        <v>0</v>
      </c>
      <c r="AS411" s="174">
        <v>0</v>
      </c>
      <c r="AT411" s="171" t="s">
        <v>232</v>
      </c>
      <c r="AU411" s="172">
        <v>0</v>
      </c>
      <c r="AV411" s="172">
        <v>0</v>
      </c>
      <c r="AW411" s="175" t="s">
        <v>232</v>
      </c>
      <c r="AX411" s="176">
        <v>0</v>
      </c>
      <c r="AY411" s="171" t="s">
        <v>232</v>
      </c>
      <c r="AZ411" s="172">
        <v>0</v>
      </c>
      <c r="BA411" s="172">
        <v>0</v>
      </c>
      <c r="BB411" s="172">
        <v>0</v>
      </c>
      <c r="BC411" s="172">
        <v>0</v>
      </c>
      <c r="BD411" s="172">
        <v>0</v>
      </c>
      <c r="BE411" s="172">
        <v>0</v>
      </c>
      <c r="BF411" s="172">
        <v>0</v>
      </c>
      <c r="BG411" s="172">
        <v>0</v>
      </c>
      <c r="BH411" s="172">
        <v>0</v>
      </c>
      <c r="BI411" s="172">
        <v>0</v>
      </c>
      <c r="BJ411" s="172">
        <v>0</v>
      </c>
      <c r="BK411" s="172" t="s">
        <v>232</v>
      </c>
      <c r="BL411" s="172" t="s">
        <v>232</v>
      </c>
      <c r="BM411" s="172" t="s">
        <v>232</v>
      </c>
      <c r="BN411" s="172">
        <v>0</v>
      </c>
      <c r="BO411" s="172">
        <v>0</v>
      </c>
      <c r="BP411" s="172">
        <v>0</v>
      </c>
      <c r="BQ411" s="172" t="s">
        <v>232</v>
      </c>
      <c r="BR411" s="172" t="s">
        <v>232</v>
      </c>
      <c r="BS411" s="172"/>
      <c r="BT411" s="172">
        <v>0</v>
      </c>
      <c r="BU411" s="172">
        <v>0</v>
      </c>
      <c r="BV411" s="173" t="s">
        <v>232</v>
      </c>
      <c r="BW411" s="174">
        <v>0</v>
      </c>
      <c r="BX411" s="177">
        <v>0</v>
      </c>
      <c r="BY411" s="178">
        <v>0</v>
      </c>
      <c r="BZ411" s="179">
        <v>0</v>
      </c>
      <c r="CA411" s="179">
        <v>0</v>
      </c>
    </row>
    <row r="412" spans="1:79" x14ac:dyDescent="0.2">
      <c r="A412" s="170">
        <v>42699</v>
      </c>
      <c r="B412" s="171"/>
      <c r="C412" s="172"/>
      <c r="D412" s="172">
        <v>9.0388671286521255E-2</v>
      </c>
      <c r="E412" s="172">
        <v>9.4090654080985076E-2</v>
      </c>
      <c r="F412" s="172" t="s">
        <v>232</v>
      </c>
      <c r="G412" s="172"/>
      <c r="H412" s="173"/>
      <c r="I412" s="171"/>
      <c r="J412" s="172"/>
      <c r="K412" s="172"/>
      <c r="L412" s="172"/>
      <c r="M412" s="171"/>
      <c r="N412" s="172"/>
      <c r="O412" s="172"/>
      <c r="P412" s="172"/>
      <c r="Q412" s="172"/>
      <c r="R412" s="172"/>
      <c r="S412" s="172"/>
      <c r="T412" s="172" t="s">
        <v>232</v>
      </c>
      <c r="U412" s="172">
        <v>0.91517634129283321</v>
      </c>
      <c r="V412" s="172">
        <v>0.91517634129283321</v>
      </c>
      <c r="W412" s="172"/>
      <c r="X412" s="172"/>
      <c r="Y412" s="172"/>
      <c r="Z412" s="172"/>
      <c r="AA412" s="172"/>
      <c r="AB412" s="172"/>
      <c r="AC412" s="172"/>
      <c r="AD412" s="172"/>
      <c r="AE412" s="172"/>
      <c r="AF412" s="172"/>
      <c r="AG412" s="172"/>
      <c r="AH412" s="172"/>
      <c r="AI412" s="172"/>
      <c r="AJ412" s="173"/>
      <c r="AK412" s="170">
        <v>42699</v>
      </c>
      <c r="AL412" s="171">
        <v>0</v>
      </c>
      <c r="AM412" s="172">
        <v>0</v>
      </c>
      <c r="AN412" s="172">
        <v>0</v>
      </c>
      <c r="AO412" s="172">
        <v>0</v>
      </c>
      <c r="AP412" s="172">
        <v>0</v>
      </c>
      <c r="AQ412" s="172">
        <v>0</v>
      </c>
      <c r="AR412" s="173">
        <v>0</v>
      </c>
      <c r="AS412" s="174">
        <v>0</v>
      </c>
      <c r="AT412" s="171" t="s">
        <v>232</v>
      </c>
      <c r="AU412" s="172">
        <v>0</v>
      </c>
      <c r="AV412" s="172">
        <v>0</v>
      </c>
      <c r="AW412" s="175" t="s">
        <v>232</v>
      </c>
      <c r="AX412" s="176">
        <v>0</v>
      </c>
      <c r="AY412" s="171" t="s">
        <v>232</v>
      </c>
      <c r="AZ412" s="172">
        <v>0</v>
      </c>
      <c r="BA412" s="172">
        <v>0</v>
      </c>
      <c r="BB412" s="172">
        <v>0</v>
      </c>
      <c r="BC412" s="172">
        <v>0</v>
      </c>
      <c r="BD412" s="172">
        <v>0</v>
      </c>
      <c r="BE412" s="172">
        <v>0</v>
      </c>
      <c r="BF412" s="172">
        <v>0</v>
      </c>
      <c r="BG412" s="172">
        <v>0</v>
      </c>
      <c r="BH412" s="172">
        <v>0</v>
      </c>
      <c r="BI412" s="172">
        <v>0</v>
      </c>
      <c r="BJ412" s="172">
        <v>0</v>
      </c>
      <c r="BK412" s="172" t="s">
        <v>232</v>
      </c>
      <c r="BL412" s="172" t="s">
        <v>232</v>
      </c>
      <c r="BM412" s="172" t="s">
        <v>232</v>
      </c>
      <c r="BN412" s="172">
        <v>0</v>
      </c>
      <c r="BO412" s="172">
        <v>0</v>
      </c>
      <c r="BP412" s="172">
        <v>0</v>
      </c>
      <c r="BQ412" s="172" t="s">
        <v>232</v>
      </c>
      <c r="BR412" s="172" t="s">
        <v>232</v>
      </c>
      <c r="BS412" s="172"/>
      <c r="BT412" s="172">
        <v>0</v>
      </c>
      <c r="BU412" s="172">
        <v>0</v>
      </c>
      <c r="BV412" s="173" t="s">
        <v>232</v>
      </c>
      <c r="BW412" s="174">
        <v>0</v>
      </c>
      <c r="BX412" s="177">
        <v>0</v>
      </c>
      <c r="BY412" s="178">
        <v>0</v>
      </c>
      <c r="BZ412" s="179">
        <v>0</v>
      </c>
      <c r="CA412" s="179">
        <v>0</v>
      </c>
    </row>
    <row r="413" spans="1:79" x14ac:dyDescent="0.2">
      <c r="A413" s="170">
        <v>42702</v>
      </c>
      <c r="B413" s="171"/>
      <c r="C413" s="172"/>
      <c r="D413" s="172">
        <v>8.6358387307323911E-2</v>
      </c>
      <c r="E413" s="172">
        <v>9.761571575789002E-2</v>
      </c>
      <c r="F413" s="172">
        <v>0.11223743189390534</v>
      </c>
      <c r="G413" s="172"/>
      <c r="H413" s="173"/>
      <c r="I413" s="171"/>
      <c r="J413" s="172"/>
      <c r="K413" s="172"/>
      <c r="L413" s="172"/>
      <c r="M413" s="171"/>
      <c r="N413" s="172"/>
      <c r="O413" s="172"/>
      <c r="P413" s="172"/>
      <c r="Q413" s="172"/>
      <c r="R413" s="172"/>
      <c r="S413" s="172"/>
      <c r="T413" s="172" t="s">
        <v>232</v>
      </c>
      <c r="U413" s="172">
        <v>0.91018538408124861</v>
      </c>
      <c r="V413" s="172">
        <v>0.91018538408124861</v>
      </c>
      <c r="W413" s="172"/>
      <c r="X413" s="172"/>
      <c r="Y413" s="172"/>
      <c r="Z413" s="172"/>
      <c r="AA413" s="172"/>
      <c r="AB413" s="172"/>
      <c r="AC413" s="172"/>
      <c r="AD413" s="172"/>
      <c r="AE413" s="172"/>
      <c r="AF413" s="172"/>
      <c r="AG413" s="172"/>
      <c r="AH413" s="172"/>
      <c r="AI413" s="172"/>
      <c r="AJ413" s="173"/>
      <c r="AK413" s="170">
        <v>42702</v>
      </c>
      <c r="AL413" s="171">
        <v>0</v>
      </c>
      <c r="AM413" s="172">
        <v>0</v>
      </c>
      <c r="AN413" s="172">
        <v>0</v>
      </c>
      <c r="AO413" s="172">
        <v>0</v>
      </c>
      <c r="AP413" s="172">
        <v>0</v>
      </c>
      <c r="AQ413" s="172">
        <v>0</v>
      </c>
      <c r="AR413" s="173">
        <v>0</v>
      </c>
      <c r="AS413" s="174">
        <v>0</v>
      </c>
      <c r="AT413" s="171" t="s">
        <v>232</v>
      </c>
      <c r="AU413" s="172">
        <v>0</v>
      </c>
      <c r="AV413" s="172">
        <v>0</v>
      </c>
      <c r="AW413" s="175" t="s">
        <v>232</v>
      </c>
      <c r="AX413" s="176">
        <v>0</v>
      </c>
      <c r="AY413" s="171" t="s">
        <v>232</v>
      </c>
      <c r="AZ413" s="172">
        <v>0</v>
      </c>
      <c r="BA413" s="172">
        <v>0</v>
      </c>
      <c r="BB413" s="172">
        <v>0</v>
      </c>
      <c r="BC413" s="172">
        <v>0</v>
      </c>
      <c r="BD413" s="172">
        <v>0</v>
      </c>
      <c r="BE413" s="172">
        <v>0</v>
      </c>
      <c r="BF413" s="172">
        <v>0</v>
      </c>
      <c r="BG413" s="172">
        <v>0</v>
      </c>
      <c r="BH413" s="172">
        <v>0</v>
      </c>
      <c r="BI413" s="172">
        <v>0</v>
      </c>
      <c r="BJ413" s="172">
        <v>0</v>
      </c>
      <c r="BK413" s="172" t="s">
        <v>232</v>
      </c>
      <c r="BL413" s="172" t="s">
        <v>232</v>
      </c>
      <c r="BM413" s="172" t="s">
        <v>232</v>
      </c>
      <c r="BN413" s="172">
        <v>0</v>
      </c>
      <c r="BO413" s="172">
        <v>0</v>
      </c>
      <c r="BP413" s="172">
        <v>0</v>
      </c>
      <c r="BQ413" s="172" t="s">
        <v>232</v>
      </c>
      <c r="BR413" s="172" t="s">
        <v>232</v>
      </c>
      <c r="BS413" s="172"/>
      <c r="BT413" s="172">
        <v>0</v>
      </c>
      <c r="BU413" s="172">
        <v>0</v>
      </c>
      <c r="BV413" s="173" t="s">
        <v>232</v>
      </c>
      <c r="BW413" s="174">
        <v>0</v>
      </c>
      <c r="BX413" s="177">
        <v>0</v>
      </c>
      <c r="BY413" s="178">
        <v>0</v>
      </c>
      <c r="BZ413" s="179">
        <v>0</v>
      </c>
      <c r="CA413" s="179">
        <v>0</v>
      </c>
    </row>
    <row r="414" spans="1:79" x14ac:dyDescent="0.2">
      <c r="A414" s="170">
        <v>42703</v>
      </c>
      <c r="B414" s="171"/>
      <c r="C414" s="172"/>
      <c r="D414" s="172">
        <v>8.5350363241112726E-2</v>
      </c>
      <c r="E414" s="172">
        <v>9.7860570214205217E-2</v>
      </c>
      <c r="F414" s="172">
        <v>0.1116206197785644</v>
      </c>
      <c r="G414" s="172"/>
      <c r="H414" s="173"/>
      <c r="I414" s="171"/>
      <c r="J414" s="172"/>
      <c r="K414" s="172"/>
      <c r="L414" s="172"/>
      <c r="M414" s="171"/>
      <c r="N414" s="172"/>
      <c r="O414" s="172"/>
      <c r="P414" s="172"/>
      <c r="Q414" s="172"/>
      <c r="R414" s="172"/>
      <c r="S414" s="172"/>
      <c r="T414" s="172" t="s">
        <v>232</v>
      </c>
      <c r="U414" s="172">
        <v>0.90919082017004527</v>
      </c>
      <c r="V414" s="172">
        <v>0.90919082017004527</v>
      </c>
      <c r="W414" s="172"/>
      <c r="X414" s="172"/>
      <c r="Y414" s="172"/>
      <c r="Z414" s="172"/>
      <c r="AA414" s="172"/>
      <c r="AB414" s="172"/>
      <c r="AC414" s="172"/>
      <c r="AD414" s="172"/>
      <c r="AE414" s="172"/>
      <c r="AF414" s="172"/>
      <c r="AG414" s="172"/>
      <c r="AH414" s="172"/>
      <c r="AI414" s="172"/>
      <c r="AJ414" s="173"/>
      <c r="AK414" s="170">
        <v>42703</v>
      </c>
      <c r="AL414" s="171">
        <v>0</v>
      </c>
      <c r="AM414" s="172">
        <v>0</v>
      </c>
      <c r="AN414" s="172">
        <v>0</v>
      </c>
      <c r="AO414" s="172">
        <v>0</v>
      </c>
      <c r="AP414" s="172">
        <v>0</v>
      </c>
      <c r="AQ414" s="172">
        <v>0</v>
      </c>
      <c r="AR414" s="173">
        <v>0</v>
      </c>
      <c r="AS414" s="174">
        <v>0</v>
      </c>
      <c r="AT414" s="171" t="s">
        <v>232</v>
      </c>
      <c r="AU414" s="172">
        <v>0</v>
      </c>
      <c r="AV414" s="172">
        <v>0</v>
      </c>
      <c r="AW414" s="175" t="s">
        <v>232</v>
      </c>
      <c r="AX414" s="176">
        <v>0</v>
      </c>
      <c r="AY414" s="171" t="s">
        <v>232</v>
      </c>
      <c r="AZ414" s="172">
        <v>0</v>
      </c>
      <c r="BA414" s="172">
        <v>0</v>
      </c>
      <c r="BB414" s="172">
        <v>0</v>
      </c>
      <c r="BC414" s="172">
        <v>0</v>
      </c>
      <c r="BD414" s="172">
        <v>0</v>
      </c>
      <c r="BE414" s="172">
        <v>0</v>
      </c>
      <c r="BF414" s="172">
        <v>0</v>
      </c>
      <c r="BG414" s="172">
        <v>0</v>
      </c>
      <c r="BH414" s="172">
        <v>0</v>
      </c>
      <c r="BI414" s="172">
        <v>0</v>
      </c>
      <c r="BJ414" s="172">
        <v>0</v>
      </c>
      <c r="BK414" s="172" t="s">
        <v>232</v>
      </c>
      <c r="BL414" s="172" t="s">
        <v>232</v>
      </c>
      <c r="BM414" s="172" t="s">
        <v>232</v>
      </c>
      <c r="BN414" s="172">
        <v>0</v>
      </c>
      <c r="BO414" s="172">
        <v>0</v>
      </c>
      <c r="BP414" s="172">
        <v>0</v>
      </c>
      <c r="BQ414" s="172" t="s">
        <v>232</v>
      </c>
      <c r="BR414" s="172" t="s">
        <v>232</v>
      </c>
      <c r="BS414" s="172"/>
      <c r="BT414" s="172">
        <v>0</v>
      </c>
      <c r="BU414" s="172">
        <v>0</v>
      </c>
      <c r="BV414" s="173" t="s">
        <v>232</v>
      </c>
      <c r="BW414" s="174">
        <v>0</v>
      </c>
      <c r="BX414" s="177">
        <v>0</v>
      </c>
      <c r="BY414" s="178">
        <v>0</v>
      </c>
      <c r="BZ414" s="179">
        <v>0</v>
      </c>
      <c r="CA414" s="179">
        <v>0</v>
      </c>
    </row>
    <row r="415" spans="1:79" x14ac:dyDescent="0.2">
      <c r="A415" s="170">
        <v>42705</v>
      </c>
      <c r="B415" s="171"/>
      <c r="C415" s="172"/>
      <c r="D415" s="172">
        <v>8.3332914995405058E-2</v>
      </c>
      <c r="E415" s="172">
        <v>3.7212670411407335E-2</v>
      </c>
      <c r="F415" s="172" t="s">
        <v>232</v>
      </c>
      <c r="G415" s="172"/>
      <c r="H415" s="173"/>
      <c r="I415" s="171"/>
      <c r="J415" s="172"/>
      <c r="K415" s="172"/>
      <c r="L415" s="172"/>
      <c r="M415" s="171"/>
      <c r="N415" s="172"/>
      <c r="O415" s="172"/>
      <c r="P415" s="172"/>
      <c r="Q415" s="172"/>
      <c r="R415" s="172"/>
      <c r="S415" s="172"/>
      <c r="T415" s="172" t="s">
        <v>232</v>
      </c>
      <c r="U415" s="172">
        <v>0.90619801475693651</v>
      </c>
      <c r="V415" s="172">
        <v>0.90619801475693651</v>
      </c>
      <c r="W415" s="172"/>
      <c r="X415" s="172"/>
      <c r="Y415" s="172"/>
      <c r="Z415" s="172"/>
      <c r="AA415" s="172"/>
      <c r="AB415" s="172"/>
      <c r="AC415" s="172"/>
      <c r="AD415" s="172"/>
      <c r="AE415" s="172"/>
      <c r="AF415" s="172"/>
      <c r="AG415" s="172"/>
      <c r="AH415" s="172"/>
      <c r="AI415" s="172"/>
      <c r="AJ415" s="173"/>
      <c r="AK415" s="170">
        <v>42705</v>
      </c>
      <c r="AL415" s="171">
        <v>0</v>
      </c>
      <c r="AM415" s="172">
        <v>0</v>
      </c>
      <c r="AN415" s="172">
        <v>0</v>
      </c>
      <c r="AO415" s="172">
        <v>0</v>
      </c>
      <c r="AP415" s="172">
        <v>0</v>
      </c>
      <c r="AQ415" s="172">
        <v>0</v>
      </c>
      <c r="AR415" s="173">
        <v>0</v>
      </c>
      <c r="AS415" s="174">
        <v>0</v>
      </c>
      <c r="AT415" s="171" t="s">
        <v>232</v>
      </c>
      <c r="AU415" s="172">
        <v>0</v>
      </c>
      <c r="AV415" s="172">
        <v>0</v>
      </c>
      <c r="AW415" s="175" t="s">
        <v>232</v>
      </c>
      <c r="AX415" s="176">
        <v>0</v>
      </c>
      <c r="AY415" s="171" t="s">
        <v>232</v>
      </c>
      <c r="AZ415" s="172">
        <v>0</v>
      </c>
      <c r="BA415" s="172">
        <v>0</v>
      </c>
      <c r="BB415" s="172">
        <v>0</v>
      </c>
      <c r="BC415" s="172">
        <v>0</v>
      </c>
      <c r="BD415" s="172">
        <v>0</v>
      </c>
      <c r="BE415" s="172">
        <v>0</v>
      </c>
      <c r="BF415" s="172">
        <v>0</v>
      </c>
      <c r="BG415" s="172">
        <v>0</v>
      </c>
      <c r="BH415" s="172">
        <v>0</v>
      </c>
      <c r="BI415" s="172">
        <v>0</v>
      </c>
      <c r="BJ415" s="172">
        <v>0</v>
      </c>
      <c r="BK415" s="172" t="s">
        <v>232</v>
      </c>
      <c r="BL415" s="172" t="s">
        <v>232</v>
      </c>
      <c r="BM415" s="172" t="s">
        <v>232</v>
      </c>
      <c r="BN415" s="172">
        <v>0</v>
      </c>
      <c r="BO415" s="172">
        <v>0</v>
      </c>
      <c r="BP415" s="172">
        <v>0</v>
      </c>
      <c r="BQ415" s="172" t="s">
        <v>232</v>
      </c>
      <c r="BR415" s="172" t="s">
        <v>232</v>
      </c>
      <c r="BS415" s="172"/>
      <c r="BT415" s="172">
        <v>0</v>
      </c>
      <c r="BU415" s="172">
        <v>0</v>
      </c>
      <c r="BV415" s="173" t="s">
        <v>232</v>
      </c>
      <c r="BW415" s="174">
        <v>0</v>
      </c>
      <c r="BX415" s="177">
        <v>0</v>
      </c>
      <c r="BY415" s="178">
        <v>0</v>
      </c>
      <c r="BZ415" s="179">
        <v>0</v>
      </c>
      <c r="CA415" s="179">
        <v>0</v>
      </c>
    </row>
    <row r="416" spans="1:79" x14ac:dyDescent="0.2">
      <c r="A416" s="170">
        <v>42706</v>
      </c>
      <c r="B416" s="171"/>
      <c r="C416" s="172"/>
      <c r="D416" s="172">
        <v>8.3327895267877511E-2</v>
      </c>
      <c r="E416" s="172">
        <v>3.6204191640841502E-2</v>
      </c>
      <c r="F416" s="172" t="s">
        <v>232</v>
      </c>
      <c r="G416" s="172"/>
      <c r="H416" s="173"/>
      <c r="I416" s="171"/>
      <c r="J416" s="172"/>
      <c r="K416" s="172"/>
      <c r="L416" s="172"/>
      <c r="M416" s="171"/>
      <c r="N416" s="172"/>
      <c r="O416" s="172"/>
      <c r="P416" s="172"/>
      <c r="Q416" s="172"/>
      <c r="R416" s="172"/>
      <c r="S416" s="172"/>
      <c r="T416" s="172" t="s">
        <v>232</v>
      </c>
      <c r="U416" s="172">
        <v>0.90619801475693651</v>
      </c>
      <c r="V416" s="172">
        <v>0.90619801475693651</v>
      </c>
      <c r="W416" s="172"/>
      <c r="X416" s="172"/>
      <c r="Y416" s="172"/>
      <c r="Z416" s="172"/>
      <c r="AA416" s="172"/>
      <c r="AB416" s="172"/>
      <c r="AC416" s="172"/>
      <c r="AD416" s="172"/>
      <c r="AE416" s="172"/>
      <c r="AF416" s="172"/>
      <c r="AG416" s="172"/>
      <c r="AH416" s="172"/>
      <c r="AI416" s="172"/>
      <c r="AJ416" s="173"/>
      <c r="AK416" s="170">
        <v>42706</v>
      </c>
      <c r="AL416" s="171">
        <v>0</v>
      </c>
      <c r="AM416" s="172">
        <v>0</v>
      </c>
      <c r="AN416" s="172">
        <v>0</v>
      </c>
      <c r="AO416" s="172">
        <v>0</v>
      </c>
      <c r="AP416" s="172">
        <v>0</v>
      </c>
      <c r="AQ416" s="172">
        <v>0</v>
      </c>
      <c r="AR416" s="173">
        <v>0</v>
      </c>
      <c r="AS416" s="174">
        <v>0</v>
      </c>
      <c r="AT416" s="171" t="s">
        <v>232</v>
      </c>
      <c r="AU416" s="172">
        <v>0</v>
      </c>
      <c r="AV416" s="172">
        <v>0</v>
      </c>
      <c r="AW416" s="175" t="s">
        <v>232</v>
      </c>
      <c r="AX416" s="176">
        <v>0</v>
      </c>
      <c r="AY416" s="171" t="s">
        <v>232</v>
      </c>
      <c r="AZ416" s="172">
        <v>0</v>
      </c>
      <c r="BA416" s="172">
        <v>0</v>
      </c>
      <c r="BB416" s="172">
        <v>0</v>
      </c>
      <c r="BC416" s="172">
        <v>0</v>
      </c>
      <c r="BD416" s="172">
        <v>0</v>
      </c>
      <c r="BE416" s="172">
        <v>0</v>
      </c>
      <c r="BF416" s="172">
        <v>0</v>
      </c>
      <c r="BG416" s="172">
        <v>0</v>
      </c>
      <c r="BH416" s="172">
        <v>0</v>
      </c>
      <c r="BI416" s="172">
        <v>0</v>
      </c>
      <c r="BJ416" s="172">
        <v>0</v>
      </c>
      <c r="BK416" s="172" t="s">
        <v>232</v>
      </c>
      <c r="BL416" s="172" t="s">
        <v>232</v>
      </c>
      <c r="BM416" s="172" t="s">
        <v>232</v>
      </c>
      <c r="BN416" s="172">
        <v>0</v>
      </c>
      <c r="BO416" s="172">
        <v>0</v>
      </c>
      <c r="BP416" s="172">
        <v>0</v>
      </c>
      <c r="BQ416" s="172" t="s">
        <v>232</v>
      </c>
      <c r="BR416" s="172" t="s">
        <v>232</v>
      </c>
      <c r="BS416" s="172"/>
      <c r="BT416" s="172">
        <v>0</v>
      </c>
      <c r="BU416" s="172">
        <v>0</v>
      </c>
      <c r="BV416" s="173" t="s">
        <v>232</v>
      </c>
      <c r="BW416" s="174">
        <v>0</v>
      </c>
      <c r="BX416" s="177">
        <v>0</v>
      </c>
      <c r="BY416" s="178">
        <v>0</v>
      </c>
      <c r="BZ416" s="179">
        <v>0</v>
      </c>
      <c r="CA416" s="179">
        <v>0</v>
      </c>
    </row>
    <row r="417" spans="1:79" x14ac:dyDescent="0.2">
      <c r="A417" s="170">
        <v>42709</v>
      </c>
      <c r="B417" s="171"/>
      <c r="C417" s="172"/>
      <c r="D417" s="172">
        <v>8.0303547409219356E-2</v>
      </c>
      <c r="E417" s="172">
        <v>3.4187690420414099E-2</v>
      </c>
      <c r="F417" s="172" t="s">
        <v>232</v>
      </c>
      <c r="G417" s="172"/>
      <c r="H417" s="173"/>
      <c r="I417" s="171"/>
      <c r="J417" s="172"/>
      <c r="K417" s="172"/>
      <c r="L417" s="172"/>
      <c r="M417" s="171"/>
      <c r="N417" s="172"/>
      <c r="O417" s="172"/>
      <c r="P417" s="172"/>
      <c r="Q417" s="172"/>
      <c r="R417" s="172"/>
      <c r="S417" s="172"/>
      <c r="T417" s="172" t="s">
        <v>232</v>
      </c>
      <c r="U417" s="172">
        <v>0.90221056575497016</v>
      </c>
      <c r="V417" s="172">
        <v>0.90221056575497016</v>
      </c>
      <c r="W417" s="172"/>
      <c r="X417" s="172"/>
      <c r="Y417" s="172"/>
      <c r="Z417" s="172"/>
      <c r="AA417" s="172"/>
      <c r="AB417" s="172"/>
      <c r="AC417" s="172"/>
      <c r="AD417" s="172"/>
      <c r="AE417" s="172"/>
      <c r="AF417" s="172"/>
      <c r="AG417" s="172"/>
      <c r="AH417" s="172"/>
      <c r="AI417" s="172"/>
      <c r="AJ417" s="173"/>
      <c r="AK417" s="170">
        <v>42709</v>
      </c>
      <c r="AL417" s="171">
        <v>0</v>
      </c>
      <c r="AM417" s="172">
        <v>0</v>
      </c>
      <c r="AN417" s="172">
        <v>0</v>
      </c>
      <c r="AO417" s="172">
        <v>0</v>
      </c>
      <c r="AP417" s="172">
        <v>0</v>
      </c>
      <c r="AQ417" s="172">
        <v>0</v>
      </c>
      <c r="AR417" s="173">
        <v>0</v>
      </c>
      <c r="AS417" s="174">
        <v>0</v>
      </c>
      <c r="AT417" s="171" t="s">
        <v>232</v>
      </c>
      <c r="AU417" s="172">
        <v>0</v>
      </c>
      <c r="AV417" s="172">
        <v>0</v>
      </c>
      <c r="AW417" s="175" t="s">
        <v>232</v>
      </c>
      <c r="AX417" s="176">
        <v>0</v>
      </c>
      <c r="AY417" s="171" t="s">
        <v>232</v>
      </c>
      <c r="AZ417" s="172">
        <v>0</v>
      </c>
      <c r="BA417" s="172">
        <v>0</v>
      </c>
      <c r="BB417" s="172">
        <v>0</v>
      </c>
      <c r="BC417" s="172">
        <v>0</v>
      </c>
      <c r="BD417" s="172">
        <v>0</v>
      </c>
      <c r="BE417" s="172">
        <v>0</v>
      </c>
      <c r="BF417" s="172">
        <v>0</v>
      </c>
      <c r="BG417" s="172">
        <v>0</v>
      </c>
      <c r="BH417" s="172">
        <v>0</v>
      </c>
      <c r="BI417" s="172">
        <v>0</v>
      </c>
      <c r="BJ417" s="172">
        <v>0</v>
      </c>
      <c r="BK417" s="172" t="s">
        <v>232</v>
      </c>
      <c r="BL417" s="172" t="s">
        <v>232</v>
      </c>
      <c r="BM417" s="172" t="s">
        <v>232</v>
      </c>
      <c r="BN417" s="172">
        <v>0</v>
      </c>
      <c r="BO417" s="172">
        <v>0</v>
      </c>
      <c r="BP417" s="172">
        <v>0</v>
      </c>
      <c r="BQ417" s="172" t="s">
        <v>232</v>
      </c>
      <c r="BR417" s="172" t="s">
        <v>232</v>
      </c>
      <c r="BS417" s="172"/>
      <c r="BT417" s="172">
        <v>0</v>
      </c>
      <c r="BU417" s="172">
        <v>0</v>
      </c>
      <c r="BV417" s="173" t="s">
        <v>232</v>
      </c>
      <c r="BW417" s="174">
        <v>0</v>
      </c>
      <c r="BX417" s="177">
        <v>0</v>
      </c>
      <c r="BY417" s="178">
        <v>0</v>
      </c>
      <c r="BZ417" s="179">
        <v>0</v>
      </c>
      <c r="CA417" s="179">
        <v>0</v>
      </c>
    </row>
    <row r="418" spans="1:79" x14ac:dyDescent="0.2">
      <c r="A418" s="170">
        <v>42710</v>
      </c>
      <c r="B418" s="171"/>
      <c r="C418" s="172"/>
      <c r="D418" s="172">
        <v>7.9296171199423379E-2</v>
      </c>
      <c r="E418" s="172">
        <v>3.2175032175028637E-2</v>
      </c>
      <c r="F418" s="172" t="s">
        <v>232</v>
      </c>
      <c r="G418" s="172"/>
      <c r="H418" s="173"/>
      <c r="I418" s="171"/>
      <c r="J418" s="172"/>
      <c r="K418" s="172"/>
      <c r="L418" s="172"/>
      <c r="M418" s="171"/>
      <c r="N418" s="172"/>
      <c r="O418" s="172"/>
      <c r="P418" s="172"/>
      <c r="Q418" s="172"/>
      <c r="R418" s="172"/>
      <c r="S418" s="172"/>
      <c r="T418" s="172" t="s">
        <v>232</v>
      </c>
      <c r="U418" s="172">
        <v>0.90121594213034772</v>
      </c>
      <c r="V418" s="172">
        <v>0.90121594213034772</v>
      </c>
      <c r="W418" s="172"/>
      <c r="X418" s="172"/>
      <c r="Y418" s="172"/>
      <c r="Z418" s="172"/>
      <c r="AA418" s="172"/>
      <c r="AB418" s="172"/>
      <c r="AC418" s="172"/>
      <c r="AD418" s="172"/>
      <c r="AE418" s="172"/>
      <c r="AF418" s="172"/>
      <c r="AG418" s="172"/>
      <c r="AH418" s="172"/>
      <c r="AI418" s="172"/>
      <c r="AJ418" s="173"/>
      <c r="AK418" s="170">
        <v>42710</v>
      </c>
      <c r="AL418" s="171">
        <v>0</v>
      </c>
      <c r="AM418" s="172">
        <v>0</v>
      </c>
      <c r="AN418" s="172">
        <v>0</v>
      </c>
      <c r="AO418" s="172">
        <v>0</v>
      </c>
      <c r="AP418" s="172">
        <v>0</v>
      </c>
      <c r="AQ418" s="172">
        <v>0</v>
      </c>
      <c r="AR418" s="173">
        <v>0</v>
      </c>
      <c r="AS418" s="174">
        <v>0</v>
      </c>
      <c r="AT418" s="171" t="s">
        <v>232</v>
      </c>
      <c r="AU418" s="172">
        <v>0</v>
      </c>
      <c r="AV418" s="172">
        <v>0</v>
      </c>
      <c r="AW418" s="175" t="s">
        <v>232</v>
      </c>
      <c r="AX418" s="176">
        <v>0</v>
      </c>
      <c r="AY418" s="171" t="s">
        <v>232</v>
      </c>
      <c r="AZ418" s="172">
        <v>0</v>
      </c>
      <c r="BA418" s="172">
        <v>0</v>
      </c>
      <c r="BB418" s="172">
        <v>0</v>
      </c>
      <c r="BC418" s="172">
        <v>0</v>
      </c>
      <c r="BD418" s="172">
        <v>0</v>
      </c>
      <c r="BE418" s="172">
        <v>0</v>
      </c>
      <c r="BF418" s="172">
        <v>0</v>
      </c>
      <c r="BG418" s="172">
        <v>0</v>
      </c>
      <c r="BH418" s="172">
        <v>0</v>
      </c>
      <c r="BI418" s="172">
        <v>0</v>
      </c>
      <c r="BJ418" s="172" t="s">
        <v>232</v>
      </c>
      <c r="BK418" s="172" t="s">
        <v>232</v>
      </c>
      <c r="BL418" s="172" t="s">
        <v>232</v>
      </c>
      <c r="BM418" s="172" t="s">
        <v>232</v>
      </c>
      <c r="BN418" s="172">
        <v>0</v>
      </c>
      <c r="BO418" s="172">
        <v>0</v>
      </c>
      <c r="BP418" s="172">
        <v>0</v>
      </c>
      <c r="BQ418" s="172" t="s">
        <v>232</v>
      </c>
      <c r="BR418" s="172" t="s">
        <v>232</v>
      </c>
      <c r="BS418" s="172"/>
      <c r="BT418" s="172">
        <v>0</v>
      </c>
      <c r="BU418" s="172">
        <v>0</v>
      </c>
      <c r="BV418" s="173" t="s">
        <v>232</v>
      </c>
      <c r="BW418" s="174">
        <v>0</v>
      </c>
      <c r="BX418" s="177">
        <v>0</v>
      </c>
      <c r="BY418" s="178">
        <v>0</v>
      </c>
      <c r="BZ418" s="179">
        <v>0</v>
      </c>
      <c r="CA418" s="179">
        <v>0</v>
      </c>
    </row>
    <row r="419" spans="1:79" x14ac:dyDescent="0.2">
      <c r="A419" s="170">
        <v>42711</v>
      </c>
      <c r="B419" s="171"/>
      <c r="C419" s="172"/>
      <c r="D419" s="172">
        <v>7.7284794467611329E-2</v>
      </c>
      <c r="E419" s="172">
        <v>0.11667672500502883</v>
      </c>
      <c r="F419" s="172" t="s">
        <v>232</v>
      </c>
      <c r="G419" s="172"/>
      <c r="H419" s="173"/>
      <c r="I419" s="171"/>
      <c r="J419" s="172"/>
      <c r="K419" s="172"/>
      <c r="L419" s="172"/>
      <c r="M419" s="171"/>
      <c r="N419" s="172"/>
      <c r="O419" s="172"/>
      <c r="P419" s="172"/>
      <c r="Q419" s="172"/>
      <c r="R419" s="172"/>
      <c r="S419" s="172"/>
      <c r="T419" s="172" t="s">
        <v>232</v>
      </c>
      <c r="U419" s="172">
        <v>0.90021231422504933</v>
      </c>
      <c r="V419" s="172">
        <v>0.90021231422504933</v>
      </c>
      <c r="W419" s="172"/>
      <c r="X419" s="172"/>
      <c r="Y419" s="172"/>
      <c r="Z419" s="172"/>
      <c r="AA419" s="172"/>
      <c r="AB419" s="172"/>
      <c r="AC419" s="172"/>
      <c r="AD419" s="172"/>
      <c r="AE419" s="172"/>
      <c r="AF419" s="172"/>
      <c r="AG419" s="172"/>
      <c r="AH419" s="172"/>
      <c r="AI419" s="172"/>
      <c r="AJ419" s="173"/>
      <c r="AK419" s="170">
        <v>42711</v>
      </c>
      <c r="AL419" s="171">
        <v>0</v>
      </c>
      <c r="AM419" s="172">
        <v>0</v>
      </c>
      <c r="AN419" s="172">
        <v>0</v>
      </c>
      <c r="AO419" s="172">
        <v>0</v>
      </c>
      <c r="AP419" s="172">
        <v>0</v>
      </c>
      <c r="AQ419" s="172">
        <v>0</v>
      </c>
      <c r="AR419" s="173">
        <v>0</v>
      </c>
      <c r="AS419" s="174">
        <v>0</v>
      </c>
      <c r="AT419" s="171">
        <v>0</v>
      </c>
      <c r="AU419" s="172">
        <v>0</v>
      </c>
      <c r="AV419" s="172">
        <v>0</v>
      </c>
      <c r="AW419" s="175" t="s">
        <v>232</v>
      </c>
      <c r="AX419" s="176">
        <v>0</v>
      </c>
      <c r="AY419" s="171" t="s">
        <v>232</v>
      </c>
      <c r="AZ419" s="172">
        <v>0</v>
      </c>
      <c r="BA419" s="172">
        <v>0</v>
      </c>
      <c r="BB419" s="172">
        <v>0</v>
      </c>
      <c r="BC419" s="172">
        <v>0</v>
      </c>
      <c r="BD419" s="172">
        <v>0</v>
      </c>
      <c r="BE419" s="172">
        <v>0</v>
      </c>
      <c r="BF419" s="172">
        <v>0</v>
      </c>
      <c r="BG419" s="172">
        <v>0</v>
      </c>
      <c r="BH419" s="172">
        <v>0</v>
      </c>
      <c r="BI419" s="172">
        <v>0</v>
      </c>
      <c r="BJ419" s="172" t="s">
        <v>232</v>
      </c>
      <c r="BK419" s="172" t="s">
        <v>232</v>
      </c>
      <c r="BL419" s="172" t="s">
        <v>232</v>
      </c>
      <c r="BM419" s="172" t="s">
        <v>232</v>
      </c>
      <c r="BN419" s="172">
        <v>0</v>
      </c>
      <c r="BO419" s="172">
        <v>0</v>
      </c>
      <c r="BP419" s="172">
        <v>0</v>
      </c>
      <c r="BQ419" s="172" t="s">
        <v>232</v>
      </c>
      <c r="BR419" s="172" t="s">
        <v>232</v>
      </c>
      <c r="BS419" s="172"/>
      <c r="BT419" s="172">
        <v>0</v>
      </c>
      <c r="BU419" s="172">
        <v>0</v>
      </c>
      <c r="BV419" s="173" t="s">
        <v>232</v>
      </c>
      <c r="BW419" s="174">
        <v>0</v>
      </c>
      <c r="BX419" s="177">
        <v>0</v>
      </c>
      <c r="BY419" s="178">
        <v>0</v>
      </c>
      <c r="BZ419" s="179">
        <v>0</v>
      </c>
      <c r="CA419" s="179">
        <v>0</v>
      </c>
    </row>
    <row r="420" spans="1:79" x14ac:dyDescent="0.2">
      <c r="A420" s="170">
        <v>42713</v>
      </c>
      <c r="B420" s="171"/>
      <c r="C420" s="172"/>
      <c r="D420" s="172">
        <v>7.5269086985977701E-2</v>
      </c>
      <c r="E420" s="172">
        <v>2.4776089169502039E-2</v>
      </c>
      <c r="F420" s="172">
        <v>0.10261599815858179</v>
      </c>
      <c r="G420" s="172"/>
      <c r="H420" s="173"/>
      <c r="I420" s="171"/>
      <c r="J420" s="172"/>
      <c r="K420" s="172"/>
      <c r="L420" s="172"/>
      <c r="M420" s="171"/>
      <c r="N420" s="172"/>
      <c r="O420" s="172"/>
      <c r="P420" s="172"/>
      <c r="Q420" s="172"/>
      <c r="R420" s="172"/>
      <c r="S420" s="172"/>
      <c r="T420" s="172" t="s">
        <v>232</v>
      </c>
      <c r="U420" s="172">
        <v>0.89622476557776665</v>
      </c>
      <c r="V420" s="172">
        <v>0.89622476557776665</v>
      </c>
      <c r="W420" s="172"/>
      <c r="X420" s="172"/>
      <c r="Y420" s="172"/>
      <c r="Z420" s="172"/>
      <c r="AA420" s="172"/>
      <c r="AB420" s="172"/>
      <c r="AC420" s="172"/>
      <c r="AD420" s="172"/>
      <c r="AE420" s="172"/>
      <c r="AF420" s="172"/>
      <c r="AG420" s="172"/>
      <c r="AH420" s="172"/>
      <c r="AI420" s="172"/>
      <c r="AJ420" s="173"/>
      <c r="AK420" s="170">
        <v>42713</v>
      </c>
      <c r="AL420" s="171">
        <v>0</v>
      </c>
      <c r="AM420" s="172" t="s">
        <v>232</v>
      </c>
      <c r="AN420" s="172">
        <v>0</v>
      </c>
      <c r="AO420" s="172">
        <v>0</v>
      </c>
      <c r="AP420" s="172">
        <v>0</v>
      </c>
      <c r="AQ420" s="172">
        <v>0</v>
      </c>
      <c r="AR420" s="173">
        <v>0</v>
      </c>
      <c r="AS420" s="174">
        <v>0</v>
      </c>
      <c r="AT420" s="171">
        <v>0</v>
      </c>
      <c r="AU420" s="172" t="s">
        <v>232</v>
      </c>
      <c r="AV420" s="172">
        <v>0</v>
      </c>
      <c r="AW420" s="175" t="s">
        <v>232</v>
      </c>
      <c r="AX420" s="176">
        <v>0</v>
      </c>
      <c r="AY420" s="171" t="s">
        <v>232</v>
      </c>
      <c r="AZ420" s="172">
        <v>0</v>
      </c>
      <c r="BA420" s="172">
        <v>0</v>
      </c>
      <c r="BB420" s="172">
        <v>0</v>
      </c>
      <c r="BC420" s="172">
        <v>0</v>
      </c>
      <c r="BD420" s="172">
        <v>0</v>
      </c>
      <c r="BE420" s="172">
        <v>0</v>
      </c>
      <c r="BF420" s="172">
        <v>0</v>
      </c>
      <c r="BG420" s="172">
        <v>0</v>
      </c>
      <c r="BH420" s="172">
        <v>0</v>
      </c>
      <c r="BI420" s="172">
        <v>0</v>
      </c>
      <c r="BJ420" s="172" t="s">
        <v>232</v>
      </c>
      <c r="BK420" s="172" t="s">
        <v>232</v>
      </c>
      <c r="BL420" s="172" t="s">
        <v>232</v>
      </c>
      <c r="BM420" s="172" t="s">
        <v>232</v>
      </c>
      <c r="BN420" s="172">
        <v>0</v>
      </c>
      <c r="BO420" s="172">
        <v>0</v>
      </c>
      <c r="BP420" s="172">
        <v>0</v>
      </c>
      <c r="BQ420" s="172" t="s">
        <v>232</v>
      </c>
      <c r="BR420" s="172" t="s">
        <v>232</v>
      </c>
      <c r="BS420" s="172"/>
      <c r="BT420" s="172">
        <v>0</v>
      </c>
      <c r="BU420" s="172">
        <v>0</v>
      </c>
      <c r="BV420" s="173" t="s">
        <v>232</v>
      </c>
      <c r="BW420" s="174">
        <v>0</v>
      </c>
      <c r="BX420" s="177">
        <v>0</v>
      </c>
      <c r="BY420" s="178">
        <v>0</v>
      </c>
      <c r="BZ420" s="179">
        <v>0</v>
      </c>
      <c r="CA420" s="179">
        <v>0</v>
      </c>
    </row>
    <row r="421" spans="1:79" x14ac:dyDescent="0.2">
      <c r="A421" s="170">
        <v>42716</v>
      </c>
      <c r="B421" s="171"/>
      <c r="C421" s="172"/>
      <c r="D421" s="172">
        <v>7.1243295855343947E-2</v>
      </c>
      <c r="E421" s="172">
        <v>0.110611682604804</v>
      </c>
      <c r="F421" s="172" t="s">
        <v>232</v>
      </c>
      <c r="G421" s="172"/>
      <c r="H421" s="173"/>
      <c r="I421" s="171"/>
      <c r="J421" s="172"/>
      <c r="K421" s="172"/>
      <c r="L421" s="172"/>
      <c r="M421" s="171"/>
      <c r="N421" s="172"/>
      <c r="O421" s="172"/>
      <c r="P421" s="172"/>
      <c r="Q421" s="172"/>
      <c r="R421" s="172"/>
      <c r="S421" s="172"/>
      <c r="T421" s="172" t="s">
        <v>232</v>
      </c>
      <c r="U421" s="172">
        <v>0.8932318206342601</v>
      </c>
      <c r="V421" s="172">
        <v>0.8932318206342601</v>
      </c>
      <c r="W421" s="172"/>
      <c r="X421" s="172"/>
      <c r="Y421" s="172"/>
      <c r="Z421" s="172"/>
      <c r="AA421" s="172"/>
      <c r="AB421" s="172"/>
      <c r="AC421" s="172"/>
      <c r="AD421" s="172"/>
      <c r="AE421" s="172"/>
      <c r="AF421" s="172"/>
      <c r="AG421" s="172"/>
      <c r="AH421" s="172"/>
      <c r="AI421" s="172"/>
      <c r="AJ421" s="173"/>
      <c r="AK421" s="170">
        <v>42716</v>
      </c>
      <c r="AL421" s="171">
        <v>0</v>
      </c>
      <c r="AM421" s="172">
        <v>0</v>
      </c>
      <c r="AN421" s="172">
        <v>0</v>
      </c>
      <c r="AO421" s="172">
        <v>0</v>
      </c>
      <c r="AP421" s="172">
        <v>0</v>
      </c>
      <c r="AQ421" s="172">
        <v>0</v>
      </c>
      <c r="AR421" s="173">
        <v>0</v>
      </c>
      <c r="AS421" s="174">
        <v>0</v>
      </c>
      <c r="AT421" s="171">
        <v>0</v>
      </c>
      <c r="AU421" s="172" t="s">
        <v>232</v>
      </c>
      <c r="AV421" s="172">
        <v>0</v>
      </c>
      <c r="AW421" s="175" t="s">
        <v>232</v>
      </c>
      <c r="AX421" s="176">
        <v>0</v>
      </c>
      <c r="AY421" s="171">
        <v>0</v>
      </c>
      <c r="AZ421" s="172">
        <v>0</v>
      </c>
      <c r="BA421" s="172">
        <v>0</v>
      </c>
      <c r="BB421" s="172">
        <v>0</v>
      </c>
      <c r="BC421" s="172">
        <v>0</v>
      </c>
      <c r="BD421" s="172">
        <v>0</v>
      </c>
      <c r="BE421" s="172">
        <v>0</v>
      </c>
      <c r="BF421" s="172">
        <v>0</v>
      </c>
      <c r="BG421" s="172">
        <v>0</v>
      </c>
      <c r="BH421" s="172">
        <v>0</v>
      </c>
      <c r="BI421" s="172">
        <v>0</v>
      </c>
      <c r="BJ421" s="172" t="s">
        <v>232</v>
      </c>
      <c r="BK421" s="172" t="s">
        <v>232</v>
      </c>
      <c r="BL421" s="172" t="s">
        <v>232</v>
      </c>
      <c r="BM421" s="172" t="s">
        <v>232</v>
      </c>
      <c r="BN421" s="172">
        <v>0</v>
      </c>
      <c r="BO421" s="172">
        <v>0</v>
      </c>
      <c r="BP421" s="172">
        <v>0</v>
      </c>
      <c r="BQ421" s="172" t="s">
        <v>232</v>
      </c>
      <c r="BR421" s="172" t="s">
        <v>232</v>
      </c>
      <c r="BS421" s="172"/>
      <c r="BT421" s="172">
        <v>0</v>
      </c>
      <c r="BU421" s="172">
        <v>0</v>
      </c>
      <c r="BV421" s="173" t="s">
        <v>232</v>
      </c>
      <c r="BW421" s="174">
        <v>0</v>
      </c>
      <c r="BX421" s="177">
        <v>0</v>
      </c>
      <c r="BY421" s="178">
        <v>0</v>
      </c>
      <c r="BZ421" s="179">
        <v>0</v>
      </c>
      <c r="CA421" s="179">
        <v>0</v>
      </c>
    </row>
    <row r="422" spans="1:79" x14ac:dyDescent="0.2">
      <c r="A422" s="170">
        <v>42717</v>
      </c>
      <c r="B422" s="171"/>
      <c r="C422" s="172"/>
      <c r="D422" s="172">
        <v>7.1239721663395275E-2</v>
      </c>
      <c r="E422" s="172">
        <v>2.4774060351651705E-2</v>
      </c>
      <c r="F422" s="172">
        <v>0.10410927520379486</v>
      </c>
      <c r="G422" s="172"/>
      <c r="H422" s="173"/>
      <c r="I422" s="171"/>
      <c r="J422" s="172"/>
      <c r="K422" s="172"/>
      <c r="L422" s="172"/>
      <c r="M422" s="171"/>
      <c r="N422" s="172"/>
      <c r="O422" s="172"/>
      <c r="P422" s="172"/>
      <c r="Q422" s="172"/>
      <c r="R422" s="172"/>
      <c r="S422" s="172"/>
      <c r="T422" s="172" t="s">
        <v>232</v>
      </c>
      <c r="U422" s="172">
        <v>0.89223713724765397</v>
      </c>
      <c r="V422" s="172">
        <v>0.89223713724765397</v>
      </c>
      <c r="W422" s="172"/>
      <c r="X422" s="172"/>
      <c r="Y422" s="172"/>
      <c r="Z422" s="172"/>
      <c r="AA422" s="172"/>
      <c r="AB422" s="172"/>
      <c r="AC422" s="172"/>
      <c r="AD422" s="172"/>
      <c r="AE422" s="172"/>
      <c r="AF422" s="172"/>
      <c r="AG422" s="172"/>
      <c r="AH422" s="172"/>
      <c r="AI422" s="172"/>
      <c r="AJ422" s="173"/>
      <c r="AK422" s="170">
        <v>42717</v>
      </c>
      <c r="AL422" s="171">
        <v>0</v>
      </c>
      <c r="AM422" s="172">
        <v>0</v>
      </c>
      <c r="AN422" s="172">
        <v>0</v>
      </c>
      <c r="AO422" s="172">
        <v>0</v>
      </c>
      <c r="AP422" s="172">
        <v>0</v>
      </c>
      <c r="AQ422" s="172">
        <v>0</v>
      </c>
      <c r="AR422" s="173">
        <v>0</v>
      </c>
      <c r="AS422" s="174">
        <v>0</v>
      </c>
      <c r="AT422" s="171">
        <v>0</v>
      </c>
      <c r="AU422" s="172" t="s">
        <v>232</v>
      </c>
      <c r="AV422" s="172">
        <v>0</v>
      </c>
      <c r="AW422" s="175" t="s">
        <v>232</v>
      </c>
      <c r="AX422" s="176">
        <v>0</v>
      </c>
      <c r="AY422" s="171">
        <v>0</v>
      </c>
      <c r="AZ422" s="172">
        <v>0</v>
      </c>
      <c r="BA422" s="172">
        <v>0</v>
      </c>
      <c r="BB422" s="172">
        <v>0</v>
      </c>
      <c r="BC422" s="172">
        <v>0</v>
      </c>
      <c r="BD422" s="172">
        <v>0</v>
      </c>
      <c r="BE422" s="172">
        <v>0</v>
      </c>
      <c r="BF422" s="172">
        <v>0</v>
      </c>
      <c r="BG422" s="172">
        <v>0</v>
      </c>
      <c r="BH422" s="172">
        <v>0</v>
      </c>
      <c r="BI422" s="172">
        <v>0</v>
      </c>
      <c r="BJ422" s="172" t="s">
        <v>232</v>
      </c>
      <c r="BK422" s="172" t="s">
        <v>232</v>
      </c>
      <c r="BL422" s="172" t="s">
        <v>232</v>
      </c>
      <c r="BM422" s="172" t="s">
        <v>232</v>
      </c>
      <c r="BN422" s="172">
        <v>0</v>
      </c>
      <c r="BO422" s="172">
        <v>0</v>
      </c>
      <c r="BP422" s="172">
        <v>0</v>
      </c>
      <c r="BQ422" s="172" t="s">
        <v>232</v>
      </c>
      <c r="BR422" s="172" t="s">
        <v>232</v>
      </c>
      <c r="BS422" s="172"/>
      <c r="BT422" s="172">
        <v>0</v>
      </c>
      <c r="BU422" s="172">
        <v>0</v>
      </c>
      <c r="BV422" s="173" t="s">
        <v>232</v>
      </c>
      <c r="BW422" s="174">
        <v>0</v>
      </c>
      <c r="BX422" s="177">
        <v>0</v>
      </c>
      <c r="BY422" s="178">
        <v>0</v>
      </c>
      <c r="BZ422" s="179">
        <v>0</v>
      </c>
      <c r="CA422" s="179">
        <v>0</v>
      </c>
    </row>
    <row r="423" spans="1:79" x14ac:dyDescent="0.2">
      <c r="A423" s="170">
        <v>42718</v>
      </c>
      <c r="B423" s="171"/>
      <c r="C423" s="172"/>
      <c r="D423" s="172">
        <v>6.9229495778508371E-2</v>
      </c>
      <c r="E423" s="172">
        <v>0.1075825595600168</v>
      </c>
      <c r="F423" s="172" t="s">
        <v>232</v>
      </c>
      <c r="G423" s="172"/>
      <c r="H423" s="173"/>
      <c r="I423" s="171"/>
      <c r="J423" s="172"/>
      <c r="K423" s="172"/>
      <c r="L423" s="172"/>
      <c r="M423" s="171"/>
      <c r="N423" s="172"/>
      <c r="O423" s="172"/>
      <c r="P423" s="172"/>
      <c r="Q423" s="172"/>
      <c r="R423" s="172"/>
      <c r="S423" s="172"/>
      <c r="T423" s="172" t="s">
        <v>232</v>
      </c>
      <c r="U423" s="172">
        <v>0.89123353915632142</v>
      </c>
      <c r="V423" s="172">
        <v>0.89123353915632142</v>
      </c>
      <c r="W423" s="172"/>
      <c r="X423" s="172"/>
      <c r="Y423" s="172"/>
      <c r="Z423" s="172"/>
      <c r="AA423" s="172"/>
      <c r="AB423" s="172"/>
      <c r="AC423" s="172"/>
      <c r="AD423" s="172"/>
      <c r="AE423" s="172"/>
      <c r="AF423" s="172"/>
      <c r="AG423" s="172"/>
      <c r="AH423" s="172"/>
      <c r="AI423" s="172"/>
      <c r="AJ423" s="173"/>
      <c r="AK423" s="170">
        <v>42718</v>
      </c>
      <c r="AL423" s="171">
        <v>0</v>
      </c>
      <c r="AM423" s="172">
        <v>0</v>
      </c>
      <c r="AN423" s="172">
        <v>0</v>
      </c>
      <c r="AO423" s="172">
        <v>0</v>
      </c>
      <c r="AP423" s="172">
        <v>0</v>
      </c>
      <c r="AQ423" s="172">
        <v>0</v>
      </c>
      <c r="AR423" s="173">
        <v>0</v>
      </c>
      <c r="AS423" s="174">
        <v>0</v>
      </c>
      <c r="AT423" s="171">
        <v>0</v>
      </c>
      <c r="AU423" s="172">
        <v>0</v>
      </c>
      <c r="AV423" s="172">
        <v>0</v>
      </c>
      <c r="AW423" s="175" t="s">
        <v>232</v>
      </c>
      <c r="AX423" s="176">
        <v>0</v>
      </c>
      <c r="AY423" s="171">
        <v>0</v>
      </c>
      <c r="AZ423" s="172">
        <v>0</v>
      </c>
      <c r="BA423" s="172">
        <v>0</v>
      </c>
      <c r="BB423" s="172">
        <v>0</v>
      </c>
      <c r="BC423" s="172">
        <v>0</v>
      </c>
      <c r="BD423" s="172">
        <v>0</v>
      </c>
      <c r="BE423" s="172">
        <v>0</v>
      </c>
      <c r="BF423" s="172">
        <v>0</v>
      </c>
      <c r="BG423" s="172">
        <v>0</v>
      </c>
      <c r="BH423" s="172">
        <v>0</v>
      </c>
      <c r="BI423" s="172">
        <v>0</v>
      </c>
      <c r="BJ423" s="172" t="s">
        <v>232</v>
      </c>
      <c r="BK423" s="172" t="s">
        <v>232</v>
      </c>
      <c r="BL423" s="172" t="s">
        <v>232</v>
      </c>
      <c r="BM423" s="172" t="s">
        <v>232</v>
      </c>
      <c r="BN423" s="172">
        <v>0</v>
      </c>
      <c r="BO423" s="172">
        <v>0</v>
      </c>
      <c r="BP423" s="172">
        <v>0</v>
      </c>
      <c r="BQ423" s="172" t="s">
        <v>232</v>
      </c>
      <c r="BR423" s="172" t="s">
        <v>232</v>
      </c>
      <c r="BS423" s="172"/>
      <c r="BT423" s="172">
        <v>0</v>
      </c>
      <c r="BU423" s="172">
        <v>0</v>
      </c>
      <c r="BV423" s="173" t="s">
        <v>232</v>
      </c>
      <c r="BW423" s="174">
        <v>0</v>
      </c>
      <c r="BX423" s="177">
        <v>0</v>
      </c>
      <c r="BY423" s="178">
        <v>0</v>
      </c>
      <c r="BZ423" s="179">
        <v>0</v>
      </c>
      <c r="CA423" s="179">
        <v>0</v>
      </c>
    </row>
    <row r="424" spans="1:79" x14ac:dyDescent="0.2">
      <c r="A424" s="170">
        <v>42719</v>
      </c>
      <c r="B424" s="171"/>
      <c r="C424" s="172"/>
      <c r="D424" s="172">
        <v>6.8222405040429632E-2</v>
      </c>
      <c r="E424" s="172">
        <v>0.10757715141735341</v>
      </c>
      <c r="F424" s="172" t="s">
        <v>232</v>
      </c>
      <c r="G424" s="172"/>
      <c r="H424" s="173"/>
      <c r="I424" s="171"/>
      <c r="J424" s="172"/>
      <c r="K424" s="172"/>
      <c r="L424" s="172"/>
      <c r="M424" s="171"/>
      <c r="N424" s="172"/>
      <c r="O424" s="172"/>
      <c r="P424" s="172"/>
      <c r="Q424" s="172"/>
      <c r="R424" s="172"/>
      <c r="S424" s="172"/>
      <c r="T424" s="172" t="s">
        <v>232</v>
      </c>
      <c r="U424" s="172">
        <v>0.88924414247889338</v>
      </c>
      <c r="V424" s="172">
        <v>0.88924414247889338</v>
      </c>
      <c r="W424" s="172"/>
      <c r="X424" s="172"/>
      <c r="Y424" s="172"/>
      <c r="Z424" s="172"/>
      <c r="AA424" s="172"/>
      <c r="AB424" s="172"/>
      <c r="AC424" s="172"/>
      <c r="AD424" s="172"/>
      <c r="AE424" s="172"/>
      <c r="AF424" s="172"/>
      <c r="AG424" s="172"/>
      <c r="AH424" s="172"/>
      <c r="AI424" s="172"/>
      <c r="AJ424" s="173"/>
      <c r="AK424" s="170">
        <v>42719</v>
      </c>
      <c r="AL424" s="171" t="s">
        <v>232</v>
      </c>
      <c r="AM424" s="172">
        <v>0</v>
      </c>
      <c r="AN424" s="172">
        <v>0</v>
      </c>
      <c r="AO424" s="172">
        <v>0</v>
      </c>
      <c r="AP424" s="172">
        <v>0</v>
      </c>
      <c r="AQ424" s="172">
        <v>0</v>
      </c>
      <c r="AR424" s="173">
        <v>0</v>
      </c>
      <c r="AS424" s="174">
        <v>0</v>
      </c>
      <c r="AT424" s="171" t="s">
        <v>232</v>
      </c>
      <c r="AU424" s="172">
        <v>1.6086956521739131</v>
      </c>
      <c r="AV424" s="172">
        <v>1.6086956521739131</v>
      </c>
      <c r="AW424" s="175" t="s">
        <v>232</v>
      </c>
      <c r="AX424" s="176">
        <v>1.6086956521739131</v>
      </c>
      <c r="AY424" s="171">
        <v>0</v>
      </c>
      <c r="AZ424" s="172">
        <v>0</v>
      </c>
      <c r="BA424" s="172">
        <v>0</v>
      </c>
      <c r="BB424" s="172">
        <v>0</v>
      </c>
      <c r="BC424" s="172">
        <v>0</v>
      </c>
      <c r="BD424" s="172">
        <v>0</v>
      </c>
      <c r="BE424" s="172">
        <v>0</v>
      </c>
      <c r="BF424" s="172">
        <v>0</v>
      </c>
      <c r="BG424" s="172">
        <v>0</v>
      </c>
      <c r="BH424" s="172">
        <v>0</v>
      </c>
      <c r="BI424" s="172">
        <v>0</v>
      </c>
      <c r="BJ424" s="172" t="s">
        <v>232</v>
      </c>
      <c r="BK424" s="172" t="s">
        <v>232</v>
      </c>
      <c r="BL424" s="172" t="s">
        <v>232</v>
      </c>
      <c r="BM424" s="172" t="s">
        <v>232</v>
      </c>
      <c r="BN424" s="172">
        <v>0</v>
      </c>
      <c r="BO424" s="172">
        <v>0</v>
      </c>
      <c r="BP424" s="172">
        <v>0</v>
      </c>
      <c r="BQ424" s="172" t="s">
        <v>232</v>
      </c>
      <c r="BR424" s="172" t="s">
        <v>232</v>
      </c>
      <c r="BS424" s="172"/>
      <c r="BT424" s="172">
        <v>0</v>
      </c>
      <c r="BU424" s="172">
        <v>0</v>
      </c>
      <c r="BV424" s="173" t="s">
        <v>232</v>
      </c>
      <c r="BW424" s="174">
        <v>0</v>
      </c>
      <c r="BX424" s="177">
        <v>0</v>
      </c>
      <c r="BY424" s="178">
        <v>0</v>
      </c>
      <c r="BZ424" s="179">
        <v>0</v>
      </c>
      <c r="CA424" s="179">
        <v>0.35450181859432939</v>
      </c>
    </row>
    <row r="425" spans="1:79" x14ac:dyDescent="0.2">
      <c r="A425" s="170">
        <v>42720</v>
      </c>
      <c r="B425" s="171"/>
      <c r="C425" s="172"/>
      <c r="D425" s="172">
        <v>6.7216099760738043E-2</v>
      </c>
      <c r="E425" s="172">
        <v>0.10757066236383948</v>
      </c>
      <c r="F425" s="172" t="s">
        <v>232</v>
      </c>
      <c r="G425" s="172"/>
      <c r="H425" s="173"/>
      <c r="I425" s="171"/>
      <c r="J425" s="172"/>
      <c r="K425" s="172"/>
      <c r="L425" s="172"/>
      <c r="M425" s="171"/>
      <c r="N425" s="172"/>
      <c r="O425" s="172"/>
      <c r="P425" s="172"/>
      <c r="Q425" s="172"/>
      <c r="R425" s="172"/>
      <c r="S425" s="172"/>
      <c r="T425" s="172" t="s">
        <v>232</v>
      </c>
      <c r="U425" s="172">
        <v>0.88824055432604709</v>
      </c>
      <c r="V425" s="172">
        <v>0.88824055432604709</v>
      </c>
      <c r="W425" s="172"/>
      <c r="X425" s="172"/>
      <c r="Y425" s="172"/>
      <c r="Z425" s="172"/>
      <c r="AA425" s="172"/>
      <c r="AB425" s="172"/>
      <c r="AC425" s="172"/>
      <c r="AD425" s="172"/>
      <c r="AE425" s="172"/>
      <c r="AF425" s="172"/>
      <c r="AG425" s="172"/>
      <c r="AH425" s="172"/>
      <c r="AI425" s="172"/>
      <c r="AJ425" s="173"/>
      <c r="AK425" s="170">
        <v>42720</v>
      </c>
      <c r="AL425" s="171" t="s">
        <v>232</v>
      </c>
      <c r="AM425" s="172">
        <v>0</v>
      </c>
      <c r="AN425" s="172">
        <v>0</v>
      </c>
      <c r="AO425" s="172">
        <v>0</v>
      </c>
      <c r="AP425" s="172">
        <v>0</v>
      </c>
      <c r="AQ425" s="172">
        <v>0</v>
      </c>
      <c r="AR425" s="173">
        <v>0</v>
      </c>
      <c r="AS425" s="174">
        <v>0</v>
      </c>
      <c r="AT425" s="171" t="s">
        <v>232</v>
      </c>
      <c r="AU425" s="172">
        <v>0</v>
      </c>
      <c r="AV425" s="172">
        <v>0</v>
      </c>
      <c r="AW425" s="175" t="s">
        <v>232</v>
      </c>
      <c r="AX425" s="176">
        <v>0</v>
      </c>
      <c r="AY425" s="171">
        <v>0</v>
      </c>
      <c r="AZ425" s="172">
        <v>0</v>
      </c>
      <c r="BA425" s="172">
        <v>0</v>
      </c>
      <c r="BB425" s="172">
        <v>0</v>
      </c>
      <c r="BC425" s="172">
        <v>0</v>
      </c>
      <c r="BD425" s="172">
        <v>0</v>
      </c>
      <c r="BE425" s="172">
        <v>0</v>
      </c>
      <c r="BF425" s="172">
        <v>0</v>
      </c>
      <c r="BG425" s="172">
        <v>0</v>
      </c>
      <c r="BH425" s="172">
        <v>0</v>
      </c>
      <c r="BI425" s="172">
        <v>0</v>
      </c>
      <c r="BJ425" s="172" t="s">
        <v>232</v>
      </c>
      <c r="BK425" s="172" t="s">
        <v>232</v>
      </c>
      <c r="BL425" s="172" t="s">
        <v>232</v>
      </c>
      <c r="BM425" s="172" t="s">
        <v>232</v>
      </c>
      <c r="BN425" s="172">
        <v>0</v>
      </c>
      <c r="BO425" s="172">
        <v>0</v>
      </c>
      <c r="BP425" s="172">
        <v>0</v>
      </c>
      <c r="BQ425" s="172" t="s">
        <v>232</v>
      </c>
      <c r="BR425" s="172" t="s">
        <v>232</v>
      </c>
      <c r="BS425" s="172"/>
      <c r="BT425" s="172">
        <v>0</v>
      </c>
      <c r="BU425" s="172">
        <v>0</v>
      </c>
      <c r="BV425" s="173" t="s">
        <v>232</v>
      </c>
      <c r="BW425" s="174">
        <v>0</v>
      </c>
      <c r="BX425" s="177">
        <v>0</v>
      </c>
      <c r="BY425" s="178">
        <v>0</v>
      </c>
      <c r="BZ425" s="179">
        <v>0</v>
      </c>
      <c r="CA425" s="179">
        <v>0</v>
      </c>
    </row>
    <row r="426" spans="1:79" x14ac:dyDescent="0.2">
      <c r="A426" s="170">
        <v>42723</v>
      </c>
      <c r="B426" s="171"/>
      <c r="C426" s="172"/>
      <c r="D426" s="172">
        <v>6.4195797181410469E-2</v>
      </c>
      <c r="E426" s="172">
        <v>0.10353163494543927</v>
      </c>
      <c r="F426" s="172" t="s">
        <v>232</v>
      </c>
      <c r="G426" s="172"/>
      <c r="H426" s="173"/>
      <c r="I426" s="171"/>
      <c r="J426" s="172"/>
      <c r="K426" s="172"/>
      <c r="L426" s="172"/>
      <c r="M426" s="171"/>
      <c r="N426" s="172"/>
      <c r="O426" s="172"/>
      <c r="P426" s="172"/>
      <c r="Q426" s="172"/>
      <c r="R426" s="172"/>
      <c r="S426" s="172"/>
      <c r="T426" s="172" t="s">
        <v>232</v>
      </c>
      <c r="U426" s="172">
        <v>0.88425280637861525</v>
      </c>
      <c r="V426" s="172">
        <v>0.88425280637861525</v>
      </c>
      <c r="W426" s="172"/>
      <c r="X426" s="172"/>
      <c r="Y426" s="172"/>
      <c r="Z426" s="172"/>
      <c r="AA426" s="172"/>
      <c r="AB426" s="172"/>
      <c r="AC426" s="172"/>
      <c r="AD426" s="172"/>
      <c r="AE426" s="172"/>
      <c r="AF426" s="172"/>
      <c r="AG426" s="172"/>
      <c r="AH426" s="172"/>
      <c r="AI426" s="172"/>
      <c r="AJ426" s="173"/>
      <c r="AK426" s="170">
        <v>42723</v>
      </c>
      <c r="AL426" s="171" t="s">
        <v>232</v>
      </c>
      <c r="AM426" s="172">
        <v>0</v>
      </c>
      <c r="AN426" s="172">
        <v>0</v>
      </c>
      <c r="AO426" s="172">
        <v>0</v>
      </c>
      <c r="AP426" s="172">
        <v>0</v>
      </c>
      <c r="AQ426" s="172">
        <v>0</v>
      </c>
      <c r="AR426" s="173">
        <v>0</v>
      </c>
      <c r="AS426" s="174">
        <v>0</v>
      </c>
      <c r="AT426" s="171" t="s">
        <v>232</v>
      </c>
      <c r="AU426" s="172">
        <v>0</v>
      </c>
      <c r="AV426" s="172">
        <v>0</v>
      </c>
      <c r="AW426" s="175" t="s">
        <v>232</v>
      </c>
      <c r="AX426" s="176">
        <v>0</v>
      </c>
      <c r="AY426" s="171">
        <v>0</v>
      </c>
      <c r="AZ426" s="172">
        <v>0</v>
      </c>
      <c r="BA426" s="172">
        <v>0</v>
      </c>
      <c r="BB426" s="172">
        <v>0</v>
      </c>
      <c r="BC426" s="172">
        <v>0</v>
      </c>
      <c r="BD426" s="172">
        <v>0</v>
      </c>
      <c r="BE426" s="172">
        <v>0</v>
      </c>
      <c r="BF426" s="172">
        <v>0</v>
      </c>
      <c r="BG426" s="172">
        <v>0</v>
      </c>
      <c r="BH426" s="172">
        <v>0</v>
      </c>
      <c r="BI426" s="172">
        <v>0</v>
      </c>
      <c r="BJ426" s="172" t="s">
        <v>232</v>
      </c>
      <c r="BK426" s="172" t="s">
        <v>232</v>
      </c>
      <c r="BL426" s="172" t="s">
        <v>232</v>
      </c>
      <c r="BM426" s="172" t="s">
        <v>232</v>
      </c>
      <c r="BN426" s="172">
        <v>0</v>
      </c>
      <c r="BO426" s="172">
        <v>0</v>
      </c>
      <c r="BP426" s="172">
        <v>0</v>
      </c>
      <c r="BQ426" s="172" t="s">
        <v>232</v>
      </c>
      <c r="BR426" s="172" t="s">
        <v>232</v>
      </c>
      <c r="BS426" s="172"/>
      <c r="BT426" s="172">
        <v>0</v>
      </c>
      <c r="BU426" s="172">
        <v>0</v>
      </c>
      <c r="BV426" s="173" t="s">
        <v>232</v>
      </c>
      <c r="BW426" s="174">
        <v>0</v>
      </c>
      <c r="BX426" s="177">
        <v>0</v>
      </c>
      <c r="BY426" s="178">
        <v>0</v>
      </c>
      <c r="BZ426" s="179">
        <v>0</v>
      </c>
      <c r="CA426" s="179">
        <v>0</v>
      </c>
    </row>
    <row r="427" spans="1:79" x14ac:dyDescent="0.2">
      <c r="A427" s="170">
        <v>42724</v>
      </c>
      <c r="B427" s="171"/>
      <c r="C427" s="172"/>
      <c r="D427" s="172" t="s">
        <v>232</v>
      </c>
      <c r="E427" s="172" t="s">
        <v>232</v>
      </c>
      <c r="F427" s="172" t="s">
        <v>232</v>
      </c>
      <c r="G427" s="172"/>
      <c r="H427" s="173"/>
      <c r="I427" s="171"/>
      <c r="J427" s="172"/>
      <c r="K427" s="172"/>
      <c r="L427" s="172"/>
      <c r="M427" s="171"/>
      <c r="N427" s="172"/>
      <c r="O427" s="172"/>
      <c r="P427" s="172"/>
      <c r="Q427" s="172"/>
      <c r="R427" s="172"/>
      <c r="S427" s="172"/>
      <c r="T427" s="172" t="s">
        <v>232</v>
      </c>
      <c r="U427" s="172" t="s">
        <v>232</v>
      </c>
      <c r="V427" s="172" t="s">
        <v>232</v>
      </c>
      <c r="W427" s="172"/>
      <c r="X427" s="172"/>
      <c r="Y427" s="172"/>
      <c r="Z427" s="172"/>
      <c r="AA427" s="172"/>
      <c r="AB427" s="172"/>
      <c r="AC427" s="172"/>
      <c r="AD427" s="172"/>
      <c r="AE427" s="172"/>
      <c r="AF427" s="172"/>
      <c r="AG427" s="172"/>
      <c r="AH427" s="172"/>
      <c r="AI427" s="172"/>
      <c r="AJ427" s="173"/>
      <c r="AK427" s="170">
        <v>42724</v>
      </c>
      <c r="AL427" s="171" t="s">
        <v>232</v>
      </c>
      <c r="AM427" s="172">
        <v>0</v>
      </c>
      <c r="AN427" s="172">
        <v>0</v>
      </c>
      <c r="AO427" s="172">
        <v>0</v>
      </c>
      <c r="AP427" s="172">
        <v>0</v>
      </c>
      <c r="AQ427" s="172">
        <v>0</v>
      </c>
      <c r="AR427" s="173">
        <v>0</v>
      </c>
      <c r="AS427" s="174">
        <v>0</v>
      </c>
      <c r="AT427" s="171" t="s">
        <v>232</v>
      </c>
      <c r="AU427" s="172">
        <v>0</v>
      </c>
      <c r="AV427" s="172">
        <v>0</v>
      </c>
      <c r="AW427" s="175" t="s">
        <v>232</v>
      </c>
      <c r="AX427" s="176">
        <v>0</v>
      </c>
      <c r="AY427" s="171">
        <v>0</v>
      </c>
      <c r="AZ427" s="172" t="s">
        <v>232</v>
      </c>
      <c r="BA427" s="172">
        <v>0</v>
      </c>
      <c r="BB427" s="172">
        <v>0</v>
      </c>
      <c r="BC427" s="172">
        <v>0</v>
      </c>
      <c r="BD427" s="172">
        <v>0</v>
      </c>
      <c r="BE427" s="172">
        <v>0</v>
      </c>
      <c r="BF427" s="172">
        <v>0</v>
      </c>
      <c r="BG427" s="172">
        <v>0</v>
      </c>
      <c r="BH427" s="172">
        <v>0</v>
      </c>
      <c r="BI427" s="172">
        <v>0</v>
      </c>
      <c r="BJ427" s="172" t="s">
        <v>232</v>
      </c>
      <c r="BK427" s="172" t="s">
        <v>232</v>
      </c>
      <c r="BL427" s="172" t="s">
        <v>232</v>
      </c>
      <c r="BM427" s="172" t="s">
        <v>232</v>
      </c>
      <c r="BN427" s="172">
        <v>0</v>
      </c>
      <c r="BO427" s="172">
        <v>0</v>
      </c>
      <c r="BP427" s="172">
        <v>0</v>
      </c>
      <c r="BQ427" s="172" t="s">
        <v>232</v>
      </c>
      <c r="BR427" s="172" t="s">
        <v>232</v>
      </c>
      <c r="BS427" s="172"/>
      <c r="BT427" s="172">
        <v>0</v>
      </c>
      <c r="BU427" s="172">
        <v>0</v>
      </c>
      <c r="BV427" s="173" t="s">
        <v>232</v>
      </c>
      <c r="BW427" s="174">
        <v>0</v>
      </c>
      <c r="BX427" s="177">
        <v>0</v>
      </c>
      <c r="BY427" s="178">
        <v>0</v>
      </c>
      <c r="BZ427" s="179">
        <v>0</v>
      </c>
      <c r="CA427" s="179">
        <v>0</v>
      </c>
    </row>
    <row r="428" spans="1:79" x14ac:dyDescent="0.2">
      <c r="A428" s="170">
        <v>42725</v>
      </c>
      <c r="B428" s="171"/>
      <c r="C428" s="172"/>
      <c r="D428" s="172">
        <v>6.2182817483398815E-2</v>
      </c>
      <c r="E428" s="172">
        <v>0.10050554288068415</v>
      </c>
      <c r="F428" s="172" t="s">
        <v>232</v>
      </c>
      <c r="G428" s="172"/>
      <c r="H428" s="173"/>
      <c r="I428" s="171"/>
      <c r="J428" s="172"/>
      <c r="K428" s="172"/>
      <c r="L428" s="172"/>
      <c r="M428" s="171"/>
      <c r="N428" s="172"/>
      <c r="O428" s="172"/>
      <c r="P428" s="172"/>
      <c r="Q428" s="172"/>
      <c r="R428" s="172"/>
      <c r="S428" s="172"/>
      <c r="T428" s="172" t="s">
        <v>232</v>
      </c>
      <c r="U428" s="172">
        <v>0.88225449495176134</v>
      </c>
      <c r="V428" s="172">
        <v>0.88225449495176134</v>
      </c>
      <c r="W428" s="172"/>
      <c r="X428" s="172"/>
      <c r="Y428" s="172"/>
      <c r="Z428" s="172"/>
      <c r="AA428" s="172"/>
      <c r="AB428" s="172"/>
      <c r="AC428" s="172"/>
      <c r="AD428" s="172"/>
      <c r="AE428" s="172"/>
      <c r="AF428" s="172"/>
      <c r="AG428" s="172"/>
      <c r="AH428" s="172"/>
      <c r="AI428" s="172"/>
      <c r="AJ428" s="173"/>
      <c r="AK428" s="170">
        <v>42725</v>
      </c>
      <c r="AL428" s="171" t="s">
        <v>232</v>
      </c>
      <c r="AM428" s="172">
        <v>0</v>
      </c>
      <c r="AN428" s="172">
        <v>0</v>
      </c>
      <c r="AO428" s="172">
        <v>0</v>
      </c>
      <c r="AP428" s="172">
        <v>0</v>
      </c>
      <c r="AQ428" s="172">
        <v>0</v>
      </c>
      <c r="AR428" s="173">
        <v>0</v>
      </c>
      <c r="AS428" s="174">
        <v>0</v>
      </c>
      <c r="AT428" s="171" t="s">
        <v>232</v>
      </c>
      <c r="AU428" s="172">
        <v>0</v>
      </c>
      <c r="AV428" s="172">
        <v>0</v>
      </c>
      <c r="AW428" s="175" t="s">
        <v>232</v>
      </c>
      <c r="AX428" s="176">
        <v>0</v>
      </c>
      <c r="AY428" s="171">
        <v>0</v>
      </c>
      <c r="AZ428" s="172" t="s">
        <v>232</v>
      </c>
      <c r="BA428" s="172">
        <v>0</v>
      </c>
      <c r="BB428" s="172">
        <v>0</v>
      </c>
      <c r="BC428" s="172">
        <v>0</v>
      </c>
      <c r="BD428" s="172">
        <v>0</v>
      </c>
      <c r="BE428" s="172">
        <v>0</v>
      </c>
      <c r="BF428" s="172">
        <v>0</v>
      </c>
      <c r="BG428" s="172">
        <v>0</v>
      </c>
      <c r="BH428" s="172">
        <v>0</v>
      </c>
      <c r="BI428" s="172">
        <v>6.6309919300828222</v>
      </c>
      <c r="BJ428" s="172" t="s">
        <v>232</v>
      </c>
      <c r="BK428" s="172" t="s">
        <v>232</v>
      </c>
      <c r="BL428" s="172" t="s">
        <v>232</v>
      </c>
      <c r="BM428" s="172" t="s">
        <v>232</v>
      </c>
      <c r="BN428" s="172">
        <v>0</v>
      </c>
      <c r="BO428" s="172">
        <v>0</v>
      </c>
      <c r="BP428" s="172">
        <v>0</v>
      </c>
      <c r="BQ428" s="172" t="s">
        <v>232</v>
      </c>
      <c r="BR428" s="172" t="s">
        <v>232</v>
      </c>
      <c r="BS428" s="172"/>
      <c r="BT428" s="172">
        <v>0</v>
      </c>
      <c r="BU428" s="172">
        <v>0</v>
      </c>
      <c r="BV428" s="173" t="s">
        <v>232</v>
      </c>
      <c r="BW428" s="174">
        <v>0.72055280811438538</v>
      </c>
      <c r="BX428" s="177">
        <v>0</v>
      </c>
      <c r="BY428" s="178">
        <v>0</v>
      </c>
      <c r="BZ428" s="179">
        <v>0</v>
      </c>
      <c r="CA428" s="179">
        <v>0.29097421270137358</v>
      </c>
    </row>
    <row r="429" spans="1:79" x14ac:dyDescent="0.2">
      <c r="A429" s="170">
        <v>42726</v>
      </c>
      <c r="B429" s="171"/>
      <c r="C429" s="172"/>
      <c r="D429" s="172">
        <v>8.0838800089641838E-2</v>
      </c>
      <c r="E429" s="172" t="s">
        <v>232</v>
      </c>
      <c r="F429" s="172" t="s">
        <v>232</v>
      </c>
      <c r="G429" s="172"/>
      <c r="H429" s="173"/>
      <c r="I429" s="171"/>
      <c r="J429" s="172"/>
      <c r="K429" s="172"/>
      <c r="L429" s="172"/>
      <c r="M429" s="171"/>
      <c r="N429" s="172"/>
      <c r="O429" s="172"/>
      <c r="P429" s="172"/>
      <c r="Q429" s="172"/>
      <c r="R429" s="172"/>
      <c r="S429" s="172"/>
      <c r="T429" s="172" t="s">
        <v>232</v>
      </c>
      <c r="U429" s="172">
        <v>0.88125974181687883</v>
      </c>
      <c r="V429" s="172">
        <v>0.88125974181687883</v>
      </c>
      <c r="W429" s="172"/>
      <c r="X429" s="172"/>
      <c r="Y429" s="172"/>
      <c r="Z429" s="172"/>
      <c r="AA429" s="172"/>
      <c r="AB429" s="172"/>
      <c r="AC429" s="172"/>
      <c r="AD429" s="172"/>
      <c r="AE429" s="172"/>
      <c r="AF429" s="172"/>
      <c r="AG429" s="172"/>
      <c r="AH429" s="172"/>
      <c r="AI429" s="172"/>
      <c r="AJ429" s="173"/>
      <c r="AK429" s="170">
        <v>42726</v>
      </c>
      <c r="AL429" s="171" t="s">
        <v>232</v>
      </c>
      <c r="AM429" s="172">
        <v>0</v>
      </c>
      <c r="AN429" s="172">
        <v>0</v>
      </c>
      <c r="AO429" s="172">
        <v>0</v>
      </c>
      <c r="AP429" s="172">
        <v>0</v>
      </c>
      <c r="AQ429" s="172">
        <v>0</v>
      </c>
      <c r="AR429" s="173">
        <v>0</v>
      </c>
      <c r="AS429" s="174">
        <v>0</v>
      </c>
      <c r="AT429" s="171" t="s">
        <v>232</v>
      </c>
      <c r="AU429" s="172">
        <v>0</v>
      </c>
      <c r="AV429" s="172">
        <v>0</v>
      </c>
      <c r="AW429" s="175" t="s">
        <v>232</v>
      </c>
      <c r="AX429" s="176">
        <v>0</v>
      </c>
      <c r="AY429" s="171">
        <v>0</v>
      </c>
      <c r="AZ429" s="172" t="s">
        <v>232</v>
      </c>
      <c r="BA429" s="172">
        <v>0</v>
      </c>
      <c r="BB429" s="172">
        <v>0</v>
      </c>
      <c r="BC429" s="172">
        <v>0</v>
      </c>
      <c r="BD429" s="172">
        <v>0</v>
      </c>
      <c r="BE429" s="172">
        <v>0</v>
      </c>
      <c r="BF429" s="172">
        <v>0</v>
      </c>
      <c r="BG429" s="172">
        <v>0</v>
      </c>
      <c r="BH429" s="172">
        <v>0</v>
      </c>
      <c r="BI429" s="172">
        <v>0</v>
      </c>
      <c r="BJ429" s="172" t="s">
        <v>232</v>
      </c>
      <c r="BK429" s="172" t="s">
        <v>232</v>
      </c>
      <c r="BL429" s="172" t="s">
        <v>232</v>
      </c>
      <c r="BM429" s="172" t="s">
        <v>232</v>
      </c>
      <c r="BN429" s="172">
        <v>0</v>
      </c>
      <c r="BO429" s="172">
        <v>0</v>
      </c>
      <c r="BP429" s="172">
        <v>0</v>
      </c>
      <c r="BQ429" s="172" t="s">
        <v>232</v>
      </c>
      <c r="BR429" s="172" t="s">
        <v>232</v>
      </c>
      <c r="BS429" s="172"/>
      <c r="BT429" s="172">
        <v>0</v>
      </c>
      <c r="BU429" s="172">
        <v>0</v>
      </c>
      <c r="BV429" s="173" t="s">
        <v>232</v>
      </c>
      <c r="BW429" s="174">
        <v>0</v>
      </c>
      <c r="BX429" s="177">
        <v>0</v>
      </c>
      <c r="BY429" s="178">
        <v>0</v>
      </c>
      <c r="BZ429" s="179">
        <v>0</v>
      </c>
      <c r="CA429" s="179">
        <v>0</v>
      </c>
    </row>
    <row r="430" spans="1:79" x14ac:dyDescent="0.2">
      <c r="A430" s="170">
        <v>42727</v>
      </c>
      <c r="B430" s="171"/>
      <c r="C430" s="172"/>
      <c r="D430" s="172">
        <v>7.9830436753064615E-2</v>
      </c>
      <c r="E430" s="172" t="s">
        <v>232</v>
      </c>
      <c r="F430" s="172" t="s">
        <v>232</v>
      </c>
      <c r="G430" s="172"/>
      <c r="H430" s="173"/>
      <c r="I430" s="171"/>
      <c r="J430" s="172"/>
      <c r="K430" s="172"/>
      <c r="L430" s="172"/>
      <c r="M430" s="171"/>
      <c r="N430" s="172"/>
      <c r="O430" s="172"/>
      <c r="P430" s="172"/>
      <c r="Q430" s="172"/>
      <c r="R430" s="172"/>
      <c r="S430" s="172"/>
      <c r="T430" s="172" t="s">
        <v>232</v>
      </c>
      <c r="U430" s="172">
        <v>0.87926142040685373</v>
      </c>
      <c r="V430" s="172">
        <v>0.87926142040685373</v>
      </c>
      <c r="W430" s="172"/>
      <c r="X430" s="172"/>
      <c r="Y430" s="172"/>
      <c r="Z430" s="172"/>
      <c r="AA430" s="172"/>
      <c r="AB430" s="172"/>
      <c r="AC430" s="172"/>
      <c r="AD430" s="172"/>
      <c r="AE430" s="172"/>
      <c r="AF430" s="172"/>
      <c r="AG430" s="172"/>
      <c r="AH430" s="172"/>
      <c r="AI430" s="172"/>
      <c r="AJ430" s="173"/>
      <c r="AK430" s="170">
        <v>42727</v>
      </c>
      <c r="AL430" s="171" t="s">
        <v>232</v>
      </c>
      <c r="AM430" s="172">
        <v>0</v>
      </c>
      <c r="AN430" s="172">
        <v>0</v>
      </c>
      <c r="AO430" s="172">
        <v>0</v>
      </c>
      <c r="AP430" s="172">
        <v>0</v>
      </c>
      <c r="AQ430" s="172">
        <v>0</v>
      </c>
      <c r="AR430" s="173">
        <v>0</v>
      </c>
      <c r="AS430" s="174">
        <v>0</v>
      </c>
      <c r="AT430" s="171" t="s">
        <v>232</v>
      </c>
      <c r="AU430" s="172">
        <v>0</v>
      </c>
      <c r="AV430" s="172">
        <v>0</v>
      </c>
      <c r="AW430" s="175" t="s">
        <v>232</v>
      </c>
      <c r="AX430" s="176">
        <v>0</v>
      </c>
      <c r="AY430" s="171">
        <v>0</v>
      </c>
      <c r="AZ430" s="172" t="s">
        <v>232</v>
      </c>
      <c r="BA430" s="172">
        <v>0</v>
      </c>
      <c r="BB430" s="172">
        <v>0</v>
      </c>
      <c r="BC430" s="172">
        <v>0</v>
      </c>
      <c r="BD430" s="172">
        <v>0</v>
      </c>
      <c r="BE430" s="172">
        <v>0</v>
      </c>
      <c r="BF430" s="172">
        <v>0</v>
      </c>
      <c r="BG430" s="172">
        <v>0</v>
      </c>
      <c r="BH430" s="172">
        <v>0</v>
      </c>
      <c r="BI430" s="172">
        <v>0</v>
      </c>
      <c r="BJ430" s="172" t="s">
        <v>232</v>
      </c>
      <c r="BK430" s="172" t="s">
        <v>232</v>
      </c>
      <c r="BL430" s="172" t="s">
        <v>232</v>
      </c>
      <c r="BM430" s="172" t="s">
        <v>232</v>
      </c>
      <c r="BN430" s="172">
        <v>0</v>
      </c>
      <c r="BO430" s="172">
        <v>0</v>
      </c>
      <c r="BP430" s="172">
        <v>0</v>
      </c>
      <c r="BQ430" s="172" t="s">
        <v>232</v>
      </c>
      <c r="BR430" s="172" t="s">
        <v>232</v>
      </c>
      <c r="BS430" s="172"/>
      <c r="BT430" s="172">
        <v>0</v>
      </c>
      <c r="BU430" s="172">
        <v>0</v>
      </c>
      <c r="BV430" s="173" t="s">
        <v>232</v>
      </c>
      <c r="BW430" s="174">
        <v>0</v>
      </c>
      <c r="BX430" s="177">
        <v>0</v>
      </c>
      <c r="BY430" s="178">
        <v>0</v>
      </c>
      <c r="BZ430" s="179">
        <v>0</v>
      </c>
      <c r="CA430" s="179">
        <v>0</v>
      </c>
    </row>
    <row r="431" spans="1:79" x14ac:dyDescent="0.2">
      <c r="A431" s="170">
        <v>42730</v>
      </c>
      <c r="B431" s="171"/>
      <c r="C431" s="172"/>
      <c r="D431" s="172">
        <v>7.6003377893313698E-2</v>
      </c>
      <c r="E431" s="172" t="s">
        <v>232</v>
      </c>
      <c r="F431" s="172" t="s">
        <v>232</v>
      </c>
      <c r="G431" s="172"/>
      <c r="H431" s="173"/>
      <c r="I431" s="171"/>
      <c r="J431" s="172"/>
      <c r="K431" s="172"/>
      <c r="L431" s="172"/>
      <c r="M431" s="171"/>
      <c r="N431" s="172"/>
      <c r="O431" s="172"/>
      <c r="P431" s="172"/>
      <c r="Q431" s="172"/>
      <c r="R431" s="172"/>
      <c r="S431" s="172"/>
      <c r="T431" s="172" t="s">
        <v>232</v>
      </c>
      <c r="U431" s="172">
        <v>0.87626831595618604</v>
      </c>
      <c r="V431" s="172">
        <v>0.87626831595618604</v>
      </c>
      <c r="W431" s="172"/>
      <c r="X431" s="172"/>
      <c r="Y431" s="172"/>
      <c r="Z431" s="172"/>
      <c r="AA431" s="172"/>
      <c r="AB431" s="172"/>
      <c r="AC431" s="172"/>
      <c r="AD431" s="172"/>
      <c r="AE431" s="172"/>
      <c r="AF431" s="172"/>
      <c r="AG431" s="172"/>
      <c r="AH431" s="172"/>
      <c r="AI431" s="172"/>
      <c r="AJ431" s="173"/>
      <c r="AK431" s="170">
        <v>42730</v>
      </c>
      <c r="AL431" s="171" t="s">
        <v>232</v>
      </c>
      <c r="AM431" s="172">
        <v>0</v>
      </c>
      <c r="AN431" s="172">
        <v>0</v>
      </c>
      <c r="AO431" s="172">
        <v>0</v>
      </c>
      <c r="AP431" s="172">
        <v>0</v>
      </c>
      <c r="AQ431" s="172">
        <v>0</v>
      </c>
      <c r="AR431" s="173">
        <v>0</v>
      </c>
      <c r="AS431" s="174">
        <v>0</v>
      </c>
      <c r="AT431" s="171" t="s">
        <v>232</v>
      </c>
      <c r="AU431" s="172">
        <v>0</v>
      </c>
      <c r="AV431" s="172">
        <v>0</v>
      </c>
      <c r="AW431" s="175" t="s">
        <v>232</v>
      </c>
      <c r="AX431" s="176">
        <v>0</v>
      </c>
      <c r="AY431" s="171">
        <v>0</v>
      </c>
      <c r="AZ431" s="172" t="s">
        <v>232</v>
      </c>
      <c r="BA431" s="172">
        <v>0</v>
      </c>
      <c r="BB431" s="172">
        <v>0</v>
      </c>
      <c r="BC431" s="172">
        <v>0</v>
      </c>
      <c r="BD431" s="172">
        <v>0</v>
      </c>
      <c r="BE431" s="172">
        <v>0</v>
      </c>
      <c r="BF431" s="172">
        <v>0</v>
      </c>
      <c r="BG431" s="172">
        <v>0</v>
      </c>
      <c r="BH431" s="172">
        <v>0</v>
      </c>
      <c r="BI431" s="172">
        <v>0</v>
      </c>
      <c r="BJ431" s="172" t="s">
        <v>232</v>
      </c>
      <c r="BK431" s="172" t="s">
        <v>232</v>
      </c>
      <c r="BL431" s="172" t="s">
        <v>232</v>
      </c>
      <c r="BM431" s="172" t="s">
        <v>232</v>
      </c>
      <c r="BN431" s="172">
        <v>0</v>
      </c>
      <c r="BO431" s="172">
        <v>0</v>
      </c>
      <c r="BP431" s="172">
        <v>0</v>
      </c>
      <c r="BQ431" s="172" t="s">
        <v>232</v>
      </c>
      <c r="BR431" s="172" t="s">
        <v>232</v>
      </c>
      <c r="BS431" s="172"/>
      <c r="BT431" s="172">
        <v>0</v>
      </c>
      <c r="BU431" s="172">
        <v>0</v>
      </c>
      <c r="BV431" s="173" t="s">
        <v>232</v>
      </c>
      <c r="BW431" s="174">
        <v>0</v>
      </c>
      <c r="BX431" s="177">
        <v>0</v>
      </c>
      <c r="BY431" s="178">
        <v>0</v>
      </c>
      <c r="BZ431" s="179">
        <v>0</v>
      </c>
      <c r="CA431" s="179">
        <v>0</v>
      </c>
    </row>
    <row r="432" spans="1:79" x14ac:dyDescent="0.2">
      <c r="A432" s="170">
        <v>42731</v>
      </c>
      <c r="B432" s="171"/>
      <c r="C432" s="172"/>
      <c r="D432" s="172">
        <v>7.424084220511086E-2</v>
      </c>
      <c r="E432" s="172" t="s">
        <v>232</v>
      </c>
      <c r="F432" s="172" t="s">
        <v>232</v>
      </c>
      <c r="G432" s="172"/>
      <c r="H432" s="173"/>
      <c r="I432" s="171"/>
      <c r="J432" s="172"/>
      <c r="K432" s="172"/>
      <c r="L432" s="172"/>
      <c r="M432" s="171"/>
      <c r="N432" s="172"/>
      <c r="O432" s="172"/>
      <c r="P432" s="172"/>
      <c r="Q432" s="172"/>
      <c r="R432" s="172"/>
      <c r="S432" s="172"/>
      <c r="T432" s="172" t="s">
        <v>232</v>
      </c>
      <c r="U432" s="172">
        <v>0.87427872005595397</v>
      </c>
      <c r="V432" s="172">
        <v>0.87427872005595397</v>
      </c>
      <c r="W432" s="172"/>
      <c r="X432" s="172"/>
      <c r="Y432" s="172"/>
      <c r="Z432" s="172"/>
      <c r="AA432" s="172"/>
      <c r="AB432" s="172"/>
      <c r="AC432" s="172"/>
      <c r="AD432" s="172"/>
      <c r="AE432" s="172"/>
      <c r="AF432" s="172"/>
      <c r="AG432" s="172"/>
      <c r="AH432" s="172"/>
      <c r="AI432" s="172"/>
      <c r="AJ432" s="173"/>
      <c r="AK432" s="170">
        <v>42731</v>
      </c>
      <c r="AL432" s="171" t="s">
        <v>232</v>
      </c>
      <c r="AM432" s="172">
        <v>0</v>
      </c>
      <c r="AN432" s="172">
        <v>0</v>
      </c>
      <c r="AO432" s="172">
        <v>0</v>
      </c>
      <c r="AP432" s="172">
        <v>0</v>
      </c>
      <c r="AQ432" s="172">
        <v>0</v>
      </c>
      <c r="AR432" s="173">
        <v>0</v>
      </c>
      <c r="AS432" s="174">
        <v>0</v>
      </c>
      <c r="AT432" s="171" t="s">
        <v>232</v>
      </c>
      <c r="AU432" s="172">
        <v>0</v>
      </c>
      <c r="AV432" s="172">
        <v>0</v>
      </c>
      <c r="AW432" s="175" t="s">
        <v>232</v>
      </c>
      <c r="AX432" s="176">
        <v>0</v>
      </c>
      <c r="AY432" s="171" t="s">
        <v>232</v>
      </c>
      <c r="AZ432" s="172" t="s">
        <v>232</v>
      </c>
      <c r="BA432" s="172">
        <v>0</v>
      </c>
      <c r="BB432" s="172">
        <v>0</v>
      </c>
      <c r="BC432" s="172">
        <v>0</v>
      </c>
      <c r="BD432" s="172">
        <v>0</v>
      </c>
      <c r="BE432" s="172" t="s">
        <v>232</v>
      </c>
      <c r="BF432" s="172">
        <v>0</v>
      </c>
      <c r="BG432" s="172">
        <v>0</v>
      </c>
      <c r="BH432" s="172">
        <v>0</v>
      </c>
      <c r="BI432" s="172">
        <v>0</v>
      </c>
      <c r="BJ432" s="172" t="s">
        <v>232</v>
      </c>
      <c r="BK432" s="172" t="s">
        <v>232</v>
      </c>
      <c r="BL432" s="172" t="s">
        <v>232</v>
      </c>
      <c r="BM432" s="172" t="s">
        <v>232</v>
      </c>
      <c r="BN432" s="172">
        <v>0</v>
      </c>
      <c r="BO432" s="172">
        <v>0</v>
      </c>
      <c r="BP432" s="172">
        <v>0</v>
      </c>
      <c r="BQ432" s="172" t="s">
        <v>232</v>
      </c>
      <c r="BR432" s="172" t="s">
        <v>232</v>
      </c>
      <c r="BS432" s="172"/>
      <c r="BT432" s="172">
        <v>0</v>
      </c>
      <c r="BU432" s="172">
        <v>0</v>
      </c>
      <c r="BV432" s="173" t="s">
        <v>232</v>
      </c>
      <c r="BW432" s="174">
        <v>0</v>
      </c>
      <c r="BX432" s="177">
        <v>0</v>
      </c>
      <c r="BY432" s="178">
        <v>0</v>
      </c>
      <c r="BZ432" s="179">
        <v>0</v>
      </c>
      <c r="CA432" s="179">
        <v>0</v>
      </c>
    </row>
    <row r="433" spans="1:79" x14ac:dyDescent="0.2">
      <c r="A433" s="170">
        <v>42732</v>
      </c>
      <c r="B433" s="171"/>
      <c r="C433" s="172"/>
      <c r="D433" s="172">
        <v>7.4038125292706689E-2</v>
      </c>
      <c r="E433" s="172" t="s">
        <v>232</v>
      </c>
      <c r="F433" s="172" t="s">
        <v>232</v>
      </c>
      <c r="G433" s="172"/>
      <c r="H433" s="173"/>
      <c r="I433" s="171"/>
      <c r="J433" s="172"/>
      <c r="K433" s="172"/>
      <c r="L433" s="172"/>
      <c r="M433" s="171"/>
      <c r="N433" s="172"/>
      <c r="O433" s="172"/>
      <c r="P433" s="172"/>
      <c r="Q433" s="172"/>
      <c r="R433" s="172"/>
      <c r="S433" s="172"/>
      <c r="T433" s="172" t="s">
        <v>232</v>
      </c>
      <c r="U433" s="172">
        <v>0.87377694957422491</v>
      </c>
      <c r="V433" s="172">
        <v>0.87377694957422491</v>
      </c>
      <c r="W433" s="172"/>
      <c r="X433" s="172"/>
      <c r="Y433" s="172"/>
      <c r="Z433" s="172"/>
      <c r="AA433" s="172"/>
      <c r="AB433" s="172"/>
      <c r="AC433" s="172"/>
      <c r="AD433" s="172"/>
      <c r="AE433" s="172"/>
      <c r="AF433" s="172"/>
      <c r="AG433" s="172"/>
      <c r="AH433" s="172"/>
      <c r="AI433" s="172"/>
      <c r="AJ433" s="173"/>
      <c r="AK433" s="170">
        <v>42732</v>
      </c>
      <c r="AL433" s="171" t="s">
        <v>232</v>
      </c>
      <c r="AM433" s="172">
        <v>0</v>
      </c>
      <c r="AN433" s="172">
        <v>0</v>
      </c>
      <c r="AO433" s="172">
        <v>0</v>
      </c>
      <c r="AP433" s="172">
        <v>0</v>
      </c>
      <c r="AQ433" s="172">
        <v>0</v>
      </c>
      <c r="AR433" s="173">
        <v>0</v>
      </c>
      <c r="AS433" s="174">
        <v>0</v>
      </c>
      <c r="AT433" s="171" t="s">
        <v>232</v>
      </c>
      <c r="AU433" s="172">
        <v>0</v>
      </c>
      <c r="AV433" s="172">
        <v>0</v>
      </c>
      <c r="AW433" s="175" t="s">
        <v>232</v>
      </c>
      <c r="AX433" s="176">
        <v>0</v>
      </c>
      <c r="AY433" s="171" t="s">
        <v>232</v>
      </c>
      <c r="AZ433" s="172" t="s">
        <v>232</v>
      </c>
      <c r="BA433" s="172">
        <v>0</v>
      </c>
      <c r="BB433" s="172">
        <v>0</v>
      </c>
      <c r="BC433" s="172">
        <v>0</v>
      </c>
      <c r="BD433" s="172">
        <v>0</v>
      </c>
      <c r="BE433" s="172" t="s">
        <v>232</v>
      </c>
      <c r="BF433" s="172">
        <v>0</v>
      </c>
      <c r="BG433" s="172">
        <v>0</v>
      </c>
      <c r="BH433" s="172">
        <v>0</v>
      </c>
      <c r="BI433" s="172">
        <v>0.45100538595379358</v>
      </c>
      <c r="BJ433" s="172" t="s">
        <v>232</v>
      </c>
      <c r="BK433" s="172" t="s">
        <v>232</v>
      </c>
      <c r="BL433" s="172" t="s">
        <v>232</v>
      </c>
      <c r="BM433" s="172" t="s">
        <v>232</v>
      </c>
      <c r="BN433" s="172">
        <v>0</v>
      </c>
      <c r="BO433" s="172">
        <v>0</v>
      </c>
      <c r="BP433" s="172">
        <v>0</v>
      </c>
      <c r="BQ433" s="172" t="s">
        <v>232</v>
      </c>
      <c r="BR433" s="172" t="s">
        <v>232</v>
      </c>
      <c r="BS433" s="172"/>
      <c r="BT433" s="172">
        <v>0</v>
      </c>
      <c r="BU433" s="172">
        <v>0</v>
      </c>
      <c r="BV433" s="173" t="s">
        <v>232</v>
      </c>
      <c r="BW433" s="174">
        <v>4.5027751314099376E-2</v>
      </c>
      <c r="BX433" s="177">
        <v>0</v>
      </c>
      <c r="BY433" s="178">
        <v>0</v>
      </c>
      <c r="BZ433" s="179">
        <v>0</v>
      </c>
      <c r="CA433" s="179">
        <v>1.8266258989402876E-2</v>
      </c>
    </row>
    <row r="434" spans="1:79" x14ac:dyDescent="0.2">
      <c r="A434" s="170">
        <v>42733</v>
      </c>
      <c r="B434" s="171"/>
      <c r="C434" s="172"/>
      <c r="D434" s="172">
        <v>7.2779195483179987E-2</v>
      </c>
      <c r="E434" s="172" t="s">
        <v>232</v>
      </c>
      <c r="F434" s="172" t="s">
        <v>232</v>
      </c>
      <c r="G434" s="172"/>
      <c r="H434" s="173"/>
      <c r="I434" s="171"/>
      <c r="J434" s="172"/>
      <c r="K434" s="172"/>
      <c r="L434" s="172"/>
      <c r="M434" s="171"/>
      <c r="N434" s="172"/>
      <c r="O434" s="172"/>
      <c r="P434" s="172"/>
      <c r="Q434" s="172"/>
      <c r="R434" s="172"/>
      <c r="S434" s="172"/>
      <c r="T434" s="172" t="s">
        <v>232</v>
      </c>
      <c r="U434" s="172">
        <v>0.87228036869583059</v>
      </c>
      <c r="V434" s="172">
        <v>0.87228036869583059</v>
      </c>
      <c r="W434" s="172"/>
      <c r="X434" s="172"/>
      <c r="Y434" s="172"/>
      <c r="Z434" s="172"/>
      <c r="AA434" s="172"/>
      <c r="AB434" s="172"/>
      <c r="AC434" s="172"/>
      <c r="AD434" s="172"/>
      <c r="AE434" s="172"/>
      <c r="AF434" s="172"/>
      <c r="AG434" s="172"/>
      <c r="AH434" s="172"/>
      <c r="AI434" s="172"/>
      <c r="AJ434" s="173"/>
      <c r="AK434" s="170">
        <v>42733</v>
      </c>
      <c r="AL434" s="171" t="s">
        <v>232</v>
      </c>
      <c r="AM434" s="172">
        <v>0</v>
      </c>
      <c r="AN434" s="172">
        <v>0</v>
      </c>
      <c r="AO434" s="172">
        <v>0</v>
      </c>
      <c r="AP434" s="172">
        <v>0</v>
      </c>
      <c r="AQ434" s="172">
        <v>0</v>
      </c>
      <c r="AR434" s="173">
        <v>0</v>
      </c>
      <c r="AS434" s="174">
        <v>0</v>
      </c>
      <c r="AT434" s="171" t="s">
        <v>232</v>
      </c>
      <c r="AU434" s="172">
        <v>0</v>
      </c>
      <c r="AV434" s="172">
        <v>0</v>
      </c>
      <c r="AW434" s="175" t="s">
        <v>232</v>
      </c>
      <c r="AX434" s="176">
        <v>0</v>
      </c>
      <c r="AY434" s="171" t="s">
        <v>232</v>
      </c>
      <c r="AZ434" s="172" t="s">
        <v>232</v>
      </c>
      <c r="BA434" s="172">
        <v>0</v>
      </c>
      <c r="BB434" s="172">
        <v>0</v>
      </c>
      <c r="BC434" s="172">
        <v>0</v>
      </c>
      <c r="BD434" s="172">
        <v>0</v>
      </c>
      <c r="BE434" s="172" t="s">
        <v>232</v>
      </c>
      <c r="BF434" s="172">
        <v>0</v>
      </c>
      <c r="BG434" s="172">
        <v>0</v>
      </c>
      <c r="BH434" s="172">
        <v>0</v>
      </c>
      <c r="BI434" s="172">
        <v>0</v>
      </c>
      <c r="BJ434" s="172" t="s">
        <v>232</v>
      </c>
      <c r="BK434" s="172" t="s">
        <v>232</v>
      </c>
      <c r="BL434" s="172" t="s">
        <v>232</v>
      </c>
      <c r="BM434" s="172" t="s">
        <v>232</v>
      </c>
      <c r="BN434" s="172">
        <v>0</v>
      </c>
      <c r="BO434" s="172">
        <v>0</v>
      </c>
      <c r="BP434" s="172">
        <v>0</v>
      </c>
      <c r="BQ434" s="172" t="s">
        <v>232</v>
      </c>
      <c r="BR434" s="172" t="s">
        <v>232</v>
      </c>
      <c r="BS434" s="172"/>
      <c r="BT434" s="172">
        <v>2.3853986341888991</v>
      </c>
      <c r="BU434" s="172">
        <v>0</v>
      </c>
      <c r="BV434" s="173" t="s">
        <v>232</v>
      </c>
      <c r="BW434" s="174">
        <v>0.24883757305160181</v>
      </c>
      <c r="BX434" s="177">
        <v>0</v>
      </c>
      <c r="BY434" s="178">
        <v>0</v>
      </c>
      <c r="BZ434" s="179">
        <v>0</v>
      </c>
      <c r="CA434" s="179">
        <v>0.10060321688846321</v>
      </c>
    </row>
    <row r="435" spans="1:79" x14ac:dyDescent="0.2">
      <c r="A435" s="170">
        <v>42734</v>
      </c>
      <c r="B435" s="171"/>
      <c r="C435" s="172"/>
      <c r="D435" s="172" t="s">
        <v>232</v>
      </c>
      <c r="E435" s="172" t="s">
        <v>232</v>
      </c>
      <c r="F435" s="172" t="s">
        <v>232</v>
      </c>
      <c r="G435" s="172"/>
      <c r="H435" s="173"/>
      <c r="I435" s="171"/>
      <c r="J435" s="172"/>
      <c r="K435" s="172"/>
      <c r="L435" s="172"/>
      <c r="M435" s="171"/>
      <c r="N435" s="172"/>
      <c r="O435" s="172"/>
      <c r="P435" s="172"/>
      <c r="Q435" s="172"/>
      <c r="R435" s="172"/>
      <c r="S435" s="172"/>
      <c r="T435" s="172" t="s">
        <v>232</v>
      </c>
      <c r="U435" s="172" t="s">
        <v>232</v>
      </c>
      <c r="V435" s="172" t="s">
        <v>232</v>
      </c>
      <c r="W435" s="172"/>
      <c r="X435" s="172"/>
      <c r="Y435" s="172"/>
      <c r="Z435" s="172"/>
      <c r="AA435" s="172"/>
      <c r="AB435" s="172"/>
      <c r="AC435" s="172"/>
      <c r="AD435" s="172"/>
      <c r="AE435" s="172"/>
      <c r="AF435" s="172"/>
      <c r="AG435" s="172"/>
      <c r="AH435" s="172"/>
      <c r="AI435" s="172"/>
      <c r="AJ435" s="173"/>
      <c r="AK435" s="170">
        <v>42734</v>
      </c>
      <c r="AL435" s="171" t="s">
        <v>232</v>
      </c>
      <c r="AM435" s="172">
        <v>4.2194092827004219</v>
      </c>
      <c r="AN435" s="172">
        <v>0</v>
      </c>
      <c r="AO435" s="172">
        <v>0</v>
      </c>
      <c r="AP435" s="172">
        <v>0</v>
      </c>
      <c r="AQ435" s="172">
        <v>0</v>
      </c>
      <c r="AR435" s="173">
        <v>4.2194092827004219</v>
      </c>
      <c r="AS435" s="174">
        <v>0.25526991986056136</v>
      </c>
      <c r="AT435" s="171" t="s">
        <v>232</v>
      </c>
      <c r="AU435" s="172">
        <v>0</v>
      </c>
      <c r="AV435" s="172">
        <v>0</v>
      </c>
      <c r="AW435" s="175" t="s">
        <v>232</v>
      </c>
      <c r="AX435" s="176">
        <v>0</v>
      </c>
      <c r="AY435" s="171" t="s">
        <v>232</v>
      </c>
      <c r="AZ435" s="172" t="s">
        <v>232</v>
      </c>
      <c r="BA435" s="172">
        <v>0</v>
      </c>
      <c r="BB435" s="172">
        <v>0</v>
      </c>
      <c r="BC435" s="172">
        <v>0</v>
      </c>
      <c r="BD435" s="172">
        <v>0</v>
      </c>
      <c r="BE435" s="172" t="s">
        <v>232</v>
      </c>
      <c r="BF435" s="172">
        <v>0</v>
      </c>
      <c r="BG435" s="172">
        <v>0</v>
      </c>
      <c r="BH435" s="172">
        <v>0</v>
      </c>
      <c r="BI435" s="172">
        <v>0</v>
      </c>
      <c r="BJ435" s="172" t="s">
        <v>232</v>
      </c>
      <c r="BK435" s="172" t="s">
        <v>232</v>
      </c>
      <c r="BL435" s="172" t="s">
        <v>232</v>
      </c>
      <c r="BM435" s="172" t="s">
        <v>232</v>
      </c>
      <c r="BN435" s="172">
        <v>0</v>
      </c>
      <c r="BO435" s="172">
        <v>0</v>
      </c>
      <c r="BP435" s="172">
        <v>0</v>
      </c>
      <c r="BQ435" s="172" t="s">
        <v>232</v>
      </c>
      <c r="BR435" s="172" t="s">
        <v>232</v>
      </c>
      <c r="BS435" s="172"/>
      <c r="BT435" s="172">
        <v>0</v>
      </c>
      <c r="BU435" s="172">
        <v>0</v>
      </c>
      <c r="BV435" s="173" t="s">
        <v>232</v>
      </c>
      <c r="BW435" s="174">
        <v>0</v>
      </c>
      <c r="BX435" s="177">
        <v>0</v>
      </c>
      <c r="BY435" s="178">
        <v>0</v>
      </c>
      <c r="BZ435" s="179">
        <v>0</v>
      </c>
      <c r="CA435" s="179">
        <v>9.5812587512822123E-2</v>
      </c>
    </row>
    <row r="436" spans="1:79" s="242" customFormat="1" x14ac:dyDescent="0.2">
      <c r="A436" s="170">
        <v>42738</v>
      </c>
      <c r="B436" s="171"/>
      <c r="C436" s="172" t="s">
        <v>232</v>
      </c>
      <c r="D436" s="172">
        <v>6.6739480563885151E-2</v>
      </c>
      <c r="E436" s="172" t="s">
        <v>232</v>
      </c>
      <c r="F436" s="172" t="s">
        <v>232</v>
      </c>
      <c r="G436" s="172" t="s">
        <v>232</v>
      </c>
      <c r="H436" s="173" t="s">
        <v>232</v>
      </c>
      <c r="I436" s="171"/>
      <c r="J436" s="172"/>
      <c r="K436" s="172"/>
      <c r="L436" s="172"/>
      <c r="M436" s="171"/>
      <c r="N436" s="172"/>
      <c r="O436" s="172"/>
      <c r="P436" s="172"/>
      <c r="Q436" s="172"/>
      <c r="R436" s="172"/>
      <c r="S436" s="172"/>
      <c r="T436" s="172"/>
      <c r="U436" s="172">
        <v>0.86629397041411682</v>
      </c>
      <c r="V436" s="172">
        <v>0.86629397041411682</v>
      </c>
      <c r="W436" s="172"/>
      <c r="X436" s="172"/>
      <c r="Y436" s="172"/>
      <c r="Z436" s="172"/>
      <c r="AA436" s="172"/>
      <c r="AB436" s="172"/>
      <c r="AC436" s="172"/>
      <c r="AD436" s="172"/>
      <c r="AE436" s="172"/>
      <c r="AF436" s="172"/>
      <c r="AG436" s="172"/>
      <c r="AH436" s="172"/>
      <c r="AI436" s="172"/>
      <c r="AJ436" s="173"/>
      <c r="AK436" s="170">
        <v>42738</v>
      </c>
      <c r="AL436" s="171" t="s">
        <v>232</v>
      </c>
      <c r="AM436" s="172">
        <v>0</v>
      </c>
      <c r="AN436" s="172">
        <v>0</v>
      </c>
      <c r="AO436" s="172">
        <v>0</v>
      </c>
      <c r="AP436" s="172">
        <v>0</v>
      </c>
      <c r="AQ436" s="172">
        <v>0</v>
      </c>
      <c r="AR436" s="173">
        <v>0</v>
      </c>
      <c r="AS436" s="174">
        <v>0</v>
      </c>
      <c r="AT436" s="171" t="s">
        <v>232</v>
      </c>
      <c r="AU436" s="172">
        <v>0</v>
      </c>
      <c r="AV436" s="172">
        <v>0</v>
      </c>
      <c r="AW436" s="175" t="s">
        <v>232</v>
      </c>
      <c r="AX436" s="176">
        <v>0</v>
      </c>
      <c r="AY436" s="171" t="s">
        <v>232</v>
      </c>
      <c r="AZ436" s="172" t="s">
        <v>232</v>
      </c>
      <c r="BA436" s="172">
        <v>0</v>
      </c>
      <c r="BB436" s="172">
        <v>0</v>
      </c>
      <c r="BC436" s="172">
        <v>0</v>
      </c>
      <c r="BD436" s="172">
        <v>0</v>
      </c>
      <c r="BE436" s="172" t="s">
        <v>232</v>
      </c>
      <c r="BF436" s="172">
        <v>0</v>
      </c>
      <c r="BG436" s="172">
        <v>0</v>
      </c>
      <c r="BH436" s="172">
        <v>0</v>
      </c>
      <c r="BI436" s="172">
        <v>0</v>
      </c>
      <c r="BJ436" s="172" t="s">
        <v>232</v>
      </c>
      <c r="BK436" s="172" t="s">
        <v>232</v>
      </c>
      <c r="BL436" s="172" t="s">
        <v>232</v>
      </c>
      <c r="BM436" s="172" t="s">
        <v>232</v>
      </c>
      <c r="BN436" s="172">
        <v>0</v>
      </c>
      <c r="BO436" s="172">
        <v>0</v>
      </c>
      <c r="BP436" s="172">
        <v>0</v>
      </c>
      <c r="BQ436" s="172" t="s">
        <v>232</v>
      </c>
      <c r="BR436" s="172" t="s">
        <v>232</v>
      </c>
      <c r="BS436" s="172" t="s">
        <v>232</v>
      </c>
      <c r="BT436" s="172">
        <v>0</v>
      </c>
      <c r="BU436" s="172">
        <v>0</v>
      </c>
      <c r="BV436" s="173" t="s">
        <v>232</v>
      </c>
      <c r="BW436" s="174">
        <v>0</v>
      </c>
      <c r="BX436" s="177">
        <v>0</v>
      </c>
      <c r="BY436" s="178">
        <v>0</v>
      </c>
      <c r="BZ436" s="179">
        <v>0</v>
      </c>
      <c r="CA436" s="179">
        <v>0</v>
      </c>
    </row>
    <row r="437" spans="1:79" s="242" customFormat="1" x14ac:dyDescent="0.2">
      <c r="A437" s="170">
        <v>42739</v>
      </c>
      <c r="B437" s="171"/>
      <c r="C437" s="172" t="s">
        <v>232</v>
      </c>
      <c r="D437" s="172">
        <v>6.5732552834736557E-2</v>
      </c>
      <c r="E437" s="172" t="s">
        <v>232</v>
      </c>
      <c r="F437" s="172" t="s">
        <v>232</v>
      </c>
      <c r="G437" s="172" t="s">
        <v>232</v>
      </c>
      <c r="H437" s="173" t="s">
        <v>232</v>
      </c>
      <c r="I437" s="171"/>
      <c r="J437" s="172"/>
      <c r="K437" s="172"/>
      <c r="L437" s="172"/>
      <c r="M437" s="171"/>
      <c r="N437" s="172"/>
      <c r="O437" s="172"/>
      <c r="P437" s="172"/>
      <c r="Q437" s="172"/>
      <c r="R437" s="172"/>
      <c r="S437" s="172"/>
      <c r="T437" s="172"/>
      <c r="U437" s="172">
        <v>0.86429559908673903</v>
      </c>
      <c r="V437" s="172">
        <v>0.86429559908673903</v>
      </c>
      <c r="W437" s="172"/>
      <c r="X437" s="172"/>
      <c r="Y437" s="172"/>
      <c r="Z437" s="172"/>
      <c r="AA437" s="172"/>
      <c r="AB437" s="172"/>
      <c r="AC437" s="172"/>
      <c r="AD437" s="172"/>
      <c r="AE437" s="172"/>
      <c r="AF437" s="172"/>
      <c r="AG437" s="172"/>
      <c r="AH437" s="172"/>
      <c r="AI437" s="172"/>
      <c r="AJ437" s="173"/>
      <c r="AK437" s="170">
        <v>42739</v>
      </c>
      <c r="AL437" s="171">
        <v>0</v>
      </c>
      <c r="AM437" s="172">
        <v>0</v>
      </c>
      <c r="AN437" s="172">
        <v>0</v>
      </c>
      <c r="AO437" s="172">
        <v>0</v>
      </c>
      <c r="AP437" s="172">
        <v>0</v>
      </c>
      <c r="AQ437" s="172">
        <v>0</v>
      </c>
      <c r="AR437" s="173">
        <v>0</v>
      </c>
      <c r="AS437" s="174">
        <v>0</v>
      </c>
      <c r="AT437" s="171">
        <v>0</v>
      </c>
      <c r="AU437" s="172">
        <v>0</v>
      </c>
      <c r="AV437" s="172">
        <v>0</v>
      </c>
      <c r="AW437" s="175" t="s">
        <v>232</v>
      </c>
      <c r="AX437" s="176">
        <v>0</v>
      </c>
      <c r="AY437" s="171" t="s">
        <v>232</v>
      </c>
      <c r="AZ437" s="172" t="s">
        <v>232</v>
      </c>
      <c r="BA437" s="172">
        <v>0</v>
      </c>
      <c r="BB437" s="172">
        <v>0</v>
      </c>
      <c r="BC437" s="172">
        <v>0</v>
      </c>
      <c r="BD437" s="172">
        <v>0</v>
      </c>
      <c r="BE437" s="172" t="s">
        <v>232</v>
      </c>
      <c r="BF437" s="172">
        <v>0</v>
      </c>
      <c r="BG437" s="172">
        <v>0</v>
      </c>
      <c r="BH437" s="172">
        <v>0</v>
      </c>
      <c r="BI437" s="172">
        <v>0</v>
      </c>
      <c r="BJ437" s="172" t="s">
        <v>232</v>
      </c>
      <c r="BK437" s="172" t="s">
        <v>232</v>
      </c>
      <c r="BL437" s="172" t="s">
        <v>232</v>
      </c>
      <c r="BM437" s="172" t="s">
        <v>232</v>
      </c>
      <c r="BN437" s="172">
        <v>0</v>
      </c>
      <c r="BO437" s="172">
        <v>0</v>
      </c>
      <c r="BP437" s="172">
        <v>0</v>
      </c>
      <c r="BQ437" s="172" t="s">
        <v>232</v>
      </c>
      <c r="BR437" s="172" t="s">
        <v>232</v>
      </c>
      <c r="BS437" s="172" t="s">
        <v>232</v>
      </c>
      <c r="BT437" s="172">
        <v>0</v>
      </c>
      <c r="BU437" s="172">
        <v>0</v>
      </c>
      <c r="BV437" s="173" t="s">
        <v>232</v>
      </c>
      <c r="BW437" s="174">
        <v>0</v>
      </c>
      <c r="BX437" s="177">
        <v>0</v>
      </c>
      <c r="BY437" s="178">
        <v>0</v>
      </c>
      <c r="BZ437" s="179">
        <v>0</v>
      </c>
      <c r="CA437" s="179">
        <v>0</v>
      </c>
    </row>
    <row r="438" spans="1:79" s="242" customFormat="1" x14ac:dyDescent="0.2">
      <c r="A438" s="170">
        <v>42740</v>
      </c>
      <c r="B438" s="171"/>
      <c r="C438" s="172" t="s">
        <v>232</v>
      </c>
      <c r="D438" s="172">
        <v>6.5227355100511641E-2</v>
      </c>
      <c r="E438" s="172" t="s">
        <v>232</v>
      </c>
      <c r="F438" s="172" t="s">
        <v>232</v>
      </c>
      <c r="G438" s="172" t="s">
        <v>232</v>
      </c>
      <c r="H438" s="173" t="s">
        <v>232</v>
      </c>
      <c r="I438" s="171"/>
      <c r="J438" s="172"/>
      <c r="K438" s="172"/>
      <c r="L438" s="172"/>
      <c r="M438" s="171"/>
      <c r="N438" s="172"/>
      <c r="O438" s="172"/>
      <c r="P438" s="172"/>
      <c r="Q438" s="172"/>
      <c r="R438" s="172"/>
      <c r="S438" s="172"/>
      <c r="T438" s="172"/>
      <c r="U438" s="172">
        <v>0.86230584379574393</v>
      </c>
      <c r="V438" s="172">
        <v>0.86230584379574393</v>
      </c>
      <c r="W438" s="172"/>
      <c r="X438" s="172"/>
      <c r="Y438" s="172"/>
      <c r="Z438" s="172"/>
      <c r="AA438" s="172"/>
      <c r="AB438" s="172"/>
      <c r="AC438" s="172"/>
      <c r="AD438" s="172"/>
      <c r="AE438" s="172"/>
      <c r="AF438" s="172"/>
      <c r="AG438" s="172"/>
      <c r="AH438" s="172"/>
      <c r="AI438" s="172"/>
      <c r="AJ438" s="173"/>
      <c r="AK438" s="170">
        <v>42740</v>
      </c>
      <c r="AL438" s="171">
        <v>0</v>
      </c>
      <c r="AM438" s="172">
        <v>0</v>
      </c>
      <c r="AN438" s="172">
        <v>0</v>
      </c>
      <c r="AO438" s="172">
        <v>0</v>
      </c>
      <c r="AP438" s="172">
        <v>0</v>
      </c>
      <c r="AQ438" s="172">
        <v>0</v>
      </c>
      <c r="AR438" s="173">
        <v>0</v>
      </c>
      <c r="AS438" s="174">
        <v>0</v>
      </c>
      <c r="AT438" s="171">
        <v>0</v>
      </c>
      <c r="AU438" s="172" t="s">
        <v>232</v>
      </c>
      <c r="AV438" s="172">
        <v>0</v>
      </c>
      <c r="AW438" s="175" t="s">
        <v>232</v>
      </c>
      <c r="AX438" s="176">
        <v>0</v>
      </c>
      <c r="AY438" s="171" t="s">
        <v>232</v>
      </c>
      <c r="AZ438" s="172" t="s">
        <v>232</v>
      </c>
      <c r="BA438" s="172">
        <v>0</v>
      </c>
      <c r="BB438" s="172">
        <v>0</v>
      </c>
      <c r="BC438" s="172">
        <v>0</v>
      </c>
      <c r="BD438" s="172">
        <v>0</v>
      </c>
      <c r="BE438" s="172" t="s">
        <v>232</v>
      </c>
      <c r="BF438" s="172">
        <v>0</v>
      </c>
      <c r="BG438" s="172">
        <v>0</v>
      </c>
      <c r="BH438" s="172">
        <v>0</v>
      </c>
      <c r="BI438" s="172">
        <v>0</v>
      </c>
      <c r="BJ438" s="172" t="s">
        <v>232</v>
      </c>
      <c r="BK438" s="172" t="s">
        <v>232</v>
      </c>
      <c r="BL438" s="172" t="s">
        <v>232</v>
      </c>
      <c r="BM438" s="172" t="s">
        <v>232</v>
      </c>
      <c r="BN438" s="172">
        <v>0</v>
      </c>
      <c r="BO438" s="172">
        <v>0</v>
      </c>
      <c r="BP438" s="172">
        <v>0</v>
      </c>
      <c r="BQ438" s="172" t="s">
        <v>232</v>
      </c>
      <c r="BR438" s="172" t="s">
        <v>232</v>
      </c>
      <c r="BS438" s="172" t="s">
        <v>232</v>
      </c>
      <c r="BT438" s="172">
        <v>2.3853986341888991</v>
      </c>
      <c r="BU438" s="172">
        <v>0</v>
      </c>
      <c r="BV438" s="173" t="s">
        <v>232</v>
      </c>
      <c r="BW438" s="174">
        <v>0.24883757305160181</v>
      </c>
      <c r="BX438" s="177">
        <v>0</v>
      </c>
      <c r="BY438" s="178">
        <v>0</v>
      </c>
      <c r="BZ438" s="179">
        <v>0</v>
      </c>
      <c r="CA438" s="179">
        <v>0.10060321688846321</v>
      </c>
    </row>
    <row r="439" spans="1:79" s="242" customFormat="1" x14ac:dyDescent="0.2">
      <c r="A439" s="170">
        <v>42744</v>
      </c>
      <c r="B439" s="171"/>
      <c r="C439" s="172" t="s">
        <v>232</v>
      </c>
      <c r="D439" s="172">
        <v>6.0699786351011184E-2</v>
      </c>
      <c r="E439" s="172" t="s">
        <v>232</v>
      </c>
      <c r="F439" s="172" t="s">
        <v>232</v>
      </c>
      <c r="G439" s="172" t="s">
        <v>232</v>
      </c>
      <c r="H439" s="173" t="s">
        <v>232</v>
      </c>
      <c r="I439" s="171"/>
      <c r="J439" s="172"/>
      <c r="K439" s="172"/>
      <c r="L439" s="172"/>
      <c r="M439" s="171"/>
      <c r="N439" s="172"/>
      <c r="O439" s="172"/>
      <c r="P439" s="172"/>
      <c r="Q439" s="172"/>
      <c r="R439" s="172"/>
      <c r="S439" s="172"/>
      <c r="T439" s="172"/>
      <c r="U439" s="172">
        <v>0.85830906120573824</v>
      </c>
      <c r="V439" s="172">
        <v>0.85830906120573824</v>
      </c>
      <c r="W439" s="172"/>
      <c r="X439" s="172"/>
      <c r="Y439" s="172"/>
      <c r="Z439" s="172"/>
      <c r="AA439" s="172"/>
      <c r="AB439" s="172"/>
      <c r="AC439" s="172"/>
      <c r="AD439" s="172"/>
      <c r="AE439" s="172"/>
      <c r="AF439" s="172"/>
      <c r="AG439" s="172"/>
      <c r="AH439" s="172"/>
      <c r="AI439" s="172"/>
      <c r="AJ439" s="173"/>
      <c r="AK439" s="170">
        <v>42744</v>
      </c>
      <c r="AL439" s="171">
        <v>0</v>
      </c>
      <c r="AM439" s="172">
        <v>0</v>
      </c>
      <c r="AN439" s="172">
        <v>0</v>
      </c>
      <c r="AO439" s="172">
        <v>0</v>
      </c>
      <c r="AP439" s="172">
        <v>0</v>
      </c>
      <c r="AQ439" s="172">
        <v>0</v>
      </c>
      <c r="AR439" s="173">
        <v>0</v>
      </c>
      <c r="AS439" s="174">
        <v>0</v>
      </c>
      <c r="AT439" s="171">
        <v>0</v>
      </c>
      <c r="AU439" s="172" t="s">
        <v>232</v>
      </c>
      <c r="AV439" s="172">
        <v>0</v>
      </c>
      <c r="AW439" s="175" t="s">
        <v>232</v>
      </c>
      <c r="AX439" s="176">
        <v>0</v>
      </c>
      <c r="AY439" s="171" t="s">
        <v>232</v>
      </c>
      <c r="AZ439" s="172" t="s">
        <v>232</v>
      </c>
      <c r="BA439" s="172">
        <v>0</v>
      </c>
      <c r="BB439" s="172">
        <v>0</v>
      </c>
      <c r="BC439" s="172">
        <v>0</v>
      </c>
      <c r="BD439" s="172">
        <v>0</v>
      </c>
      <c r="BE439" s="172" t="s">
        <v>232</v>
      </c>
      <c r="BF439" s="172">
        <v>0</v>
      </c>
      <c r="BG439" s="172">
        <v>0</v>
      </c>
      <c r="BH439" s="172">
        <v>0</v>
      </c>
      <c r="BI439" s="172">
        <v>0</v>
      </c>
      <c r="BJ439" s="172" t="s">
        <v>232</v>
      </c>
      <c r="BK439" s="172" t="s">
        <v>232</v>
      </c>
      <c r="BL439" s="172" t="s">
        <v>232</v>
      </c>
      <c r="BM439" s="172" t="s">
        <v>232</v>
      </c>
      <c r="BN439" s="172">
        <v>0</v>
      </c>
      <c r="BO439" s="172">
        <v>0</v>
      </c>
      <c r="BP439" s="172">
        <v>0</v>
      </c>
      <c r="BQ439" s="172" t="s">
        <v>232</v>
      </c>
      <c r="BR439" s="172" t="s">
        <v>232</v>
      </c>
      <c r="BS439" s="172" t="s">
        <v>232</v>
      </c>
      <c r="BT439" s="172">
        <v>0</v>
      </c>
      <c r="BU439" s="172">
        <v>0</v>
      </c>
      <c r="BV439" s="173" t="s">
        <v>232</v>
      </c>
      <c r="BW439" s="174">
        <v>0</v>
      </c>
      <c r="BX439" s="177">
        <v>0</v>
      </c>
      <c r="BY439" s="178">
        <v>0</v>
      </c>
      <c r="BZ439" s="179">
        <v>0</v>
      </c>
      <c r="CA439" s="179">
        <v>0</v>
      </c>
    </row>
    <row r="440" spans="1:79" s="242" customFormat="1" x14ac:dyDescent="0.2">
      <c r="A440" s="170">
        <v>42745</v>
      </c>
      <c r="B440" s="171"/>
      <c r="C440" s="172" t="s">
        <v>232</v>
      </c>
      <c r="D440" s="172" t="s">
        <v>232</v>
      </c>
      <c r="E440" s="172" t="s">
        <v>232</v>
      </c>
      <c r="F440" s="172" t="s">
        <v>232</v>
      </c>
      <c r="G440" s="172" t="s">
        <v>232</v>
      </c>
      <c r="H440" s="173" t="s">
        <v>232</v>
      </c>
      <c r="I440" s="171"/>
      <c r="J440" s="172"/>
      <c r="K440" s="172"/>
      <c r="L440" s="172"/>
      <c r="M440" s="171"/>
      <c r="N440" s="172"/>
      <c r="O440" s="172"/>
      <c r="P440" s="172"/>
      <c r="Q440" s="172"/>
      <c r="R440" s="172"/>
      <c r="S440" s="172"/>
      <c r="T440" s="172"/>
      <c r="U440" s="172" t="s">
        <v>232</v>
      </c>
      <c r="V440" s="172" t="s">
        <v>232</v>
      </c>
      <c r="W440" s="172"/>
      <c r="X440" s="172"/>
      <c r="Y440" s="172"/>
      <c r="Z440" s="172"/>
      <c r="AA440" s="172"/>
      <c r="AB440" s="172"/>
      <c r="AC440" s="172"/>
      <c r="AD440" s="172"/>
      <c r="AE440" s="172"/>
      <c r="AF440" s="172"/>
      <c r="AG440" s="172"/>
      <c r="AH440" s="172"/>
      <c r="AI440" s="172"/>
      <c r="AJ440" s="173"/>
      <c r="AK440" s="170">
        <v>42745</v>
      </c>
      <c r="AL440" s="171">
        <v>0</v>
      </c>
      <c r="AM440" s="172">
        <v>0</v>
      </c>
      <c r="AN440" s="172">
        <v>0</v>
      </c>
      <c r="AO440" s="172">
        <v>0</v>
      </c>
      <c r="AP440" s="172">
        <v>0</v>
      </c>
      <c r="AQ440" s="172">
        <v>0</v>
      </c>
      <c r="AR440" s="173">
        <v>0</v>
      </c>
      <c r="AS440" s="174">
        <v>0</v>
      </c>
      <c r="AT440" s="171">
        <v>0</v>
      </c>
      <c r="AU440" s="172" t="s">
        <v>232</v>
      </c>
      <c r="AV440" s="172">
        <v>0</v>
      </c>
      <c r="AW440" s="175" t="s">
        <v>232</v>
      </c>
      <c r="AX440" s="176">
        <v>0</v>
      </c>
      <c r="AY440" s="171" t="s">
        <v>232</v>
      </c>
      <c r="AZ440" s="172" t="s">
        <v>232</v>
      </c>
      <c r="BA440" s="172">
        <v>0</v>
      </c>
      <c r="BB440" s="172">
        <v>0</v>
      </c>
      <c r="BC440" s="172">
        <v>0</v>
      </c>
      <c r="BD440" s="172">
        <v>0</v>
      </c>
      <c r="BE440" s="172" t="s">
        <v>232</v>
      </c>
      <c r="BF440" s="172">
        <v>0</v>
      </c>
      <c r="BG440" s="172">
        <v>0</v>
      </c>
      <c r="BH440" s="172">
        <v>0</v>
      </c>
      <c r="BI440" s="172">
        <v>0</v>
      </c>
      <c r="BJ440" s="172" t="s">
        <v>232</v>
      </c>
      <c r="BK440" s="172" t="s">
        <v>232</v>
      </c>
      <c r="BL440" s="172" t="s">
        <v>232</v>
      </c>
      <c r="BM440" s="172" t="s">
        <v>232</v>
      </c>
      <c r="BN440" s="172">
        <v>0</v>
      </c>
      <c r="BO440" s="172">
        <v>0</v>
      </c>
      <c r="BP440" s="172">
        <v>0</v>
      </c>
      <c r="BQ440" s="172" t="s">
        <v>232</v>
      </c>
      <c r="BR440" s="172" t="s">
        <v>232</v>
      </c>
      <c r="BS440" s="172" t="s">
        <v>232</v>
      </c>
      <c r="BT440" s="172">
        <v>0</v>
      </c>
      <c r="BU440" s="172">
        <v>0</v>
      </c>
      <c r="BV440" s="173" t="s">
        <v>232</v>
      </c>
      <c r="BW440" s="174">
        <v>0</v>
      </c>
      <c r="BX440" s="177">
        <v>0</v>
      </c>
      <c r="BY440" s="178">
        <v>0</v>
      </c>
      <c r="BZ440" s="179">
        <v>0</v>
      </c>
      <c r="CA440" s="179">
        <v>0</v>
      </c>
    </row>
    <row r="441" spans="1:79" s="242" customFormat="1" x14ac:dyDescent="0.2">
      <c r="A441" s="170">
        <v>42746</v>
      </c>
      <c r="B441" s="171"/>
      <c r="C441" s="172" t="s">
        <v>232</v>
      </c>
      <c r="D441" s="172" t="s">
        <v>232</v>
      </c>
      <c r="E441" s="172">
        <v>0.14435476951186957</v>
      </c>
      <c r="F441" s="172" t="s">
        <v>232</v>
      </c>
      <c r="G441" s="172">
        <v>0.35639733211139385</v>
      </c>
      <c r="H441" s="173" t="s">
        <v>232</v>
      </c>
      <c r="I441" s="171"/>
      <c r="J441" s="172"/>
      <c r="K441" s="172"/>
      <c r="L441" s="172"/>
      <c r="M441" s="171"/>
      <c r="N441" s="172"/>
      <c r="O441" s="172"/>
      <c r="P441" s="172"/>
      <c r="Q441" s="172"/>
      <c r="R441" s="172"/>
      <c r="S441" s="172"/>
      <c r="T441" s="172"/>
      <c r="U441" s="172">
        <v>0.85531574740207295</v>
      </c>
      <c r="V441" s="172">
        <v>0.85531574740207295</v>
      </c>
      <c r="W441" s="172"/>
      <c r="X441" s="172"/>
      <c r="Y441" s="172"/>
      <c r="Z441" s="172"/>
      <c r="AA441" s="172"/>
      <c r="AB441" s="172"/>
      <c r="AC441" s="172"/>
      <c r="AD441" s="172"/>
      <c r="AE441" s="172"/>
      <c r="AF441" s="172"/>
      <c r="AG441" s="172"/>
      <c r="AH441" s="172"/>
      <c r="AI441" s="172"/>
      <c r="AJ441" s="173"/>
      <c r="AK441" s="170">
        <v>42746</v>
      </c>
      <c r="AL441" s="171">
        <v>0</v>
      </c>
      <c r="AM441" s="172">
        <v>0</v>
      </c>
      <c r="AN441" s="172">
        <v>0</v>
      </c>
      <c r="AO441" s="172">
        <v>0</v>
      </c>
      <c r="AP441" s="172">
        <v>0</v>
      </c>
      <c r="AQ441" s="172">
        <v>0</v>
      </c>
      <c r="AR441" s="173">
        <v>0</v>
      </c>
      <c r="AS441" s="174">
        <v>0</v>
      </c>
      <c r="AT441" s="171">
        <v>0</v>
      </c>
      <c r="AU441" s="172" t="s">
        <v>232</v>
      </c>
      <c r="AV441" s="172">
        <v>0</v>
      </c>
      <c r="AW441" s="175">
        <v>0</v>
      </c>
      <c r="AX441" s="176">
        <v>0</v>
      </c>
      <c r="AY441" s="171" t="s">
        <v>232</v>
      </c>
      <c r="AZ441" s="172" t="s">
        <v>232</v>
      </c>
      <c r="BA441" s="172">
        <v>0</v>
      </c>
      <c r="BB441" s="172">
        <v>0</v>
      </c>
      <c r="BC441" s="172">
        <v>0</v>
      </c>
      <c r="BD441" s="172">
        <v>0</v>
      </c>
      <c r="BE441" s="172" t="s">
        <v>232</v>
      </c>
      <c r="BF441" s="172">
        <v>0</v>
      </c>
      <c r="BG441" s="172">
        <v>0</v>
      </c>
      <c r="BH441" s="172">
        <v>0</v>
      </c>
      <c r="BI441" s="172">
        <v>0</v>
      </c>
      <c r="BJ441" s="172" t="s">
        <v>232</v>
      </c>
      <c r="BK441" s="172" t="s">
        <v>232</v>
      </c>
      <c r="BL441" s="172" t="s">
        <v>232</v>
      </c>
      <c r="BM441" s="172" t="s">
        <v>232</v>
      </c>
      <c r="BN441" s="172">
        <v>0</v>
      </c>
      <c r="BO441" s="172">
        <v>0</v>
      </c>
      <c r="BP441" s="172">
        <v>0</v>
      </c>
      <c r="BQ441" s="172" t="s">
        <v>232</v>
      </c>
      <c r="BR441" s="172" t="s">
        <v>232</v>
      </c>
      <c r="BS441" s="172" t="s">
        <v>232</v>
      </c>
      <c r="BT441" s="172">
        <v>0</v>
      </c>
      <c r="BU441" s="172">
        <v>0</v>
      </c>
      <c r="BV441" s="173" t="s">
        <v>232</v>
      </c>
      <c r="BW441" s="174">
        <v>0</v>
      </c>
      <c r="BX441" s="177">
        <v>0</v>
      </c>
      <c r="BY441" s="178">
        <v>0</v>
      </c>
      <c r="BZ441" s="179">
        <v>0</v>
      </c>
      <c r="CA441" s="179">
        <v>0</v>
      </c>
    </row>
    <row r="442" spans="1:79" s="242" customFormat="1" x14ac:dyDescent="0.2">
      <c r="A442" s="170">
        <v>42747</v>
      </c>
      <c r="B442" s="171"/>
      <c r="C442" s="172" t="s">
        <v>232</v>
      </c>
      <c r="D442" s="172" t="s">
        <v>232</v>
      </c>
      <c r="E442" s="172">
        <v>0.19174487839337748</v>
      </c>
      <c r="F442" s="172" t="s">
        <v>232</v>
      </c>
      <c r="G442" s="172">
        <v>0.35637918745546127</v>
      </c>
      <c r="H442" s="173" t="s">
        <v>232</v>
      </c>
      <c r="I442" s="171"/>
      <c r="J442" s="172"/>
      <c r="K442" s="172"/>
      <c r="L442" s="172"/>
      <c r="M442" s="171"/>
      <c r="N442" s="172"/>
      <c r="O442" s="172"/>
      <c r="P442" s="172"/>
      <c r="Q442" s="172"/>
      <c r="R442" s="172"/>
      <c r="S442" s="172"/>
      <c r="T442" s="172"/>
      <c r="U442" s="172">
        <v>0.85331734612310062</v>
      </c>
      <c r="V442" s="172">
        <v>0.85331734612310062</v>
      </c>
      <c r="W442" s="172"/>
      <c r="X442" s="172"/>
      <c r="Y442" s="172"/>
      <c r="Z442" s="172"/>
      <c r="AA442" s="172"/>
      <c r="AB442" s="172"/>
      <c r="AC442" s="172"/>
      <c r="AD442" s="172"/>
      <c r="AE442" s="172"/>
      <c r="AF442" s="172"/>
      <c r="AG442" s="172"/>
      <c r="AH442" s="172"/>
      <c r="AI442" s="172"/>
      <c r="AJ442" s="173"/>
      <c r="AK442" s="170">
        <v>42747</v>
      </c>
      <c r="AL442" s="171">
        <v>0</v>
      </c>
      <c r="AM442" s="172">
        <v>0</v>
      </c>
      <c r="AN442" s="172">
        <v>0</v>
      </c>
      <c r="AO442" s="172">
        <v>0</v>
      </c>
      <c r="AP442" s="172">
        <v>0</v>
      </c>
      <c r="AQ442" s="172">
        <v>0</v>
      </c>
      <c r="AR442" s="173">
        <v>0</v>
      </c>
      <c r="AS442" s="174">
        <v>0</v>
      </c>
      <c r="AT442" s="171" t="s">
        <v>232</v>
      </c>
      <c r="AU442" s="172" t="s">
        <v>232</v>
      </c>
      <c r="AV442" s="172" t="s">
        <v>232</v>
      </c>
      <c r="AW442" s="175">
        <v>1.4000000000000001</v>
      </c>
      <c r="AX442" s="176">
        <v>1.4000000000000001</v>
      </c>
      <c r="AY442" s="171" t="s">
        <v>232</v>
      </c>
      <c r="AZ442" s="172" t="s">
        <v>232</v>
      </c>
      <c r="BA442" s="172">
        <v>0</v>
      </c>
      <c r="BB442" s="172">
        <v>0</v>
      </c>
      <c r="BC442" s="172">
        <v>0</v>
      </c>
      <c r="BD442" s="172">
        <v>0</v>
      </c>
      <c r="BE442" s="172" t="s">
        <v>232</v>
      </c>
      <c r="BF442" s="172">
        <v>0</v>
      </c>
      <c r="BG442" s="172">
        <v>0</v>
      </c>
      <c r="BH442" s="172">
        <v>0</v>
      </c>
      <c r="BI442" s="172">
        <v>0</v>
      </c>
      <c r="BJ442" s="172" t="s">
        <v>232</v>
      </c>
      <c r="BK442" s="172" t="s">
        <v>232</v>
      </c>
      <c r="BL442" s="172" t="s">
        <v>232</v>
      </c>
      <c r="BM442" s="172" t="s">
        <v>232</v>
      </c>
      <c r="BN442" s="172">
        <v>0</v>
      </c>
      <c r="BO442" s="172">
        <v>0</v>
      </c>
      <c r="BP442" s="172">
        <v>0</v>
      </c>
      <c r="BQ442" s="172" t="s">
        <v>232</v>
      </c>
      <c r="BR442" s="172" t="s">
        <v>232</v>
      </c>
      <c r="BS442" s="172" t="s">
        <v>232</v>
      </c>
      <c r="BT442" s="172">
        <v>0</v>
      </c>
      <c r="BU442" s="172">
        <v>0</v>
      </c>
      <c r="BV442" s="173" t="s">
        <v>232</v>
      </c>
      <c r="BW442" s="174">
        <v>0</v>
      </c>
      <c r="BX442" s="177">
        <v>0</v>
      </c>
      <c r="BY442" s="178">
        <v>0</v>
      </c>
      <c r="BZ442" s="179">
        <v>0</v>
      </c>
      <c r="CA442" s="179">
        <v>0.32750076307677795</v>
      </c>
    </row>
    <row r="443" spans="1:79" s="242" customFormat="1" x14ac:dyDescent="0.2">
      <c r="A443" s="170">
        <v>42748</v>
      </c>
      <c r="B443" s="171"/>
      <c r="C443" s="172" t="s">
        <v>232</v>
      </c>
      <c r="D443" s="172" t="s">
        <v>232</v>
      </c>
      <c r="E443" s="172">
        <v>0.19173520359250995</v>
      </c>
      <c r="F443" s="172" t="s">
        <v>232</v>
      </c>
      <c r="G443" s="172">
        <v>0.35636104464694224</v>
      </c>
      <c r="H443" s="173" t="s">
        <v>232</v>
      </c>
      <c r="I443" s="171"/>
      <c r="J443" s="172"/>
      <c r="K443" s="172"/>
      <c r="L443" s="172"/>
      <c r="M443" s="171"/>
      <c r="N443" s="172"/>
      <c r="O443" s="172"/>
      <c r="P443" s="172"/>
      <c r="Q443" s="172"/>
      <c r="R443" s="172"/>
      <c r="S443" s="172"/>
      <c r="T443" s="172"/>
      <c r="U443" s="172">
        <v>0.85331734612310062</v>
      </c>
      <c r="V443" s="172">
        <v>0.85331734612310062</v>
      </c>
      <c r="W443" s="172"/>
      <c r="X443" s="172"/>
      <c r="Y443" s="172"/>
      <c r="Z443" s="172"/>
      <c r="AA443" s="172"/>
      <c r="AB443" s="172"/>
      <c r="AC443" s="172"/>
      <c r="AD443" s="172"/>
      <c r="AE443" s="172"/>
      <c r="AF443" s="172"/>
      <c r="AG443" s="172"/>
      <c r="AH443" s="172"/>
      <c r="AI443" s="172"/>
      <c r="AJ443" s="173"/>
      <c r="AK443" s="170">
        <v>42748</v>
      </c>
      <c r="AL443" s="171">
        <v>0</v>
      </c>
      <c r="AM443" s="172">
        <v>0</v>
      </c>
      <c r="AN443" s="172">
        <v>0</v>
      </c>
      <c r="AO443" s="172">
        <v>0</v>
      </c>
      <c r="AP443" s="172">
        <v>0</v>
      </c>
      <c r="AQ443" s="172">
        <v>0</v>
      </c>
      <c r="AR443" s="173">
        <v>0</v>
      </c>
      <c r="AS443" s="174">
        <v>0</v>
      </c>
      <c r="AT443" s="171" t="s">
        <v>232</v>
      </c>
      <c r="AU443" s="172" t="s">
        <v>232</v>
      </c>
      <c r="AV443" s="172" t="s">
        <v>232</v>
      </c>
      <c r="AW443" s="175">
        <v>0</v>
      </c>
      <c r="AX443" s="176">
        <v>0</v>
      </c>
      <c r="AY443" s="171" t="s">
        <v>232</v>
      </c>
      <c r="AZ443" s="172" t="s">
        <v>232</v>
      </c>
      <c r="BA443" s="172">
        <v>0</v>
      </c>
      <c r="BB443" s="172">
        <v>0</v>
      </c>
      <c r="BC443" s="172">
        <v>0</v>
      </c>
      <c r="BD443" s="172">
        <v>0</v>
      </c>
      <c r="BE443" s="172" t="s">
        <v>232</v>
      </c>
      <c r="BF443" s="172">
        <v>0</v>
      </c>
      <c r="BG443" s="172">
        <v>0</v>
      </c>
      <c r="BH443" s="172">
        <v>0</v>
      </c>
      <c r="BI443" s="172">
        <v>0</v>
      </c>
      <c r="BJ443" s="172" t="s">
        <v>232</v>
      </c>
      <c r="BK443" s="172" t="s">
        <v>232</v>
      </c>
      <c r="BL443" s="172" t="s">
        <v>232</v>
      </c>
      <c r="BM443" s="172" t="s">
        <v>232</v>
      </c>
      <c r="BN443" s="172">
        <v>0</v>
      </c>
      <c r="BO443" s="172">
        <v>0</v>
      </c>
      <c r="BP443" s="172">
        <v>0</v>
      </c>
      <c r="BQ443" s="172" t="s">
        <v>232</v>
      </c>
      <c r="BR443" s="172" t="s">
        <v>232</v>
      </c>
      <c r="BS443" s="172" t="s">
        <v>232</v>
      </c>
      <c r="BT443" s="172">
        <v>0</v>
      </c>
      <c r="BU443" s="172">
        <v>0</v>
      </c>
      <c r="BV443" s="173" t="s">
        <v>232</v>
      </c>
      <c r="BW443" s="174">
        <v>0</v>
      </c>
      <c r="BX443" s="177">
        <v>0</v>
      </c>
      <c r="BY443" s="178">
        <v>0</v>
      </c>
      <c r="BZ443" s="179">
        <v>0</v>
      </c>
      <c r="CA443" s="179">
        <v>0</v>
      </c>
    </row>
    <row r="444" spans="1:79" s="242" customFormat="1" x14ac:dyDescent="0.2">
      <c r="A444" s="170">
        <v>42751</v>
      </c>
      <c r="B444" s="171"/>
      <c r="C444" s="172" t="s">
        <v>232</v>
      </c>
      <c r="D444" s="172" t="s">
        <v>232</v>
      </c>
      <c r="E444" s="172">
        <v>0.18968631130752631</v>
      </c>
      <c r="F444" s="172" t="s">
        <v>232</v>
      </c>
      <c r="G444" s="172">
        <v>0.35630662730326207</v>
      </c>
      <c r="H444" s="173" t="s">
        <v>232</v>
      </c>
      <c r="I444" s="171"/>
      <c r="J444" s="172"/>
      <c r="K444" s="172"/>
      <c r="L444" s="172"/>
      <c r="M444" s="171"/>
      <c r="N444" s="172"/>
      <c r="O444" s="172"/>
      <c r="P444" s="172"/>
      <c r="Q444" s="172"/>
      <c r="R444" s="172"/>
      <c r="S444" s="172"/>
      <c r="T444" s="172"/>
      <c r="U444" s="172">
        <v>0.84932903006625615</v>
      </c>
      <c r="V444" s="172">
        <v>0.84932903006625615</v>
      </c>
      <c r="W444" s="172"/>
      <c r="X444" s="172"/>
      <c r="Y444" s="172"/>
      <c r="Z444" s="172"/>
      <c r="AA444" s="172"/>
      <c r="AB444" s="172"/>
      <c r="AC444" s="172"/>
      <c r="AD444" s="172"/>
      <c r="AE444" s="172"/>
      <c r="AF444" s="172"/>
      <c r="AG444" s="172"/>
      <c r="AH444" s="172"/>
      <c r="AI444" s="172"/>
      <c r="AJ444" s="173"/>
      <c r="AK444" s="170">
        <v>42751</v>
      </c>
      <c r="AL444" s="171">
        <v>0</v>
      </c>
      <c r="AM444" s="172">
        <v>0</v>
      </c>
      <c r="AN444" s="172">
        <v>0</v>
      </c>
      <c r="AO444" s="172">
        <v>0</v>
      </c>
      <c r="AP444" s="172">
        <v>0</v>
      </c>
      <c r="AQ444" s="172">
        <v>0</v>
      </c>
      <c r="AR444" s="173">
        <v>0</v>
      </c>
      <c r="AS444" s="174">
        <v>0</v>
      </c>
      <c r="AT444" s="171" t="s">
        <v>232</v>
      </c>
      <c r="AU444" s="172">
        <v>0</v>
      </c>
      <c r="AV444" s="172">
        <v>0</v>
      </c>
      <c r="AW444" s="175">
        <v>0</v>
      </c>
      <c r="AX444" s="176">
        <v>0</v>
      </c>
      <c r="AY444" s="171" t="s">
        <v>232</v>
      </c>
      <c r="AZ444" s="172" t="s">
        <v>232</v>
      </c>
      <c r="BA444" s="172">
        <v>0</v>
      </c>
      <c r="BB444" s="172">
        <v>0</v>
      </c>
      <c r="BC444" s="172">
        <v>0</v>
      </c>
      <c r="BD444" s="172">
        <v>0</v>
      </c>
      <c r="BE444" s="172" t="s">
        <v>232</v>
      </c>
      <c r="BF444" s="172">
        <v>0</v>
      </c>
      <c r="BG444" s="172">
        <v>0</v>
      </c>
      <c r="BH444" s="172">
        <v>0</v>
      </c>
      <c r="BI444" s="172">
        <v>0</v>
      </c>
      <c r="BJ444" s="172" t="s">
        <v>232</v>
      </c>
      <c r="BK444" s="172" t="s">
        <v>232</v>
      </c>
      <c r="BL444" s="172" t="s">
        <v>232</v>
      </c>
      <c r="BM444" s="172" t="s">
        <v>232</v>
      </c>
      <c r="BN444" s="172">
        <v>0</v>
      </c>
      <c r="BO444" s="172">
        <v>0</v>
      </c>
      <c r="BP444" s="172">
        <v>0</v>
      </c>
      <c r="BQ444" s="172" t="s">
        <v>232</v>
      </c>
      <c r="BR444" s="172" t="s">
        <v>232</v>
      </c>
      <c r="BS444" s="172" t="s">
        <v>232</v>
      </c>
      <c r="BT444" s="172">
        <v>0</v>
      </c>
      <c r="BU444" s="172">
        <v>0</v>
      </c>
      <c r="BV444" s="173" t="s">
        <v>232</v>
      </c>
      <c r="BW444" s="174">
        <v>0</v>
      </c>
      <c r="BX444" s="177">
        <v>0</v>
      </c>
      <c r="BY444" s="178">
        <v>0</v>
      </c>
      <c r="BZ444" s="179">
        <v>0</v>
      </c>
      <c r="CA444" s="179">
        <v>0</v>
      </c>
    </row>
    <row r="445" spans="1:79" s="242" customFormat="1" x14ac:dyDescent="0.2">
      <c r="A445" s="170">
        <v>42752</v>
      </c>
      <c r="B445" s="171"/>
      <c r="C445" s="172" t="s">
        <v>232</v>
      </c>
      <c r="D445" s="172" t="s">
        <v>232</v>
      </c>
      <c r="E445" s="172" t="s">
        <v>232</v>
      </c>
      <c r="F445" s="172" t="s">
        <v>232</v>
      </c>
      <c r="G445" s="172" t="s">
        <v>232</v>
      </c>
      <c r="H445" s="173" t="s">
        <v>232</v>
      </c>
      <c r="I445" s="171"/>
      <c r="J445" s="172"/>
      <c r="K445" s="172"/>
      <c r="L445" s="172"/>
      <c r="M445" s="171"/>
      <c r="N445" s="172"/>
      <c r="O445" s="172"/>
      <c r="P445" s="172"/>
      <c r="Q445" s="172"/>
      <c r="R445" s="172"/>
      <c r="S445" s="172"/>
      <c r="T445" s="172"/>
      <c r="U445" s="172" t="s">
        <v>232</v>
      </c>
      <c r="V445" s="172" t="s">
        <v>232</v>
      </c>
      <c r="W445" s="172"/>
      <c r="X445" s="172"/>
      <c r="Y445" s="172"/>
      <c r="Z445" s="172"/>
      <c r="AA445" s="172"/>
      <c r="AB445" s="172"/>
      <c r="AC445" s="172"/>
      <c r="AD445" s="172"/>
      <c r="AE445" s="172"/>
      <c r="AF445" s="172"/>
      <c r="AG445" s="172"/>
      <c r="AH445" s="172"/>
      <c r="AI445" s="172"/>
      <c r="AJ445" s="173"/>
      <c r="AK445" s="170">
        <v>42752</v>
      </c>
      <c r="AL445" s="171">
        <v>0</v>
      </c>
      <c r="AM445" s="172">
        <v>0</v>
      </c>
      <c r="AN445" s="172">
        <v>0</v>
      </c>
      <c r="AO445" s="172">
        <v>0</v>
      </c>
      <c r="AP445" s="172">
        <v>0</v>
      </c>
      <c r="AQ445" s="172">
        <v>0</v>
      </c>
      <c r="AR445" s="173">
        <v>0</v>
      </c>
      <c r="AS445" s="174">
        <v>0</v>
      </c>
      <c r="AT445" s="171" t="s">
        <v>232</v>
      </c>
      <c r="AU445" s="172">
        <v>0</v>
      </c>
      <c r="AV445" s="172">
        <v>0</v>
      </c>
      <c r="AW445" s="175" t="s">
        <v>232</v>
      </c>
      <c r="AX445" s="176">
        <v>0</v>
      </c>
      <c r="AY445" s="171" t="s">
        <v>232</v>
      </c>
      <c r="AZ445" s="172" t="s">
        <v>232</v>
      </c>
      <c r="BA445" s="172">
        <v>0</v>
      </c>
      <c r="BB445" s="172">
        <v>0</v>
      </c>
      <c r="BC445" s="172">
        <v>0</v>
      </c>
      <c r="BD445" s="172">
        <v>0</v>
      </c>
      <c r="BE445" s="172" t="s">
        <v>232</v>
      </c>
      <c r="BF445" s="172">
        <v>0</v>
      </c>
      <c r="BG445" s="172">
        <v>0</v>
      </c>
      <c r="BH445" s="172">
        <v>0</v>
      </c>
      <c r="BI445" s="172">
        <v>0</v>
      </c>
      <c r="BJ445" s="172" t="s">
        <v>232</v>
      </c>
      <c r="BK445" s="172" t="s">
        <v>232</v>
      </c>
      <c r="BL445" s="172" t="s">
        <v>232</v>
      </c>
      <c r="BM445" s="172" t="s">
        <v>232</v>
      </c>
      <c r="BN445" s="172">
        <v>0</v>
      </c>
      <c r="BO445" s="172">
        <v>0</v>
      </c>
      <c r="BP445" s="172">
        <v>0</v>
      </c>
      <c r="BQ445" s="172" t="s">
        <v>232</v>
      </c>
      <c r="BR445" s="172" t="s">
        <v>232</v>
      </c>
      <c r="BS445" s="172" t="s">
        <v>232</v>
      </c>
      <c r="BT445" s="172">
        <v>0</v>
      </c>
      <c r="BU445" s="172">
        <v>0</v>
      </c>
      <c r="BV445" s="173" t="s">
        <v>232</v>
      </c>
      <c r="BW445" s="174">
        <v>0</v>
      </c>
      <c r="BX445" s="177">
        <v>0</v>
      </c>
      <c r="BY445" s="178">
        <v>0</v>
      </c>
      <c r="BZ445" s="179">
        <v>0</v>
      </c>
      <c r="CA445" s="179">
        <v>0</v>
      </c>
    </row>
    <row r="446" spans="1:79" s="242" customFormat="1" x14ac:dyDescent="0.2">
      <c r="A446" s="170">
        <v>42753</v>
      </c>
      <c r="B446" s="171"/>
      <c r="C446" s="172" t="s">
        <v>232</v>
      </c>
      <c r="D446" s="172">
        <v>6.3792007916241372E-2</v>
      </c>
      <c r="E446" s="172">
        <v>0.12281658700072119</v>
      </c>
      <c r="F446" s="172" t="s">
        <v>232</v>
      </c>
      <c r="G446" s="172">
        <v>0.35422010504459628</v>
      </c>
      <c r="H446" s="173" t="s">
        <v>232</v>
      </c>
      <c r="I446" s="171"/>
      <c r="J446" s="172"/>
      <c r="K446" s="172"/>
      <c r="L446" s="172"/>
      <c r="M446" s="171"/>
      <c r="N446" s="172"/>
      <c r="O446" s="172"/>
      <c r="P446" s="172"/>
      <c r="Q446" s="172"/>
      <c r="R446" s="172"/>
      <c r="S446" s="172"/>
      <c r="T446" s="172"/>
      <c r="U446" s="172">
        <v>1.0163332135298118</v>
      </c>
      <c r="V446" s="172">
        <v>1.0163332135298118</v>
      </c>
      <c r="W446" s="172"/>
      <c r="X446" s="172"/>
      <c r="Y446" s="172"/>
      <c r="Z446" s="172"/>
      <c r="AA446" s="172"/>
      <c r="AB446" s="172"/>
      <c r="AC446" s="172"/>
      <c r="AD446" s="172"/>
      <c r="AE446" s="172"/>
      <c r="AF446" s="172"/>
      <c r="AG446" s="172"/>
      <c r="AH446" s="172"/>
      <c r="AI446" s="172"/>
      <c r="AJ446" s="173"/>
      <c r="AK446" s="170">
        <v>42753</v>
      </c>
      <c r="AL446" s="171">
        <v>0</v>
      </c>
      <c r="AM446" s="172">
        <v>0</v>
      </c>
      <c r="AN446" s="172">
        <v>0</v>
      </c>
      <c r="AO446" s="172">
        <v>0</v>
      </c>
      <c r="AP446" s="172">
        <v>0</v>
      </c>
      <c r="AQ446" s="172">
        <v>0</v>
      </c>
      <c r="AR446" s="173">
        <v>0</v>
      </c>
      <c r="AS446" s="174">
        <v>0</v>
      </c>
      <c r="AT446" s="171" t="s">
        <v>232</v>
      </c>
      <c r="AU446" s="172">
        <v>0</v>
      </c>
      <c r="AV446" s="172">
        <v>0</v>
      </c>
      <c r="AW446" s="175" t="s">
        <v>232</v>
      </c>
      <c r="AX446" s="176">
        <v>0</v>
      </c>
      <c r="AY446" s="171" t="s">
        <v>232</v>
      </c>
      <c r="AZ446" s="172" t="s">
        <v>232</v>
      </c>
      <c r="BA446" s="172">
        <v>0</v>
      </c>
      <c r="BB446" s="172">
        <v>0</v>
      </c>
      <c r="BC446" s="172">
        <v>0</v>
      </c>
      <c r="BD446" s="172">
        <v>0</v>
      </c>
      <c r="BE446" s="172" t="s">
        <v>232</v>
      </c>
      <c r="BF446" s="172">
        <v>0</v>
      </c>
      <c r="BG446" s="172">
        <v>0</v>
      </c>
      <c r="BH446" s="172">
        <v>0</v>
      </c>
      <c r="BI446" s="172">
        <v>0</v>
      </c>
      <c r="BJ446" s="172" t="s">
        <v>232</v>
      </c>
      <c r="BK446" s="172" t="s">
        <v>232</v>
      </c>
      <c r="BL446" s="172" t="s">
        <v>232</v>
      </c>
      <c r="BM446" s="172" t="s">
        <v>232</v>
      </c>
      <c r="BN446" s="172">
        <v>0</v>
      </c>
      <c r="BO446" s="172">
        <v>0</v>
      </c>
      <c r="BP446" s="172">
        <v>0</v>
      </c>
      <c r="BQ446" s="172" t="s">
        <v>232</v>
      </c>
      <c r="BR446" s="172" t="s">
        <v>232</v>
      </c>
      <c r="BS446" s="172" t="s">
        <v>232</v>
      </c>
      <c r="BT446" s="172">
        <v>0</v>
      </c>
      <c r="BU446" s="172">
        <v>0</v>
      </c>
      <c r="BV446" s="173" t="s">
        <v>232</v>
      </c>
      <c r="BW446" s="174">
        <v>0</v>
      </c>
      <c r="BX446" s="177">
        <v>0</v>
      </c>
      <c r="BY446" s="178">
        <v>0</v>
      </c>
      <c r="BZ446" s="179">
        <v>0</v>
      </c>
      <c r="CA446" s="179">
        <v>0</v>
      </c>
    </row>
    <row r="447" spans="1:79" s="242" customFormat="1" x14ac:dyDescent="0.2">
      <c r="A447" s="170">
        <v>42755</v>
      </c>
      <c r="B447" s="171"/>
      <c r="C447" s="172" t="s">
        <v>232</v>
      </c>
      <c r="D447" s="172" t="s">
        <v>232</v>
      </c>
      <c r="E447" s="172">
        <v>0.18157974377079855</v>
      </c>
      <c r="F447" s="172" t="s">
        <v>232</v>
      </c>
      <c r="G447" s="172">
        <v>0.35113610340703683</v>
      </c>
      <c r="H447" s="173" t="s">
        <v>232</v>
      </c>
      <c r="I447" s="171"/>
      <c r="J447" s="172"/>
      <c r="K447" s="172"/>
      <c r="L447" s="172"/>
      <c r="M447" s="171"/>
      <c r="N447" s="172"/>
      <c r="O447" s="172"/>
      <c r="P447" s="172"/>
      <c r="Q447" s="172"/>
      <c r="R447" s="172"/>
      <c r="S447" s="172"/>
      <c r="T447" s="172"/>
      <c r="U447" s="172">
        <v>1.3514860366376249</v>
      </c>
      <c r="V447" s="172">
        <v>1.3514860366376249</v>
      </c>
      <c r="W447" s="172"/>
      <c r="X447" s="172"/>
      <c r="Y447" s="172"/>
      <c r="Z447" s="172"/>
      <c r="AA447" s="172"/>
      <c r="AB447" s="172"/>
      <c r="AC447" s="172"/>
      <c r="AD447" s="172"/>
      <c r="AE447" s="172"/>
      <c r="AF447" s="172"/>
      <c r="AG447" s="172"/>
      <c r="AH447" s="172"/>
      <c r="AI447" s="172"/>
      <c r="AJ447" s="173"/>
      <c r="AK447" s="170">
        <v>42755</v>
      </c>
      <c r="AL447" s="171">
        <v>0</v>
      </c>
      <c r="AM447" s="172">
        <v>0</v>
      </c>
      <c r="AN447" s="172">
        <v>0</v>
      </c>
      <c r="AO447" s="172">
        <v>0</v>
      </c>
      <c r="AP447" s="172">
        <v>0</v>
      </c>
      <c r="AQ447" s="172">
        <v>0</v>
      </c>
      <c r="AR447" s="173">
        <v>0</v>
      </c>
      <c r="AS447" s="174">
        <v>0</v>
      </c>
      <c r="AT447" s="171" t="s">
        <v>232</v>
      </c>
      <c r="AU447" s="172">
        <v>0</v>
      </c>
      <c r="AV447" s="172">
        <v>0</v>
      </c>
      <c r="AW447" s="175" t="s">
        <v>232</v>
      </c>
      <c r="AX447" s="176">
        <v>0</v>
      </c>
      <c r="AY447" s="171" t="s">
        <v>232</v>
      </c>
      <c r="AZ447" s="172" t="s">
        <v>232</v>
      </c>
      <c r="BA447" s="172">
        <v>0</v>
      </c>
      <c r="BB447" s="172">
        <v>0</v>
      </c>
      <c r="BC447" s="172">
        <v>0</v>
      </c>
      <c r="BD447" s="172">
        <v>0</v>
      </c>
      <c r="BE447" s="172" t="s">
        <v>232</v>
      </c>
      <c r="BF447" s="172">
        <v>0</v>
      </c>
      <c r="BG447" s="172">
        <v>0</v>
      </c>
      <c r="BH447" s="172">
        <v>0</v>
      </c>
      <c r="BI447" s="172">
        <v>0</v>
      </c>
      <c r="BJ447" s="172" t="s">
        <v>232</v>
      </c>
      <c r="BK447" s="172" t="s">
        <v>232</v>
      </c>
      <c r="BL447" s="172" t="s">
        <v>232</v>
      </c>
      <c r="BM447" s="172" t="s">
        <v>232</v>
      </c>
      <c r="BN447" s="172">
        <v>0</v>
      </c>
      <c r="BO447" s="172">
        <v>0</v>
      </c>
      <c r="BP447" s="172">
        <v>0</v>
      </c>
      <c r="BQ447" s="172" t="s">
        <v>232</v>
      </c>
      <c r="BR447" s="172" t="s">
        <v>232</v>
      </c>
      <c r="BS447" s="172" t="s">
        <v>232</v>
      </c>
      <c r="BT447" s="172">
        <v>0</v>
      </c>
      <c r="BU447" s="172">
        <v>0</v>
      </c>
      <c r="BV447" s="173" t="s">
        <v>232</v>
      </c>
      <c r="BW447" s="174">
        <v>0</v>
      </c>
      <c r="BX447" s="177">
        <v>0</v>
      </c>
      <c r="BY447" s="178">
        <v>0</v>
      </c>
      <c r="BZ447" s="179">
        <v>0</v>
      </c>
      <c r="CA447" s="179">
        <v>0</v>
      </c>
    </row>
    <row r="448" spans="1:79" s="242" customFormat="1" x14ac:dyDescent="0.2">
      <c r="A448" s="170">
        <v>42758</v>
      </c>
      <c r="B448" s="171"/>
      <c r="C448" s="172" t="s">
        <v>232</v>
      </c>
      <c r="D448" s="172" t="s">
        <v>232</v>
      </c>
      <c r="E448" s="172">
        <v>0.17953321364452149</v>
      </c>
      <c r="F448" s="172" t="s">
        <v>232</v>
      </c>
      <c r="G448" s="172">
        <v>0.34599611263191449</v>
      </c>
      <c r="H448" s="173" t="s">
        <v>232</v>
      </c>
      <c r="I448" s="171"/>
      <c r="J448" s="172"/>
      <c r="K448" s="172"/>
      <c r="L448" s="172"/>
      <c r="M448" s="171"/>
      <c r="N448" s="172"/>
      <c r="O448" s="172"/>
      <c r="P448" s="172"/>
      <c r="Q448" s="172"/>
      <c r="R448" s="172"/>
      <c r="S448" s="172"/>
      <c r="T448" s="172"/>
      <c r="U448" s="172">
        <v>1.3445294396132894</v>
      </c>
      <c r="V448" s="172">
        <v>1.3445294396132894</v>
      </c>
      <c r="W448" s="172"/>
      <c r="X448" s="172"/>
      <c r="Y448" s="172"/>
      <c r="Z448" s="172"/>
      <c r="AA448" s="172"/>
      <c r="AB448" s="172"/>
      <c r="AC448" s="172"/>
      <c r="AD448" s="172"/>
      <c r="AE448" s="172"/>
      <c r="AF448" s="172"/>
      <c r="AG448" s="172"/>
      <c r="AH448" s="172"/>
      <c r="AI448" s="172"/>
      <c r="AJ448" s="173"/>
      <c r="AK448" s="170">
        <v>42758</v>
      </c>
      <c r="AL448" s="171">
        <v>0</v>
      </c>
      <c r="AM448" s="172">
        <v>0</v>
      </c>
      <c r="AN448" s="172">
        <v>0</v>
      </c>
      <c r="AO448" s="172">
        <v>0</v>
      </c>
      <c r="AP448" s="172">
        <v>0</v>
      </c>
      <c r="AQ448" s="172">
        <v>0</v>
      </c>
      <c r="AR448" s="173">
        <v>0</v>
      </c>
      <c r="AS448" s="174">
        <v>0</v>
      </c>
      <c r="AT448" s="171" t="s">
        <v>232</v>
      </c>
      <c r="AU448" s="172">
        <v>0</v>
      </c>
      <c r="AV448" s="172">
        <v>0</v>
      </c>
      <c r="AW448" s="175" t="s">
        <v>232</v>
      </c>
      <c r="AX448" s="176">
        <v>0</v>
      </c>
      <c r="AY448" s="171" t="s">
        <v>232</v>
      </c>
      <c r="AZ448" s="172" t="s">
        <v>232</v>
      </c>
      <c r="BA448" s="172">
        <v>0</v>
      </c>
      <c r="BB448" s="172">
        <v>0</v>
      </c>
      <c r="BC448" s="172">
        <v>0</v>
      </c>
      <c r="BD448" s="172">
        <v>0</v>
      </c>
      <c r="BE448" s="172" t="s">
        <v>232</v>
      </c>
      <c r="BF448" s="172">
        <v>0</v>
      </c>
      <c r="BG448" s="172">
        <v>0</v>
      </c>
      <c r="BH448" s="172">
        <v>0</v>
      </c>
      <c r="BI448" s="172">
        <v>0</v>
      </c>
      <c r="BJ448" s="172" t="s">
        <v>232</v>
      </c>
      <c r="BK448" s="172" t="s">
        <v>232</v>
      </c>
      <c r="BL448" s="172" t="s">
        <v>232</v>
      </c>
      <c r="BM448" s="172" t="s">
        <v>232</v>
      </c>
      <c r="BN448" s="172">
        <v>0</v>
      </c>
      <c r="BO448" s="172">
        <v>0</v>
      </c>
      <c r="BP448" s="172">
        <v>0</v>
      </c>
      <c r="BQ448" s="172" t="s">
        <v>232</v>
      </c>
      <c r="BR448" s="172" t="s">
        <v>232</v>
      </c>
      <c r="BS448" s="172" t="s">
        <v>232</v>
      </c>
      <c r="BT448" s="172">
        <v>0</v>
      </c>
      <c r="BU448" s="172">
        <v>0</v>
      </c>
      <c r="BV448" s="173" t="s">
        <v>232</v>
      </c>
      <c r="BW448" s="174">
        <v>0</v>
      </c>
      <c r="BX448" s="177">
        <v>0</v>
      </c>
      <c r="BY448" s="178">
        <v>0</v>
      </c>
      <c r="BZ448" s="179">
        <v>0</v>
      </c>
      <c r="CA448" s="179">
        <v>0</v>
      </c>
    </row>
    <row r="449" spans="1:79" s="242" customFormat="1" x14ac:dyDescent="0.2">
      <c r="A449" s="170">
        <v>42759</v>
      </c>
      <c r="B449" s="171"/>
      <c r="C449" s="172" t="s">
        <v>232</v>
      </c>
      <c r="D449" s="172" t="s">
        <v>232</v>
      </c>
      <c r="E449" s="172" t="s">
        <v>232</v>
      </c>
      <c r="F449" s="172" t="s">
        <v>232</v>
      </c>
      <c r="G449" s="172" t="s">
        <v>232</v>
      </c>
      <c r="H449" s="173" t="s">
        <v>232</v>
      </c>
      <c r="I449" s="171"/>
      <c r="J449" s="172"/>
      <c r="K449" s="172"/>
      <c r="L449" s="172"/>
      <c r="M449" s="171"/>
      <c r="N449" s="172"/>
      <c r="O449" s="172"/>
      <c r="P449" s="172"/>
      <c r="Q449" s="172"/>
      <c r="R449" s="172"/>
      <c r="S449" s="172"/>
      <c r="T449" s="172"/>
      <c r="U449" s="172" t="s">
        <v>232</v>
      </c>
      <c r="V449" s="172" t="s">
        <v>232</v>
      </c>
      <c r="W449" s="172"/>
      <c r="X449" s="172"/>
      <c r="Y449" s="172"/>
      <c r="Z449" s="172"/>
      <c r="AA449" s="172"/>
      <c r="AB449" s="172"/>
      <c r="AC449" s="172"/>
      <c r="AD449" s="172"/>
      <c r="AE449" s="172"/>
      <c r="AF449" s="172"/>
      <c r="AG449" s="172"/>
      <c r="AH449" s="172"/>
      <c r="AI449" s="172"/>
      <c r="AJ449" s="173"/>
      <c r="AK449" s="170">
        <v>42759</v>
      </c>
      <c r="AL449" s="171">
        <v>0</v>
      </c>
      <c r="AM449" s="172">
        <v>0</v>
      </c>
      <c r="AN449" s="172">
        <v>0</v>
      </c>
      <c r="AO449" s="172">
        <v>0</v>
      </c>
      <c r="AP449" s="172">
        <v>0</v>
      </c>
      <c r="AQ449" s="172">
        <v>0</v>
      </c>
      <c r="AR449" s="173">
        <v>0</v>
      </c>
      <c r="AS449" s="174">
        <v>0</v>
      </c>
      <c r="AT449" s="171" t="s">
        <v>232</v>
      </c>
      <c r="AU449" s="172">
        <v>0</v>
      </c>
      <c r="AV449" s="172">
        <v>0</v>
      </c>
      <c r="AW449" s="175" t="s">
        <v>232</v>
      </c>
      <c r="AX449" s="176">
        <v>0</v>
      </c>
      <c r="AY449" s="171" t="s">
        <v>232</v>
      </c>
      <c r="AZ449" s="172" t="s">
        <v>232</v>
      </c>
      <c r="BA449" s="172">
        <v>0</v>
      </c>
      <c r="BB449" s="172">
        <v>0</v>
      </c>
      <c r="BC449" s="172">
        <v>0</v>
      </c>
      <c r="BD449" s="172">
        <v>0</v>
      </c>
      <c r="BE449" s="172" t="s">
        <v>232</v>
      </c>
      <c r="BF449" s="172">
        <v>0</v>
      </c>
      <c r="BG449" s="172">
        <v>0</v>
      </c>
      <c r="BH449" s="172">
        <v>0</v>
      </c>
      <c r="BI449" s="172">
        <v>0</v>
      </c>
      <c r="BJ449" s="172" t="s">
        <v>232</v>
      </c>
      <c r="BK449" s="172" t="s">
        <v>232</v>
      </c>
      <c r="BL449" s="172" t="s">
        <v>232</v>
      </c>
      <c r="BM449" s="172">
        <v>0</v>
      </c>
      <c r="BN449" s="172">
        <v>0</v>
      </c>
      <c r="BO449" s="172">
        <v>0</v>
      </c>
      <c r="BP449" s="172">
        <v>0</v>
      </c>
      <c r="BQ449" s="172" t="s">
        <v>232</v>
      </c>
      <c r="BR449" s="172" t="s">
        <v>232</v>
      </c>
      <c r="BS449" s="172" t="s">
        <v>232</v>
      </c>
      <c r="BT449" s="172">
        <v>0</v>
      </c>
      <c r="BU449" s="172">
        <v>0</v>
      </c>
      <c r="BV449" s="173" t="s">
        <v>232</v>
      </c>
      <c r="BW449" s="174">
        <v>0</v>
      </c>
      <c r="BX449" s="177">
        <v>0</v>
      </c>
      <c r="BY449" s="178">
        <v>0</v>
      </c>
      <c r="BZ449" s="179">
        <v>0</v>
      </c>
      <c r="CA449" s="179">
        <v>0</v>
      </c>
    </row>
    <row r="450" spans="1:79" s="242" customFormat="1" x14ac:dyDescent="0.2">
      <c r="A450" s="170">
        <v>42760</v>
      </c>
      <c r="B450" s="171"/>
      <c r="C450" s="172" t="s">
        <v>232</v>
      </c>
      <c r="D450" s="172" t="s">
        <v>232</v>
      </c>
      <c r="E450" s="172">
        <v>0.17850569554190265</v>
      </c>
      <c r="F450" s="172" t="s">
        <v>232</v>
      </c>
      <c r="G450" s="172">
        <v>0.3439188432930676</v>
      </c>
      <c r="H450" s="173" t="s">
        <v>232</v>
      </c>
      <c r="I450" s="171"/>
      <c r="J450" s="172"/>
      <c r="K450" s="172"/>
      <c r="L450" s="172"/>
      <c r="M450" s="171"/>
      <c r="N450" s="172"/>
      <c r="O450" s="172"/>
      <c r="P450" s="172"/>
      <c r="Q450" s="172"/>
      <c r="R450" s="172"/>
      <c r="S450" s="172"/>
      <c r="T450" s="172"/>
      <c r="U450" s="172" t="s">
        <v>232</v>
      </c>
      <c r="V450" s="172" t="s">
        <v>232</v>
      </c>
      <c r="W450" s="172"/>
      <c r="X450" s="172"/>
      <c r="Y450" s="172"/>
      <c r="Z450" s="172"/>
      <c r="AA450" s="172"/>
      <c r="AB450" s="172"/>
      <c r="AC450" s="172"/>
      <c r="AD450" s="172"/>
      <c r="AE450" s="172"/>
      <c r="AF450" s="172"/>
      <c r="AG450" s="172"/>
      <c r="AH450" s="172"/>
      <c r="AI450" s="172"/>
      <c r="AJ450" s="173"/>
      <c r="AK450" s="170">
        <v>42760</v>
      </c>
      <c r="AL450" s="171">
        <v>0</v>
      </c>
      <c r="AM450" s="172">
        <v>0</v>
      </c>
      <c r="AN450" s="172">
        <v>0</v>
      </c>
      <c r="AO450" s="172">
        <v>1.3977775337213834</v>
      </c>
      <c r="AP450" s="172">
        <v>0</v>
      </c>
      <c r="AQ450" s="172">
        <v>0</v>
      </c>
      <c r="AR450" s="173">
        <v>0</v>
      </c>
      <c r="AS450" s="174">
        <v>0.17849732030897883</v>
      </c>
      <c r="AT450" s="171" t="s">
        <v>232</v>
      </c>
      <c r="AU450" s="172">
        <v>0</v>
      </c>
      <c r="AV450" s="172">
        <v>0</v>
      </c>
      <c r="AW450" s="175" t="s">
        <v>232</v>
      </c>
      <c r="AX450" s="176">
        <v>0</v>
      </c>
      <c r="AY450" s="171" t="s">
        <v>232</v>
      </c>
      <c r="AZ450" s="172" t="s">
        <v>232</v>
      </c>
      <c r="BA450" s="172">
        <v>0</v>
      </c>
      <c r="BB450" s="172">
        <v>0</v>
      </c>
      <c r="BC450" s="172">
        <v>0</v>
      </c>
      <c r="BD450" s="172">
        <v>0</v>
      </c>
      <c r="BE450" s="172" t="s">
        <v>232</v>
      </c>
      <c r="BF450" s="172">
        <v>0</v>
      </c>
      <c r="BG450" s="172">
        <v>0</v>
      </c>
      <c r="BH450" s="172">
        <v>0</v>
      </c>
      <c r="BI450" s="172">
        <v>0</v>
      </c>
      <c r="BJ450" s="172" t="s">
        <v>232</v>
      </c>
      <c r="BK450" s="172" t="s">
        <v>232</v>
      </c>
      <c r="BL450" s="172" t="s">
        <v>232</v>
      </c>
      <c r="BM450" s="172">
        <v>0</v>
      </c>
      <c r="BN450" s="172">
        <v>0</v>
      </c>
      <c r="BO450" s="172">
        <v>0</v>
      </c>
      <c r="BP450" s="172">
        <v>0</v>
      </c>
      <c r="BQ450" s="172" t="s">
        <v>232</v>
      </c>
      <c r="BR450" s="172" t="s">
        <v>232</v>
      </c>
      <c r="BS450" s="172" t="s">
        <v>232</v>
      </c>
      <c r="BT450" s="172">
        <v>0</v>
      </c>
      <c r="BU450" s="172">
        <v>0</v>
      </c>
      <c r="BV450" s="173" t="s">
        <v>232</v>
      </c>
      <c r="BW450" s="174">
        <v>0</v>
      </c>
      <c r="BX450" s="177">
        <v>0</v>
      </c>
      <c r="BY450" s="178">
        <v>0</v>
      </c>
      <c r="BZ450" s="179">
        <v>0</v>
      </c>
      <c r="CA450" s="179">
        <v>6.5199677038056916E-2</v>
      </c>
    </row>
    <row r="451" spans="1:79" s="242" customFormat="1" x14ac:dyDescent="0.2">
      <c r="A451" s="170">
        <v>42761</v>
      </c>
      <c r="B451" s="171"/>
      <c r="C451" s="172" t="s">
        <v>232</v>
      </c>
      <c r="D451" s="172" t="s">
        <v>232</v>
      </c>
      <c r="E451" s="172">
        <v>0.17647800327744578</v>
      </c>
      <c r="F451" s="172" t="s">
        <v>232</v>
      </c>
      <c r="G451" s="172">
        <v>0.34288563187107018</v>
      </c>
      <c r="H451" s="173" t="s">
        <v>232</v>
      </c>
      <c r="I451" s="171"/>
      <c r="J451" s="172"/>
      <c r="K451" s="172"/>
      <c r="L451" s="172"/>
      <c r="M451" s="171"/>
      <c r="N451" s="172"/>
      <c r="O451" s="172"/>
      <c r="P451" s="172"/>
      <c r="Q451" s="172"/>
      <c r="R451" s="172"/>
      <c r="S451" s="172"/>
      <c r="T451" s="172"/>
      <c r="U451" s="172">
        <v>1.3395660364194457</v>
      </c>
      <c r="V451" s="172">
        <v>1.3395660364194457</v>
      </c>
      <c r="W451" s="172"/>
      <c r="X451" s="172"/>
      <c r="Y451" s="172"/>
      <c r="Z451" s="172"/>
      <c r="AA451" s="172"/>
      <c r="AB451" s="172"/>
      <c r="AC451" s="172"/>
      <c r="AD451" s="172"/>
      <c r="AE451" s="172"/>
      <c r="AF451" s="172"/>
      <c r="AG451" s="172"/>
      <c r="AH451" s="172"/>
      <c r="AI451" s="172"/>
      <c r="AJ451" s="173"/>
      <c r="AK451" s="170">
        <v>42761</v>
      </c>
      <c r="AL451" s="171" t="s">
        <v>232</v>
      </c>
      <c r="AM451" s="172">
        <v>0</v>
      </c>
      <c r="AN451" s="172">
        <v>0</v>
      </c>
      <c r="AO451" s="172">
        <v>0</v>
      </c>
      <c r="AP451" s="172">
        <v>0</v>
      </c>
      <c r="AQ451" s="172">
        <v>0</v>
      </c>
      <c r="AR451" s="173">
        <v>0</v>
      </c>
      <c r="AS451" s="174">
        <v>0</v>
      </c>
      <c r="AT451" s="171" t="s">
        <v>232</v>
      </c>
      <c r="AU451" s="172">
        <v>0</v>
      </c>
      <c r="AV451" s="172">
        <v>0</v>
      </c>
      <c r="AW451" s="175" t="s">
        <v>232</v>
      </c>
      <c r="AX451" s="176">
        <v>0</v>
      </c>
      <c r="AY451" s="171" t="s">
        <v>232</v>
      </c>
      <c r="AZ451" s="172" t="s">
        <v>232</v>
      </c>
      <c r="BA451" s="172">
        <v>0</v>
      </c>
      <c r="BB451" s="172">
        <v>0</v>
      </c>
      <c r="BC451" s="172">
        <v>0</v>
      </c>
      <c r="BD451" s="172">
        <v>0</v>
      </c>
      <c r="BE451" s="172" t="s">
        <v>232</v>
      </c>
      <c r="BF451" s="172">
        <v>0</v>
      </c>
      <c r="BG451" s="172">
        <v>0</v>
      </c>
      <c r="BH451" s="172">
        <v>0</v>
      </c>
      <c r="BI451" s="172">
        <v>0</v>
      </c>
      <c r="BJ451" s="172" t="s">
        <v>232</v>
      </c>
      <c r="BK451" s="172" t="s">
        <v>232</v>
      </c>
      <c r="BL451" s="172" t="s">
        <v>232</v>
      </c>
      <c r="BM451" s="172">
        <v>0</v>
      </c>
      <c r="BN451" s="172">
        <v>0</v>
      </c>
      <c r="BO451" s="172">
        <v>0</v>
      </c>
      <c r="BP451" s="172">
        <v>0</v>
      </c>
      <c r="BQ451" s="172" t="s">
        <v>232</v>
      </c>
      <c r="BR451" s="172" t="s">
        <v>232</v>
      </c>
      <c r="BS451" s="172" t="s">
        <v>232</v>
      </c>
      <c r="BT451" s="172">
        <v>0</v>
      </c>
      <c r="BU451" s="172">
        <v>0</v>
      </c>
      <c r="BV451" s="173" t="s">
        <v>232</v>
      </c>
      <c r="BW451" s="174">
        <v>0</v>
      </c>
      <c r="BX451" s="177">
        <v>0</v>
      </c>
      <c r="BY451" s="178">
        <v>0</v>
      </c>
      <c r="BZ451" s="179">
        <v>0</v>
      </c>
      <c r="CA451" s="179">
        <v>0</v>
      </c>
    </row>
    <row r="452" spans="1:79" s="242" customFormat="1" x14ac:dyDescent="0.2">
      <c r="A452" s="170">
        <v>42762</v>
      </c>
      <c r="B452" s="171"/>
      <c r="C452" s="172" t="s">
        <v>232</v>
      </c>
      <c r="D452" s="172" t="s">
        <v>232</v>
      </c>
      <c r="E452" s="172" t="s">
        <v>232</v>
      </c>
      <c r="F452" s="172" t="s">
        <v>232</v>
      </c>
      <c r="G452" s="172" t="s">
        <v>232</v>
      </c>
      <c r="H452" s="173" t="s">
        <v>232</v>
      </c>
      <c r="I452" s="171"/>
      <c r="J452" s="172"/>
      <c r="K452" s="172"/>
      <c r="L452" s="172"/>
      <c r="M452" s="171"/>
      <c r="N452" s="172"/>
      <c r="O452" s="172"/>
      <c r="P452" s="172"/>
      <c r="Q452" s="172"/>
      <c r="R452" s="172"/>
      <c r="S452" s="172"/>
      <c r="T452" s="172"/>
      <c r="U452" s="172" t="s">
        <v>232</v>
      </c>
      <c r="V452" s="172" t="s">
        <v>232</v>
      </c>
      <c r="W452" s="172"/>
      <c r="X452" s="172"/>
      <c r="Y452" s="172"/>
      <c r="Z452" s="172"/>
      <c r="AA452" s="172"/>
      <c r="AB452" s="172"/>
      <c r="AC452" s="172"/>
      <c r="AD452" s="172"/>
      <c r="AE452" s="172"/>
      <c r="AF452" s="172"/>
      <c r="AG452" s="172"/>
      <c r="AH452" s="172"/>
      <c r="AI452" s="172"/>
      <c r="AJ452" s="173"/>
      <c r="AK452" s="170">
        <v>42762</v>
      </c>
      <c r="AL452" s="171" t="s">
        <v>232</v>
      </c>
      <c r="AM452" s="172">
        <v>0</v>
      </c>
      <c r="AN452" s="172">
        <v>0</v>
      </c>
      <c r="AO452" s="172">
        <v>0</v>
      </c>
      <c r="AP452" s="172">
        <v>0</v>
      </c>
      <c r="AQ452" s="172">
        <v>0</v>
      </c>
      <c r="AR452" s="173">
        <v>0</v>
      </c>
      <c r="AS452" s="174">
        <v>0</v>
      </c>
      <c r="AT452" s="171" t="s">
        <v>232</v>
      </c>
      <c r="AU452" s="172">
        <v>0</v>
      </c>
      <c r="AV452" s="172">
        <v>0</v>
      </c>
      <c r="AW452" s="175" t="s">
        <v>232</v>
      </c>
      <c r="AX452" s="176">
        <v>0</v>
      </c>
      <c r="AY452" s="171" t="s">
        <v>232</v>
      </c>
      <c r="AZ452" s="172">
        <v>0</v>
      </c>
      <c r="BA452" s="172">
        <v>0</v>
      </c>
      <c r="BB452" s="172">
        <v>0</v>
      </c>
      <c r="BC452" s="172">
        <v>0</v>
      </c>
      <c r="BD452" s="172">
        <v>0</v>
      </c>
      <c r="BE452" s="172">
        <v>0</v>
      </c>
      <c r="BF452" s="172">
        <v>0</v>
      </c>
      <c r="BG452" s="172">
        <v>0</v>
      </c>
      <c r="BH452" s="172">
        <v>0</v>
      </c>
      <c r="BI452" s="172">
        <v>0</v>
      </c>
      <c r="BJ452" s="172" t="s">
        <v>232</v>
      </c>
      <c r="BK452" s="172" t="s">
        <v>232</v>
      </c>
      <c r="BL452" s="172" t="s">
        <v>232</v>
      </c>
      <c r="BM452" s="172">
        <v>0</v>
      </c>
      <c r="BN452" s="172">
        <v>0</v>
      </c>
      <c r="BO452" s="172">
        <v>0</v>
      </c>
      <c r="BP452" s="172">
        <v>0</v>
      </c>
      <c r="BQ452" s="172" t="s">
        <v>232</v>
      </c>
      <c r="BR452" s="172" t="s">
        <v>232</v>
      </c>
      <c r="BS452" s="172" t="s">
        <v>232</v>
      </c>
      <c r="BT452" s="172">
        <v>0</v>
      </c>
      <c r="BU452" s="172">
        <v>0</v>
      </c>
      <c r="BV452" s="173" t="s">
        <v>232</v>
      </c>
      <c r="BW452" s="174">
        <v>0</v>
      </c>
      <c r="BX452" s="177">
        <v>0</v>
      </c>
      <c r="BY452" s="178">
        <v>0</v>
      </c>
      <c r="BZ452" s="179">
        <v>0</v>
      </c>
      <c r="CA452" s="179">
        <v>0</v>
      </c>
    </row>
    <row r="453" spans="1:79" s="242" customFormat="1" x14ac:dyDescent="0.2">
      <c r="A453" s="170">
        <v>42765</v>
      </c>
      <c r="B453" s="171"/>
      <c r="C453" s="172" t="s">
        <v>232</v>
      </c>
      <c r="D453" s="172" t="s">
        <v>232</v>
      </c>
      <c r="E453" s="172">
        <v>0.1713968846095697</v>
      </c>
      <c r="F453" s="172" t="s">
        <v>232</v>
      </c>
      <c r="G453" s="172">
        <v>0.33568994456029527</v>
      </c>
      <c r="H453" s="173" t="s">
        <v>232</v>
      </c>
      <c r="I453" s="171"/>
      <c r="J453" s="172"/>
      <c r="K453" s="172"/>
      <c r="L453" s="172"/>
      <c r="M453" s="171"/>
      <c r="N453" s="172"/>
      <c r="O453" s="172"/>
      <c r="P453" s="172"/>
      <c r="Q453" s="172"/>
      <c r="R453" s="172"/>
      <c r="S453" s="172"/>
      <c r="T453" s="172"/>
      <c r="U453" s="172">
        <v>1.3306288841156739</v>
      </c>
      <c r="V453" s="172">
        <v>1.3306288841156739</v>
      </c>
      <c r="W453" s="172"/>
      <c r="X453" s="172"/>
      <c r="Y453" s="172"/>
      <c r="Z453" s="172"/>
      <c r="AA453" s="172"/>
      <c r="AB453" s="172"/>
      <c r="AC453" s="172"/>
      <c r="AD453" s="172"/>
      <c r="AE453" s="172"/>
      <c r="AF453" s="172"/>
      <c r="AG453" s="172"/>
      <c r="AH453" s="172"/>
      <c r="AI453" s="172"/>
      <c r="AJ453" s="173"/>
      <c r="AK453" s="170">
        <v>42765</v>
      </c>
      <c r="AL453" s="171" t="s">
        <v>232</v>
      </c>
      <c r="AM453" s="172">
        <v>0</v>
      </c>
      <c r="AN453" s="172">
        <v>0</v>
      </c>
      <c r="AO453" s="172">
        <v>0</v>
      </c>
      <c r="AP453" s="172">
        <v>0</v>
      </c>
      <c r="AQ453" s="172">
        <v>0</v>
      </c>
      <c r="AR453" s="173">
        <v>0</v>
      </c>
      <c r="AS453" s="174">
        <v>0</v>
      </c>
      <c r="AT453" s="171" t="s">
        <v>232</v>
      </c>
      <c r="AU453" s="172">
        <v>0</v>
      </c>
      <c r="AV453" s="172">
        <v>0</v>
      </c>
      <c r="AW453" s="175" t="s">
        <v>232</v>
      </c>
      <c r="AX453" s="176">
        <v>0</v>
      </c>
      <c r="AY453" s="171" t="s">
        <v>232</v>
      </c>
      <c r="AZ453" s="172">
        <v>0</v>
      </c>
      <c r="BA453" s="172">
        <v>0</v>
      </c>
      <c r="BB453" s="172">
        <v>0</v>
      </c>
      <c r="BC453" s="172">
        <v>0</v>
      </c>
      <c r="BD453" s="172">
        <v>0</v>
      </c>
      <c r="BE453" s="172">
        <v>0</v>
      </c>
      <c r="BF453" s="172">
        <v>0</v>
      </c>
      <c r="BG453" s="172">
        <v>0</v>
      </c>
      <c r="BH453" s="172">
        <v>0</v>
      </c>
      <c r="BI453" s="172">
        <v>0</v>
      </c>
      <c r="BJ453" s="172" t="s">
        <v>232</v>
      </c>
      <c r="BK453" s="172" t="s">
        <v>232</v>
      </c>
      <c r="BL453" s="172" t="s">
        <v>232</v>
      </c>
      <c r="BM453" s="172">
        <v>0</v>
      </c>
      <c r="BN453" s="172">
        <v>0</v>
      </c>
      <c r="BO453" s="172">
        <v>0</v>
      </c>
      <c r="BP453" s="172">
        <v>0</v>
      </c>
      <c r="BQ453" s="172" t="s">
        <v>232</v>
      </c>
      <c r="BR453" s="172" t="s">
        <v>232</v>
      </c>
      <c r="BS453" s="172" t="s">
        <v>232</v>
      </c>
      <c r="BT453" s="172">
        <v>0</v>
      </c>
      <c r="BU453" s="172">
        <v>0</v>
      </c>
      <c r="BV453" s="173" t="s">
        <v>232</v>
      </c>
      <c r="BW453" s="174">
        <v>0</v>
      </c>
      <c r="BX453" s="177">
        <v>0</v>
      </c>
      <c r="BY453" s="178">
        <v>0</v>
      </c>
      <c r="BZ453" s="179">
        <v>0</v>
      </c>
      <c r="CA453" s="179">
        <v>0</v>
      </c>
    </row>
    <row r="454" spans="1:79" s="242" customFormat="1" x14ac:dyDescent="0.2">
      <c r="A454" s="170">
        <v>42766</v>
      </c>
      <c r="B454" s="171"/>
      <c r="C454" s="172" t="s">
        <v>232</v>
      </c>
      <c r="D454" s="172" t="s">
        <v>232</v>
      </c>
      <c r="E454" s="172">
        <v>0.17138824478274192</v>
      </c>
      <c r="F454" s="172" t="s">
        <v>232</v>
      </c>
      <c r="G454" s="172">
        <v>0.33567287152883563</v>
      </c>
      <c r="H454" s="173" t="s">
        <v>232</v>
      </c>
      <c r="I454" s="171"/>
      <c r="J454" s="172"/>
      <c r="K454" s="172"/>
      <c r="L454" s="172"/>
      <c r="M454" s="171"/>
      <c r="N454" s="172"/>
      <c r="O454" s="172"/>
      <c r="P454" s="172"/>
      <c r="Q454" s="172"/>
      <c r="R454" s="172"/>
      <c r="S454" s="172"/>
      <c r="T454" s="172"/>
      <c r="U454" s="172">
        <v>1.3296387847859052</v>
      </c>
      <c r="V454" s="172">
        <v>1.3296387847859052</v>
      </c>
      <c r="W454" s="172"/>
      <c r="X454" s="172"/>
      <c r="Y454" s="172"/>
      <c r="Z454" s="172"/>
      <c r="AA454" s="172"/>
      <c r="AB454" s="172"/>
      <c r="AC454" s="172"/>
      <c r="AD454" s="172"/>
      <c r="AE454" s="172"/>
      <c r="AF454" s="172"/>
      <c r="AG454" s="172"/>
      <c r="AH454" s="172"/>
      <c r="AI454" s="172"/>
      <c r="AJ454" s="173"/>
      <c r="AK454" s="170">
        <v>42766</v>
      </c>
      <c r="AL454" s="171" t="s">
        <v>232</v>
      </c>
      <c r="AM454" s="172">
        <v>0</v>
      </c>
      <c r="AN454" s="172">
        <v>0</v>
      </c>
      <c r="AO454" s="172">
        <v>0</v>
      </c>
      <c r="AP454" s="172">
        <v>0</v>
      </c>
      <c r="AQ454" s="172">
        <v>0</v>
      </c>
      <c r="AR454" s="173">
        <v>0</v>
      </c>
      <c r="AS454" s="174">
        <v>0</v>
      </c>
      <c r="AT454" s="171" t="s">
        <v>232</v>
      </c>
      <c r="AU454" s="172">
        <v>0</v>
      </c>
      <c r="AV454" s="172">
        <v>0</v>
      </c>
      <c r="AW454" s="175" t="s">
        <v>232</v>
      </c>
      <c r="AX454" s="176">
        <v>0</v>
      </c>
      <c r="AY454" s="171" t="s">
        <v>232</v>
      </c>
      <c r="AZ454" s="172">
        <v>0</v>
      </c>
      <c r="BA454" s="172">
        <v>0</v>
      </c>
      <c r="BB454" s="172">
        <v>0</v>
      </c>
      <c r="BC454" s="172">
        <v>0</v>
      </c>
      <c r="BD454" s="172">
        <v>0</v>
      </c>
      <c r="BE454" s="172">
        <v>0</v>
      </c>
      <c r="BF454" s="172">
        <v>0</v>
      </c>
      <c r="BG454" s="172">
        <v>0</v>
      </c>
      <c r="BH454" s="172">
        <v>0</v>
      </c>
      <c r="BI454" s="172">
        <v>0</v>
      </c>
      <c r="BJ454" s="172" t="s">
        <v>232</v>
      </c>
      <c r="BK454" s="172" t="s">
        <v>232</v>
      </c>
      <c r="BL454" s="172" t="s">
        <v>232</v>
      </c>
      <c r="BM454" s="172">
        <v>0</v>
      </c>
      <c r="BN454" s="172">
        <v>0</v>
      </c>
      <c r="BO454" s="172">
        <v>0</v>
      </c>
      <c r="BP454" s="172">
        <v>0</v>
      </c>
      <c r="BQ454" s="172" t="s">
        <v>232</v>
      </c>
      <c r="BR454" s="172" t="s">
        <v>232</v>
      </c>
      <c r="BS454" s="172" t="s">
        <v>232</v>
      </c>
      <c r="BT454" s="172">
        <v>0</v>
      </c>
      <c r="BU454" s="172">
        <v>0</v>
      </c>
      <c r="BV454" s="173" t="s">
        <v>232</v>
      </c>
      <c r="BW454" s="174">
        <v>0</v>
      </c>
      <c r="BX454" s="177">
        <v>0</v>
      </c>
      <c r="BY454" s="178">
        <v>0</v>
      </c>
      <c r="BZ454" s="179">
        <v>0</v>
      </c>
      <c r="CA454" s="179">
        <v>0</v>
      </c>
    </row>
    <row r="455" spans="1:79" s="242" customFormat="1" x14ac:dyDescent="0.2">
      <c r="A455" s="170">
        <v>42767</v>
      </c>
      <c r="B455" s="171"/>
      <c r="C455" s="172" t="s">
        <v>232</v>
      </c>
      <c r="D455" s="172" t="s">
        <v>232</v>
      </c>
      <c r="E455" s="172" t="s">
        <v>232</v>
      </c>
      <c r="F455" s="172" t="s">
        <v>232</v>
      </c>
      <c r="G455" s="172" t="s">
        <v>232</v>
      </c>
      <c r="H455" s="173" t="s">
        <v>232</v>
      </c>
      <c r="I455" s="171"/>
      <c r="J455" s="172"/>
      <c r="K455" s="172"/>
      <c r="L455" s="172"/>
      <c r="M455" s="171"/>
      <c r="N455" s="172"/>
      <c r="O455" s="172"/>
      <c r="P455" s="172"/>
      <c r="Q455" s="172"/>
      <c r="R455" s="172"/>
      <c r="S455" s="172"/>
      <c r="T455" s="172"/>
      <c r="U455" s="172" t="s">
        <v>232</v>
      </c>
      <c r="V455" s="172" t="s">
        <v>232</v>
      </c>
      <c r="W455" s="172"/>
      <c r="X455" s="172"/>
      <c r="Y455" s="172"/>
      <c r="Z455" s="172"/>
      <c r="AA455" s="172"/>
      <c r="AB455" s="172"/>
      <c r="AC455" s="172"/>
      <c r="AD455" s="172"/>
      <c r="AE455" s="172"/>
      <c r="AF455" s="172"/>
      <c r="AG455" s="172"/>
      <c r="AH455" s="172"/>
      <c r="AI455" s="172"/>
      <c r="AJ455" s="173"/>
      <c r="AK455" s="170">
        <v>42767</v>
      </c>
      <c r="AL455" s="171" t="s">
        <v>232</v>
      </c>
      <c r="AM455" s="172">
        <v>0</v>
      </c>
      <c r="AN455" s="172">
        <v>0</v>
      </c>
      <c r="AO455" s="172">
        <v>0</v>
      </c>
      <c r="AP455" s="172">
        <v>0</v>
      </c>
      <c r="AQ455" s="172">
        <v>0</v>
      </c>
      <c r="AR455" s="173">
        <v>0</v>
      </c>
      <c r="AS455" s="174">
        <v>0</v>
      </c>
      <c r="AT455" s="171" t="s">
        <v>232</v>
      </c>
      <c r="AU455" s="172">
        <v>0</v>
      </c>
      <c r="AV455" s="172">
        <v>0</v>
      </c>
      <c r="AW455" s="175" t="s">
        <v>232</v>
      </c>
      <c r="AX455" s="176">
        <v>0</v>
      </c>
      <c r="AY455" s="171" t="s">
        <v>232</v>
      </c>
      <c r="AZ455" s="172">
        <v>0</v>
      </c>
      <c r="BA455" s="172">
        <v>0</v>
      </c>
      <c r="BB455" s="172">
        <v>0</v>
      </c>
      <c r="BC455" s="172">
        <v>0</v>
      </c>
      <c r="BD455" s="172">
        <v>0</v>
      </c>
      <c r="BE455" s="172">
        <v>0</v>
      </c>
      <c r="BF455" s="172">
        <v>0</v>
      </c>
      <c r="BG455" s="172">
        <v>0</v>
      </c>
      <c r="BH455" s="172">
        <v>0</v>
      </c>
      <c r="BI455" s="172">
        <v>0</v>
      </c>
      <c r="BJ455" s="172" t="s">
        <v>232</v>
      </c>
      <c r="BK455" s="172" t="s">
        <v>232</v>
      </c>
      <c r="BL455" s="172" t="s">
        <v>232</v>
      </c>
      <c r="BM455" s="172">
        <v>0</v>
      </c>
      <c r="BN455" s="172">
        <v>0</v>
      </c>
      <c r="BO455" s="172">
        <v>0</v>
      </c>
      <c r="BP455" s="172">
        <v>0</v>
      </c>
      <c r="BQ455" s="172" t="s">
        <v>232</v>
      </c>
      <c r="BR455" s="172" t="s">
        <v>232</v>
      </c>
      <c r="BS455" s="172" t="s">
        <v>232</v>
      </c>
      <c r="BT455" s="172">
        <v>0</v>
      </c>
      <c r="BU455" s="172">
        <v>0</v>
      </c>
      <c r="BV455" s="173" t="s">
        <v>232</v>
      </c>
      <c r="BW455" s="174">
        <v>0</v>
      </c>
      <c r="BX455" s="177">
        <v>0</v>
      </c>
      <c r="BY455" s="178">
        <v>0</v>
      </c>
      <c r="BZ455" s="179">
        <v>0</v>
      </c>
      <c r="CA455" s="179">
        <v>0</v>
      </c>
    </row>
    <row r="456" spans="1:79" s="242" customFormat="1" x14ac:dyDescent="0.2">
      <c r="A456" s="170">
        <v>42768</v>
      </c>
      <c r="B456" s="171"/>
      <c r="C456" s="172" t="s">
        <v>232</v>
      </c>
      <c r="D456" s="172" t="s">
        <v>232</v>
      </c>
      <c r="E456" s="172">
        <v>0.16935654593292915</v>
      </c>
      <c r="F456" s="172" t="s">
        <v>232</v>
      </c>
      <c r="G456" s="172">
        <v>0.33563873067534411</v>
      </c>
      <c r="H456" s="173" t="s">
        <v>232</v>
      </c>
      <c r="I456" s="171"/>
      <c r="J456" s="172"/>
      <c r="K456" s="172"/>
      <c r="L456" s="172"/>
      <c r="M456" s="171"/>
      <c r="N456" s="172"/>
      <c r="O456" s="172"/>
      <c r="P456" s="172"/>
      <c r="Q456" s="172"/>
      <c r="R456" s="172"/>
      <c r="S456" s="172"/>
      <c r="T456" s="172"/>
      <c r="U456" s="172">
        <v>1.3256650752040811</v>
      </c>
      <c r="V456" s="172">
        <v>1.3256650752040811</v>
      </c>
      <c r="W456" s="172"/>
      <c r="X456" s="172"/>
      <c r="Y456" s="172"/>
      <c r="Z456" s="172"/>
      <c r="AA456" s="172"/>
      <c r="AB456" s="172"/>
      <c r="AC456" s="172"/>
      <c r="AD456" s="172"/>
      <c r="AE456" s="172"/>
      <c r="AF456" s="172"/>
      <c r="AG456" s="172"/>
      <c r="AH456" s="172"/>
      <c r="AI456" s="172"/>
      <c r="AJ456" s="173"/>
      <c r="AK456" s="170">
        <v>42768</v>
      </c>
      <c r="AL456" s="171" t="s">
        <v>232</v>
      </c>
      <c r="AM456" s="172">
        <v>0</v>
      </c>
      <c r="AN456" s="172">
        <v>0</v>
      </c>
      <c r="AO456" s="172">
        <v>0</v>
      </c>
      <c r="AP456" s="172">
        <v>0</v>
      </c>
      <c r="AQ456" s="172">
        <v>0</v>
      </c>
      <c r="AR456" s="173">
        <v>0</v>
      </c>
      <c r="AS456" s="174">
        <v>0</v>
      </c>
      <c r="AT456" s="171" t="s">
        <v>232</v>
      </c>
      <c r="AU456" s="172">
        <v>0</v>
      </c>
      <c r="AV456" s="172">
        <v>0</v>
      </c>
      <c r="AW456" s="175" t="s">
        <v>232</v>
      </c>
      <c r="AX456" s="176">
        <v>0</v>
      </c>
      <c r="AY456" s="171" t="s">
        <v>232</v>
      </c>
      <c r="AZ456" s="172">
        <v>0</v>
      </c>
      <c r="BA456" s="172">
        <v>0</v>
      </c>
      <c r="BB456" s="172">
        <v>0</v>
      </c>
      <c r="BC456" s="172">
        <v>0</v>
      </c>
      <c r="BD456" s="172">
        <v>0</v>
      </c>
      <c r="BE456" s="172">
        <v>0</v>
      </c>
      <c r="BF456" s="172">
        <v>0</v>
      </c>
      <c r="BG456" s="172">
        <v>0</v>
      </c>
      <c r="BH456" s="172">
        <v>0</v>
      </c>
      <c r="BI456" s="172">
        <v>0</v>
      </c>
      <c r="BJ456" s="172" t="s">
        <v>232</v>
      </c>
      <c r="BK456" s="172" t="s">
        <v>232</v>
      </c>
      <c r="BL456" s="172" t="s">
        <v>232</v>
      </c>
      <c r="BM456" s="172">
        <v>0</v>
      </c>
      <c r="BN456" s="172">
        <v>0</v>
      </c>
      <c r="BO456" s="172">
        <v>0</v>
      </c>
      <c r="BP456" s="172">
        <v>0</v>
      </c>
      <c r="BQ456" s="172" t="s">
        <v>232</v>
      </c>
      <c r="BR456" s="172" t="s">
        <v>232</v>
      </c>
      <c r="BS456" s="172" t="s">
        <v>232</v>
      </c>
      <c r="BT456" s="172">
        <v>0</v>
      </c>
      <c r="BU456" s="172">
        <v>0</v>
      </c>
      <c r="BV456" s="173" t="s">
        <v>232</v>
      </c>
      <c r="BW456" s="174">
        <v>0</v>
      </c>
      <c r="BX456" s="177">
        <v>0</v>
      </c>
      <c r="BY456" s="178">
        <v>0</v>
      </c>
      <c r="BZ456" s="179">
        <v>0</v>
      </c>
      <c r="CA456" s="179">
        <v>0</v>
      </c>
    </row>
    <row r="457" spans="1:79" s="242" customFormat="1" x14ac:dyDescent="0.2">
      <c r="A457" s="170">
        <v>42769</v>
      </c>
      <c r="B457" s="171"/>
      <c r="C457" s="172" t="s">
        <v>232</v>
      </c>
      <c r="D457" s="172" t="s">
        <v>232</v>
      </c>
      <c r="E457" s="172">
        <v>0.1693480101608727</v>
      </c>
      <c r="F457" s="172" t="s">
        <v>232</v>
      </c>
      <c r="G457" s="172">
        <v>0.33460292599579305</v>
      </c>
      <c r="H457" s="173" t="s">
        <v>232</v>
      </c>
      <c r="I457" s="171"/>
      <c r="J457" s="172"/>
      <c r="K457" s="172"/>
      <c r="L457" s="172"/>
      <c r="M457" s="171"/>
      <c r="N457" s="172"/>
      <c r="O457" s="172"/>
      <c r="P457" s="172"/>
      <c r="Q457" s="172"/>
      <c r="R457" s="172"/>
      <c r="S457" s="172"/>
      <c r="T457" s="172"/>
      <c r="U457" s="172">
        <v>0.99312376232696498</v>
      </c>
      <c r="V457" s="172">
        <v>0.83124527701547002</v>
      </c>
      <c r="W457" s="172"/>
      <c r="X457" s="172"/>
      <c r="Y457" s="172"/>
      <c r="Z457" s="172"/>
      <c r="AA457" s="172"/>
      <c r="AB457" s="172"/>
      <c r="AC457" s="172"/>
      <c r="AD457" s="172"/>
      <c r="AE457" s="172"/>
      <c r="AF457" s="172"/>
      <c r="AG457" s="172"/>
      <c r="AH457" s="172"/>
      <c r="AI457" s="172"/>
      <c r="AJ457" s="173"/>
      <c r="AK457" s="170">
        <v>42769</v>
      </c>
      <c r="AL457" s="171" t="s">
        <v>232</v>
      </c>
      <c r="AM457" s="172">
        <v>0</v>
      </c>
      <c r="AN457" s="172">
        <v>0</v>
      </c>
      <c r="AO457" s="172">
        <v>0</v>
      </c>
      <c r="AP457" s="172">
        <v>0</v>
      </c>
      <c r="AQ457" s="172">
        <v>0</v>
      </c>
      <c r="AR457" s="173">
        <v>0</v>
      </c>
      <c r="AS457" s="174">
        <v>0</v>
      </c>
      <c r="AT457" s="171" t="s">
        <v>232</v>
      </c>
      <c r="AU457" s="172">
        <v>0</v>
      </c>
      <c r="AV457" s="172">
        <v>0</v>
      </c>
      <c r="AW457" s="175" t="s">
        <v>232</v>
      </c>
      <c r="AX457" s="176">
        <v>0</v>
      </c>
      <c r="AY457" s="171" t="s">
        <v>232</v>
      </c>
      <c r="AZ457" s="172">
        <v>0</v>
      </c>
      <c r="BA457" s="172">
        <v>0</v>
      </c>
      <c r="BB457" s="172">
        <v>0</v>
      </c>
      <c r="BC457" s="172">
        <v>0</v>
      </c>
      <c r="BD457" s="172">
        <v>0</v>
      </c>
      <c r="BE457" s="172">
        <v>0</v>
      </c>
      <c r="BF457" s="172">
        <v>0</v>
      </c>
      <c r="BG457" s="172">
        <v>0</v>
      </c>
      <c r="BH457" s="172">
        <v>0</v>
      </c>
      <c r="BI457" s="172">
        <v>0</v>
      </c>
      <c r="BJ457" s="172" t="s">
        <v>232</v>
      </c>
      <c r="BK457" s="172" t="s">
        <v>232</v>
      </c>
      <c r="BL457" s="172" t="s">
        <v>232</v>
      </c>
      <c r="BM457" s="172">
        <v>0</v>
      </c>
      <c r="BN457" s="172">
        <v>0</v>
      </c>
      <c r="BO457" s="172">
        <v>0</v>
      </c>
      <c r="BP457" s="172">
        <v>0</v>
      </c>
      <c r="BQ457" s="172" t="s">
        <v>232</v>
      </c>
      <c r="BR457" s="172" t="s">
        <v>232</v>
      </c>
      <c r="BS457" s="172" t="s">
        <v>232</v>
      </c>
      <c r="BT457" s="172">
        <v>0</v>
      </c>
      <c r="BU457" s="172">
        <v>0</v>
      </c>
      <c r="BV457" s="173" t="s">
        <v>232</v>
      </c>
      <c r="BW457" s="174">
        <v>0</v>
      </c>
      <c r="BX457" s="177">
        <v>0</v>
      </c>
      <c r="BY457" s="178">
        <v>0</v>
      </c>
      <c r="BZ457" s="179">
        <v>0</v>
      </c>
      <c r="CA457" s="179">
        <v>0</v>
      </c>
    </row>
    <row r="458" spans="1:79" s="242" customFormat="1" x14ac:dyDescent="0.2">
      <c r="A458" s="170">
        <v>42772</v>
      </c>
      <c r="B458" s="171"/>
      <c r="C458" s="172" t="s">
        <v>232</v>
      </c>
      <c r="D458" s="172" t="s">
        <v>232</v>
      </c>
      <c r="E458" s="172">
        <v>0.16125781092521324</v>
      </c>
      <c r="F458" s="172" t="s">
        <v>232</v>
      </c>
      <c r="G458" s="172">
        <v>0.33047766733608419</v>
      </c>
      <c r="H458" s="173" t="s">
        <v>232</v>
      </c>
      <c r="I458" s="171"/>
      <c r="J458" s="172"/>
      <c r="K458" s="172"/>
      <c r="L458" s="172"/>
      <c r="M458" s="171"/>
      <c r="N458" s="172"/>
      <c r="O458" s="172"/>
      <c r="P458" s="172"/>
      <c r="Q458" s="172"/>
      <c r="R458" s="172"/>
      <c r="S458" s="172"/>
      <c r="T458" s="172"/>
      <c r="U458" s="172">
        <v>1.3167272201705444</v>
      </c>
      <c r="V458" s="172">
        <v>1.3167272201705444</v>
      </c>
      <c r="W458" s="172"/>
      <c r="X458" s="172"/>
      <c r="Y458" s="172"/>
      <c r="Z458" s="172"/>
      <c r="AA458" s="172"/>
      <c r="AB458" s="172"/>
      <c r="AC458" s="172"/>
      <c r="AD458" s="172"/>
      <c r="AE458" s="172"/>
      <c r="AF458" s="172"/>
      <c r="AG458" s="172"/>
      <c r="AH458" s="172"/>
      <c r="AI458" s="172"/>
      <c r="AJ458" s="173"/>
      <c r="AK458" s="170">
        <v>42772</v>
      </c>
      <c r="AL458" s="171" t="s">
        <v>232</v>
      </c>
      <c r="AM458" s="172">
        <v>0</v>
      </c>
      <c r="AN458" s="172">
        <v>0</v>
      </c>
      <c r="AO458" s="172">
        <v>0</v>
      </c>
      <c r="AP458" s="172">
        <v>0</v>
      </c>
      <c r="AQ458" s="172">
        <v>0</v>
      </c>
      <c r="AR458" s="173">
        <v>0</v>
      </c>
      <c r="AS458" s="174">
        <v>0</v>
      </c>
      <c r="AT458" s="171" t="s">
        <v>232</v>
      </c>
      <c r="AU458" s="172">
        <v>0</v>
      </c>
      <c r="AV458" s="172">
        <v>0</v>
      </c>
      <c r="AW458" s="175" t="s">
        <v>232</v>
      </c>
      <c r="AX458" s="176">
        <v>0</v>
      </c>
      <c r="AY458" s="171" t="s">
        <v>232</v>
      </c>
      <c r="AZ458" s="172">
        <v>0</v>
      </c>
      <c r="BA458" s="172">
        <v>0</v>
      </c>
      <c r="BB458" s="172">
        <v>0</v>
      </c>
      <c r="BC458" s="172">
        <v>0</v>
      </c>
      <c r="BD458" s="172">
        <v>0</v>
      </c>
      <c r="BE458" s="172">
        <v>0</v>
      </c>
      <c r="BF458" s="172">
        <v>0</v>
      </c>
      <c r="BG458" s="172">
        <v>0</v>
      </c>
      <c r="BH458" s="172">
        <v>0</v>
      </c>
      <c r="BI458" s="172">
        <v>0</v>
      </c>
      <c r="BJ458" s="172" t="s">
        <v>232</v>
      </c>
      <c r="BK458" s="172" t="s">
        <v>232</v>
      </c>
      <c r="BL458" s="172" t="s">
        <v>232</v>
      </c>
      <c r="BM458" s="172">
        <v>0</v>
      </c>
      <c r="BN458" s="172">
        <v>0</v>
      </c>
      <c r="BO458" s="172">
        <v>0</v>
      </c>
      <c r="BP458" s="172">
        <v>0</v>
      </c>
      <c r="BQ458" s="172" t="s">
        <v>232</v>
      </c>
      <c r="BR458" s="172" t="s">
        <v>232</v>
      </c>
      <c r="BS458" s="172" t="s">
        <v>232</v>
      </c>
      <c r="BT458" s="172">
        <v>0</v>
      </c>
      <c r="BU458" s="172">
        <v>0</v>
      </c>
      <c r="BV458" s="173" t="s">
        <v>232</v>
      </c>
      <c r="BW458" s="174">
        <v>0</v>
      </c>
      <c r="BX458" s="177">
        <v>0</v>
      </c>
      <c r="BY458" s="178">
        <v>0</v>
      </c>
      <c r="BZ458" s="179">
        <v>0</v>
      </c>
      <c r="CA458" s="179">
        <v>0</v>
      </c>
    </row>
    <row r="459" spans="1:79" s="242" customFormat="1" x14ac:dyDescent="0.2">
      <c r="A459" s="170">
        <v>42773</v>
      </c>
      <c r="B459" s="171"/>
      <c r="C459" s="172" t="s">
        <v>232</v>
      </c>
      <c r="D459" s="172">
        <v>1.5349633038426068E-2</v>
      </c>
      <c r="E459" s="172">
        <v>0.11077942244507634</v>
      </c>
      <c r="F459" s="172" t="s">
        <v>232</v>
      </c>
      <c r="G459" s="172">
        <v>0.33046086580747136</v>
      </c>
      <c r="H459" s="173" t="s">
        <v>232</v>
      </c>
      <c r="I459" s="171"/>
      <c r="J459" s="172"/>
      <c r="K459" s="172"/>
      <c r="L459" s="172"/>
      <c r="M459" s="171"/>
      <c r="N459" s="172"/>
      <c r="O459" s="172"/>
      <c r="P459" s="172"/>
      <c r="Q459" s="172"/>
      <c r="R459" s="172"/>
      <c r="S459" s="172"/>
      <c r="T459" s="172"/>
      <c r="U459" s="172">
        <v>1.3147336891786039</v>
      </c>
      <c r="V459" s="172">
        <v>1.3147336891786039</v>
      </c>
      <c r="W459" s="172"/>
      <c r="X459" s="172"/>
      <c r="Y459" s="172"/>
      <c r="Z459" s="172"/>
      <c r="AA459" s="172"/>
      <c r="AB459" s="172"/>
      <c r="AC459" s="172"/>
      <c r="AD459" s="172"/>
      <c r="AE459" s="172"/>
      <c r="AF459" s="172"/>
      <c r="AG459" s="172"/>
      <c r="AH459" s="172"/>
      <c r="AI459" s="172"/>
      <c r="AJ459" s="173"/>
      <c r="AK459" s="170">
        <v>42773</v>
      </c>
      <c r="AL459" s="171" t="s">
        <v>232</v>
      </c>
      <c r="AM459" s="172">
        <v>0</v>
      </c>
      <c r="AN459" s="172">
        <v>0</v>
      </c>
      <c r="AO459" s="172">
        <v>0</v>
      </c>
      <c r="AP459" s="172">
        <v>0</v>
      </c>
      <c r="AQ459" s="172">
        <v>0</v>
      </c>
      <c r="AR459" s="173">
        <v>0</v>
      </c>
      <c r="AS459" s="174">
        <v>0</v>
      </c>
      <c r="AT459" s="171" t="s">
        <v>232</v>
      </c>
      <c r="AU459" s="172">
        <v>0</v>
      </c>
      <c r="AV459" s="172">
        <v>0</v>
      </c>
      <c r="AW459" s="175" t="s">
        <v>232</v>
      </c>
      <c r="AX459" s="176">
        <v>0</v>
      </c>
      <c r="AY459" s="171" t="s">
        <v>232</v>
      </c>
      <c r="AZ459" s="172">
        <v>0</v>
      </c>
      <c r="BA459" s="172">
        <v>0</v>
      </c>
      <c r="BB459" s="172">
        <v>0</v>
      </c>
      <c r="BC459" s="172">
        <v>0</v>
      </c>
      <c r="BD459" s="172">
        <v>0</v>
      </c>
      <c r="BE459" s="172">
        <v>0</v>
      </c>
      <c r="BF459" s="172">
        <v>0</v>
      </c>
      <c r="BG459" s="172">
        <v>0</v>
      </c>
      <c r="BH459" s="172">
        <v>0</v>
      </c>
      <c r="BI459" s="172">
        <v>0</v>
      </c>
      <c r="BJ459" s="172" t="s">
        <v>232</v>
      </c>
      <c r="BK459" s="172" t="s">
        <v>232</v>
      </c>
      <c r="BL459" s="172" t="s">
        <v>232</v>
      </c>
      <c r="BM459" s="172">
        <v>0</v>
      </c>
      <c r="BN459" s="172">
        <v>0</v>
      </c>
      <c r="BO459" s="172">
        <v>0</v>
      </c>
      <c r="BP459" s="172">
        <v>0</v>
      </c>
      <c r="BQ459" s="172" t="s">
        <v>232</v>
      </c>
      <c r="BR459" s="172" t="s">
        <v>232</v>
      </c>
      <c r="BS459" s="172" t="s">
        <v>232</v>
      </c>
      <c r="BT459" s="172">
        <v>0</v>
      </c>
      <c r="BU459" s="172">
        <v>0</v>
      </c>
      <c r="BV459" s="173" t="s">
        <v>232</v>
      </c>
      <c r="BW459" s="174">
        <v>0</v>
      </c>
      <c r="BX459" s="177">
        <v>0</v>
      </c>
      <c r="BY459" s="178">
        <v>0</v>
      </c>
      <c r="BZ459" s="179">
        <v>0</v>
      </c>
      <c r="CA459" s="179">
        <v>0</v>
      </c>
    </row>
    <row r="460" spans="1:79" s="242" customFormat="1" x14ac:dyDescent="0.2">
      <c r="A460" s="170">
        <v>42774</v>
      </c>
      <c r="B460" s="171"/>
      <c r="C460" s="172" t="s">
        <v>232</v>
      </c>
      <c r="D460" s="172" t="s">
        <v>232</v>
      </c>
      <c r="E460" s="172">
        <v>0.1612415600120897</v>
      </c>
      <c r="F460" s="172" t="s">
        <v>232</v>
      </c>
      <c r="G460" s="172">
        <v>0.33044406598714104</v>
      </c>
      <c r="H460" s="173" t="s">
        <v>232</v>
      </c>
      <c r="I460" s="171"/>
      <c r="J460" s="172"/>
      <c r="K460" s="172"/>
      <c r="L460" s="172"/>
      <c r="M460" s="171"/>
      <c r="N460" s="172"/>
      <c r="O460" s="172"/>
      <c r="P460" s="172"/>
      <c r="Q460" s="172"/>
      <c r="R460" s="172"/>
      <c r="S460" s="172"/>
      <c r="T460" s="172"/>
      <c r="U460" s="172">
        <v>1.3117630054922482</v>
      </c>
      <c r="V460" s="172">
        <v>1.3117630054922482</v>
      </c>
      <c r="W460" s="172"/>
      <c r="X460" s="172"/>
      <c r="Y460" s="172"/>
      <c r="Z460" s="172"/>
      <c r="AA460" s="172"/>
      <c r="AB460" s="172"/>
      <c r="AC460" s="172"/>
      <c r="AD460" s="172"/>
      <c r="AE460" s="172"/>
      <c r="AF460" s="172"/>
      <c r="AG460" s="172"/>
      <c r="AH460" s="172"/>
      <c r="AI460" s="172"/>
      <c r="AJ460" s="173"/>
      <c r="AK460" s="170">
        <v>42774</v>
      </c>
      <c r="AL460" s="171">
        <v>0</v>
      </c>
      <c r="AM460" s="172">
        <v>0</v>
      </c>
      <c r="AN460" s="172">
        <v>0</v>
      </c>
      <c r="AO460" s="172">
        <v>0</v>
      </c>
      <c r="AP460" s="172">
        <v>0</v>
      </c>
      <c r="AQ460" s="172">
        <v>0</v>
      </c>
      <c r="AR460" s="173">
        <v>0</v>
      </c>
      <c r="AS460" s="174">
        <v>0</v>
      </c>
      <c r="AT460" s="171">
        <v>0</v>
      </c>
      <c r="AU460" s="172">
        <v>0</v>
      </c>
      <c r="AV460" s="172">
        <v>0</v>
      </c>
      <c r="AW460" s="175" t="s">
        <v>232</v>
      </c>
      <c r="AX460" s="176">
        <v>0</v>
      </c>
      <c r="AY460" s="171" t="s">
        <v>232</v>
      </c>
      <c r="AZ460" s="172">
        <v>0</v>
      </c>
      <c r="BA460" s="172">
        <v>0</v>
      </c>
      <c r="BB460" s="172">
        <v>0</v>
      </c>
      <c r="BC460" s="172">
        <v>0</v>
      </c>
      <c r="BD460" s="172">
        <v>0</v>
      </c>
      <c r="BE460" s="172">
        <v>0</v>
      </c>
      <c r="BF460" s="172">
        <v>0</v>
      </c>
      <c r="BG460" s="172">
        <v>0</v>
      </c>
      <c r="BH460" s="172">
        <v>0</v>
      </c>
      <c r="BI460" s="172">
        <v>0</v>
      </c>
      <c r="BJ460" s="172" t="s">
        <v>232</v>
      </c>
      <c r="BK460" s="172" t="s">
        <v>232</v>
      </c>
      <c r="BL460" s="172" t="s">
        <v>232</v>
      </c>
      <c r="BM460" s="172">
        <v>0</v>
      </c>
      <c r="BN460" s="172">
        <v>0</v>
      </c>
      <c r="BO460" s="172">
        <v>0</v>
      </c>
      <c r="BP460" s="172">
        <v>0</v>
      </c>
      <c r="BQ460" s="172" t="s">
        <v>232</v>
      </c>
      <c r="BR460" s="172" t="s">
        <v>232</v>
      </c>
      <c r="BS460" s="172" t="s">
        <v>232</v>
      </c>
      <c r="BT460" s="172">
        <v>0</v>
      </c>
      <c r="BU460" s="172">
        <v>0</v>
      </c>
      <c r="BV460" s="173" t="s">
        <v>232</v>
      </c>
      <c r="BW460" s="174">
        <v>0</v>
      </c>
      <c r="BX460" s="177">
        <v>0</v>
      </c>
      <c r="BY460" s="178">
        <v>0</v>
      </c>
      <c r="BZ460" s="179">
        <v>0</v>
      </c>
      <c r="CA460" s="179">
        <v>0</v>
      </c>
    </row>
    <row r="461" spans="1:79" s="242" customFormat="1" x14ac:dyDescent="0.2">
      <c r="A461" s="170">
        <v>42775</v>
      </c>
      <c r="B461" s="171"/>
      <c r="C461" s="172" t="s">
        <v>232</v>
      </c>
      <c r="D461" s="172" t="s">
        <v>232</v>
      </c>
      <c r="E461" s="172">
        <v>0.16123343578374222</v>
      </c>
      <c r="F461" s="172" t="s">
        <v>232</v>
      </c>
      <c r="G461" s="172">
        <v>0.32839053055912132</v>
      </c>
      <c r="H461" s="173" t="s">
        <v>232</v>
      </c>
      <c r="I461" s="171"/>
      <c r="J461" s="172"/>
      <c r="K461" s="172"/>
      <c r="L461" s="172"/>
      <c r="M461" s="171"/>
      <c r="N461" s="172"/>
      <c r="O461" s="172"/>
      <c r="P461" s="172"/>
      <c r="Q461" s="172"/>
      <c r="R461" s="172"/>
      <c r="S461" s="172"/>
      <c r="T461" s="172"/>
      <c r="U461" s="172">
        <v>1.3107727578559123</v>
      </c>
      <c r="V461" s="172">
        <v>1.3107727578559123</v>
      </c>
      <c r="W461" s="172"/>
      <c r="X461" s="172"/>
      <c r="Y461" s="172"/>
      <c r="Z461" s="172"/>
      <c r="AA461" s="172"/>
      <c r="AB461" s="172"/>
      <c r="AC461" s="172"/>
      <c r="AD461" s="172"/>
      <c r="AE461" s="172"/>
      <c r="AF461" s="172"/>
      <c r="AG461" s="172"/>
      <c r="AH461" s="172"/>
      <c r="AI461" s="172"/>
      <c r="AJ461" s="173"/>
      <c r="AK461" s="170">
        <v>42775</v>
      </c>
      <c r="AL461" s="171">
        <v>0</v>
      </c>
      <c r="AM461" s="172">
        <v>0</v>
      </c>
      <c r="AN461" s="172">
        <v>0</v>
      </c>
      <c r="AO461" s="172">
        <v>0</v>
      </c>
      <c r="AP461" s="172">
        <v>0</v>
      </c>
      <c r="AQ461" s="172">
        <v>0</v>
      </c>
      <c r="AR461" s="173">
        <v>0</v>
      </c>
      <c r="AS461" s="174">
        <v>0</v>
      </c>
      <c r="AT461" s="171">
        <v>0</v>
      </c>
      <c r="AU461" s="172" t="s">
        <v>232</v>
      </c>
      <c r="AV461" s="172">
        <v>0</v>
      </c>
      <c r="AW461" s="175" t="s">
        <v>232</v>
      </c>
      <c r="AX461" s="176">
        <v>0</v>
      </c>
      <c r="AY461" s="171" t="s">
        <v>232</v>
      </c>
      <c r="AZ461" s="172">
        <v>0</v>
      </c>
      <c r="BA461" s="172">
        <v>0</v>
      </c>
      <c r="BB461" s="172">
        <v>0</v>
      </c>
      <c r="BC461" s="172">
        <v>0</v>
      </c>
      <c r="BD461" s="172">
        <v>0</v>
      </c>
      <c r="BE461" s="172">
        <v>0</v>
      </c>
      <c r="BF461" s="172">
        <v>0</v>
      </c>
      <c r="BG461" s="172">
        <v>0</v>
      </c>
      <c r="BH461" s="172">
        <v>0</v>
      </c>
      <c r="BI461" s="172">
        <v>0</v>
      </c>
      <c r="BJ461" s="172" t="s">
        <v>232</v>
      </c>
      <c r="BK461" s="172" t="s">
        <v>232</v>
      </c>
      <c r="BL461" s="172" t="s">
        <v>232</v>
      </c>
      <c r="BM461" s="172">
        <v>0</v>
      </c>
      <c r="BN461" s="172">
        <v>0</v>
      </c>
      <c r="BO461" s="172">
        <v>0</v>
      </c>
      <c r="BP461" s="172">
        <v>0</v>
      </c>
      <c r="BQ461" s="172" t="s">
        <v>232</v>
      </c>
      <c r="BR461" s="172" t="s">
        <v>232</v>
      </c>
      <c r="BS461" s="172" t="s">
        <v>232</v>
      </c>
      <c r="BT461" s="172">
        <v>0</v>
      </c>
      <c r="BU461" s="172">
        <v>0</v>
      </c>
      <c r="BV461" s="173" t="s">
        <v>232</v>
      </c>
      <c r="BW461" s="174">
        <v>0</v>
      </c>
      <c r="BX461" s="177">
        <v>0</v>
      </c>
      <c r="BY461" s="178">
        <v>0</v>
      </c>
      <c r="BZ461" s="179">
        <v>0</v>
      </c>
      <c r="CA461" s="179">
        <v>0</v>
      </c>
    </row>
    <row r="462" spans="1:79" s="242" customFormat="1" x14ac:dyDescent="0.2">
      <c r="A462" s="170">
        <v>42776</v>
      </c>
      <c r="B462" s="171"/>
      <c r="C462" s="172" t="s">
        <v>232</v>
      </c>
      <c r="D462" s="172" t="s">
        <v>232</v>
      </c>
      <c r="E462" s="172">
        <v>0.16122531237403931</v>
      </c>
      <c r="F462" s="172" t="s">
        <v>232</v>
      </c>
      <c r="G462" s="172">
        <v>0.32531896507904984</v>
      </c>
      <c r="H462" s="173" t="s">
        <v>232</v>
      </c>
      <c r="I462" s="171"/>
      <c r="J462" s="172"/>
      <c r="K462" s="172"/>
      <c r="L462" s="172"/>
      <c r="M462" s="171"/>
      <c r="N462" s="172"/>
      <c r="O462" s="172"/>
      <c r="P462" s="172"/>
      <c r="Q462" s="172"/>
      <c r="R462" s="172"/>
      <c r="S462" s="172"/>
      <c r="T462" s="172"/>
      <c r="U462" s="172">
        <v>1.3087791871215355</v>
      </c>
      <c r="V462" s="172">
        <v>1.3087791871215355</v>
      </c>
      <c r="W462" s="172"/>
      <c r="X462" s="172"/>
      <c r="Y462" s="172"/>
      <c r="Z462" s="172"/>
      <c r="AA462" s="172"/>
      <c r="AB462" s="172"/>
      <c r="AC462" s="172"/>
      <c r="AD462" s="172"/>
      <c r="AE462" s="172"/>
      <c r="AF462" s="172"/>
      <c r="AG462" s="172"/>
      <c r="AH462" s="172"/>
      <c r="AI462" s="172"/>
      <c r="AJ462" s="173"/>
      <c r="AK462" s="170">
        <v>42776</v>
      </c>
      <c r="AL462" s="171">
        <v>0</v>
      </c>
      <c r="AM462" s="172">
        <v>0</v>
      </c>
      <c r="AN462" s="172">
        <v>0</v>
      </c>
      <c r="AO462" s="172">
        <v>0</v>
      </c>
      <c r="AP462" s="172">
        <v>0</v>
      </c>
      <c r="AQ462" s="172">
        <v>0</v>
      </c>
      <c r="AR462" s="173">
        <v>0</v>
      </c>
      <c r="AS462" s="174">
        <v>0</v>
      </c>
      <c r="AT462" s="171">
        <v>0</v>
      </c>
      <c r="AU462" s="172" t="s">
        <v>232</v>
      </c>
      <c r="AV462" s="172">
        <v>0</v>
      </c>
      <c r="AW462" s="175" t="s">
        <v>232</v>
      </c>
      <c r="AX462" s="176">
        <v>0</v>
      </c>
      <c r="AY462" s="171" t="s">
        <v>232</v>
      </c>
      <c r="AZ462" s="172">
        <v>0</v>
      </c>
      <c r="BA462" s="172">
        <v>0</v>
      </c>
      <c r="BB462" s="172">
        <v>0</v>
      </c>
      <c r="BC462" s="172">
        <v>0</v>
      </c>
      <c r="BD462" s="172">
        <v>0</v>
      </c>
      <c r="BE462" s="172">
        <v>0</v>
      </c>
      <c r="BF462" s="172">
        <v>0</v>
      </c>
      <c r="BG462" s="172">
        <v>0</v>
      </c>
      <c r="BH462" s="172">
        <v>0</v>
      </c>
      <c r="BI462" s="172">
        <v>0</v>
      </c>
      <c r="BJ462" s="172" t="s">
        <v>232</v>
      </c>
      <c r="BK462" s="172" t="s">
        <v>232</v>
      </c>
      <c r="BL462" s="172" t="s">
        <v>232</v>
      </c>
      <c r="BM462" s="172">
        <v>0</v>
      </c>
      <c r="BN462" s="172">
        <v>0</v>
      </c>
      <c r="BO462" s="172">
        <v>0</v>
      </c>
      <c r="BP462" s="172">
        <v>0</v>
      </c>
      <c r="BQ462" s="172" t="s">
        <v>232</v>
      </c>
      <c r="BR462" s="172" t="s">
        <v>232</v>
      </c>
      <c r="BS462" s="172" t="s">
        <v>232</v>
      </c>
      <c r="BT462" s="172">
        <v>0</v>
      </c>
      <c r="BU462" s="172">
        <v>0</v>
      </c>
      <c r="BV462" s="173" t="s">
        <v>232</v>
      </c>
      <c r="BW462" s="174">
        <v>0</v>
      </c>
      <c r="BX462" s="177">
        <v>0</v>
      </c>
      <c r="BY462" s="178">
        <v>0</v>
      </c>
      <c r="BZ462" s="179">
        <v>0</v>
      </c>
      <c r="CA462" s="179">
        <v>0</v>
      </c>
    </row>
    <row r="463" spans="1:79" s="242" customFormat="1" x14ac:dyDescent="0.2">
      <c r="A463" s="170">
        <v>42779</v>
      </c>
      <c r="B463" s="171"/>
      <c r="C463" s="172" t="s">
        <v>232</v>
      </c>
      <c r="D463" s="172" t="s">
        <v>232</v>
      </c>
      <c r="E463" s="172">
        <v>0.15615948416994879</v>
      </c>
      <c r="F463" s="172" t="s">
        <v>232</v>
      </c>
      <c r="G463" s="172">
        <v>0.33034330292481173</v>
      </c>
      <c r="H463" s="173" t="s">
        <v>232</v>
      </c>
      <c r="I463" s="171"/>
      <c r="J463" s="172"/>
      <c r="K463" s="172"/>
      <c r="L463" s="172"/>
      <c r="M463" s="171"/>
      <c r="N463" s="172"/>
      <c r="O463" s="172"/>
      <c r="P463" s="172"/>
      <c r="Q463" s="172"/>
      <c r="R463" s="172"/>
      <c r="S463" s="172"/>
      <c r="T463" s="172"/>
      <c r="U463" s="172">
        <v>1.3018341307814967</v>
      </c>
      <c r="V463" s="172">
        <v>1.3018341307814967</v>
      </c>
      <c r="W463" s="172"/>
      <c r="X463" s="172"/>
      <c r="Y463" s="172"/>
      <c r="Z463" s="172"/>
      <c r="AA463" s="172"/>
      <c r="AB463" s="172"/>
      <c r="AC463" s="172"/>
      <c r="AD463" s="172"/>
      <c r="AE463" s="172"/>
      <c r="AF463" s="172"/>
      <c r="AG463" s="172"/>
      <c r="AH463" s="172"/>
      <c r="AI463" s="172"/>
      <c r="AJ463" s="173"/>
      <c r="AK463" s="170">
        <v>42779</v>
      </c>
      <c r="AL463" s="171">
        <v>0</v>
      </c>
      <c r="AM463" s="172">
        <v>0</v>
      </c>
      <c r="AN463" s="172">
        <v>0</v>
      </c>
      <c r="AO463" s="172">
        <v>0</v>
      </c>
      <c r="AP463" s="172">
        <v>0</v>
      </c>
      <c r="AQ463" s="172">
        <v>0</v>
      </c>
      <c r="AR463" s="173">
        <v>0</v>
      </c>
      <c r="AS463" s="174">
        <v>0</v>
      </c>
      <c r="AT463" s="171">
        <v>0</v>
      </c>
      <c r="AU463" s="172" t="s">
        <v>232</v>
      </c>
      <c r="AV463" s="172">
        <v>0</v>
      </c>
      <c r="AW463" s="175" t="s">
        <v>232</v>
      </c>
      <c r="AX463" s="176">
        <v>0</v>
      </c>
      <c r="AY463" s="171" t="s">
        <v>232</v>
      </c>
      <c r="AZ463" s="172">
        <v>0</v>
      </c>
      <c r="BA463" s="172">
        <v>0</v>
      </c>
      <c r="BB463" s="172">
        <v>0</v>
      </c>
      <c r="BC463" s="172">
        <v>0</v>
      </c>
      <c r="BD463" s="172">
        <v>0</v>
      </c>
      <c r="BE463" s="172">
        <v>0</v>
      </c>
      <c r="BF463" s="172">
        <v>0</v>
      </c>
      <c r="BG463" s="172">
        <v>0</v>
      </c>
      <c r="BH463" s="172">
        <v>0</v>
      </c>
      <c r="BI463" s="172">
        <v>0</v>
      </c>
      <c r="BJ463" s="172" t="s">
        <v>232</v>
      </c>
      <c r="BK463" s="172" t="s">
        <v>232</v>
      </c>
      <c r="BL463" s="172" t="s">
        <v>232</v>
      </c>
      <c r="BM463" s="172">
        <v>0</v>
      </c>
      <c r="BN463" s="172">
        <v>0</v>
      </c>
      <c r="BO463" s="172">
        <v>0</v>
      </c>
      <c r="BP463" s="172">
        <v>0</v>
      </c>
      <c r="BQ463" s="172" t="s">
        <v>232</v>
      </c>
      <c r="BR463" s="172" t="s">
        <v>232</v>
      </c>
      <c r="BS463" s="172" t="s">
        <v>232</v>
      </c>
      <c r="BT463" s="172">
        <v>0</v>
      </c>
      <c r="BU463" s="172">
        <v>0</v>
      </c>
      <c r="BV463" s="173" t="s">
        <v>232</v>
      </c>
      <c r="BW463" s="174">
        <v>0</v>
      </c>
      <c r="BX463" s="177">
        <v>0</v>
      </c>
      <c r="BY463" s="178">
        <v>0</v>
      </c>
      <c r="BZ463" s="179">
        <v>0</v>
      </c>
      <c r="CA463" s="179">
        <v>0</v>
      </c>
    </row>
    <row r="464" spans="1:79" s="242" customFormat="1" x14ac:dyDescent="0.2">
      <c r="A464" s="170">
        <v>42780</v>
      </c>
      <c r="B464" s="171"/>
      <c r="C464" s="172" t="s">
        <v>232</v>
      </c>
      <c r="D464" s="172" t="s">
        <v>232</v>
      </c>
      <c r="E464" s="172">
        <v>0.153131642840593</v>
      </c>
      <c r="F464" s="172" t="s">
        <v>232</v>
      </c>
      <c r="G464" s="172">
        <v>0.32016262228433257</v>
      </c>
      <c r="H464" s="173" t="s">
        <v>232</v>
      </c>
      <c r="I464" s="171"/>
      <c r="J464" s="172"/>
      <c r="K464" s="172"/>
      <c r="L464" s="172"/>
      <c r="M464" s="171"/>
      <c r="N464" s="172"/>
      <c r="O464" s="172"/>
      <c r="P464" s="172"/>
      <c r="Q464" s="172"/>
      <c r="R464" s="172"/>
      <c r="S464" s="172"/>
      <c r="T464" s="172"/>
      <c r="U464" s="172">
        <v>1.299840510366814</v>
      </c>
      <c r="V464" s="172">
        <v>1.299840510366814</v>
      </c>
      <c r="W464" s="172"/>
      <c r="X464" s="172"/>
      <c r="Y464" s="172"/>
      <c r="Z464" s="172"/>
      <c r="AA464" s="172"/>
      <c r="AB464" s="172"/>
      <c r="AC464" s="172"/>
      <c r="AD464" s="172"/>
      <c r="AE464" s="172"/>
      <c r="AF464" s="172"/>
      <c r="AG464" s="172"/>
      <c r="AH464" s="172"/>
      <c r="AI464" s="172"/>
      <c r="AJ464" s="173"/>
      <c r="AK464" s="170">
        <v>42780</v>
      </c>
      <c r="AL464" s="171">
        <v>0</v>
      </c>
      <c r="AM464" s="172">
        <v>0</v>
      </c>
      <c r="AN464" s="172">
        <v>0</v>
      </c>
      <c r="AO464" s="172">
        <v>0</v>
      </c>
      <c r="AP464" s="172">
        <v>0</v>
      </c>
      <c r="AQ464" s="172">
        <v>0</v>
      </c>
      <c r="AR464" s="173">
        <v>0</v>
      </c>
      <c r="AS464" s="174">
        <v>0</v>
      </c>
      <c r="AT464" s="171">
        <v>0</v>
      </c>
      <c r="AU464" s="172" t="s">
        <v>232</v>
      </c>
      <c r="AV464" s="172">
        <v>0</v>
      </c>
      <c r="AW464" s="175" t="s">
        <v>232</v>
      </c>
      <c r="AX464" s="176">
        <v>0</v>
      </c>
      <c r="AY464" s="171" t="s">
        <v>232</v>
      </c>
      <c r="AZ464" s="172">
        <v>0</v>
      </c>
      <c r="BA464" s="172">
        <v>0</v>
      </c>
      <c r="BB464" s="172">
        <v>0</v>
      </c>
      <c r="BC464" s="172">
        <v>0</v>
      </c>
      <c r="BD464" s="172">
        <v>0</v>
      </c>
      <c r="BE464" s="172">
        <v>0</v>
      </c>
      <c r="BF464" s="172">
        <v>0</v>
      </c>
      <c r="BG464" s="172">
        <v>0</v>
      </c>
      <c r="BH464" s="172">
        <v>0</v>
      </c>
      <c r="BI464" s="172">
        <v>0</v>
      </c>
      <c r="BJ464" s="172" t="s">
        <v>232</v>
      </c>
      <c r="BK464" s="172" t="s">
        <v>232</v>
      </c>
      <c r="BL464" s="172" t="s">
        <v>232</v>
      </c>
      <c r="BM464" s="172">
        <v>0</v>
      </c>
      <c r="BN464" s="172">
        <v>0</v>
      </c>
      <c r="BO464" s="172">
        <v>0</v>
      </c>
      <c r="BP464" s="172">
        <v>0</v>
      </c>
      <c r="BQ464" s="172" t="s">
        <v>232</v>
      </c>
      <c r="BR464" s="172" t="s">
        <v>232</v>
      </c>
      <c r="BS464" s="172" t="s">
        <v>232</v>
      </c>
      <c r="BT464" s="172">
        <v>0</v>
      </c>
      <c r="BU464" s="172">
        <v>0</v>
      </c>
      <c r="BV464" s="173" t="s">
        <v>232</v>
      </c>
      <c r="BW464" s="174">
        <v>0</v>
      </c>
      <c r="BX464" s="177">
        <v>0</v>
      </c>
      <c r="BY464" s="178">
        <v>0</v>
      </c>
      <c r="BZ464" s="179">
        <v>0</v>
      </c>
      <c r="CA464" s="179">
        <v>0</v>
      </c>
    </row>
    <row r="465" spans="1:79" s="242" customFormat="1" x14ac:dyDescent="0.2">
      <c r="A465" s="170">
        <v>42781</v>
      </c>
      <c r="B465" s="171"/>
      <c r="C465" s="172" t="s">
        <v>232</v>
      </c>
      <c r="D465" s="172" t="s">
        <v>232</v>
      </c>
      <c r="E465" s="172">
        <v>0.15715192359999386</v>
      </c>
      <c r="F465" s="172" t="s">
        <v>232</v>
      </c>
      <c r="G465" s="172">
        <v>0.31913163671843969</v>
      </c>
      <c r="H465" s="173" t="s">
        <v>232</v>
      </c>
      <c r="I465" s="171"/>
      <c r="J465" s="172"/>
      <c r="K465" s="172"/>
      <c r="L465" s="172"/>
      <c r="M465" s="171"/>
      <c r="N465" s="172"/>
      <c r="O465" s="172"/>
      <c r="P465" s="172"/>
      <c r="Q465" s="172"/>
      <c r="R465" s="172"/>
      <c r="S465" s="172"/>
      <c r="T465" s="172"/>
      <c r="U465" s="172">
        <v>1.2988501736950415</v>
      </c>
      <c r="V465" s="172">
        <v>1.2988501736950415</v>
      </c>
      <c r="W465" s="172"/>
      <c r="X465" s="172"/>
      <c r="Y465" s="172"/>
      <c r="Z465" s="172"/>
      <c r="AA465" s="172"/>
      <c r="AB465" s="172"/>
      <c r="AC465" s="172"/>
      <c r="AD465" s="172"/>
      <c r="AE465" s="172"/>
      <c r="AF465" s="172"/>
      <c r="AG465" s="172"/>
      <c r="AH465" s="172"/>
      <c r="AI465" s="172"/>
      <c r="AJ465" s="173"/>
      <c r="AK465" s="170">
        <v>42781</v>
      </c>
      <c r="AL465" s="171">
        <v>0</v>
      </c>
      <c r="AM465" s="172">
        <v>0</v>
      </c>
      <c r="AN465" s="172">
        <v>0</v>
      </c>
      <c r="AO465" s="172">
        <v>0</v>
      </c>
      <c r="AP465" s="172">
        <v>0</v>
      </c>
      <c r="AQ465" s="172">
        <v>0</v>
      </c>
      <c r="AR465" s="173">
        <v>0</v>
      </c>
      <c r="AS465" s="174">
        <v>0</v>
      </c>
      <c r="AT465" s="171">
        <v>0</v>
      </c>
      <c r="AU465" s="172">
        <v>0</v>
      </c>
      <c r="AV465" s="172">
        <v>0</v>
      </c>
      <c r="AW465" s="175" t="s">
        <v>232</v>
      </c>
      <c r="AX465" s="176">
        <v>0</v>
      </c>
      <c r="AY465" s="171" t="s">
        <v>232</v>
      </c>
      <c r="AZ465" s="172">
        <v>0</v>
      </c>
      <c r="BA465" s="172">
        <v>0</v>
      </c>
      <c r="BB465" s="172">
        <v>0</v>
      </c>
      <c r="BC465" s="172">
        <v>0</v>
      </c>
      <c r="BD465" s="172">
        <v>0</v>
      </c>
      <c r="BE465" s="172">
        <v>0</v>
      </c>
      <c r="BF465" s="172">
        <v>0</v>
      </c>
      <c r="BG465" s="172">
        <v>0</v>
      </c>
      <c r="BH465" s="172">
        <v>0</v>
      </c>
      <c r="BI465" s="172">
        <v>0</v>
      </c>
      <c r="BJ465" s="172" t="s">
        <v>232</v>
      </c>
      <c r="BK465" s="172" t="s">
        <v>232</v>
      </c>
      <c r="BL465" s="172" t="s">
        <v>232</v>
      </c>
      <c r="BM465" s="172">
        <v>0</v>
      </c>
      <c r="BN465" s="172">
        <v>0</v>
      </c>
      <c r="BO465" s="172">
        <v>0</v>
      </c>
      <c r="BP465" s="172">
        <v>0</v>
      </c>
      <c r="BQ465" s="172" t="s">
        <v>232</v>
      </c>
      <c r="BR465" s="172" t="s">
        <v>232</v>
      </c>
      <c r="BS465" s="172">
        <v>0</v>
      </c>
      <c r="BT465" s="172">
        <v>0</v>
      </c>
      <c r="BU465" s="172">
        <v>0</v>
      </c>
      <c r="BV465" s="173" t="s">
        <v>232</v>
      </c>
      <c r="BW465" s="174">
        <v>0</v>
      </c>
      <c r="BX465" s="177">
        <v>0</v>
      </c>
      <c r="BY465" s="178">
        <v>0</v>
      </c>
      <c r="BZ465" s="179">
        <v>0</v>
      </c>
      <c r="CA465" s="179">
        <v>0</v>
      </c>
    </row>
    <row r="466" spans="1:79" s="242" customFormat="1" x14ac:dyDescent="0.2">
      <c r="A466" s="170">
        <v>42782</v>
      </c>
      <c r="B466" s="171"/>
      <c r="C466" s="172" t="s">
        <v>232</v>
      </c>
      <c r="D466" s="172" t="s">
        <v>232</v>
      </c>
      <c r="E466" s="172">
        <v>0.15009343064222955</v>
      </c>
      <c r="F466" s="172" t="s">
        <v>232</v>
      </c>
      <c r="G466" s="172">
        <v>0.32723909795831535</v>
      </c>
      <c r="H466" s="173" t="s">
        <v>232</v>
      </c>
      <c r="I466" s="171"/>
      <c r="J466" s="172"/>
      <c r="K466" s="172"/>
      <c r="L466" s="172"/>
      <c r="M466" s="171"/>
      <c r="N466" s="172"/>
      <c r="O466" s="172"/>
      <c r="P466" s="172"/>
      <c r="Q466" s="172"/>
      <c r="R466" s="172"/>
      <c r="S466" s="172"/>
      <c r="T466" s="172"/>
      <c r="U466" s="172">
        <v>1.2958661868639014</v>
      </c>
      <c r="V466" s="172">
        <v>1.2958661868639014</v>
      </c>
      <c r="W466" s="172"/>
      <c r="X466" s="172"/>
      <c r="Y466" s="172"/>
      <c r="Z466" s="172"/>
      <c r="AA466" s="172"/>
      <c r="AB466" s="172"/>
      <c r="AC466" s="172"/>
      <c r="AD466" s="172"/>
      <c r="AE466" s="172"/>
      <c r="AF466" s="172"/>
      <c r="AG466" s="172"/>
      <c r="AH466" s="172"/>
      <c r="AI466" s="172"/>
      <c r="AJ466" s="173"/>
      <c r="AK466" s="170">
        <v>42782</v>
      </c>
      <c r="AL466" s="171" t="s">
        <v>232</v>
      </c>
      <c r="AM466" s="172">
        <v>0</v>
      </c>
      <c r="AN466" s="172">
        <v>0</v>
      </c>
      <c r="AO466" s="172">
        <v>0</v>
      </c>
      <c r="AP466" s="172">
        <v>0</v>
      </c>
      <c r="AQ466" s="172">
        <v>0</v>
      </c>
      <c r="AR466" s="173">
        <v>0</v>
      </c>
      <c r="AS466" s="174">
        <v>0</v>
      </c>
      <c r="AT466" s="171" t="s">
        <v>232</v>
      </c>
      <c r="AU466" s="172">
        <v>1.7000000000000002</v>
      </c>
      <c r="AV466" s="172">
        <v>1.7000000000000002</v>
      </c>
      <c r="AW466" s="175" t="s">
        <v>232</v>
      </c>
      <c r="AX466" s="176">
        <v>1.7000000000000002</v>
      </c>
      <c r="AY466" s="171" t="s">
        <v>232</v>
      </c>
      <c r="AZ466" s="172">
        <v>0</v>
      </c>
      <c r="BA466" s="172">
        <v>0</v>
      </c>
      <c r="BB466" s="172">
        <v>0</v>
      </c>
      <c r="BC466" s="172">
        <v>0</v>
      </c>
      <c r="BD466" s="172">
        <v>0</v>
      </c>
      <c r="BE466" s="172">
        <v>0</v>
      </c>
      <c r="BF466" s="172">
        <v>0</v>
      </c>
      <c r="BG466" s="172">
        <v>0</v>
      </c>
      <c r="BH466" s="172">
        <v>0</v>
      </c>
      <c r="BI466" s="172">
        <v>0</v>
      </c>
      <c r="BJ466" s="172" t="s">
        <v>232</v>
      </c>
      <c r="BK466" s="172" t="s">
        <v>232</v>
      </c>
      <c r="BL466" s="172" t="s">
        <v>232</v>
      </c>
      <c r="BM466" s="172">
        <v>0</v>
      </c>
      <c r="BN466" s="172">
        <v>0</v>
      </c>
      <c r="BO466" s="172">
        <v>0</v>
      </c>
      <c r="BP466" s="172">
        <v>0</v>
      </c>
      <c r="BQ466" s="172" t="s">
        <v>232</v>
      </c>
      <c r="BR466" s="172" t="s">
        <v>232</v>
      </c>
      <c r="BS466" s="172">
        <v>0</v>
      </c>
      <c r="BT466" s="172">
        <v>0</v>
      </c>
      <c r="BU466" s="172">
        <v>0</v>
      </c>
      <c r="BV466" s="173" t="s">
        <v>232</v>
      </c>
      <c r="BW466" s="174">
        <v>0</v>
      </c>
      <c r="BX466" s="177">
        <v>0</v>
      </c>
      <c r="BY466" s="178">
        <v>0</v>
      </c>
      <c r="BZ466" s="179">
        <v>0</v>
      </c>
      <c r="CA466" s="179">
        <v>0.39186667349590393</v>
      </c>
    </row>
    <row r="467" spans="1:79" s="242" customFormat="1" x14ac:dyDescent="0.2">
      <c r="A467" s="170">
        <v>42783</v>
      </c>
      <c r="B467" s="171"/>
      <c r="C467" s="172" t="s">
        <v>232</v>
      </c>
      <c r="D467" s="172" t="s">
        <v>232</v>
      </c>
      <c r="E467" s="172">
        <v>0.1551215286521514</v>
      </c>
      <c r="F467" s="172" t="s">
        <v>232</v>
      </c>
      <c r="G467" s="172">
        <v>0.31502464305675759</v>
      </c>
      <c r="H467" s="173" t="s">
        <v>232</v>
      </c>
      <c r="I467" s="171"/>
      <c r="J467" s="172"/>
      <c r="K467" s="172"/>
      <c r="L467" s="172"/>
      <c r="M467" s="171"/>
      <c r="N467" s="172"/>
      <c r="O467" s="172"/>
      <c r="P467" s="172"/>
      <c r="Q467" s="172"/>
      <c r="R467" s="172"/>
      <c r="S467" s="172"/>
      <c r="T467" s="172"/>
      <c r="U467" s="172">
        <v>1.2938854442871688</v>
      </c>
      <c r="V467" s="172">
        <v>1.2938854442871688</v>
      </c>
      <c r="W467" s="172"/>
      <c r="X467" s="172"/>
      <c r="Y467" s="172"/>
      <c r="Z467" s="172"/>
      <c r="AA467" s="172"/>
      <c r="AB467" s="172"/>
      <c r="AC467" s="172"/>
      <c r="AD467" s="172"/>
      <c r="AE467" s="172"/>
      <c r="AF467" s="172"/>
      <c r="AG467" s="172"/>
      <c r="AH467" s="172"/>
      <c r="AI467" s="172"/>
      <c r="AJ467" s="173"/>
      <c r="AK467" s="170">
        <v>42783</v>
      </c>
      <c r="AL467" s="171" t="s">
        <v>232</v>
      </c>
      <c r="AM467" s="172">
        <v>0</v>
      </c>
      <c r="AN467" s="172">
        <v>0</v>
      </c>
      <c r="AO467" s="172">
        <v>0</v>
      </c>
      <c r="AP467" s="172">
        <v>0</v>
      </c>
      <c r="AQ467" s="172">
        <v>0</v>
      </c>
      <c r="AR467" s="173">
        <v>0</v>
      </c>
      <c r="AS467" s="174">
        <v>0</v>
      </c>
      <c r="AT467" s="171" t="s">
        <v>232</v>
      </c>
      <c r="AU467" s="172">
        <v>0</v>
      </c>
      <c r="AV467" s="172">
        <v>0</v>
      </c>
      <c r="AW467" s="175" t="s">
        <v>232</v>
      </c>
      <c r="AX467" s="176">
        <v>0</v>
      </c>
      <c r="AY467" s="171" t="s">
        <v>232</v>
      </c>
      <c r="AZ467" s="172">
        <v>0</v>
      </c>
      <c r="BA467" s="172">
        <v>0</v>
      </c>
      <c r="BB467" s="172">
        <v>0</v>
      </c>
      <c r="BC467" s="172">
        <v>0</v>
      </c>
      <c r="BD467" s="172">
        <v>0</v>
      </c>
      <c r="BE467" s="172">
        <v>0</v>
      </c>
      <c r="BF467" s="172">
        <v>0</v>
      </c>
      <c r="BG467" s="172">
        <v>0</v>
      </c>
      <c r="BH467" s="172">
        <v>0</v>
      </c>
      <c r="BI467" s="172">
        <v>0</v>
      </c>
      <c r="BJ467" s="172" t="s">
        <v>232</v>
      </c>
      <c r="BK467" s="172" t="s">
        <v>232</v>
      </c>
      <c r="BL467" s="172" t="s">
        <v>232</v>
      </c>
      <c r="BM467" s="172">
        <v>0</v>
      </c>
      <c r="BN467" s="172">
        <v>0</v>
      </c>
      <c r="BO467" s="172">
        <v>0</v>
      </c>
      <c r="BP467" s="172">
        <v>0</v>
      </c>
      <c r="BQ467" s="172" t="s">
        <v>232</v>
      </c>
      <c r="BR467" s="172" t="s">
        <v>232</v>
      </c>
      <c r="BS467" s="172">
        <v>0</v>
      </c>
      <c r="BT467" s="172">
        <v>0</v>
      </c>
      <c r="BU467" s="172">
        <v>0</v>
      </c>
      <c r="BV467" s="173" t="s">
        <v>232</v>
      </c>
      <c r="BW467" s="174">
        <v>0</v>
      </c>
      <c r="BX467" s="177">
        <v>0</v>
      </c>
      <c r="BY467" s="178">
        <v>0</v>
      </c>
      <c r="BZ467" s="179">
        <v>0</v>
      </c>
      <c r="CA467" s="179">
        <v>0</v>
      </c>
    </row>
    <row r="468" spans="1:79" s="242" customFormat="1" x14ac:dyDescent="0.2">
      <c r="A468" s="170">
        <v>42786</v>
      </c>
      <c r="B468" s="171"/>
      <c r="C468" s="172" t="s">
        <v>232</v>
      </c>
      <c r="D468" s="172" t="s">
        <v>232</v>
      </c>
      <c r="E468" s="172">
        <v>0.14905230930368013</v>
      </c>
      <c r="F468" s="172" t="s">
        <v>232</v>
      </c>
      <c r="G468" s="172">
        <v>0.31497663076610677</v>
      </c>
      <c r="H468" s="173" t="s">
        <v>232</v>
      </c>
      <c r="I468" s="171"/>
      <c r="J468" s="172"/>
      <c r="K468" s="172"/>
      <c r="L468" s="172"/>
      <c r="M468" s="171"/>
      <c r="N468" s="172"/>
      <c r="O468" s="172"/>
      <c r="P468" s="172"/>
      <c r="Q468" s="172"/>
      <c r="R468" s="172"/>
      <c r="S468" s="172"/>
      <c r="T468" s="172"/>
      <c r="U468" s="172">
        <v>1.287917302152165</v>
      </c>
      <c r="V468" s="172">
        <v>1.287917302152165</v>
      </c>
      <c r="W468" s="172"/>
      <c r="X468" s="172"/>
      <c r="Y468" s="172"/>
      <c r="Z468" s="172"/>
      <c r="AA468" s="172"/>
      <c r="AB468" s="172"/>
      <c r="AC468" s="172"/>
      <c r="AD468" s="172"/>
      <c r="AE468" s="172"/>
      <c r="AF468" s="172"/>
      <c r="AG468" s="172"/>
      <c r="AH468" s="172"/>
      <c r="AI468" s="172"/>
      <c r="AJ468" s="173"/>
      <c r="AK468" s="170">
        <v>42786</v>
      </c>
      <c r="AL468" s="171" t="s">
        <v>232</v>
      </c>
      <c r="AM468" s="172">
        <v>0</v>
      </c>
      <c r="AN468" s="172">
        <v>0</v>
      </c>
      <c r="AO468" s="172">
        <v>0</v>
      </c>
      <c r="AP468" s="172">
        <v>0</v>
      </c>
      <c r="AQ468" s="172">
        <v>0</v>
      </c>
      <c r="AR468" s="173">
        <v>0</v>
      </c>
      <c r="AS468" s="174">
        <v>0</v>
      </c>
      <c r="AT468" s="171" t="s">
        <v>232</v>
      </c>
      <c r="AU468" s="172">
        <v>0</v>
      </c>
      <c r="AV468" s="172">
        <v>0</v>
      </c>
      <c r="AW468" s="175" t="s">
        <v>232</v>
      </c>
      <c r="AX468" s="176">
        <v>0</v>
      </c>
      <c r="AY468" s="171">
        <v>0</v>
      </c>
      <c r="AZ468" s="172">
        <v>0</v>
      </c>
      <c r="BA468" s="172">
        <v>0</v>
      </c>
      <c r="BB468" s="172">
        <v>0</v>
      </c>
      <c r="BC468" s="172">
        <v>0</v>
      </c>
      <c r="BD468" s="172">
        <v>0</v>
      </c>
      <c r="BE468" s="172">
        <v>0</v>
      </c>
      <c r="BF468" s="172">
        <v>0</v>
      </c>
      <c r="BG468" s="172">
        <v>0</v>
      </c>
      <c r="BH468" s="172">
        <v>0</v>
      </c>
      <c r="BI468" s="172">
        <v>0</v>
      </c>
      <c r="BJ468" s="172" t="s">
        <v>232</v>
      </c>
      <c r="BK468" s="172" t="s">
        <v>232</v>
      </c>
      <c r="BL468" s="172" t="s">
        <v>232</v>
      </c>
      <c r="BM468" s="172">
        <v>0</v>
      </c>
      <c r="BN468" s="172">
        <v>0</v>
      </c>
      <c r="BO468" s="172">
        <v>0</v>
      </c>
      <c r="BP468" s="172">
        <v>0</v>
      </c>
      <c r="BQ468" s="172" t="s">
        <v>232</v>
      </c>
      <c r="BR468" s="172" t="s">
        <v>232</v>
      </c>
      <c r="BS468" s="172">
        <v>0</v>
      </c>
      <c r="BT468" s="172">
        <v>0</v>
      </c>
      <c r="BU468" s="172">
        <v>0</v>
      </c>
      <c r="BV468" s="173" t="s">
        <v>232</v>
      </c>
      <c r="BW468" s="174">
        <v>0</v>
      </c>
      <c r="BX468" s="177">
        <v>0</v>
      </c>
      <c r="BY468" s="178">
        <v>0</v>
      </c>
      <c r="BZ468" s="179">
        <v>0</v>
      </c>
      <c r="CA468" s="179">
        <v>0</v>
      </c>
    </row>
    <row r="469" spans="1:79" s="242" customFormat="1" x14ac:dyDescent="0.2">
      <c r="A469" s="170">
        <v>42787</v>
      </c>
      <c r="B469" s="171"/>
      <c r="C469" s="172" t="s">
        <v>232</v>
      </c>
      <c r="D469" s="172" t="s">
        <v>232</v>
      </c>
      <c r="E469" s="172">
        <v>0.1460258314660593</v>
      </c>
      <c r="F469" s="172" t="s">
        <v>232</v>
      </c>
      <c r="G469" s="172">
        <v>0.31191737745558956</v>
      </c>
      <c r="H469" s="173" t="s">
        <v>232</v>
      </c>
      <c r="I469" s="171"/>
      <c r="J469" s="172"/>
      <c r="K469" s="172"/>
      <c r="L469" s="172"/>
      <c r="M469" s="171"/>
      <c r="N469" s="172"/>
      <c r="O469" s="172"/>
      <c r="P469" s="172"/>
      <c r="Q469" s="172"/>
      <c r="R469" s="172"/>
      <c r="S469" s="172"/>
      <c r="T469" s="172"/>
      <c r="U469" s="172">
        <v>1.2861370929234535</v>
      </c>
      <c r="V469" s="172">
        <v>1.2861370929234535</v>
      </c>
      <c r="W469" s="172"/>
      <c r="X469" s="172"/>
      <c r="Y469" s="172"/>
      <c r="Z469" s="172"/>
      <c r="AA469" s="172"/>
      <c r="AB469" s="172"/>
      <c r="AC469" s="172"/>
      <c r="AD469" s="172"/>
      <c r="AE469" s="172"/>
      <c r="AF469" s="172"/>
      <c r="AG469" s="172"/>
      <c r="AH469" s="172"/>
      <c r="AI469" s="172"/>
      <c r="AJ469" s="173"/>
      <c r="AK469" s="170">
        <v>42787</v>
      </c>
      <c r="AL469" s="171" t="s">
        <v>232</v>
      </c>
      <c r="AM469" s="172">
        <v>0</v>
      </c>
      <c r="AN469" s="172">
        <v>0</v>
      </c>
      <c r="AO469" s="172">
        <v>0</v>
      </c>
      <c r="AP469" s="172">
        <v>0</v>
      </c>
      <c r="AQ469" s="172">
        <v>0</v>
      </c>
      <c r="AR469" s="173">
        <v>0</v>
      </c>
      <c r="AS469" s="174">
        <v>0</v>
      </c>
      <c r="AT469" s="171" t="s">
        <v>232</v>
      </c>
      <c r="AU469" s="172">
        <v>0</v>
      </c>
      <c r="AV469" s="172">
        <v>0</v>
      </c>
      <c r="AW469" s="175" t="s">
        <v>232</v>
      </c>
      <c r="AX469" s="176">
        <v>0</v>
      </c>
      <c r="AY469" s="171">
        <v>0</v>
      </c>
      <c r="AZ469" s="172" t="s">
        <v>232</v>
      </c>
      <c r="BA469" s="172">
        <v>0</v>
      </c>
      <c r="BB469" s="172">
        <v>0</v>
      </c>
      <c r="BC469" s="172">
        <v>0</v>
      </c>
      <c r="BD469" s="172">
        <v>0</v>
      </c>
      <c r="BE469" s="172">
        <v>0</v>
      </c>
      <c r="BF469" s="172">
        <v>0</v>
      </c>
      <c r="BG469" s="172">
        <v>0</v>
      </c>
      <c r="BH469" s="172">
        <v>0</v>
      </c>
      <c r="BI469" s="172">
        <v>0</v>
      </c>
      <c r="BJ469" s="172" t="s">
        <v>232</v>
      </c>
      <c r="BK469" s="172" t="s">
        <v>232</v>
      </c>
      <c r="BL469" s="172" t="s">
        <v>232</v>
      </c>
      <c r="BM469" s="172">
        <v>0</v>
      </c>
      <c r="BN469" s="172">
        <v>0</v>
      </c>
      <c r="BO469" s="172">
        <v>0</v>
      </c>
      <c r="BP469" s="172">
        <v>0</v>
      </c>
      <c r="BQ469" s="172" t="s">
        <v>232</v>
      </c>
      <c r="BR469" s="172" t="s">
        <v>232</v>
      </c>
      <c r="BS469" s="172">
        <v>0</v>
      </c>
      <c r="BT469" s="172">
        <v>0</v>
      </c>
      <c r="BU469" s="172">
        <v>0</v>
      </c>
      <c r="BV469" s="173" t="s">
        <v>232</v>
      </c>
      <c r="BW469" s="174">
        <v>0</v>
      </c>
      <c r="BX469" s="177">
        <v>0</v>
      </c>
      <c r="BY469" s="178">
        <v>0</v>
      </c>
      <c r="BZ469" s="179">
        <v>0</v>
      </c>
      <c r="CA469" s="179">
        <v>0</v>
      </c>
    </row>
    <row r="470" spans="1:79" s="242" customFormat="1" x14ac:dyDescent="0.2">
      <c r="A470" s="170">
        <v>42788</v>
      </c>
      <c r="B470" s="171"/>
      <c r="C470" s="172" t="s">
        <v>232</v>
      </c>
      <c r="D470" s="172" t="s">
        <v>232</v>
      </c>
      <c r="E470" s="172">
        <v>0.14797888029314471</v>
      </c>
      <c r="F470" s="172" t="s">
        <v>232</v>
      </c>
      <c r="G470" s="172">
        <v>0.314704837317905</v>
      </c>
      <c r="H470" s="173" t="s">
        <v>232</v>
      </c>
      <c r="I470" s="171"/>
      <c r="J470" s="172"/>
      <c r="K470" s="172"/>
      <c r="L470" s="172"/>
      <c r="M470" s="171"/>
      <c r="N470" s="172"/>
      <c r="O470" s="172"/>
      <c r="P470" s="172"/>
      <c r="Q470" s="172"/>
      <c r="R470" s="172"/>
      <c r="S470" s="172"/>
      <c r="T470" s="172"/>
      <c r="U470" s="172">
        <v>1.2848775584340584</v>
      </c>
      <c r="V470" s="172">
        <v>1.2848775584340584</v>
      </c>
      <c r="W470" s="172"/>
      <c r="X470" s="172"/>
      <c r="Y470" s="172"/>
      <c r="Z470" s="172"/>
      <c r="AA470" s="172"/>
      <c r="AB470" s="172"/>
      <c r="AC470" s="172"/>
      <c r="AD470" s="172"/>
      <c r="AE470" s="172"/>
      <c r="AF470" s="172"/>
      <c r="AG470" s="172"/>
      <c r="AH470" s="172"/>
      <c r="AI470" s="172"/>
      <c r="AJ470" s="173"/>
      <c r="AK470" s="170">
        <v>42788</v>
      </c>
      <c r="AL470" s="171" t="s">
        <v>232</v>
      </c>
      <c r="AM470" s="172">
        <v>0</v>
      </c>
      <c r="AN470" s="172">
        <v>0</v>
      </c>
      <c r="AO470" s="172">
        <v>0</v>
      </c>
      <c r="AP470" s="172">
        <v>0</v>
      </c>
      <c r="AQ470" s="172">
        <v>0</v>
      </c>
      <c r="AR470" s="173">
        <v>0</v>
      </c>
      <c r="AS470" s="174">
        <v>0</v>
      </c>
      <c r="AT470" s="171" t="s">
        <v>232</v>
      </c>
      <c r="AU470" s="172">
        <v>0</v>
      </c>
      <c r="AV470" s="172">
        <v>0</v>
      </c>
      <c r="AW470" s="175" t="s">
        <v>232</v>
      </c>
      <c r="AX470" s="176">
        <v>0</v>
      </c>
      <c r="AY470" s="171">
        <v>0</v>
      </c>
      <c r="AZ470" s="172" t="s">
        <v>232</v>
      </c>
      <c r="BA470" s="172">
        <v>0</v>
      </c>
      <c r="BB470" s="172">
        <v>0</v>
      </c>
      <c r="BC470" s="172">
        <v>0</v>
      </c>
      <c r="BD470" s="172">
        <v>0</v>
      </c>
      <c r="BE470" s="172">
        <v>0</v>
      </c>
      <c r="BF470" s="172">
        <v>0</v>
      </c>
      <c r="BG470" s="172">
        <v>0</v>
      </c>
      <c r="BH470" s="172">
        <v>0</v>
      </c>
      <c r="BI470" s="172">
        <v>0</v>
      </c>
      <c r="BJ470" s="172" t="s">
        <v>232</v>
      </c>
      <c r="BK470" s="172" t="s">
        <v>232</v>
      </c>
      <c r="BL470" s="172" t="s">
        <v>232</v>
      </c>
      <c r="BM470" s="172">
        <v>0</v>
      </c>
      <c r="BN470" s="172">
        <v>0</v>
      </c>
      <c r="BO470" s="172">
        <v>0</v>
      </c>
      <c r="BP470" s="172">
        <v>0</v>
      </c>
      <c r="BQ470" s="172" t="s">
        <v>232</v>
      </c>
      <c r="BR470" s="172" t="s">
        <v>232</v>
      </c>
      <c r="BS470" s="172">
        <v>0</v>
      </c>
      <c r="BT470" s="172">
        <v>0</v>
      </c>
      <c r="BU470" s="172">
        <v>0</v>
      </c>
      <c r="BV470" s="173" t="s">
        <v>232</v>
      </c>
      <c r="BW470" s="174">
        <v>0</v>
      </c>
      <c r="BX470" s="177">
        <v>0</v>
      </c>
      <c r="BY470" s="178">
        <v>0</v>
      </c>
      <c r="BZ470" s="179">
        <v>0</v>
      </c>
      <c r="CA470" s="179">
        <v>0</v>
      </c>
    </row>
    <row r="471" spans="1:79" s="242" customFormat="1" x14ac:dyDescent="0.2">
      <c r="A471" s="170">
        <v>42789</v>
      </c>
      <c r="B471" s="171"/>
      <c r="C471" s="172" t="s">
        <v>232</v>
      </c>
      <c r="D471" s="172" t="s">
        <v>232</v>
      </c>
      <c r="E471" s="172">
        <v>0.14696408439362296</v>
      </c>
      <c r="F471" s="172" t="s">
        <v>232</v>
      </c>
      <c r="G471" s="172">
        <v>0.31265543949407371</v>
      </c>
      <c r="H471" s="173" t="s">
        <v>232</v>
      </c>
      <c r="I471" s="171"/>
      <c r="J471" s="172"/>
      <c r="K471" s="172"/>
      <c r="L471" s="172"/>
      <c r="M471" s="171"/>
      <c r="N471" s="172"/>
      <c r="O471" s="172"/>
      <c r="P471" s="172"/>
      <c r="Q471" s="172"/>
      <c r="R471" s="172"/>
      <c r="S471" s="172"/>
      <c r="T471" s="172"/>
      <c r="U471" s="172" t="s">
        <v>232</v>
      </c>
      <c r="V471" s="172" t="s">
        <v>232</v>
      </c>
      <c r="W471" s="172"/>
      <c r="X471" s="172"/>
      <c r="Y471" s="172"/>
      <c r="Z471" s="172"/>
      <c r="AA471" s="172"/>
      <c r="AB471" s="172"/>
      <c r="AC471" s="172"/>
      <c r="AD471" s="172"/>
      <c r="AE471" s="172"/>
      <c r="AF471" s="172"/>
      <c r="AG471" s="172"/>
      <c r="AH471" s="172"/>
      <c r="AI471" s="172"/>
      <c r="AJ471" s="173"/>
      <c r="AK471" s="170">
        <v>42789</v>
      </c>
      <c r="AL471" s="171" t="s">
        <v>232</v>
      </c>
      <c r="AM471" s="172">
        <v>0</v>
      </c>
      <c r="AN471" s="172">
        <v>0</v>
      </c>
      <c r="AO471" s="172">
        <v>0</v>
      </c>
      <c r="AP471" s="172">
        <v>0</v>
      </c>
      <c r="AQ471" s="172">
        <v>0</v>
      </c>
      <c r="AR471" s="173">
        <v>0</v>
      </c>
      <c r="AS471" s="174">
        <v>0</v>
      </c>
      <c r="AT471" s="171" t="s">
        <v>232</v>
      </c>
      <c r="AU471" s="172">
        <v>0</v>
      </c>
      <c r="AV471" s="172">
        <v>0</v>
      </c>
      <c r="AW471" s="175" t="s">
        <v>232</v>
      </c>
      <c r="AX471" s="176">
        <v>0</v>
      </c>
      <c r="AY471" s="171">
        <v>0</v>
      </c>
      <c r="AZ471" s="172" t="s">
        <v>232</v>
      </c>
      <c r="BA471" s="172">
        <v>0</v>
      </c>
      <c r="BB471" s="172">
        <v>0</v>
      </c>
      <c r="BC471" s="172">
        <v>0</v>
      </c>
      <c r="BD471" s="172">
        <v>0</v>
      </c>
      <c r="BE471" s="172">
        <v>0</v>
      </c>
      <c r="BF471" s="172">
        <v>0</v>
      </c>
      <c r="BG471" s="172">
        <v>0</v>
      </c>
      <c r="BH471" s="172">
        <v>0</v>
      </c>
      <c r="BI471" s="172">
        <v>0</v>
      </c>
      <c r="BJ471" s="172" t="s">
        <v>232</v>
      </c>
      <c r="BK471" s="172" t="s">
        <v>232</v>
      </c>
      <c r="BL471" s="172" t="s">
        <v>232</v>
      </c>
      <c r="BM471" s="172">
        <v>0</v>
      </c>
      <c r="BN471" s="172">
        <v>0</v>
      </c>
      <c r="BO471" s="172">
        <v>0</v>
      </c>
      <c r="BP471" s="172">
        <v>0</v>
      </c>
      <c r="BQ471" s="172" t="s">
        <v>232</v>
      </c>
      <c r="BR471" s="172" t="s">
        <v>232</v>
      </c>
      <c r="BS471" s="172">
        <v>0</v>
      </c>
      <c r="BT471" s="172">
        <v>0</v>
      </c>
      <c r="BU471" s="172">
        <v>0</v>
      </c>
      <c r="BV471" s="173" t="s">
        <v>232</v>
      </c>
      <c r="BW471" s="174">
        <v>0</v>
      </c>
      <c r="BX471" s="177">
        <v>0</v>
      </c>
      <c r="BY471" s="178">
        <v>0</v>
      </c>
      <c r="BZ471" s="179">
        <v>0</v>
      </c>
      <c r="CA471" s="179">
        <v>0</v>
      </c>
    </row>
    <row r="472" spans="1:79" s="242" customFormat="1" x14ac:dyDescent="0.2">
      <c r="A472" s="170">
        <v>42790</v>
      </c>
      <c r="B472" s="171"/>
      <c r="C472" s="172" t="s">
        <v>232</v>
      </c>
      <c r="D472" s="172" t="s">
        <v>232</v>
      </c>
      <c r="E472" s="172">
        <v>0.14393775447037516</v>
      </c>
      <c r="F472" s="172" t="s">
        <v>232</v>
      </c>
      <c r="G472" s="172">
        <v>0.31263957123716651</v>
      </c>
      <c r="H472" s="173" t="s">
        <v>232</v>
      </c>
      <c r="I472" s="171"/>
      <c r="J472" s="172"/>
      <c r="K472" s="172"/>
      <c r="L472" s="172"/>
      <c r="M472" s="171"/>
      <c r="N472" s="172"/>
      <c r="O472" s="172"/>
      <c r="P472" s="172"/>
      <c r="Q472" s="172"/>
      <c r="R472" s="172"/>
      <c r="S472" s="172"/>
      <c r="T472" s="172"/>
      <c r="U472" s="172">
        <v>1.2809092763907681</v>
      </c>
      <c r="V472" s="172">
        <v>1.2809092763907681</v>
      </c>
      <c r="W472" s="172"/>
      <c r="X472" s="172"/>
      <c r="Y472" s="172"/>
      <c r="Z472" s="172"/>
      <c r="AA472" s="172"/>
      <c r="AB472" s="172"/>
      <c r="AC472" s="172"/>
      <c r="AD472" s="172"/>
      <c r="AE472" s="172"/>
      <c r="AF472" s="172"/>
      <c r="AG472" s="172"/>
      <c r="AH472" s="172"/>
      <c r="AI472" s="172"/>
      <c r="AJ472" s="173"/>
      <c r="AK472" s="170">
        <v>42790</v>
      </c>
      <c r="AL472" s="171" t="s">
        <v>232</v>
      </c>
      <c r="AM472" s="172">
        <v>0</v>
      </c>
      <c r="AN472" s="172">
        <v>0</v>
      </c>
      <c r="AO472" s="172">
        <v>0</v>
      </c>
      <c r="AP472" s="172">
        <v>0</v>
      </c>
      <c r="AQ472" s="172">
        <v>0</v>
      </c>
      <c r="AR472" s="173">
        <v>0</v>
      </c>
      <c r="AS472" s="174">
        <v>0</v>
      </c>
      <c r="AT472" s="171" t="s">
        <v>232</v>
      </c>
      <c r="AU472" s="172">
        <v>0</v>
      </c>
      <c r="AV472" s="172">
        <v>0</v>
      </c>
      <c r="AW472" s="175" t="s">
        <v>232</v>
      </c>
      <c r="AX472" s="176">
        <v>0</v>
      </c>
      <c r="AY472" s="171">
        <v>0</v>
      </c>
      <c r="AZ472" s="172">
        <v>0</v>
      </c>
      <c r="BA472" s="172">
        <v>0</v>
      </c>
      <c r="BB472" s="172">
        <v>0</v>
      </c>
      <c r="BC472" s="172">
        <v>0</v>
      </c>
      <c r="BD472" s="172">
        <v>0</v>
      </c>
      <c r="BE472" s="172">
        <v>0</v>
      </c>
      <c r="BF472" s="172">
        <v>0</v>
      </c>
      <c r="BG472" s="172">
        <v>0</v>
      </c>
      <c r="BH472" s="172">
        <v>0</v>
      </c>
      <c r="BI472" s="172">
        <v>0</v>
      </c>
      <c r="BJ472" s="172" t="s">
        <v>232</v>
      </c>
      <c r="BK472" s="172" t="s">
        <v>232</v>
      </c>
      <c r="BL472" s="172" t="s">
        <v>232</v>
      </c>
      <c r="BM472" s="172">
        <v>0</v>
      </c>
      <c r="BN472" s="172">
        <v>0</v>
      </c>
      <c r="BO472" s="172">
        <v>0</v>
      </c>
      <c r="BP472" s="172">
        <v>0</v>
      </c>
      <c r="BQ472" s="172" t="s">
        <v>232</v>
      </c>
      <c r="BR472" s="172" t="s">
        <v>232</v>
      </c>
      <c r="BS472" s="172">
        <v>0</v>
      </c>
      <c r="BT472" s="172">
        <v>0</v>
      </c>
      <c r="BU472" s="172">
        <v>0</v>
      </c>
      <c r="BV472" s="173" t="s">
        <v>232</v>
      </c>
      <c r="BW472" s="174">
        <v>0</v>
      </c>
      <c r="BX472" s="177">
        <v>0</v>
      </c>
      <c r="BY472" s="178">
        <v>0</v>
      </c>
      <c r="BZ472" s="179">
        <v>0</v>
      </c>
      <c r="CA472" s="179">
        <v>0</v>
      </c>
    </row>
    <row r="473" spans="1:79" s="242" customFormat="1" x14ac:dyDescent="0.2">
      <c r="A473" s="170">
        <v>42793</v>
      </c>
      <c r="B473" s="171"/>
      <c r="C473" s="172" t="s">
        <v>232</v>
      </c>
      <c r="D473" s="172" t="s">
        <v>232</v>
      </c>
      <c r="E473" s="172">
        <v>6.2895834937177125E-2</v>
      </c>
      <c r="F473" s="172" t="s">
        <v>232</v>
      </c>
      <c r="G473" s="172">
        <v>0.3095425367264677</v>
      </c>
      <c r="H473" s="173" t="s">
        <v>232</v>
      </c>
      <c r="I473" s="171"/>
      <c r="J473" s="172"/>
      <c r="K473" s="172"/>
      <c r="L473" s="172"/>
      <c r="M473" s="171"/>
      <c r="N473" s="172"/>
      <c r="O473" s="172"/>
      <c r="P473" s="172"/>
      <c r="Q473" s="172"/>
      <c r="R473" s="172"/>
      <c r="S473" s="172"/>
      <c r="T473" s="172"/>
      <c r="U473" s="172">
        <v>1.2739741024951989</v>
      </c>
      <c r="V473" s="172">
        <v>1.2739741024951989</v>
      </c>
      <c r="W473" s="172"/>
      <c r="X473" s="172"/>
      <c r="Y473" s="172"/>
      <c r="Z473" s="172"/>
      <c r="AA473" s="172"/>
      <c r="AB473" s="172"/>
      <c r="AC473" s="172"/>
      <c r="AD473" s="172"/>
      <c r="AE473" s="172"/>
      <c r="AF473" s="172"/>
      <c r="AG473" s="172"/>
      <c r="AH473" s="172"/>
      <c r="AI473" s="172"/>
      <c r="AJ473" s="173"/>
      <c r="AK473" s="170">
        <v>42793</v>
      </c>
      <c r="AL473" s="171" t="s">
        <v>232</v>
      </c>
      <c r="AM473" s="172">
        <v>0</v>
      </c>
      <c r="AN473" s="172">
        <v>0</v>
      </c>
      <c r="AO473" s="172">
        <v>0</v>
      </c>
      <c r="AP473" s="172">
        <v>0</v>
      </c>
      <c r="AQ473" s="172">
        <v>0</v>
      </c>
      <c r="AR473" s="173">
        <v>0</v>
      </c>
      <c r="AS473" s="174">
        <v>0</v>
      </c>
      <c r="AT473" s="171" t="s">
        <v>232</v>
      </c>
      <c r="AU473" s="172">
        <v>0</v>
      </c>
      <c r="AV473" s="172">
        <v>0</v>
      </c>
      <c r="AW473" s="175" t="s">
        <v>232</v>
      </c>
      <c r="AX473" s="176">
        <v>0</v>
      </c>
      <c r="AY473" s="171">
        <v>0</v>
      </c>
      <c r="AZ473" s="172">
        <v>0</v>
      </c>
      <c r="BA473" s="172">
        <v>0</v>
      </c>
      <c r="BB473" s="172">
        <v>0</v>
      </c>
      <c r="BC473" s="172">
        <v>0</v>
      </c>
      <c r="BD473" s="172">
        <v>0</v>
      </c>
      <c r="BE473" s="172">
        <v>0</v>
      </c>
      <c r="BF473" s="172">
        <v>0</v>
      </c>
      <c r="BG473" s="172">
        <v>0</v>
      </c>
      <c r="BH473" s="172">
        <v>0</v>
      </c>
      <c r="BI473" s="172">
        <v>0</v>
      </c>
      <c r="BJ473" s="172" t="s">
        <v>232</v>
      </c>
      <c r="BK473" s="172" t="s">
        <v>232</v>
      </c>
      <c r="BL473" s="172" t="s">
        <v>232</v>
      </c>
      <c r="BM473" s="172">
        <v>0</v>
      </c>
      <c r="BN473" s="172">
        <v>0</v>
      </c>
      <c r="BO473" s="172">
        <v>0</v>
      </c>
      <c r="BP473" s="172">
        <v>0</v>
      </c>
      <c r="BQ473" s="172" t="s">
        <v>232</v>
      </c>
      <c r="BR473" s="172" t="s">
        <v>232</v>
      </c>
      <c r="BS473" s="172">
        <v>0</v>
      </c>
      <c r="BT473" s="172">
        <v>0</v>
      </c>
      <c r="BU473" s="172">
        <v>0</v>
      </c>
      <c r="BV473" s="173" t="s">
        <v>232</v>
      </c>
      <c r="BW473" s="174">
        <v>0</v>
      </c>
      <c r="BX473" s="177">
        <v>0</v>
      </c>
      <c r="BY473" s="178">
        <v>0</v>
      </c>
      <c r="BZ473" s="179">
        <v>0</v>
      </c>
      <c r="CA473" s="179">
        <v>0</v>
      </c>
    </row>
    <row r="474" spans="1:79" s="242" customFormat="1" x14ac:dyDescent="0.2">
      <c r="A474" s="170">
        <v>42794</v>
      </c>
      <c r="B474" s="171"/>
      <c r="C474" s="172" t="s">
        <v>232</v>
      </c>
      <c r="D474" s="172" t="s">
        <v>232</v>
      </c>
      <c r="E474" s="172">
        <v>6.2389246508967058E-2</v>
      </c>
      <c r="F474" s="172" t="s">
        <v>232</v>
      </c>
      <c r="G474" s="172">
        <v>0.30952682988709135</v>
      </c>
      <c r="H474" s="173" t="s">
        <v>232</v>
      </c>
      <c r="I474" s="171"/>
      <c r="J474" s="172"/>
      <c r="K474" s="172"/>
      <c r="L474" s="172"/>
      <c r="M474" s="171"/>
      <c r="N474" s="172"/>
      <c r="O474" s="172"/>
      <c r="P474" s="172"/>
      <c r="Q474" s="172"/>
      <c r="R474" s="172"/>
      <c r="S474" s="172"/>
      <c r="T474" s="172"/>
      <c r="U474" s="172" t="s">
        <v>232</v>
      </c>
      <c r="V474" s="172" t="s">
        <v>232</v>
      </c>
      <c r="W474" s="172"/>
      <c r="X474" s="172"/>
      <c r="Y474" s="172"/>
      <c r="Z474" s="172"/>
      <c r="AA474" s="172"/>
      <c r="AB474" s="172"/>
      <c r="AC474" s="172"/>
      <c r="AD474" s="172"/>
      <c r="AE474" s="172"/>
      <c r="AF474" s="172"/>
      <c r="AG474" s="172"/>
      <c r="AH474" s="172"/>
      <c r="AI474" s="172"/>
      <c r="AJ474" s="173"/>
      <c r="AK474" s="170">
        <v>42794</v>
      </c>
      <c r="AL474" s="171" t="s">
        <v>232</v>
      </c>
      <c r="AM474" s="172">
        <v>0</v>
      </c>
      <c r="AN474" s="172">
        <v>0</v>
      </c>
      <c r="AO474" s="172">
        <v>0</v>
      </c>
      <c r="AP474" s="172">
        <v>0</v>
      </c>
      <c r="AQ474" s="172">
        <v>0</v>
      </c>
      <c r="AR474" s="173">
        <v>0</v>
      </c>
      <c r="AS474" s="174">
        <v>0</v>
      </c>
      <c r="AT474" s="171" t="s">
        <v>232</v>
      </c>
      <c r="AU474" s="172">
        <v>0</v>
      </c>
      <c r="AV474" s="172">
        <v>0</v>
      </c>
      <c r="AW474" s="175" t="s">
        <v>232</v>
      </c>
      <c r="AX474" s="176">
        <v>0</v>
      </c>
      <c r="AY474" s="171" t="s">
        <v>232</v>
      </c>
      <c r="AZ474" s="172">
        <v>0</v>
      </c>
      <c r="BA474" s="172">
        <v>0</v>
      </c>
      <c r="BB474" s="172">
        <v>0</v>
      </c>
      <c r="BC474" s="172">
        <v>0</v>
      </c>
      <c r="BD474" s="172">
        <v>0</v>
      </c>
      <c r="BE474" s="172">
        <v>0</v>
      </c>
      <c r="BF474" s="172">
        <v>0</v>
      </c>
      <c r="BG474" s="172">
        <v>0</v>
      </c>
      <c r="BH474" s="172">
        <v>0</v>
      </c>
      <c r="BI474" s="172">
        <v>0</v>
      </c>
      <c r="BJ474" s="172" t="s">
        <v>232</v>
      </c>
      <c r="BK474" s="172" t="s">
        <v>232</v>
      </c>
      <c r="BL474" s="172" t="s">
        <v>232</v>
      </c>
      <c r="BM474" s="172">
        <v>0</v>
      </c>
      <c r="BN474" s="172">
        <v>0</v>
      </c>
      <c r="BO474" s="172">
        <v>0</v>
      </c>
      <c r="BP474" s="172">
        <v>0</v>
      </c>
      <c r="BQ474" s="172" t="s">
        <v>232</v>
      </c>
      <c r="BR474" s="172" t="s">
        <v>232</v>
      </c>
      <c r="BS474" s="172">
        <v>0</v>
      </c>
      <c r="BT474" s="172">
        <v>0</v>
      </c>
      <c r="BU474" s="172">
        <v>0</v>
      </c>
      <c r="BV474" s="173" t="s">
        <v>232</v>
      </c>
      <c r="BW474" s="174">
        <v>0</v>
      </c>
      <c r="BX474" s="177">
        <v>0</v>
      </c>
      <c r="BY474" s="178">
        <v>0</v>
      </c>
      <c r="BZ474" s="179">
        <v>0</v>
      </c>
      <c r="CA474" s="179">
        <v>0</v>
      </c>
    </row>
    <row r="475" spans="1:79" s="242" customFormat="1" x14ac:dyDescent="0.2">
      <c r="A475" s="170">
        <v>42795</v>
      </c>
      <c r="B475" s="171"/>
      <c r="C475" s="172" t="s">
        <v>232</v>
      </c>
      <c r="D475" s="172" t="s">
        <v>232</v>
      </c>
      <c r="E475" s="172">
        <v>0.1398749176096441</v>
      </c>
      <c r="F475" s="172" t="s">
        <v>232</v>
      </c>
      <c r="G475" s="172">
        <v>0.3095111246416446</v>
      </c>
      <c r="H475" s="173" t="s">
        <v>232</v>
      </c>
      <c r="I475" s="171"/>
      <c r="J475" s="172"/>
      <c r="K475" s="172"/>
      <c r="L475" s="172"/>
      <c r="M475" s="171"/>
      <c r="N475" s="172"/>
      <c r="O475" s="172"/>
      <c r="P475" s="172"/>
      <c r="Q475" s="172"/>
      <c r="R475" s="172"/>
      <c r="S475" s="172"/>
      <c r="T475" s="172"/>
      <c r="U475" s="172">
        <v>1.2700182142110621</v>
      </c>
      <c r="V475" s="172">
        <v>1.2700182142110621</v>
      </c>
      <c r="W475" s="172"/>
      <c r="X475" s="172"/>
      <c r="Y475" s="172"/>
      <c r="Z475" s="172"/>
      <c r="AA475" s="172"/>
      <c r="AB475" s="172"/>
      <c r="AC475" s="172"/>
      <c r="AD475" s="172"/>
      <c r="AE475" s="172"/>
      <c r="AF475" s="172"/>
      <c r="AG475" s="172"/>
      <c r="AH475" s="172"/>
      <c r="AI475" s="172"/>
      <c r="AJ475" s="173"/>
      <c r="AK475" s="170">
        <v>42795</v>
      </c>
      <c r="AL475" s="171">
        <v>0</v>
      </c>
      <c r="AM475" s="172">
        <v>0</v>
      </c>
      <c r="AN475" s="172">
        <v>0</v>
      </c>
      <c r="AO475" s="172">
        <v>0</v>
      </c>
      <c r="AP475" s="172">
        <v>0</v>
      </c>
      <c r="AQ475" s="172">
        <v>0</v>
      </c>
      <c r="AR475" s="173">
        <v>0</v>
      </c>
      <c r="AS475" s="174">
        <v>0</v>
      </c>
      <c r="AT475" s="171" t="s">
        <v>232</v>
      </c>
      <c r="AU475" s="172">
        <v>0</v>
      </c>
      <c r="AV475" s="172">
        <v>0</v>
      </c>
      <c r="AW475" s="175" t="s">
        <v>232</v>
      </c>
      <c r="AX475" s="176">
        <v>0</v>
      </c>
      <c r="AY475" s="171" t="s">
        <v>232</v>
      </c>
      <c r="AZ475" s="172">
        <v>0</v>
      </c>
      <c r="BA475" s="172">
        <v>0</v>
      </c>
      <c r="BB475" s="172">
        <v>0</v>
      </c>
      <c r="BC475" s="172">
        <v>0</v>
      </c>
      <c r="BD475" s="172">
        <v>0</v>
      </c>
      <c r="BE475" s="172">
        <v>0</v>
      </c>
      <c r="BF475" s="172">
        <v>0</v>
      </c>
      <c r="BG475" s="172">
        <v>0</v>
      </c>
      <c r="BH475" s="172">
        <v>0</v>
      </c>
      <c r="BI475" s="172">
        <v>0</v>
      </c>
      <c r="BJ475" s="172" t="s">
        <v>232</v>
      </c>
      <c r="BK475" s="172" t="s">
        <v>232</v>
      </c>
      <c r="BL475" s="172" t="s">
        <v>232</v>
      </c>
      <c r="BM475" s="172">
        <v>0</v>
      </c>
      <c r="BN475" s="172">
        <v>0</v>
      </c>
      <c r="BO475" s="172">
        <v>0</v>
      </c>
      <c r="BP475" s="172">
        <v>0</v>
      </c>
      <c r="BQ475" s="172" t="s">
        <v>232</v>
      </c>
      <c r="BR475" s="172" t="s">
        <v>232</v>
      </c>
      <c r="BS475" s="172">
        <v>0</v>
      </c>
      <c r="BT475" s="172">
        <v>0</v>
      </c>
      <c r="BU475" s="172">
        <v>0</v>
      </c>
      <c r="BV475" s="173" t="s">
        <v>232</v>
      </c>
      <c r="BW475" s="174">
        <v>0</v>
      </c>
      <c r="BX475" s="177">
        <v>0</v>
      </c>
      <c r="BY475" s="178">
        <v>1.2024410000000001</v>
      </c>
      <c r="BZ475" s="179">
        <v>0</v>
      </c>
      <c r="CA475" s="179">
        <v>0.27694461278180177</v>
      </c>
    </row>
    <row r="476" spans="1:79" s="242" customFormat="1" x14ac:dyDescent="0.2">
      <c r="A476" s="170">
        <v>42796</v>
      </c>
      <c r="B476" s="171"/>
      <c r="C476" s="172" t="s">
        <v>232</v>
      </c>
      <c r="D476" s="172" t="s">
        <v>232</v>
      </c>
      <c r="E476" s="172">
        <v>0.13780824535903116</v>
      </c>
      <c r="F476" s="172" t="s">
        <v>232</v>
      </c>
      <c r="G476" s="172">
        <v>0.30926005728916506</v>
      </c>
      <c r="H476" s="173" t="s">
        <v>232</v>
      </c>
      <c r="I476" s="171"/>
      <c r="J476" s="172"/>
      <c r="K476" s="172"/>
      <c r="L476" s="172"/>
      <c r="M476" s="171"/>
      <c r="N476" s="172"/>
      <c r="O476" s="172"/>
      <c r="P476" s="172"/>
      <c r="Q476" s="172"/>
      <c r="R476" s="172"/>
      <c r="S476" s="172"/>
      <c r="T476" s="172"/>
      <c r="U476" s="172">
        <v>0.95684330579980759</v>
      </c>
      <c r="V476" s="172">
        <v>0.95684330579980759</v>
      </c>
      <c r="W476" s="172"/>
      <c r="X476" s="172"/>
      <c r="Y476" s="172"/>
      <c r="Z476" s="172"/>
      <c r="AA476" s="172"/>
      <c r="AB476" s="172"/>
      <c r="AC476" s="172"/>
      <c r="AD476" s="172"/>
      <c r="AE476" s="172"/>
      <c r="AF476" s="172"/>
      <c r="AG476" s="172"/>
      <c r="AH476" s="172"/>
      <c r="AI476" s="172"/>
      <c r="AJ476" s="173"/>
      <c r="AK476" s="170">
        <v>42796</v>
      </c>
      <c r="AL476" s="171">
        <v>0</v>
      </c>
      <c r="AM476" s="172">
        <v>0</v>
      </c>
      <c r="AN476" s="172">
        <v>0</v>
      </c>
      <c r="AO476" s="172">
        <v>0</v>
      </c>
      <c r="AP476" s="172">
        <v>0</v>
      </c>
      <c r="AQ476" s="172">
        <v>0</v>
      </c>
      <c r="AR476" s="173">
        <v>0</v>
      </c>
      <c r="AS476" s="174">
        <v>0</v>
      </c>
      <c r="AT476" s="171" t="s">
        <v>232</v>
      </c>
      <c r="AU476" s="172">
        <v>0</v>
      </c>
      <c r="AV476" s="172">
        <v>0</v>
      </c>
      <c r="AW476" s="175" t="s">
        <v>232</v>
      </c>
      <c r="AX476" s="176">
        <v>0</v>
      </c>
      <c r="AY476" s="171" t="s">
        <v>232</v>
      </c>
      <c r="AZ476" s="172">
        <v>0</v>
      </c>
      <c r="BA476" s="172">
        <v>0</v>
      </c>
      <c r="BB476" s="172">
        <v>0</v>
      </c>
      <c r="BC476" s="172">
        <v>0</v>
      </c>
      <c r="BD476" s="172">
        <v>0</v>
      </c>
      <c r="BE476" s="172">
        <v>0</v>
      </c>
      <c r="BF476" s="172">
        <v>0</v>
      </c>
      <c r="BG476" s="172">
        <v>0</v>
      </c>
      <c r="BH476" s="172">
        <v>0</v>
      </c>
      <c r="BI476" s="172">
        <v>0</v>
      </c>
      <c r="BJ476" s="172" t="s">
        <v>232</v>
      </c>
      <c r="BK476" s="172" t="s">
        <v>232</v>
      </c>
      <c r="BL476" s="172" t="s">
        <v>232</v>
      </c>
      <c r="BM476" s="172">
        <v>0</v>
      </c>
      <c r="BN476" s="172">
        <v>0</v>
      </c>
      <c r="BO476" s="172">
        <v>0</v>
      </c>
      <c r="BP476" s="172">
        <v>0</v>
      </c>
      <c r="BQ476" s="172" t="s">
        <v>232</v>
      </c>
      <c r="BR476" s="172" t="s">
        <v>232</v>
      </c>
      <c r="BS476" s="172">
        <v>0</v>
      </c>
      <c r="BT476" s="172">
        <v>0</v>
      </c>
      <c r="BU476" s="172">
        <v>0</v>
      </c>
      <c r="BV476" s="173" t="s">
        <v>232</v>
      </c>
      <c r="BW476" s="174">
        <v>0</v>
      </c>
      <c r="BX476" s="177">
        <v>0</v>
      </c>
      <c r="BY476" s="178">
        <v>0</v>
      </c>
      <c r="BZ476" s="179">
        <v>0</v>
      </c>
      <c r="CA476" s="179">
        <v>0</v>
      </c>
    </row>
    <row r="477" spans="1:79" s="242" customFormat="1" x14ac:dyDescent="0.2">
      <c r="A477" s="170">
        <v>42797</v>
      </c>
      <c r="B477" s="171"/>
      <c r="C477" s="172" t="s">
        <v>232</v>
      </c>
      <c r="D477" s="172">
        <v>8.7123410310751114E-3</v>
      </c>
      <c r="E477" s="172">
        <v>3.2170827091854225E-2</v>
      </c>
      <c r="F477" s="172" t="s">
        <v>232</v>
      </c>
      <c r="G477" s="172">
        <v>0.30619797422665412</v>
      </c>
      <c r="H477" s="173" t="s">
        <v>232</v>
      </c>
      <c r="I477" s="171"/>
      <c r="J477" s="172"/>
      <c r="K477" s="172"/>
      <c r="L477" s="172"/>
      <c r="M477" s="171"/>
      <c r="N477" s="172"/>
      <c r="O477" s="172"/>
      <c r="P477" s="172"/>
      <c r="Q477" s="172"/>
      <c r="R477" s="172"/>
      <c r="S477" s="172"/>
      <c r="T477" s="172"/>
      <c r="U477" s="172">
        <v>0.95488725516819029</v>
      </c>
      <c r="V477" s="172">
        <v>0.95488725516819029</v>
      </c>
      <c r="W477" s="172"/>
      <c r="X477" s="172"/>
      <c r="Y477" s="172"/>
      <c r="Z477" s="172"/>
      <c r="AA477" s="172"/>
      <c r="AB477" s="172"/>
      <c r="AC477" s="172"/>
      <c r="AD477" s="172"/>
      <c r="AE477" s="172"/>
      <c r="AF477" s="172"/>
      <c r="AG477" s="172"/>
      <c r="AH477" s="172"/>
      <c r="AI477" s="172"/>
      <c r="AJ477" s="173"/>
      <c r="AK477" s="170">
        <v>42797</v>
      </c>
      <c r="AL477" s="171">
        <v>0</v>
      </c>
      <c r="AM477" s="172">
        <v>0</v>
      </c>
      <c r="AN477" s="172">
        <v>0</v>
      </c>
      <c r="AO477" s="172">
        <v>0</v>
      </c>
      <c r="AP477" s="172">
        <v>0</v>
      </c>
      <c r="AQ477" s="172">
        <v>0</v>
      </c>
      <c r="AR477" s="173">
        <v>0</v>
      </c>
      <c r="AS477" s="174">
        <v>0</v>
      </c>
      <c r="AT477" s="171" t="s">
        <v>232</v>
      </c>
      <c r="AU477" s="172">
        <v>0</v>
      </c>
      <c r="AV477" s="172">
        <v>0</v>
      </c>
      <c r="AW477" s="175" t="s">
        <v>232</v>
      </c>
      <c r="AX477" s="176">
        <v>0</v>
      </c>
      <c r="AY477" s="171" t="s">
        <v>232</v>
      </c>
      <c r="AZ477" s="172">
        <v>0</v>
      </c>
      <c r="BA477" s="172">
        <v>0</v>
      </c>
      <c r="BB477" s="172">
        <v>0</v>
      </c>
      <c r="BC477" s="172">
        <v>0</v>
      </c>
      <c r="BD477" s="172">
        <v>0</v>
      </c>
      <c r="BE477" s="172">
        <v>0</v>
      </c>
      <c r="BF477" s="172">
        <v>0</v>
      </c>
      <c r="BG477" s="172">
        <v>0</v>
      </c>
      <c r="BH477" s="172">
        <v>0</v>
      </c>
      <c r="BI477" s="172">
        <v>0</v>
      </c>
      <c r="BJ477" s="172" t="s">
        <v>232</v>
      </c>
      <c r="BK477" s="172" t="s">
        <v>232</v>
      </c>
      <c r="BL477" s="172" t="s">
        <v>232</v>
      </c>
      <c r="BM477" s="172">
        <v>0</v>
      </c>
      <c r="BN477" s="172">
        <v>0</v>
      </c>
      <c r="BO477" s="172">
        <v>0</v>
      </c>
      <c r="BP477" s="172">
        <v>0</v>
      </c>
      <c r="BQ477" s="172" t="s">
        <v>232</v>
      </c>
      <c r="BR477" s="172" t="s">
        <v>232</v>
      </c>
      <c r="BS477" s="172">
        <v>0</v>
      </c>
      <c r="BT477" s="172">
        <v>0</v>
      </c>
      <c r="BU477" s="172">
        <v>0</v>
      </c>
      <c r="BV477" s="173" t="s">
        <v>232</v>
      </c>
      <c r="BW477" s="174">
        <v>0</v>
      </c>
      <c r="BX477" s="177">
        <v>0</v>
      </c>
      <c r="BY477" s="178">
        <v>0</v>
      </c>
      <c r="BZ477" s="179">
        <v>0</v>
      </c>
      <c r="CA477" s="179">
        <v>0</v>
      </c>
    </row>
    <row r="478" spans="1:79" s="242" customFormat="1" x14ac:dyDescent="0.2">
      <c r="A478" s="170">
        <v>42800</v>
      </c>
      <c r="B478" s="171"/>
      <c r="C478" s="172">
        <v>8.2105834420590183E-3</v>
      </c>
      <c r="D478" s="172" t="s">
        <v>232</v>
      </c>
      <c r="E478" s="172">
        <v>3.2367046326092073E-2</v>
      </c>
      <c r="F478" s="172" t="s">
        <v>232</v>
      </c>
      <c r="G478" s="172">
        <v>0.30716671650944788</v>
      </c>
      <c r="H478" s="173">
        <v>8.2105834420590183E-3</v>
      </c>
      <c r="I478" s="171"/>
      <c r="J478" s="172"/>
      <c r="K478" s="172"/>
      <c r="L478" s="172"/>
      <c r="M478" s="171"/>
      <c r="N478" s="172"/>
      <c r="O478" s="172"/>
      <c r="P478" s="172"/>
      <c r="Q478" s="172"/>
      <c r="R478" s="172"/>
      <c r="S478" s="172"/>
      <c r="T478" s="172"/>
      <c r="U478" s="172">
        <v>0.94902801163324513</v>
      </c>
      <c r="V478" s="172">
        <v>0.94902801163324513</v>
      </c>
      <c r="W478" s="172"/>
      <c r="X478" s="172"/>
      <c r="Y478" s="172"/>
      <c r="Z478" s="172"/>
      <c r="AA478" s="172"/>
      <c r="AB478" s="172"/>
      <c r="AC478" s="172"/>
      <c r="AD478" s="172"/>
      <c r="AE478" s="172"/>
      <c r="AF478" s="172"/>
      <c r="AG478" s="172"/>
      <c r="AH478" s="172"/>
      <c r="AI478" s="172"/>
      <c r="AJ478" s="173"/>
      <c r="AK478" s="170">
        <v>42800</v>
      </c>
      <c r="AL478" s="171">
        <v>0</v>
      </c>
      <c r="AM478" s="172">
        <v>0</v>
      </c>
      <c r="AN478" s="172">
        <v>0</v>
      </c>
      <c r="AO478" s="172">
        <v>0</v>
      </c>
      <c r="AP478" s="172">
        <v>0</v>
      </c>
      <c r="AQ478" s="172">
        <v>0</v>
      </c>
      <c r="AR478" s="173">
        <v>0</v>
      </c>
      <c r="AS478" s="174">
        <v>0</v>
      </c>
      <c r="AT478" s="171" t="s">
        <v>232</v>
      </c>
      <c r="AU478" s="172">
        <v>0</v>
      </c>
      <c r="AV478" s="172">
        <v>0</v>
      </c>
      <c r="AW478" s="175" t="s">
        <v>232</v>
      </c>
      <c r="AX478" s="176">
        <v>0</v>
      </c>
      <c r="AY478" s="171" t="s">
        <v>232</v>
      </c>
      <c r="AZ478" s="172">
        <v>0</v>
      </c>
      <c r="BA478" s="172">
        <v>0</v>
      </c>
      <c r="BB478" s="172">
        <v>0</v>
      </c>
      <c r="BC478" s="172">
        <v>0</v>
      </c>
      <c r="BD478" s="172">
        <v>0</v>
      </c>
      <c r="BE478" s="172">
        <v>0</v>
      </c>
      <c r="BF478" s="172">
        <v>0</v>
      </c>
      <c r="BG478" s="172">
        <v>0</v>
      </c>
      <c r="BH478" s="172">
        <v>0</v>
      </c>
      <c r="BI478" s="172">
        <v>0</v>
      </c>
      <c r="BJ478" s="172" t="s">
        <v>232</v>
      </c>
      <c r="BK478" s="172" t="s">
        <v>232</v>
      </c>
      <c r="BL478" s="172" t="s">
        <v>232</v>
      </c>
      <c r="BM478" s="172">
        <v>0</v>
      </c>
      <c r="BN478" s="172">
        <v>0</v>
      </c>
      <c r="BO478" s="172">
        <v>0</v>
      </c>
      <c r="BP478" s="172">
        <v>0</v>
      </c>
      <c r="BQ478" s="172" t="s">
        <v>232</v>
      </c>
      <c r="BR478" s="172" t="s">
        <v>232</v>
      </c>
      <c r="BS478" s="172">
        <v>0</v>
      </c>
      <c r="BT478" s="172">
        <v>0</v>
      </c>
      <c r="BU478" s="172">
        <v>0</v>
      </c>
      <c r="BV478" s="173" t="s">
        <v>232</v>
      </c>
      <c r="BW478" s="174">
        <v>0</v>
      </c>
      <c r="BX478" s="177">
        <v>0</v>
      </c>
      <c r="BY478" s="178">
        <v>0</v>
      </c>
      <c r="BZ478" s="179">
        <v>0</v>
      </c>
      <c r="CA478" s="179">
        <v>0</v>
      </c>
    </row>
    <row r="479" spans="1:79" s="242" customFormat="1" x14ac:dyDescent="0.2">
      <c r="A479" s="170">
        <v>42801</v>
      </c>
      <c r="B479" s="171"/>
      <c r="C479" s="172">
        <v>8.3103755038220484E-3</v>
      </c>
      <c r="D479" s="172" t="s">
        <v>232</v>
      </c>
      <c r="E479" s="172">
        <v>3.13604400110951E-2</v>
      </c>
      <c r="F479" s="172" t="s">
        <v>232</v>
      </c>
      <c r="G479" s="172">
        <v>0.3071511477620007</v>
      </c>
      <c r="H479" s="173">
        <v>8.3103755038220484E-3</v>
      </c>
      <c r="I479" s="171"/>
      <c r="J479" s="172"/>
      <c r="K479" s="172"/>
      <c r="L479" s="172"/>
      <c r="M479" s="171"/>
      <c r="N479" s="172"/>
      <c r="O479" s="172"/>
      <c r="P479" s="172"/>
      <c r="Q479" s="172"/>
      <c r="R479" s="172"/>
      <c r="S479" s="172"/>
      <c r="T479" s="172"/>
      <c r="U479" s="172">
        <v>0.94805451313449918</v>
      </c>
      <c r="V479" s="172">
        <v>0.94805451313449918</v>
      </c>
      <c r="W479" s="172"/>
      <c r="X479" s="172"/>
      <c r="Y479" s="172"/>
      <c r="Z479" s="172"/>
      <c r="AA479" s="172"/>
      <c r="AB479" s="172"/>
      <c r="AC479" s="172"/>
      <c r="AD479" s="172"/>
      <c r="AE479" s="172"/>
      <c r="AF479" s="172"/>
      <c r="AG479" s="172"/>
      <c r="AH479" s="172"/>
      <c r="AI479" s="172"/>
      <c r="AJ479" s="173"/>
      <c r="AK479" s="170">
        <v>42801</v>
      </c>
      <c r="AL479" s="171">
        <v>0</v>
      </c>
      <c r="AM479" s="172">
        <v>0</v>
      </c>
      <c r="AN479" s="172">
        <v>0</v>
      </c>
      <c r="AO479" s="172">
        <v>0</v>
      </c>
      <c r="AP479" s="172">
        <v>0</v>
      </c>
      <c r="AQ479" s="172">
        <v>0</v>
      </c>
      <c r="AR479" s="173">
        <v>0</v>
      </c>
      <c r="AS479" s="174">
        <v>0</v>
      </c>
      <c r="AT479" s="171" t="s">
        <v>232</v>
      </c>
      <c r="AU479" s="172">
        <v>0</v>
      </c>
      <c r="AV479" s="172">
        <v>0</v>
      </c>
      <c r="AW479" s="175" t="s">
        <v>232</v>
      </c>
      <c r="AX479" s="176">
        <v>0</v>
      </c>
      <c r="AY479" s="171" t="s">
        <v>232</v>
      </c>
      <c r="AZ479" s="172">
        <v>0</v>
      </c>
      <c r="BA479" s="172">
        <v>0</v>
      </c>
      <c r="BB479" s="172">
        <v>0</v>
      </c>
      <c r="BC479" s="172">
        <v>0</v>
      </c>
      <c r="BD479" s="172">
        <v>0</v>
      </c>
      <c r="BE479" s="172">
        <v>0</v>
      </c>
      <c r="BF479" s="172">
        <v>0</v>
      </c>
      <c r="BG479" s="172">
        <v>0</v>
      </c>
      <c r="BH479" s="172">
        <v>0</v>
      </c>
      <c r="BI479" s="172">
        <v>0</v>
      </c>
      <c r="BJ479" s="172" t="s">
        <v>232</v>
      </c>
      <c r="BK479" s="172" t="s">
        <v>232</v>
      </c>
      <c r="BL479" s="172" t="s">
        <v>232</v>
      </c>
      <c r="BM479" s="172">
        <v>0</v>
      </c>
      <c r="BN479" s="172">
        <v>0</v>
      </c>
      <c r="BO479" s="172">
        <v>0</v>
      </c>
      <c r="BP479" s="172">
        <v>0</v>
      </c>
      <c r="BQ479" s="172" t="s">
        <v>232</v>
      </c>
      <c r="BR479" s="172" t="s">
        <v>232</v>
      </c>
      <c r="BS479" s="172">
        <v>0</v>
      </c>
      <c r="BT479" s="172">
        <v>0</v>
      </c>
      <c r="BU479" s="172">
        <v>0</v>
      </c>
      <c r="BV479" s="173" t="s">
        <v>232</v>
      </c>
      <c r="BW479" s="174">
        <v>0</v>
      </c>
      <c r="BX479" s="177">
        <v>0</v>
      </c>
      <c r="BY479" s="178">
        <v>0</v>
      </c>
      <c r="BZ479" s="179">
        <v>0</v>
      </c>
      <c r="CA479" s="179">
        <v>0</v>
      </c>
    </row>
    <row r="480" spans="1:79" s="242" customFormat="1" x14ac:dyDescent="0.2">
      <c r="A480" s="170">
        <v>42802</v>
      </c>
      <c r="B480" s="171"/>
      <c r="C480" s="172">
        <v>7.5090296080969152E-3</v>
      </c>
      <c r="D480" s="172" t="s">
        <v>232</v>
      </c>
      <c r="E480" s="172">
        <v>3.0454449741862739E-2</v>
      </c>
      <c r="F480" s="172" t="s">
        <v>232</v>
      </c>
      <c r="G480" s="172">
        <v>0.30307791332377804</v>
      </c>
      <c r="H480" s="173">
        <v>7.5090296080969152E-3</v>
      </c>
      <c r="I480" s="171"/>
      <c r="J480" s="172"/>
      <c r="K480" s="172"/>
      <c r="L480" s="172"/>
      <c r="M480" s="171"/>
      <c r="N480" s="172"/>
      <c r="O480" s="172"/>
      <c r="P480" s="172"/>
      <c r="Q480" s="172"/>
      <c r="R480" s="172"/>
      <c r="S480" s="172"/>
      <c r="T480" s="172"/>
      <c r="U480" s="172">
        <v>0.94609808607714796</v>
      </c>
      <c r="V480" s="172">
        <v>0.94609808607714796</v>
      </c>
      <c r="W480" s="172"/>
      <c r="X480" s="172"/>
      <c r="Y480" s="172"/>
      <c r="Z480" s="172"/>
      <c r="AA480" s="172"/>
      <c r="AB480" s="172"/>
      <c r="AC480" s="172"/>
      <c r="AD480" s="172"/>
      <c r="AE480" s="172"/>
      <c r="AF480" s="172"/>
      <c r="AG480" s="172"/>
      <c r="AH480" s="172"/>
      <c r="AI480" s="172"/>
      <c r="AJ480" s="173"/>
      <c r="AK480" s="170">
        <v>42802</v>
      </c>
      <c r="AL480" s="171">
        <v>0</v>
      </c>
      <c r="AM480" s="172">
        <v>0</v>
      </c>
      <c r="AN480" s="172">
        <v>0</v>
      </c>
      <c r="AO480" s="172">
        <v>0</v>
      </c>
      <c r="AP480" s="172">
        <v>0</v>
      </c>
      <c r="AQ480" s="172">
        <v>0</v>
      </c>
      <c r="AR480" s="173">
        <v>0</v>
      </c>
      <c r="AS480" s="174">
        <v>0</v>
      </c>
      <c r="AT480" s="171">
        <v>0</v>
      </c>
      <c r="AU480" s="172">
        <v>0</v>
      </c>
      <c r="AV480" s="172">
        <v>0</v>
      </c>
      <c r="AW480" s="175" t="s">
        <v>232</v>
      </c>
      <c r="AX480" s="176">
        <v>0</v>
      </c>
      <c r="AY480" s="171" t="s">
        <v>232</v>
      </c>
      <c r="AZ480" s="172">
        <v>0</v>
      </c>
      <c r="BA480" s="172">
        <v>0</v>
      </c>
      <c r="BB480" s="172">
        <v>0</v>
      </c>
      <c r="BC480" s="172">
        <v>0</v>
      </c>
      <c r="BD480" s="172">
        <v>0</v>
      </c>
      <c r="BE480" s="172">
        <v>0</v>
      </c>
      <c r="BF480" s="172">
        <v>0</v>
      </c>
      <c r="BG480" s="172">
        <v>0</v>
      </c>
      <c r="BH480" s="172">
        <v>0</v>
      </c>
      <c r="BI480" s="172">
        <v>0</v>
      </c>
      <c r="BJ480" s="172" t="s">
        <v>232</v>
      </c>
      <c r="BK480" s="172" t="s">
        <v>232</v>
      </c>
      <c r="BL480" s="172" t="s">
        <v>232</v>
      </c>
      <c r="BM480" s="172">
        <v>0</v>
      </c>
      <c r="BN480" s="172">
        <v>0</v>
      </c>
      <c r="BO480" s="172">
        <v>0</v>
      </c>
      <c r="BP480" s="172">
        <v>0</v>
      </c>
      <c r="BQ480" s="172" t="s">
        <v>232</v>
      </c>
      <c r="BR480" s="172" t="s">
        <v>232</v>
      </c>
      <c r="BS480" s="172">
        <v>0</v>
      </c>
      <c r="BT480" s="172">
        <v>0</v>
      </c>
      <c r="BU480" s="172">
        <v>0</v>
      </c>
      <c r="BV480" s="173" t="s">
        <v>232</v>
      </c>
      <c r="BW480" s="174">
        <v>0</v>
      </c>
      <c r="BX480" s="177">
        <v>0</v>
      </c>
      <c r="BY480" s="178">
        <v>0</v>
      </c>
      <c r="BZ480" s="179">
        <v>0</v>
      </c>
      <c r="CA480" s="179">
        <v>0</v>
      </c>
    </row>
    <row r="481" spans="1:79" s="242" customFormat="1" x14ac:dyDescent="0.2">
      <c r="A481" s="170">
        <v>42803</v>
      </c>
      <c r="B481" s="171"/>
      <c r="C481" s="172">
        <v>7.8090819623253208E-3</v>
      </c>
      <c r="D481" s="172" t="s">
        <v>232</v>
      </c>
      <c r="E481" s="172">
        <v>2.743819245631722E-2</v>
      </c>
      <c r="F481" s="172" t="s">
        <v>232</v>
      </c>
      <c r="G481" s="172">
        <v>0.30205049716701143</v>
      </c>
      <c r="H481" s="173">
        <v>7.8090819623253208E-3</v>
      </c>
      <c r="I481" s="171"/>
      <c r="J481" s="172"/>
      <c r="K481" s="172"/>
      <c r="L481" s="172"/>
      <c r="M481" s="171"/>
      <c r="N481" s="172"/>
      <c r="O481" s="172"/>
      <c r="P481" s="172"/>
      <c r="Q481" s="172"/>
      <c r="R481" s="172"/>
      <c r="S481" s="172"/>
      <c r="T481" s="172"/>
      <c r="U481" s="172">
        <v>0.94513384458127569</v>
      </c>
      <c r="V481" s="172">
        <v>0.94513384458127569</v>
      </c>
      <c r="W481" s="172"/>
      <c r="X481" s="172"/>
      <c r="Y481" s="172"/>
      <c r="Z481" s="172"/>
      <c r="AA481" s="172"/>
      <c r="AB481" s="172"/>
      <c r="AC481" s="172"/>
      <c r="AD481" s="172"/>
      <c r="AE481" s="172"/>
      <c r="AF481" s="172"/>
      <c r="AG481" s="172"/>
      <c r="AH481" s="172"/>
      <c r="AI481" s="172"/>
      <c r="AJ481" s="173"/>
      <c r="AK481" s="170">
        <v>42803</v>
      </c>
      <c r="AL481" s="171" t="s">
        <v>232</v>
      </c>
      <c r="AM481" s="172">
        <v>0</v>
      </c>
      <c r="AN481" s="172">
        <v>0</v>
      </c>
      <c r="AO481" s="172">
        <v>0</v>
      </c>
      <c r="AP481" s="172">
        <v>0</v>
      </c>
      <c r="AQ481" s="172">
        <v>0</v>
      </c>
      <c r="AR481" s="173">
        <v>0</v>
      </c>
      <c r="AS481" s="174">
        <v>0</v>
      </c>
      <c r="AT481" s="171">
        <v>0</v>
      </c>
      <c r="AU481" s="172" t="s">
        <v>232</v>
      </c>
      <c r="AV481" s="172">
        <v>0</v>
      </c>
      <c r="AW481" s="175" t="s">
        <v>232</v>
      </c>
      <c r="AX481" s="176">
        <v>0</v>
      </c>
      <c r="AY481" s="171" t="s">
        <v>232</v>
      </c>
      <c r="AZ481" s="172">
        <v>0</v>
      </c>
      <c r="BA481" s="172">
        <v>0</v>
      </c>
      <c r="BB481" s="172">
        <v>0</v>
      </c>
      <c r="BC481" s="172">
        <v>0</v>
      </c>
      <c r="BD481" s="172">
        <v>0</v>
      </c>
      <c r="BE481" s="172">
        <v>0</v>
      </c>
      <c r="BF481" s="172">
        <v>0</v>
      </c>
      <c r="BG481" s="172">
        <v>0</v>
      </c>
      <c r="BH481" s="172">
        <v>0</v>
      </c>
      <c r="BI481" s="172">
        <v>0</v>
      </c>
      <c r="BJ481" s="172" t="s">
        <v>232</v>
      </c>
      <c r="BK481" s="172" t="s">
        <v>232</v>
      </c>
      <c r="BL481" s="172" t="s">
        <v>232</v>
      </c>
      <c r="BM481" s="172">
        <v>0</v>
      </c>
      <c r="BN481" s="172">
        <v>0</v>
      </c>
      <c r="BO481" s="172">
        <v>0</v>
      </c>
      <c r="BP481" s="172">
        <v>0</v>
      </c>
      <c r="BQ481" s="172" t="s">
        <v>232</v>
      </c>
      <c r="BR481" s="172" t="s">
        <v>232</v>
      </c>
      <c r="BS481" s="172">
        <v>0</v>
      </c>
      <c r="BT481" s="172">
        <v>0</v>
      </c>
      <c r="BU481" s="172">
        <v>0</v>
      </c>
      <c r="BV481" s="173" t="s">
        <v>232</v>
      </c>
      <c r="BW481" s="174">
        <v>0</v>
      </c>
      <c r="BX481" s="177">
        <v>0</v>
      </c>
      <c r="BY481" s="178">
        <v>0</v>
      </c>
      <c r="BZ481" s="179">
        <v>0</v>
      </c>
      <c r="CA481" s="179">
        <v>0</v>
      </c>
    </row>
    <row r="482" spans="1:79" s="242" customFormat="1" x14ac:dyDescent="0.2">
      <c r="A482" s="170">
        <v>42804</v>
      </c>
      <c r="B482" s="171"/>
      <c r="C482" s="172">
        <v>7.5084056601439205E-3</v>
      </c>
      <c r="D482" s="172" t="s">
        <v>232</v>
      </c>
      <c r="E482" s="172">
        <v>2.7537328658017623E-2</v>
      </c>
      <c r="F482" s="172" t="s">
        <v>232</v>
      </c>
      <c r="G482" s="172">
        <v>0.29899911313822547</v>
      </c>
      <c r="H482" s="173">
        <v>7.5084056601439205E-3</v>
      </c>
      <c r="I482" s="171"/>
      <c r="J482" s="172"/>
      <c r="K482" s="172"/>
      <c r="L482" s="172"/>
      <c r="M482" s="171"/>
      <c r="N482" s="172"/>
      <c r="O482" s="172"/>
      <c r="P482" s="172"/>
      <c r="Q482" s="172"/>
      <c r="R482" s="172"/>
      <c r="S482" s="172"/>
      <c r="T482" s="172"/>
      <c r="U482" s="172">
        <v>0.94416955546995029</v>
      </c>
      <c r="V482" s="172">
        <v>0.94416955546995029</v>
      </c>
      <c r="W482" s="172"/>
      <c r="X482" s="172"/>
      <c r="Y482" s="172"/>
      <c r="Z482" s="172"/>
      <c r="AA482" s="172"/>
      <c r="AB482" s="172"/>
      <c r="AC482" s="172"/>
      <c r="AD482" s="172"/>
      <c r="AE482" s="172"/>
      <c r="AF482" s="172"/>
      <c r="AG482" s="172"/>
      <c r="AH482" s="172"/>
      <c r="AI482" s="172"/>
      <c r="AJ482" s="173"/>
      <c r="AK482" s="170">
        <v>42804</v>
      </c>
      <c r="AL482" s="171" t="s">
        <v>232</v>
      </c>
      <c r="AM482" s="172">
        <v>0</v>
      </c>
      <c r="AN482" s="172">
        <v>0</v>
      </c>
      <c r="AO482" s="172">
        <v>0</v>
      </c>
      <c r="AP482" s="172">
        <v>0</v>
      </c>
      <c r="AQ482" s="172">
        <v>0</v>
      </c>
      <c r="AR482" s="173">
        <v>0</v>
      </c>
      <c r="AS482" s="174">
        <v>0</v>
      </c>
      <c r="AT482" s="171">
        <v>0</v>
      </c>
      <c r="AU482" s="172" t="s">
        <v>232</v>
      </c>
      <c r="AV482" s="172">
        <v>0</v>
      </c>
      <c r="AW482" s="175" t="s">
        <v>232</v>
      </c>
      <c r="AX482" s="176">
        <v>0</v>
      </c>
      <c r="AY482" s="171" t="s">
        <v>232</v>
      </c>
      <c r="AZ482" s="172">
        <v>0</v>
      </c>
      <c r="BA482" s="172">
        <v>0</v>
      </c>
      <c r="BB482" s="172">
        <v>0</v>
      </c>
      <c r="BC482" s="172">
        <v>0</v>
      </c>
      <c r="BD482" s="172">
        <v>0</v>
      </c>
      <c r="BE482" s="172">
        <v>0</v>
      </c>
      <c r="BF482" s="172">
        <v>0</v>
      </c>
      <c r="BG482" s="172">
        <v>0</v>
      </c>
      <c r="BH482" s="172">
        <v>0</v>
      </c>
      <c r="BI482" s="172">
        <v>0</v>
      </c>
      <c r="BJ482" s="172" t="s">
        <v>232</v>
      </c>
      <c r="BK482" s="172" t="s">
        <v>232</v>
      </c>
      <c r="BL482" s="172" t="s">
        <v>232</v>
      </c>
      <c r="BM482" s="172">
        <v>0</v>
      </c>
      <c r="BN482" s="172">
        <v>0</v>
      </c>
      <c r="BO482" s="172">
        <v>0</v>
      </c>
      <c r="BP482" s="172">
        <v>0</v>
      </c>
      <c r="BQ482" s="172" t="s">
        <v>232</v>
      </c>
      <c r="BR482" s="172" t="s">
        <v>232</v>
      </c>
      <c r="BS482" s="172">
        <v>0</v>
      </c>
      <c r="BT482" s="172">
        <v>0</v>
      </c>
      <c r="BU482" s="172">
        <v>0</v>
      </c>
      <c r="BV482" s="173" t="s">
        <v>232</v>
      </c>
      <c r="BW482" s="174">
        <v>0</v>
      </c>
      <c r="BX482" s="177">
        <v>0</v>
      </c>
      <c r="BY482" s="178">
        <v>0</v>
      </c>
      <c r="BZ482" s="179">
        <v>0</v>
      </c>
      <c r="CA482" s="179">
        <v>0</v>
      </c>
    </row>
    <row r="483" spans="1:79" s="242" customFormat="1" x14ac:dyDescent="0.2">
      <c r="A483" s="170">
        <v>42807</v>
      </c>
      <c r="B483" s="171"/>
      <c r="C483" s="172" t="s">
        <v>232</v>
      </c>
      <c r="D483" s="172" t="s">
        <v>232</v>
      </c>
      <c r="E483" s="172">
        <v>0.12567297880148193</v>
      </c>
      <c r="F483" s="172">
        <v>0.29895366218236341</v>
      </c>
      <c r="G483" s="172" t="s">
        <v>232</v>
      </c>
      <c r="H483" s="173" t="s">
        <v>232</v>
      </c>
      <c r="I483" s="171"/>
      <c r="J483" s="172"/>
      <c r="K483" s="172"/>
      <c r="L483" s="172"/>
      <c r="M483" s="171"/>
      <c r="N483" s="172"/>
      <c r="O483" s="172"/>
      <c r="P483" s="172"/>
      <c r="Q483" s="172"/>
      <c r="R483" s="172"/>
      <c r="S483" s="172"/>
      <c r="T483" s="172"/>
      <c r="U483" s="172">
        <v>0.93829940640215381</v>
      </c>
      <c r="V483" s="172">
        <v>0.93829940640215381</v>
      </c>
      <c r="W483" s="172"/>
      <c r="X483" s="172"/>
      <c r="Y483" s="172"/>
      <c r="Z483" s="172"/>
      <c r="AA483" s="172"/>
      <c r="AB483" s="172"/>
      <c r="AC483" s="172"/>
      <c r="AD483" s="172"/>
      <c r="AE483" s="172"/>
      <c r="AF483" s="172"/>
      <c r="AG483" s="172"/>
      <c r="AH483" s="172"/>
      <c r="AI483" s="172"/>
      <c r="AJ483" s="173"/>
      <c r="AK483" s="170">
        <v>42807</v>
      </c>
      <c r="AL483" s="171" t="s">
        <v>232</v>
      </c>
      <c r="AM483" s="172">
        <v>0</v>
      </c>
      <c r="AN483" s="172">
        <v>0</v>
      </c>
      <c r="AO483" s="172">
        <v>0</v>
      </c>
      <c r="AP483" s="172">
        <v>0</v>
      </c>
      <c r="AQ483" s="172">
        <v>0</v>
      </c>
      <c r="AR483" s="173">
        <v>0</v>
      </c>
      <c r="AS483" s="174">
        <v>0</v>
      </c>
      <c r="AT483" s="171">
        <v>0</v>
      </c>
      <c r="AU483" s="172" t="s">
        <v>232</v>
      </c>
      <c r="AV483" s="172">
        <v>0</v>
      </c>
      <c r="AW483" s="175" t="s">
        <v>232</v>
      </c>
      <c r="AX483" s="176">
        <v>0</v>
      </c>
      <c r="AY483" s="171" t="s">
        <v>232</v>
      </c>
      <c r="AZ483" s="172">
        <v>0</v>
      </c>
      <c r="BA483" s="172">
        <v>0</v>
      </c>
      <c r="BB483" s="172">
        <v>0</v>
      </c>
      <c r="BC483" s="172">
        <v>0</v>
      </c>
      <c r="BD483" s="172">
        <v>0</v>
      </c>
      <c r="BE483" s="172">
        <v>0</v>
      </c>
      <c r="BF483" s="172">
        <v>0</v>
      </c>
      <c r="BG483" s="172">
        <v>0</v>
      </c>
      <c r="BH483" s="172">
        <v>0</v>
      </c>
      <c r="BI483" s="172">
        <v>0</v>
      </c>
      <c r="BJ483" s="172" t="s">
        <v>232</v>
      </c>
      <c r="BK483" s="172" t="s">
        <v>232</v>
      </c>
      <c r="BL483" s="172" t="s">
        <v>232</v>
      </c>
      <c r="BM483" s="172">
        <v>0</v>
      </c>
      <c r="BN483" s="172">
        <v>0</v>
      </c>
      <c r="BO483" s="172">
        <v>0</v>
      </c>
      <c r="BP483" s="172">
        <v>0</v>
      </c>
      <c r="BQ483" s="172" t="s">
        <v>232</v>
      </c>
      <c r="BR483" s="172" t="s">
        <v>232</v>
      </c>
      <c r="BS483" s="172">
        <v>0</v>
      </c>
      <c r="BT483" s="172">
        <v>0</v>
      </c>
      <c r="BU483" s="172">
        <v>0</v>
      </c>
      <c r="BV483" s="173" t="s">
        <v>232</v>
      </c>
      <c r="BW483" s="174">
        <v>0</v>
      </c>
      <c r="BX483" s="177">
        <v>0</v>
      </c>
      <c r="BY483" s="178">
        <v>0</v>
      </c>
      <c r="BZ483" s="179">
        <v>0</v>
      </c>
      <c r="CA483" s="179">
        <v>0</v>
      </c>
    </row>
    <row r="484" spans="1:79" s="242" customFormat="1" x14ac:dyDescent="0.2">
      <c r="A484" s="170">
        <v>42808</v>
      </c>
      <c r="B484" s="171"/>
      <c r="C484" s="172" t="s">
        <v>232</v>
      </c>
      <c r="D484" s="172" t="s">
        <v>232</v>
      </c>
      <c r="E484" s="172">
        <v>0.12365723822115007</v>
      </c>
      <c r="F484" s="172">
        <v>0.2989385149342606</v>
      </c>
      <c r="G484" s="172" t="s">
        <v>232</v>
      </c>
      <c r="H484" s="173" t="s">
        <v>232</v>
      </c>
      <c r="I484" s="171"/>
      <c r="J484" s="172"/>
      <c r="K484" s="172"/>
      <c r="L484" s="172"/>
      <c r="M484" s="171"/>
      <c r="N484" s="172"/>
      <c r="O484" s="172"/>
      <c r="P484" s="172"/>
      <c r="Q484" s="172"/>
      <c r="R484" s="172"/>
      <c r="S484" s="172"/>
      <c r="T484" s="172"/>
      <c r="U484" s="172">
        <v>0.93733486757305151</v>
      </c>
      <c r="V484" s="172">
        <v>0.93733486757305151</v>
      </c>
      <c r="W484" s="172"/>
      <c r="X484" s="172"/>
      <c r="Y484" s="172"/>
      <c r="Z484" s="172"/>
      <c r="AA484" s="172"/>
      <c r="AB484" s="172"/>
      <c r="AC484" s="172"/>
      <c r="AD484" s="172"/>
      <c r="AE484" s="172"/>
      <c r="AF484" s="172"/>
      <c r="AG484" s="172"/>
      <c r="AH484" s="172"/>
      <c r="AI484" s="172"/>
      <c r="AJ484" s="173"/>
      <c r="AK484" s="170">
        <v>42808</v>
      </c>
      <c r="AL484" s="171" t="s">
        <v>232</v>
      </c>
      <c r="AM484" s="172">
        <v>0</v>
      </c>
      <c r="AN484" s="172">
        <v>0</v>
      </c>
      <c r="AO484" s="172">
        <v>0</v>
      </c>
      <c r="AP484" s="172">
        <v>0</v>
      </c>
      <c r="AQ484" s="172">
        <v>0</v>
      </c>
      <c r="AR484" s="173">
        <v>0</v>
      </c>
      <c r="AS484" s="174">
        <v>0</v>
      </c>
      <c r="AT484" s="171">
        <v>0</v>
      </c>
      <c r="AU484" s="172" t="s">
        <v>232</v>
      </c>
      <c r="AV484" s="172">
        <v>0</v>
      </c>
      <c r="AW484" s="175" t="s">
        <v>232</v>
      </c>
      <c r="AX484" s="176">
        <v>0</v>
      </c>
      <c r="AY484" s="171" t="s">
        <v>232</v>
      </c>
      <c r="AZ484" s="172">
        <v>0</v>
      </c>
      <c r="BA484" s="172">
        <v>0</v>
      </c>
      <c r="BB484" s="172">
        <v>0</v>
      </c>
      <c r="BC484" s="172">
        <v>0</v>
      </c>
      <c r="BD484" s="172">
        <v>0</v>
      </c>
      <c r="BE484" s="172">
        <v>0</v>
      </c>
      <c r="BF484" s="172">
        <v>0</v>
      </c>
      <c r="BG484" s="172">
        <v>0</v>
      </c>
      <c r="BH484" s="172">
        <v>0</v>
      </c>
      <c r="BI484" s="172">
        <v>0</v>
      </c>
      <c r="BJ484" s="172" t="s">
        <v>232</v>
      </c>
      <c r="BK484" s="172" t="s">
        <v>232</v>
      </c>
      <c r="BL484" s="172" t="s">
        <v>232</v>
      </c>
      <c r="BM484" s="172">
        <v>0</v>
      </c>
      <c r="BN484" s="172">
        <v>0</v>
      </c>
      <c r="BO484" s="172">
        <v>0</v>
      </c>
      <c r="BP484" s="172">
        <v>0</v>
      </c>
      <c r="BQ484" s="172" t="s">
        <v>232</v>
      </c>
      <c r="BR484" s="172" t="s">
        <v>232</v>
      </c>
      <c r="BS484" s="172">
        <v>0</v>
      </c>
      <c r="BT484" s="172">
        <v>0</v>
      </c>
      <c r="BU484" s="172">
        <v>0</v>
      </c>
      <c r="BV484" s="173" t="s">
        <v>232</v>
      </c>
      <c r="BW484" s="174">
        <v>0</v>
      </c>
      <c r="BX484" s="177">
        <v>0</v>
      </c>
      <c r="BY484" s="178">
        <v>0</v>
      </c>
      <c r="BZ484" s="179">
        <v>0</v>
      </c>
      <c r="CA484" s="179">
        <v>0</v>
      </c>
    </row>
    <row r="485" spans="1:79" s="242" customFormat="1" x14ac:dyDescent="0.2">
      <c r="A485" s="170">
        <v>42809</v>
      </c>
      <c r="B485" s="171"/>
      <c r="C485" s="172" t="s">
        <v>232</v>
      </c>
      <c r="D485" s="172" t="s">
        <v>232</v>
      </c>
      <c r="E485" s="172">
        <v>0.12365102263415929</v>
      </c>
      <c r="F485" s="172">
        <v>0.29689376168448411</v>
      </c>
      <c r="G485" s="172" t="s">
        <v>232</v>
      </c>
      <c r="H485" s="173" t="s">
        <v>232</v>
      </c>
      <c r="I485" s="171"/>
      <c r="J485" s="172"/>
      <c r="K485" s="172"/>
      <c r="L485" s="172"/>
      <c r="M485" s="171"/>
      <c r="N485" s="172"/>
      <c r="O485" s="172"/>
      <c r="P485" s="172"/>
      <c r="Q485" s="172"/>
      <c r="R485" s="172"/>
      <c r="S485" s="172"/>
      <c r="T485" s="172"/>
      <c r="U485" s="172">
        <v>0.93832720951363902</v>
      </c>
      <c r="V485" s="172">
        <v>0.93832720951363902</v>
      </c>
      <c r="W485" s="172"/>
      <c r="X485" s="172"/>
      <c r="Y485" s="172"/>
      <c r="Z485" s="172"/>
      <c r="AA485" s="172"/>
      <c r="AB485" s="172"/>
      <c r="AC485" s="172"/>
      <c r="AD485" s="172"/>
      <c r="AE485" s="172"/>
      <c r="AF485" s="172"/>
      <c r="AG485" s="172"/>
      <c r="AH485" s="172"/>
      <c r="AI485" s="172"/>
      <c r="AJ485" s="173"/>
      <c r="AK485" s="170">
        <v>42809</v>
      </c>
      <c r="AL485" s="171">
        <v>0</v>
      </c>
      <c r="AM485" s="172">
        <v>0</v>
      </c>
      <c r="AN485" s="172">
        <v>0</v>
      </c>
      <c r="AO485" s="172">
        <v>0</v>
      </c>
      <c r="AP485" s="172">
        <v>0</v>
      </c>
      <c r="AQ485" s="172">
        <v>0</v>
      </c>
      <c r="AR485" s="173">
        <v>0</v>
      </c>
      <c r="AS485" s="174">
        <v>0</v>
      </c>
      <c r="AT485" s="171">
        <v>0</v>
      </c>
      <c r="AU485" s="172">
        <v>0</v>
      </c>
      <c r="AV485" s="172">
        <v>0</v>
      </c>
      <c r="AW485" s="175" t="s">
        <v>232</v>
      </c>
      <c r="AX485" s="176">
        <v>0</v>
      </c>
      <c r="AY485" s="171" t="s">
        <v>232</v>
      </c>
      <c r="AZ485" s="172">
        <v>0</v>
      </c>
      <c r="BA485" s="172">
        <v>0</v>
      </c>
      <c r="BB485" s="172">
        <v>0</v>
      </c>
      <c r="BC485" s="172">
        <v>0</v>
      </c>
      <c r="BD485" s="172">
        <v>0</v>
      </c>
      <c r="BE485" s="172">
        <v>0</v>
      </c>
      <c r="BF485" s="172">
        <v>0</v>
      </c>
      <c r="BG485" s="172">
        <v>0</v>
      </c>
      <c r="BH485" s="172">
        <v>0</v>
      </c>
      <c r="BI485" s="172">
        <v>0</v>
      </c>
      <c r="BJ485" s="172" t="s">
        <v>232</v>
      </c>
      <c r="BK485" s="172" t="s">
        <v>232</v>
      </c>
      <c r="BL485" s="172" t="s">
        <v>232</v>
      </c>
      <c r="BM485" s="172">
        <v>0</v>
      </c>
      <c r="BN485" s="172">
        <v>0</v>
      </c>
      <c r="BO485" s="172">
        <v>0</v>
      </c>
      <c r="BP485" s="172">
        <v>0</v>
      </c>
      <c r="BQ485" s="172" t="s">
        <v>232</v>
      </c>
      <c r="BR485" s="172" t="s">
        <v>232</v>
      </c>
      <c r="BS485" s="172">
        <v>0</v>
      </c>
      <c r="BT485" s="172">
        <v>0</v>
      </c>
      <c r="BU485" s="172">
        <v>0</v>
      </c>
      <c r="BV485" s="173" t="s">
        <v>232</v>
      </c>
      <c r="BW485" s="174">
        <v>0</v>
      </c>
      <c r="BX485" s="177">
        <v>0</v>
      </c>
      <c r="BY485" s="178">
        <v>0</v>
      </c>
      <c r="BZ485" s="179">
        <v>0</v>
      </c>
      <c r="CA485" s="179">
        <v>0</v>
      </c>
    </row>
    <row r="486" spans="1:79" s="242" customFormat="1" x14ac:dyDescent="0.2">
      <c r="A486" s="170">
        <v>42810</v>
      </c>
      <c r="B486" s="171"/>
      <c r="C486" s="172">
        <v>1.6615219541110709E-2</v>
      </c>
      <c r="D486" s="172" t="s">
        <v>232</v>
      </c>
      <c r="E486" s="172">
        <v>2.2807503166174147E-2</v>
      </c>
      <c r="F486" s="172">
        <v>0.29485523216049531</v>
      </c>
      <c r="G486" s="172" t="s">
        <v>232</v>
      </c>
      <c r="H486" s="173">
        <v>1.6615219541110709E-2</v>
      </c>
      <c r="I486" s="171"/>
      <c r="J486" s="172"/>
      <c r="K486" s="172"/>
      <c r="L486" s="172"/>
      <c r="M486" s="171"/>
      <c r="N486" s="172"/>
      <c r="O486" s="172"/>
      <c r="P486" s="172"/>
      <c r="Q486" s="172"/>
      <c r="R486" s="172"/>
      <c r="S486" s="172"/>
      <c r="T486" s="172"/>
      <c r="U486" s="172">
        <v>0.93342091356719215</v>
      </c>
      <c r="V486" s="172">
        <v>0.93342091356719215</v>
      </c>
      <c r="W486" s="172"/>
      <c r="X486" s="172"/>
      <c r="Y486" s="172"/>
      <c r="Z486" s="172"/>
      <c r="AA486" s="172"/>
      <c r="AB486" s="172"/>
      <c r="AC486" s="172"/>
      <c r="AD486" s="172"/>
      <c r="AE486" s="172"/>
      <c r="AF486" s="172"/>
      <c r="AG486" s="172"/>
      <c r="AH486" s="172"/>
      <c r="AI486" s="172"/>
      <c r="AJ486" s="173"/>
      <c r="AK486" s="170">
        <v>42810</v>
      </c>
      <c r="AL486" s="171">
        <v>0</v>
      </c>
      <c r="AM486" s="172">
        <v>0</v>
      </c>
      <c r="AN486" s="172">
        <v>0</v>
      </c>
      <c r="AO486" s="172">
        <v>0</v>
      </c>
      <c r="AP486" s="172">
        <v>0</v>
      </c>
      <c r="AQ486" s="172">
        <v>0</v>
      </c>
      <c r="AR486" s="173">
        <v>0</v>
      </c>
      <c r="AS486" s="174">
        <v>0</v>
      </c>
      <c r="AT486" s="171" t="s">
        <v>232</v>
      </c>
      <c r="AU486" s="172">
        <v>2</v>
      </c>
      <c r="AV486" s="172">
        <v>2</v>
      </c>
      <c r="AW486" s="175" t="s">
        <v>232</v>
      </c>
      <c r="AX486" s="176">
        <v>2</v>
      </c>
      <c r="AY486" s="171" t="s">
        <v>232</v>
      </c>
      <c r="AZ486" s="172">
        <v>0</v>
      </c>
      <c r="BA486" s="172">
        <v>0</v>
      </c>
      <c r="BB486" s="172">
        <v>0</v>
      </c>
      <c r="BC486" s="172">
        <v>0</v>
      </c>
      <c r="BD486" s="172">
        <v>0</v>
      </c>
      <c r="BE486" s="172">
        <v>0</v>
      </c>
      <c r="BF486" s="172">
        <v>0</v>
      </c>
      <c r="BG486" s="172">
        <v>0</v>
      </c>
      <c r="BH486" s="172">
        <v>0</v>
      </c>
      <c r="BI486" s="172">
        <v>0</v>
      </c>
      <c r="BJ486" s="172" t="s">
        <v>232</v>
      </c>
      <c r="BK486" s="172" t="s">
        <v>232</v>
      </c>
      <c r="BL486" s="172" t="s">
        <v>232</v>
      </c>
      <c r="BM486" s="172">
        <v>0</v>
      </c>
      <c r="BN486" s="172">
        <v>0</v>
      </c>
      <c r="BO486" s="172">
        <v>0</v>
      </c>
      <c r="BP486" s="172">
        <v>0</v>
      </c>
      <c r="BQ486" s="172" t="s">
        <v>232</v>
      </c>
      <c r="BR486" s="172" t="s">
        <v>232</v>
      </c>
      <c r="BS486" s="172">
        <v>0</v>
      </c>
      <c r="BT486" s="172">
        <v>0</v>
      </c>
      <c r="BU486" s="172">
        <v>0</v>
      </c>
      <c r="BV486" s="173" t="s">
        <v>232</v>
      </c>
      <c r="BW486" s="174">
        <v>0</v>
      </c>
      <c r="BX486" s="177">
        <v>0</v>
      </c>
      <c r="BY486" s="178">
        <v>0</v>
      </c>
      <c r="BZ486" s="179">
        <v>0</v>
      </c>
      <c r="CA486" s="179">
        <v>0.5284761908704505</v>
      </c>
    </row>
    <row r="487" spans="1:79" s="242" customFormat="1" x14ac:dyDescent="0.2">
      <c r="A487" s="170">
        <v>42811</v>
      </c>
      <c r="B487" s="171"/>
      <c r="C487" s="172">
        <v>1.6013932120950571E-2</v>
      </c>
      <c r="D487" s="172" t="s">
        <v>232</v>
      </c>
      <c r="E487" s="172">
        <v>2.4112605869411059E-2</v>
      </c>
      <c r="F487" s="172">
        <v>0.28673762494109423</v>
      </c>
      <c r="G487" s="172" t="s">
        <v>232</v>
      </c>
      <c r="H487" s="173">
        <v>1.6013932120950571E-2</v>
      </c>
      <c r="I487" s="171"/>
      <c r="J487" s="172"/>
      <c r="K487" s="172"/>
      <c r="L487" s="172"/>
      <c r="M487" s="171"/>
      <c r="N487" s="172"/>
      <c r="O487" s="172"/>
      <c r="P487" s="172"/>
      <c r="Q487" s="172"/>
      <c r="R487" s="172"/>
      <c r="S487" s="172"/>
      <c r="T487" s="172"/>
      <c r="U487" s="172">
        <v>0.93392170565416222</v>
      </c>
      <c r="V487" s="172">
        <v>0.93392170565416222</v>
      </c>
      <c r="W487" s="172"/>
      <c r="X487" s="172"/>
      <c r="Y487" s="172"/>
      <c r="Z487" s="172"/>
      <c r="AA487" s="172"/>
      <c r="AB487" s="172"/>
      <c r="AC487" s="172"/>
      <c r="AD487" s="172"/>
      <c r="AE487" s="172"/>
      <c r="AF487" s="172"/>
      <c r="AG487" s="172"/>
      <c r="AH487" s="172"/>
      <c r="AI487" s="172"/>
      <c r="AJ487" s="173"/>
      <c r="AK487" s="170">
        <v>42811</v>
      </c>
      <c r="AL487" s="171">
        <v>0</v>
      </c>
      <c r="AM487" s="172">
        <v>0</v>
      </c>
      <c r="AN487" s="172">
        <v>0</v>
      </c>
      <c r="AO487" s="172">
        <v>0</v>
      </c>
      <c r="AP487" s="172">
        <v>0</v>
      </c>
      <c r="AQ487" s="172">
        <v>0</v>
      </c>
      <c r="AR487" s="173">
        <v>0</v>
      </c>
      <c r="AS487" s="174">
        <v>0</v>
      </c>
      <c r="AT487" s="171" t="s">
        <v>232</v>
      </c>
      <c r="AU487" s="172">
        <v>0</v>
      </c>
      <c r="AV487" s="172">
        <v>0</v>
      </c>
      <c r="AW487" s="175" t="s">
        <v>232</v>
      </c>
      <c r="AX487" s="176">
        <v>0</v>
      </c>
      <c r="AY487" s="171" t="s">
        <v>232</v>
      </c>
      <c r="AZ487" s="172">
        <v>0</v>
      </c>
      <c r="BA487" s="172">
        <v>0</v>
      </c>
      <c r="BB487" s="172">
        <v>0</v>
      </c>
      <c r="BC487" s="172">
        <v>0</v>
      </c>
      <c r="BD487" s="172">
        <v>0</v>
      </c>
      <c r="BE487" s="172">
        <v>0</v>
      </c>
      <c r="BF487" s="172">
        <v>0</v>
      </c>
      <c r="BG487" s="172">
        <v>0</v>
      </c>
      <c r="BH487" s="172">
        <v>0</v>
      </c>
      <c r="BI487" s="172">
        <v>0</v>
      </c>
      <c r="BJ487" s="172" t="s">
        <v>232</v>
      </c>
      <c r="BK487" s="172" t="s">
        <v>232</v>
      </c>
      <c r="BL487" s="172" t="s">
        <v>232</v>
      </c>
      <c r="BM487" s="172">
        <v>0</v>
      </c>
      <c r="BN487" s="172">
        <v>0</v>
      </c>
      <c r="BO487" s="172">
        <v>0</v>
      </c>
      <c r="BP487" s="172">
        <v>0</v>
      </c>
      <c r="BQ487" s="172" t="s">
        <v>232</v>
      </c>
      <c r="BR487" s="172" t="s">
        <v>232</v>
      </c>
      <c r="BS487" s="172">
        <v>0</v>
      </c>
      <c r="BT487" s="172">
        <v>0</v>
      </c>
      <c r="BU487" s="172">
        <v>0</v>
      </c>
      <c r="BV487" s="173" t="s">
        <v>232</v>
      </c>
      <c r="BW487" s="174">
        <v>0</v>
      </c>
      <c r="BX487" s="177">
        <v>0</v>
      </c>
      <c r="BY487" s="178">
        <v>0</v>
      </c>
      <c r="BZ487" s="179">
        <v>0</v>
      </c>
      <c r="CA487" s="179">
        <v>0</v>
      </c>
    </row>
    <row r="488" spans="1:79" s="242" customFormat="1" x14ac:dyDescent="0.2">
      <c r="A488" s="170">
        <v>42814</v>
      </c>
      <c r="B488" s="171"/>
      <c r="C488" s="172" t="s">
        <v>232</v>
      </c>
      <c r="D488" s="172" t="s">
        <v>232</v>
      </c>
      <c r="E488" s="172">
        <v>0.11859773257217295</v>
      </c>
      <c r="F488" s="172">
        <v>0.28871723439281832</v>
      </c>
      <c r="G488" s="172" t="s">
        <v>232</v>
      </c>
      <c r="H488" s="173" t="s">
        <v>232</v>
      </c>
      <c r="I488" s="171"/>
      <c r="J488" s="172"/>
      <c r="K488" s="172"/>
      <c r="L488" s="172"/>
      <c r="M488" s="171"/>
      <c r="N488" s="172"/>
      <c r="O488" s="172"/>
      <c r="P488" s="172"/>
      <c r="Q488" s="172"/>
      <c r="R488" s="172"/>
      <c r="S488" s="172"/>
      <c r="T488" s="172"/>
      <c r="U488" s="172" t="s">
        <v>232</v>
      </c>
      <c r="V488" s="172" t="s">
        <v>232</v>
      </c>
      <c r="W488" s="172"/>
      <c r="X488" s="172"/>
      <c r="Y488" s="172"/>
      <c r="Z488" s="172"/>
      <c r="AA488" s="172"/>
      <c r="AB488" s="172"/>
      <c r="AC488" s="172"/>
      <c r="AD488" s="172"/>
      <c r="AE488" s="172"/>
      <c r="AF488" s="172"/>
      <c r="AG488" s="172"/>
      <c r="AH488" s="172"/>
      <c r="AI488" s="172"/>
      <c r="AJ488" s="173"/>
      <c r="AK488" s="170">
        <v>42814</v>
      </c>
      <c r="AL488" s="171">
        <v>0</v>
      </c>
      <c r="AM488" s="172">
        <v>0</v>
      </c>
      <c r="AN488" s="172">
        <v>0</v>
      </c>
      <c r="AO488" s="172">
        <v>0</v>
      </c>
      <c r="AP488" s="172">
        <v>0</v>
      </c>
      <c r="AQ488" s="172">
        <v>0</v>
      </c>
      <c r="AR488" s="173">
        <v>0</v>
      </c>
      <c r="AS488" s="174">
        <v>0</v>
      </c>
      <c r="AT488" s="171" t="s">
        <v>232</v>
      </c>
      <c r="AU488" s="172">
        <v>0</v>
      </c>
      <c r="AV488" s="172">
        <v>0</v>
      </c>
      <c r="AW488" s="175" t="s">
        <v>232</v>
      </c>
      <c r="AX488" s="176">
        <v>0</v>
      </c>
      <c r="AY488" s="171">
        <v>0</v>
      </c>
      <c r="AZ488" s="172">
        <v>0</v>
      </c>
      <c r="BA488" s="172">
        <v>0</v>
      </c>
      <c r="BB488" s="172">
        <v>0</v>
      </c>
      <c r="BC488" s="172">
        <v>0</v>
      </c>
      <c r="BD488" s="172">
        <v>0</v>
      </c>
      <c r="BE488" s="172">
        <v>0</v>
      </c>
      <c r="BF488" s="172">
        <v>0</v>
      </c>
      <c r="BG488" s="172">
        <v>0</v>
      </c>
      <c r="BH488" s="172">
        <v>0</v>
      </c>
      <c r="BI488" s="172">
        <v>0</v>
      </c>
      <c r="BJ488" s="172" t="s">
        <v>232</v>
      </c>
      <c r="BK488" s="172" t="s">
        <v>232</v>
      </c>
      <c r="BL488" s="172" t="s">
        <v>232</v>
      </c>
      <c r="BM488" s="172">
        <v>0</v>
      </c>
      <c r="BN488" s="172">
        <v>0</v>
      </c>
      <c r="BO488" s="172">
        <v>0</v>
      </c>
      <c r="BP488" s="172">
        <v>0</v>
      </c>
      <c r="BQ488" s="172" t="s">
        <v>232</v>
      </c>
      <c r="BR488" s="172" t="s">
        <v>232</v>
      </c>
      <c r="BS488" s="172">
        <v>0</v>
      </c>
      <c r="BT488" s="172">
        <v>0</v>
      </c>
      <c r="BU488" s="172">
        <v>0</v>
      </c>
      <c r="BV488" s="173" t="s">
        <v>232</v>
      </c>
      <c r="BW488" s="174">
        <v>0</v>
      </c>
      <c r="BX488" s="177">
        <v>0</v>
      </c>
      <c r="BY488" s="178">
        <v>0</v>
      </c>
      <c r="BZ488" s="179">
        <v>0</v>
      </c>
      <c r="CA488" s="179">
        <v>0</v>
      </c>
    </row>
    <row r="489" spans="1:79" s="242" customFormat="1" x14ac:dyDescent="0.2">
      <c r="A489" s="170">
        <v>42815</v>
      </c>
      <c r="B489" s="171"/>
      <c r="C489" s="172" t="s">
        <v>232</v>
      </c>
      <c r="D489" s="172" t="s">
        <v>232</v>
      </c>
      <c r="E489" s="172">
        <v>0.11557498555313594</v>
      </c>
      <c r="F489" s="172">
        <v>0.28870261098589062</v>
      </c>
      <c r="G489" s="172" t="s">
        <v>232</v>
      </c>
      <c r="H489" s="173" t="s">
        <v>232</v>
      </c>
      <c r="I489" s="171"/>
      <c r="J489" s="172"/>
      <c r="K489" s="172"/>
      <c r="L489" s="172"/>
      <c r="M489" s="171"/>
      <c r="N489" s="172"/>
      <c r="O489" s="172"/>
      <c r="P489" s="172"/>
      <c r="Q489" s="172"/>
      <c r="R489" s="172"/>
      <c r="S489" s="172"/>
      <c r="T489" s="172"/>
      <c r="U489" s="172">
        <v>0.9266027857354564</v>
      </c>
      <c r="V489" s="172">
        <v>0.9266027857354564</v>
      </c>
      <c r="W489" s="172"/>
      <c r="X489" s="172"/>
      <c r="Y489" s="172"/>
      <c r="Z489" s="172"/>
      <c r="AA489" s="172"/>
      <c r="AB489" s="172"/>
      <c r="AC489" s="172"/>
      <c r="AD489" s="172"/>
      <c r="AE489" s="172"/>
      <c r="AF489" s="172"/>
      <c r="AG489" s="172"/>
      <c r="AH489" s="172"/>
      <c r="AI489" s="172"/>
      <c r="AJ489" s="173"/>
      <c r="AK489" s="170">
        <v>42815</v>
      </c>
      <c r="AL489" s="171">
        <v>0</v>
      </c>
      <c r="AM489" s="172">
        <v>0</v>
      </c>
      <c r="AN489" s="172">
        <v>0</v>
      </c>
      <c r="AO489" s="172">
        <v>0</v>
      </c>
      <c r="AP489" s="172">
        <v>0</v>
      </c>
      <c r="AQ489" s="172">
        <v>0</v>
      </c>
      <c r="AR489" s="173">
        <v>0</v>
      </c>
      <c r="AS489" s="174">
        <v>0</v>
      </c>
      <c r="AT489" s="171" t="s">
        <v>232</v>
      </c>
      <c r="AU489" s="172">
        <v>0</v>
      </c>
      <c r="AV489" s="172">
        <v>0</v>
      </c>
      <c r="AW489" s="175" t="s">
        <v>232</v>
      </c>
      <c r="AX489" s="176">
        <v>0</v>
      </c>
      <c r="AY489" s="171">
        <v>0</v>
      </c>
      <c r="AZ489" s="172" t="s">
        <v>232</v>
      </c>
      <c r="BA489" s="172">
        <v>0</v>
      </c>
      <c r="BB489" s="172">
        <v>0</v>
      </c>
      <c r="BC489" s="172">
        <v>0</v>
      </c>
      <c r="BD489" s="172">
        <v>0</v>
      </c>
      <c r="BE489" s="172">
        <v>0</v>
      </c>
      <c r="BF489" s="172">
        <v>0</v>
      </c>
      <c r="BG489" s="172">
        <v>0</v>
      </c>
      <c r="BH489" s="172">
        <v>0</v>
      </c>
      <c r="BI489" s="172">
        <v>0</v>
      </c>
      <c r="BJ489" s="172" t="s">
        <v>232</v>
      </c>
      <c r="BK489" s="172" t="s">
        <v>232</v>
      </c>
      <c r="BL489" s="172" t="s">
        <v>232</v>
      </c>
      <c r="BM489" s="172">
        <v>0</v>
      </c>
      <c r="BN489" s="172">
        <v>0</v>
      </c>
      <c r="BO489" s="172">
        <v>0</v>
      </c>
      <c r="BP489" s="172">
        <v>0</v>
      </c>
      <c r="BQ489" s="172" t="s">
        <v>232</v>
      </c>
      <c r="BR489" s="172" t="s">
        <v>232</v>
      </c>
      <c r="BS489" s="172">
        <v>0</v>
      </c>
      <c r="BT489" s="172">
        <v>0</v>
      </c>
      <c r="BU489" s="172">
        <v>0</v>
      </c>
      <c r="BV489" s="173" t="s">
        <v>232</v>
      </c>
      <c r="BW489" s="174">
        <v>0</v>
      </c>
      <c r="BX489" s="177">
        <v>0</v>
      </c>
      <c r="BY489" s="178">
        <v>0</v>
      </c>
      <c r="BZ489" s="179">
        <v>0</v>
      </c>
      <c r="CA489" s="179">
        <v>0</v>
      </c>
    </row>
    <row r="490" spans="1:79" s="242" customFormat="1" x14ac:dyDescent="0.2">
      <c r="A490" s="170">
        <v>42816</v>
      </c>
      <c r="B490" s="171"/>
      <c r="C490" s="172" t="s">
        <v>232</v>
      </c>
      <c r="D490" s="172" t="s">
        <v>232</v>
      </c>
      <c r="E490" s="172">
        <v>0.1155691782026429</v>
      </c>
      <c r="F490" s="172">
        <v>0.28868798906024118</v>
      </c>
      <c r="G490" s="172" t="s">
        <v>232</v>
      </c>
      <c r="H490" s="173" t="s">
        <v>232</v>
      </c>
      <c r="I490" s="171"/>
      <c r="J490" s="172"/>
      <c r="K490" s="172"/>
      <c r="L490" s="172"/>
      <c r="M490" s="171"/>
      <c r="N490" s="172"/>
      <c r="O490" s="172"/>
      <c r="P490" s="172"/>
      <c r="Q490" s="172"/>
      <c r="R490" s="172"/>
      <c r="S490" s="172"/>
      <c r="T490" s="172"/>
      <c r="U490" s="172">
        <v>0.92366204835641319</v>
      </c>
      <c r="V490" s="172">
        <v>0.92366204835641319</v>
      </c>
      <c r="W490" s="172"/>
      <c r="X490" s="172"/>
      <c r="Y490" s="172"/>
      <c r="Z490" s="172"/>
      <c r="AA490" s="172"/>
      <c r="AB490" s="172"/>
      <c r="AC490" s="172"/>
      <c r="AD490" s="172"/>
      <c r="AE490" s="172"/>
      <c r="AF490" s="172"/>
      <c r="AG490" s="172"/>
      <c r="AH490" s="172"/>
      <c r="AI490" s="172"/>
      <c r="AJ490" s="173"/>
      <c r="AK490" s="170">
        <v>42816</v>
      </c>
      <c r="AL490" s="171">
        <v>0</v>
      </c>
      <c r="AM490" s="172">
        <v>0</v>
      </c>
      <c r="AN490" s="172">
        <v>0</v>
      </c>
      <c r="AO490" s="172">
        <v>0</v>
      </c>
      <c r="AP490" s="172">
        <v>0</v>
      </c>
      <c r="AQ490" s="172">
        <v>0</v>
      </c>
      <c r="AR490" s="173">
        <v>0</v>
      </c>
      <c r="AS490" s="174">
        <v>0</v>
      </c>
      <c r="AT490" s="171" t="s">
        <v>232</v>
      </c>
      <c r="AU490" s="172">
        <v>0</v>
      </c>
      <c r="AV490" s="172">
        <v>0</v>
      </c>
      <c r="AW490" s="175" t="s">
        <v>232</v>
      </c>
      <c r="AX490" s="176">
        <v>0</v>
      </c>
      <c r="AY490" s="171">
        <v>0</v>
      </c>
      <c r="AZ490" s="172" t="s">
        <v>232</v>
      </c>
      <c r="BA490" s="172">
        <v>0</v>
      </c>
      <c r="BB490" s="172">
        <v>0</v>
      </c>
      <c r="BC490" s="172">
        <v>0</v>
      </c>
      <c r="BD490" s="172">
        <v>0</v>
      </c>
      <c r="BE490" s="172">
        <v>0</v>
      </c>
      <c r="BF490" s="172">
        <v>0</v>
      </c>
      <c r="BG490" s="172">
        <v>0</v>
      </c>
      <c r="BH490" s="172">
        <v>0</v>
      </c>
      <c r="BI490" s="172">
        <v>0</v>
      </c>
      <c r="BJ490" s="172" t="s">
        <v>232</v>
      </c>
      <c r="BK490" s="172" t="s">
        <v>232</v>
      </c>
      <c r="BL490" s="172" t="s">
        <v>232</v>
      </c>
      <c r="BM490" s="172">
        <v>0</v>
      </c>
      <c r="BN490" s="172">
        <v>0</v>
      </c>
      <c r="BO490" s="172">
        <v>0</v>
      </c>
      <c r="BP490" s="172">
        <v>0</v>
      </c>
      <c r="BQ490" s="172" t="s">
        <v>232</v>
      </c>
      <c r="BR490" s="172" t="s">
        <v>232</v>
      </c>
      <c r="BS490" s="172">
        <v>0</v>
      </c>
      <c r="BT490" s="172">
        <v>0</v>
      </c>
      <c r="BU490" s="172">
        <v>0</v>
      </c>
      <c r="BV490" s="173" t="s">
        <v>232</v>
      </c>
      <c r="BW490" s="174">
        <v>0</v>
      </c>
      <c r="BX490" s="177">
        <v>0</v>
      </c>
      <c r="BY490" s="178">
        <v>0</v>
      </c>
      <c r="BZ490" s="179">
        <v>0</v>
      </c>
      <c r="CA490" s="179">
        <v>0</v>
      </c>
    </row>
    <row r="491" spans="1:79" s="242" customFormat="1" x14ac:dyDescent="0.2">
      <c r="A491" s="170">
        <v>42817</v>
      </c>
      <c r="B491" s="171"/>
      <c r="C491" s="172" t="s">
        <v>232</v>
      </c>
      <c r="D491" s="172" t="s">
        <v>232</v>
      </c>
      <c r="E491" s="172">
        <v>0.11355471478170819</v>
      </c>
      <c r="F491" s="172">
        <v>0.28665049404162135</v>
      </c>
      <c r="G491" s="172" t="s">
        <v>232</v>
      </c>
      <c r="H491" s="173" t="s">
        <v>232</v>
      </c>
      <c r="I491" s="171"/>
      <c r="J491" s="172"/>
      <c r="K491" s="172"/>
      <c r="L491" s="172"/>
      <c r="M491" s="171"/>
      <c r="N491" s="172"/>
      <c r="O491" s="172"/>
      <c r="P491" s="172"/>
      <c r="Q491" s="172"/>
      <c r="R491" s="172"/>
      <c r="S491" s="172"/>
      <c r="T491" s="172"/>
      <c r="U491" s="172">
        <v>0.92268784699582862</v>
      </c>
      <c r="V491" s="172">
        <v>0.92268784699582862</v>
      </c>
      <c r="W491" s="172"/>
      <c r="X491" s="172"/>
      <c r="Y491" s="172"/>
      <c r="Z491" s="172"/>
      <c r="AA491" s="172"/>
      <c r="AB491" s="172"/>
      <c r="AC491" s="172"/>
      <c r="AD491" s="172"/>
      <c r="AE491" s="172"/>
      <c r="AF491" s="172"/>
      <c r="AG491" s="172"/>
      <c r="AH491" s="172"/>
      <c r="AI491" s="172"/>
      <c r="AJ491" s="173"/>
      <c r="AK491" s="170">
        <v>42817</v>
      </c>
      <c r="AL491" s="171" t="s">
        <v>232</v>
      </c>
      <c r="AM491" s="172">
        <v>0</v>
      </c>
      <c r="AN491" s="172">
        <v>0</v>
      </c>
      <c r="AO491" s="172">
        <v>0</v>
      </c>
      <c r="AP491" s="172">
        <v>0</v>
      </c>
      <c r="AQ491" s="172">
        <v>0</v>
      </c>
      <c r="AR491" s="173">
        <v>0</v>
      </c>
      <c r="AS491" s="174">
        <v>0</v>
      </c>
      <c r="AT491" s="171" t="s">
        <v>232</v>
      </c>
      <c r="AU491" s="172">
        <v>0</v>
      </c>
      <c r="AV491" s="172">
        <v>0</v>
      </c>
      <c r="AW491" s="175" t="s">
        <v>232</v>
      </c>
      <c r="AX491" s="176">
        <v>0</v>
      </c>
      <c r="AY491" s="171">
        <v>0</v>
      </c>
      <c r="AZ491" s="172" t="s">
        <v>232</v>
      </c>
      <c r="BA491" s="172">
        <v>0</v>
      </c>
      <c r="BB491" s="172">
        <v>0</v>
      </c>
      <c r="BC491" s="172">
        <v>0</v>
      </c>
      <c r="BD491" s="172">
        <v>0</v>
      </c>
      <c r="BE491" s="172">
        <v>0</v>
      </c>
      <c r="BF491" s="172">
        <v>0</v>
      </c>
      <c r="BG491" s="172">
        <v>0</v>
      </c>
      <c r="BH491" s="172">
        <v>0</v>
      </c>
      <c r="BI491" s="172">
        <v>0</v>
      </c>
      <c r="BJ491" s="172" t="s">
        <v>232</v>
      </c>
      <c r="BK491" s="172" t="s">
        <v>232</v>
      </c>
      <c r="BL491" s="172" t="s">
        <v>232</v>
      </c>
      <c r="BM491" s="172">
        <v>0</v>
      </c>
      <c r="BN491" s="172">
        <v>0</v>
      </c>
      <c r="BO491" s="172">
        <v>0</v>
      </c>
      <c r="BP491" s="172">
        <v>0</v>
      </c>
      <c r="BQ491" s="172" t="s">
        <v>232</v>
      </c>
      <c r="BR491" s="172" t="s">
        <v>232</v>
      </c>
      <c r="BS491" s="172">
        <v>0</v>
      </c>
      <c r="BT491" s="172">
        <v>0</v>
      </c>
      <c r="BU491" s="172">
        <v>0</v>
      </c>
      <c r="BV491" s="173" t="s">
        <v>232</v>
      </c>
      <c r="BW491" s="174">
        <v>0</v>
      </c>
      <c r="BX491" s="177">
        <v>0</v>
      </c>
      <c r="BY491" s="178">
        <v>0</v>
      </c>
      <c r="BZ491" s="179">
        <v>0</v>
      </c>
      <c r="CA491" s="179">
        <v>0</v>
      </c>
    </row>
    <row r="492" spans="1:79" s="242" customFormat="1" x14ac:dyDescent="0.2">
      <c r="A492" s="170">
        <v>42818</v>
      </c>
      <c r="B492" s="171"/>
      <c r="C492" s="172" t="s">
        <v>232</v>
      </c>
      <c r="D492" s="172" t="s">
        <v>232</v>
      </c>
      <c r="E492" s="172">
        <v>0.11254471642751816</v>
      </c>
      <c r="F492" s="172">
        <v>0.28360174212498851</v>
      </c>
      <c r="G492" s="172" t="s">
        <v>232</v>
      </c>
      <c r="H492" s="173" t="s">
        <v>232</v>
      </c>
      <c r="I492" s="171"/>
      <c r="J492" s="172"/>
      <c r="K492" s="172"/>
      <c r="L492" s="172"/>
      <c r="M492" s="171"/>
      <c r="N492" s="172"/>
      <c r="O492" s="172"/>
      <c r="P492" s="172"/>
      <c r="Q492" s="172"/>
      <c r="R492" s="172"/>
      <c r="S492" s="172"/>
      <c r="T492" s="172"/>
      <c r="U492" s="172">
        <v>0.92172272249032361</v>
      </c>
      <c r="V492" s="172">
        <v>0.92172272249032361</v>
      </c>
      <c r="W492" s="172"/>
      <c r="X492" s="172"/>
      <c r="Y492" s="172"/>
      <c r="Z492" s="172"/>
      <c r="AA492" s="172"/>
      <c r="AB492" s="172"/>
      <c r="AC492" s="172"/>
      <c r="AD492" s="172"/>
      <c r="AE492" s="172"/>
      <c r="AF492" s="172"/>
      <c r="AG492" s="172"/>
      <c r="AH492" s="172"/>
      <c r="AI492" s="172"/>
      <c r="AJ492" s="173"/>
      <c r="AK492" s="170">
        <v>42818</v>
      </c>
      <c r="AL492" s="171" t="s">
        <v>232</v>
      </c>
      <c r="AM492" s="172">
        <v>0</v>
      </c>
      <c r="AN492" s="172">
        <v>0</v>
      </c>
      <c r="AO492" s="172">
        <v>0</v>
      </c>
      <c r="AP492" s="172">
        <v>0</v>
      </c>
      <c r="AQ492" s="172">
        <v>0</v>
      </c>
      <c r="AR492" s="173">
        <v>0</v>
      </c>
      <c r="AS492" s="174">
        <v>0</v>
      </c>
      <c r="AT492" s="171" t="s">
        <v>232</v>
      </c>
      <c r="AU492" s="172">
        <v>0</v>
      </c>
      <c r="AV492" s="172">
        <v>0</v>
      </c>
      <c r="AW492" s="175" t="s">
        <v>232</v>
      </c>
      <c r="AX492" s="176">
        <v>0</v>
      </c>
      <c r="AY492" s="171">
        <v>0</v>
      </c>
      <c r="AZ492" s="172" t="s">
        <v>232</v>
      </c>
      <c r="BA492" s="172">
        <v>0</v>
      </c>
      <c r="BB492" s="172">
        <v>0</v>
      </c>
      <c r="BC492" s="172">
        <v>0</v>
      </c>
      <c r="BD492" s="172">
        <v>0</v>
      </c>
      <c r="BE492" s="172">
        <v>0</v>
      </c>
      <c r="BF492" s="172">
        <v>0</v>
      </c>
      <c r="BG492" s="172">
        <v>0</v>
      </c>
      <c r="BH492" s="172">
        <v>0</v>
      </c>
      <c r="BI492" s="172">
        <v>0</v>
      </c>
      <c r="BJ492" s="172" t="s">
        <v>232</v>
      </c>
      <c r="BK492" s="172" t="s">
        <v>232</v>
      </c>
      <c r="BL492" s="172" t="s">
        <v>232</v>
      </c>
      <c r="BM492" s="172">
        <v>0</v>
      </c>
      <c r="BN492" s="172">
        <v>0</v>
      </c>
      <c r="BO492" s="172">
        <v>0</v>
      </c>
      <c r="BP492" s="172">
        <v>0</v>
      </c>
      <c r="BQ492" s="172" t="s">
        <v>232</v>
      </c>
      <c r="BR492" s="172" t="s">
        <v>232</v>
      </c>
      <c r="BS492" s="172">
        <v>0</v>
      </c>
      <c r="BT492" s="172">
        <v>0</v>
      </c>
      <c r="BU492" s="172">
        <v>0</v>
      </c>
      <c r="BV492" s="173" t="s">
        <v>232</v>
      </c>
      <c r="BW492" s="174">
        <v>0</v>
      </c>
      <c r="BX492" s="177">
        <v>0</v>
      </c>
      <c r="BY492" s="178">
        <v>6.9188416666666655E-2</v>
      </c>
      <c r="BZ492" s="179">
        <v>0</v>
      </c>
      <c r="CA492" s="179">
        <v>1.8237970677290279E-2</v>
      </c>
    </row>
    <row r="493" spans="1:79" s="242" customFormat="1" x14ac:dyDescent="0.2">
      <c r="A493" s="170">
        <v>42821</v>
      </c>
      <c r="B493" s="171"/>
      <c r="C493" s="172" t="s">
        <v>232</v>
      </c>
      <c r="D493" s="172" t="s">
        <v>232</v>
      </c>
      <c r="E493" s="172">
        <v>0.11051944137445938</v>
      </c>
      <c r="F493" s="172">
        <v>0.27848806298894219</v>
      </c>
      <c r="G493" s="172" t="s">
        <v>232</v>
      </c>
      <c r="H493" s="173" t="s">
        <v>232</v>
      </c>
      <c r="I493" s="171"/>
      <c r="J493" s="172"/>
      <c r="K493" s="172"/>
      <c r="L493" s="172"/>
      <c r="M493" s="171"/>
      <c r="N493" s="172"/>
      <c r="O493" s="172"/>
      <c r="P493" s="172"/>
      <c r="Q493" s="172"/>
      <c r="R493" s="172"/>
      <c r="S493" s="172"/>
      <c r="T493" s="172"/>
      <c r="U493" s="172">
        <v>0.91684203246489948</v>
      </c>
      <c r="V493" s="172">
        <v>0.91684203246489948</v>
      </c>
      <c r="W493" s="172"/>
      <c r="X493" s="172"/>
      <c r="Y493" s="172"/>
      <c r="Z493" s="172"/>
      <c r="AA493" s="172"/>
      <c r="AB493" s="172"/>
      <c r="AC493" s="172"/>
      <c r="AD493" s="172"/>
      <c r="AE493" s="172"/>
      <c r="AF493" s="172"/>
      <c r="AG493" s="172"/>
      <c r="AH493" s="172"/>
      <c r="AI493" s="172"/>
      <c r="AJ493" s="173"/>
      <c r="AK493" s="170">
        <v>42821</v>
      </c>
      <c r="AL493" s="171" t="s">
        <v>232</v>
      </c>
      <c r="AM493" s="172">
        <v>0</v>
      </c>
      <c r="AN493" s="172">
        <v>0</v>
      </c>
      <c r="AO493" s="172">
        <v>0</v>
      </c>
      <c r="AP493" s="172">
        <v>0</v>
      </c>
      <c r="AQ493" s="172">
        <v>0</v>
      </c>
      <c r="AR493" s="173">
        <v>0</v>
      </c>
      <c r="AS493" s="174">
        <v>0</v>
      </c>
      <c r="AT493" s="171" t="s">
        <v>232</v>
      </c>
      <c r="AU493" s="172">
        <v>0</v>
      </c>
      <c r="AV493" s="172">
        <v>0</v>
      </c>
      <c r="AW493" s="175" t="s">
        <v>232</v>
      </c>
      <c r="AX493" s="176">
        <v>0</v>
      </c>
      <c r="AY493" s="171">
        <v>0</v>
      </c>
      <c r="AZ493" s="172" t="s">
        <v>232</v>
      </c>
      <c r="BA493" s="172">
        <v>0</v>
      </c>
      <c r="BB493" s="172">
        <v>0</v>
      </c>
      <c r="BC493" s="172">
        <v>0</v>
      </c>
      <c r="BD493" s="172">
        <v>0</v>
      </c>
      <c r="BE493" s="172">
        <v>0</v>
      </c>
      <c r="BF493" s="172">
        <v>0</v>
      </c>
      <c r="BG493" s="172">
        <v>0</v>
      </c>
      <c r="BH493" s="172">
        <v>0</v>
      </c>
      <c r="BI493" s="172">
        <v>0</v>
      </c>
      <c r="BJ493" s="172" t="s">
        <v>232</v>
      </c>
      <c r="BK493" s="172" t="s">
        <v>232</v>
      </c>
      <c r="BL493" s="172" t="s">
        <v>232</v>
      </c>
      <c r="BM493" s="172">
        <v>0</v>
      </c>
      <c r="BN493" s="172">
        <v>0</v>
      </c>
      <c r="BO493" s="172">
        <v>0</v>
      </c>
      <c r="BP493" s="172">
        <v>0</v>
      </c>
      <c r="BQ493" s="172" t="s">
        <v>232</v>
      </c>
      <c r="BR493" s="172" t="s">
        <v>232</v>
      </c>
      <c r="BS493" s="172">
        <v>0</v>
      </c>
      <c r="BT493" s="172">
        <v>0</v>
      </c>
      <c r="BU493" s="172">
        <v>0</v>
      </c>
      <c r="BV493" s="173" t="s">
        <v>232</v>
      </c>
      <c r="BW493" s="174">
        <v>0</v>
      </c>
      <c r="BX493" s="177">
        <v>0</v>
      </c>
      <c r="BY493" s="178">
        <v>1.16992886</v>
      </c>
      <c r="BZ493" s="179">
        <v>0</v>
      </c>
      <c r="CA493" s="179">
        <v>0.30873410703345222</v>
      </c>
    </row>
    <row r="494" spans="1:79" s="242" customFormat="1" x14ac:dyDescent="0.2">
      <c r="A494" s="170">
        <v>42822</v>
      </c>
      <c r="B494" s="171"/>
      <c r="C494" s="172" t="s">
        <v>232</v>
      </c>
      <c r="D494" s="172" t="s">
        <v>232</v>
      </c>
      <c r="E494" s="172">
        <v>0.11051388958657701</v>
      </c>
      <c r="F494" s="172">
        <v>0.27847396268449476</v>
      </c>
      <c r="G494" s="172" t="s">
        <v>232</v>
      </c>
      <c r="H494" s="173" t="s">
        <v>232</v>
      </c>
      <c r="I494" s="171"/>
      <c r="J494" s="172"/>
      <c r="K494" s="172"/>
      <c r="L494" s="172"/>
      <c r="M494" s="171"/>
      <c r="N494" s="172"/>
      <c r="O494" s="172"/>
      <c r="P494" s="172"/>
      <c r="Q494" s="172"/>
      <c r="R494" s="172"/>
      <c r="S494" s="172"/>
      <c r="T494" s="172"/>
      <c r="U494" s="172">
        <v>0.91488415748654051</v>
      </c>
      <c r="V494" s="172">
        <v>0.91488415748654051</v>
      </c>
      <c r="W494" s="172"/>
      <c r="X494" s="172"/>
      <c r="Y494" s="172"/>
      <c r="Z494" s="172"/>
      <c r="AA494" s="172"/>
      <c r="AB494" s="172"/>
      <c r="AC494" s="172"/>
      <c r="AD494" s="172"/>
      <c r="AE494" s="172"/>
      <c r="AF494" s="172"/>
      <c r="AG494" s="172"/>
      <c r="AH494" s="172"/>
      <c r="AI494" s="172"/>
      <c r="AJ494" s="173"/>
      <c r="AK494" s="170">
        <v>42822</v>
      </c>
      <c r="AL494" s="171" t="s">
        <v>232</v>
      </c>
      <c r="AM494" s="172">
        <v>0</v>
      </c>
      <c r="AN494" s="172">
        <v>0</v>
      </c>
      <c r="AO494" s="172">
        <v>0</v>
      </c>
      <c r="AP494" s="172">
        <v>0</v>
      </c>
      <c r="AQ494" s="172">
        <v>0</v>
      </c>
      <c r="AR494" s="173">
        <v>0</v>
      </c>
      <c r="AS494" s="174">
        <v>0</v>
      </c>
      <c r="AT494" s="171" t="s">
        <v>232</v>
      </c>
      <c r="AU494" s="172">
        <v>0</v>
      </c>
      <c r="AV494" s="172">
        <v>0</v>
      </c>
      <c r="AW494" s="175" t="s">
        <v>232</v>
      </c>
      <c r="AX494" s="176">
        <v>0</v>
      </c>
      <c r="AY494" s="171" t="s">
        <v>232</v>
      </c>
      <c r="AZ494" s="172" t="s">
        <v>232</v>
      </c>
      <c r="BA494" s="172">
        <v>0</v>
      </c>
      <c r="BB494" s="172">
        <v>0</v>
      </c>
      <c r="BC494" s="172">
        <v>0</v>
      </c>
      <c r="BD494" s="172">
        <v>0</v>
      </c>
      <c r="BE494" s="172" t="s">
        <v>232</v>
      </c>
      <c r="BF494" s="172">
        <v>0</v>
      </c>
      <c r="BG494" s="172">
        <v>0</v>
      </c>
      <c r="BH494" s="172">
        <v>0</v>
      </c>
      <c r="BI494" s="172">
        <v>0</v>
      </c>
      <c r="BJ494" s="172" t="s">
        <v>232</v>
      </c>
      <c r="BK494" s="172" t="s">
        <v>232</v>
      </c>
      <c r="BL494" s="172" t="s">
        <v>232</v>
      </c>
      <c r="BM494" s="172">
        <v>0</v>
      </c>
      <c r="BN494" s="172">
        <v>0</v>
      </c>
      <c r="BO494" s="172">
        <v>0</v>
      </c>
      <c r="BP494" s="172">
        <v>0</v>
      </c>
      <c r="BQ494" s="172" t="s">
        <v>232</v>
      </c>
      <c r="BR494" s="172" t="s">
        <v>232</v>
      </c>
      <c r="BS494" s="172">
        <v>0</v>
      </c>
      <c r="BT494" s="172">
        <v>0</v>
      </c>
      <c r="BU494" s="172">
        <v>0</v>
      </c>
      <c r="BV494" s="173" t="s">
        <v>232</v>
      </c>
      <c r="BW494" s="174">
        <v>0</v>
      </c>
      <c r="BX494" s="177">
        <v>0</v>
      </c>
      <c r="BY494" s="178">
        <v>0</v>
      </c>
      <c r="BZ494" s="179">
        <v>0</v>
      </c>
      <c r="CA494" s="179">
        <v>0</v>
      </c>
    </row>
    <row r="495" spans="1:79" s="242" customFormat="1" x14ac:dyDescent="0.2">
      <c r="A495" s="170">
        <v>42823</v>
      </c>
      <c r="B495" s="171"/>
      <c r="C495" s="172" t="s">
        <v>232</v>
      </c>
      <c r="D495" s="172" t="s">
        <v>232</v>
      </c>
      <c r="E495" s="172">
        <v>0.10749609447600608</v>
      </c>
      <c r="F495" s="172">
        <v>0.27845986380780346</v>
      </c>
      <c r="G495" s="172" t="s">
        <v>232</v>
      </c>
      <c r="H495" s="173" t="s">
        <v>232</v>
      </c>
      <c r="I495" s="171"/>
      <c r="J495" s="172"/>
      <c r="K495" s="172"/>
      <c r="L495" s="172"/>
      <c r="M495" s="171"/>
      <c r="N495" s="172"/>
      <c r="O495" s="172"/>
      <c r="P495" s="172"/>
      <c r="Q495" s="172"/>
      <c r="R495" s="172"/>
      <c r="S495" s="172"/>
      <c r="T495" s="172"/>
      <c r="U495" s="172">
        <v>0.91391873533407142</v>
      </c>
      <c r="V495" s="172">
        <v>0.91391873533407142</v>
      </c>
      <c r="W495" s="172"/>
      <c r="X495" s="172"/>
      <c r="Y495" s="172"/>
      <c r="Z495" s="172"/>
      <c r="AA495" s="172"/>
      <c r="AB495" s="172"/>
      <c r="AC495" s="172"/>
      <c r="AD495" s="172"/>
      <c r="AE495" s="172"/>
      <c r="AF495" s="172"/>
      <c r="AG495" s="172"/>
      <c r="AH495" s="172"/>
      <c r="AI495" s="172"/>
      <c r="AJ495" s="173"/>
      <c r="AK495" s="170">
        <v>42823</v>
      </c>
      <c r="AL495" s="171">
        <v>0</v>
      </c>
      <c r="AM495" s="172">
        <v>0</v>
      </c>
      <c r="AN495" s="172">
        <v>0</v>
      </c>
      <c r="AO495" s="172">
        <v>0</v>
      </c>
      <c r="AP495" s="172">
        <v>0</v>
      </c>
      <c r="AQ495" s="172">
        <v>0</v>
      </c>
      <c r="AR495" s="173">
        <v>0</v>
      </c>
      <c r="AS495" s="174">
        <v>0</v>
      </c>
      <c r="AT495" s="171" t="s">
        <v>232</v>
      </c>
      <c r="AU495" s="172">
        <v>0</v>
      </c>
      <c r="AV495" s="172">
        <v>0</v>
      </c>
      <c r="AW495" s="175" t="s">
        <v>232</v>
      </c>
      <c r="AX495" s="176">
        <v>0</v>
      </c>
      <c r="AY495" s="171" t="s">
        <v>232</v>
      </c>
      <c r="AZ495" s="172" t="s">
        <v>232</v>
      </c>
      <c r="BA495" s="172">
        <v>0</v>
      </c>
      <c r="BB495" s="172">
        <v>0</v>
      </c>
      <c r="BC495" s="172">
        <v>0</v>
      </c>
      <c r="BD495" s="172">
        <v>0</v>
      </c>
      <c r="BE495" s="172" t="s">
        <v>232</v>
      </c>
      <c r="BF495" s="172">
        <v>0</v>
      </c>
      <c r="BG495" s="172">
        <v>0</v>
      </c>
      <c r="BH495" s="172">
        <v>0</v>
      </c>
      <c r="BI495" s="172">
        <v>0</v>
      </c>
      <c r="BJ495" s="172" t="s">
        <v>232</v>
      </c>
      <c r="BK495" s="172" t="s">
        <v>232</v>
      </c>
      <c r="BL495" s="172" t="s">
        <v>232</v>
      </c>
      <c r="BM495" s="172">
        <v>0</v>
      </c>
      <c r="BN495" s="172">
        <v>0</v>
      </c>
      <c r="BO495" s="172">
        <v>0</v>
      </c>
      <c r="BP495" s="172">
        <v>0</v>
      </c>
      <c r="BQ495" s="172" t="s">
        <v>232</v>
      </c>
      <c r="BR495" s="172" t="s">
        <v>232</v>
      </c>
      <c r="BS495" s="172">
        <v>0</v>
      </c>
      <c r="BT495" s="172">
        <v>0</v>
      </c>
      <c r="BU495" s="172">
        <v>0</v>
      </c>
      <c r="BV495" s="173" t="s">
        <v>232</v>
      </c>
      <c r="BW495" s="174">
        <v>0</v>
      </c>
      <c r="BX495" s="177">
        <v>0</v>
      </c>
      <c r="BY495" s="178">
        <v>0</v>
      </c>
      <c r="BZ495" s="179">
        <v>0</v>
      </c>
      <c r="CA495" s="179">
        <v>0</v>
      </c>
    </row>
    <row r="496" spans="1:79" s="242" customFormat="1" x14ac:dyDescent="0.2">
      <c r="A496" s="170">
        <v>42824</v>
      </c>
      <c r="B496" s="171"/>
      <c r="C496" s="172" t="s">
        <v>232</v>
      </c>
      <c r="D496" s="172" t="s">
        <v>232</v>
      </c>
      <c r="E496" s="172">
        <v>0.1074906950227783</v>
      </c>
      <c r="F496" s="172">
        <v>0.2784457663586945</v>
      </c>
      <c r="G496" s="172" t="s">
        <v>232</v>
      </c>
      <c r="H496" s="173" t="s">
        <v>232</v>
      </c>
      <c r="I496" s="171"/>
      <c r="J496" s="172"/>
      <c r="K496" s="172"/>
      <c r="L496" s="172"/>
      <c r="M496" s="171"/>
      <c r="N496" s="172"/>
      <c r="O496" s="172"/>
      <c r="P496" s="172"/>
      <c r="Q496" s="172"/>
      <c r="R496" s="172"/>
      <c r="S496" s="172"/>
      <c r="T496" s="172"/>
      <c r="U496" s="172">
        <v>0.9109681753959521</v>
      </c>
      <c r="V496" s="172">
        <v>0.9109681753959521</v>
      </c>
      <c r="W496" s="172"/>
      <c r="X496" s="172"/>
      <c r="Y496" s="172"/>
      <c r="Z496" s="172"/>
      <c r="AA496" s="172"/>
      <c r="AB496" s="172"/>
      <c r="AC496" s="172"/>
      <c r="AD496" s="172"/>
      <c r="AE496" s="172"/>
      <c r="AF496" s="172"/>
      <c r="AG496" s="172"/>
      <c r="AH496" s="172"/>
      <c r="AI496" s="172"/>
      <c r="AJ496" s="173"/>
      <c r="AK496" s="170">
        <v>42824</v>
      </c>
      <c r="AL496" s="171">
        <v>0</v>
      </c>
      <c r="AM496" s="172" t="s">
        <v>232</v>
      </c>
      <c r="AN496" s="172">
        <v>0</v>
      </c>
      <c r="AO496" s="172">
        <v>0</v>
      </c>
      <c r="AP496" s="172">
        <v>0</v>
      </c>
      <c r="AQ496" s="172">
        <v>0</v>
      </c>
      <c r="AR496" s="173">
        <v>0</v>
      </c>
      <c r="AS496" s="174">
        <v>0</v>
      </c>
      <c r="AT496" s="171" t="s">
        <v>232</v>
      </c>
      <c r="AU496" s="172">
        <v>0</v>
      </c>
      <c r="AV496" s="172">
        <v>0</v>
      </c>
      <c r="AW496" s="175" t="s">
        <v>232</v>
      </c>
      <c r="AX496" s="176">
        <v>0</v>
      </c>
      <c r="AY496" s="171" t="s">
        <v>232</v>
      </c>
      <c r="AZ496" s="172" t="s">
        <v>232</v>
      </c>
      <c r="BA496" s="172">
        <v>0</v>
      </c>
      <c r="BB496" s="172">
        <v>0</v>
      </c>
      <c r="BC496" s="172">
        <v>0</v>
      </c>
      <c r="BD496" s="172">
        <v>0</v>
      </c>
      <c r="BE496" s="172" t="s">
        <v>232</v>
      </c>
      <c r="BF496" s="172">
        <v>0</v>
      </c>
      <c r="BG496" s="172">
        <v>0</v>
      </c>
      <c r="BH496" s="172">
        <v>0</v>
      </c>
      <c r="BI496" s="172">
        <v>0</v>
      </c>
      <c r="BJ496" s="172" t="s">
        <v>232</v>
      </c>
      <c r="BK496" s="172" t="s">
        <v>232</v>
      </c>
      <c r="BL496" s="172" t="s">
        <v>232</v>
      </c>
      <c r="BM496" s="172">
        <v>0</v>
      </c>
      <c r="BN496" s="172">
        <v>0</v>
      </c>
      <c r="BO496" s="172">
        <v>0</v>
      </c>
      <c r="BP496" s="172">
        <v>0</v>
      </c>
      <c r="BQ496" s="172" t="s">
        <v>232</v>
      </c>
      <c r="BR496" s="172" t="s">
        <v>232</v>
      </c>
      <c r="BS496" s="172">
        <v>0</v>
      </c>
      <c r="BT496" s="172">
        <v>2.0813170574339397</v>
      </c>
      <c r="BU496" s="172">
        <v>0</v>
      </c>
      <c r="BV496" s="173" t="s">
        <v>232</v>
      </c>
      <c r="BW496" s="174">
        <v>0.16886987320300023</v>
      </c>
      <c r="BX496" s="177">
        <v>0</v>
      </c>
      <c r="BY496" s="178">
        <v>0</v>
      </c>
      <c r="BZ496" s="179">
        <v>0</v>
      </c>
      <c r="CA496" s="179">
        <v>7.0324331862807593E-2</v>
      </c>
    </row>
    <row r="497" spans="1:79" s="242" customFormat="1" x14ac:dyDescent="0.2">
      <c r="A497" s="170">
        <v>42825</v>
      </c>
      <c r="B497" s="171"/>
      <c r="C497" s="172" t="s">
        <v>232</v>
      </c>
      <c r="D497" s="172" t="s">
        <v>232</v>
      </c>
      <c r="E497" s="172">
        <v>0.10748529611194475</v>
      </c>
      <c r="F497" s="172">
        <v>0.27337619602086793</v>
      </c>
      <c r="G497" s="172" t="s">
        <v>232</v>
      </c>
      <c r="H497" s="173" t="s">
        <v>232</v>
      </c>
      <c r="I497" s="171"/>
      <c r="J497" s="172"/>
      <c r="K497" s="172"/>
      <c r="L497" s="172"/>
      <c r="M497" s="171"/>
      <c r="N497" s="172"/>
      <c r="O497" s="172"/>
      <c r="P497" s="172"/>
      <c r="Q497" s="172"/>
      <c r="R497" s="172"/>
      <c r="S497" s="172"/>
      <c r="T497" s="172"/>
      <c r="U497" s="172">
        <v>0.91098617711863272</v>
      </c>
      <c r="V497" s="172">
        <v>0.91098617711863272</v>
      </c>
      <c r="W497" s="172"/>
      <c r="X497" s="172"/>
      <c r="Y497" s="172"/>
      <c r="Z497" s="172"/>
      <c r="AA497" s="172"/>
      <c r="AB497" s="172"/>
      <c r="AC497" s="172"/>
      <c r="AD497" s="172"/>
      <c r="AE497" s="172"/>
      <c r="AF497" s="172"/>
      <c r="AG497" s="172"/>
      <c r="AH497" s="172"/>
      <c r="AI497" s="172"/>
      <c r="AJ497" s="173"/>
      <c r="AK497" s="170">
        <v>42825</v>
      </c>
      <c r="AL497" s="171">
        <v>0</v>
      </c>
      <c r="AM497" s="172" t="s">
        <v>232</v>
      </c>
      <c r="AN497" s="172">
        <v>0</v>
      </c>
      <c r="AO497" s="172">
        <v>0</v>
      </c>
      <c r="AP497" s="172">
        <v>0</v>
      </c>
      <c r="AQ497" s="172">
        <v>0</v>
      </c>
      <c r="AR497" s="173">
        <v>0</v>
      </c>
      <c r="AS497" s="174">
        <v>0</v>
      </c>
      <c r="AT497" s="171" t="s">
        <v>232</v>
      </c>
      <c r="AU497" s="172">
        <v>0</v>
      </c>
      <c r="AV497" s="172">
        <v>0</v>
      </c>
      <c r="AW497" s="175" t="s">
        <v>232</v>
      </c>
      <c r="AX497" s="176">
        <v>0</v>
      </c>
      <c r="AY497" s="171" t="s">
        <v>232</v>
      </c>
      <c r="AZ497" s="172" t="s">
        <v>232</v>
      </c>
      <c r="BA497" s="172">
        <v>0</v>
      </c>
      <c r="BB497" s="172">
        <v>0</v>
      </c>
      <c r="BC497" s="172">
        <v>0</v>
      </c>
      <c r="BD497" s="172">
        <v>0</v>
      </c>
      <c r="BE497" s="172" t="s">
        <v>232</v>
      </c>
      <c r="BF497" s="172">
        <v>0</v>
      </c>
      <c r="BG497" s="172">
        <v>0</v>
      </c>
      <c r="BH497" s="172">
        <v>0</v>
      </c>
      <c r="BI497" s="172">
        <v>0</v>
      </c>
      <c r="BJ497" s="172" t="s">
        <v>232</v>
      </c>
      <c r="BK497" s="172" t="s">
        <v>232</v>
      </c>
      <c r="BL497" s="172" t="s">
        <v>232</v>
      </c>
      <c r="BM497" s="172">
        <v>0</v>
      </c>
      <c r="BN497" s="172">
        <v>0</v>
      </c>
      <c r="BO497" s="172">
        <v>0</v>
      </c>
      <c r="BP497" s="172">
        <v>0</v>
      </c>
      <c r="BQ497" s="172" t="s">
        <v>232</v>
      </c>
      <c r="BR497" s="172" t="s">
        <v>232</v>
      </c>
      <c r="BS497" s="172">
        <v>0</v>
      </c>
      <c r="BT497" s="172">
        <v>0</v>
      </c>
      <c r="BU497" s="172">
        <v>0</v>
      </c>
      <c r="BV497" s="173" t="s">
        <v>232</v>
      </c>
      <c r="BW497" s="174">
        <v>0</v>
      </c>
      <c r="BX497" s="177">
        <v>0</v>
      </c>
      <c r="BY497" s="178">
        <v>0</v>
      </c>
      <c r="BZ497" s="179">
        <v>0</v>
      </c>
      <c r="CA497" s="179">
        <v>0</v>
      </c>
    </row>
    <row r="498" spans="1:79" x14ac:dyDescent="0.2">
      <c r="A498" s="170">
        <v>42828</v>
      </c>
      <c r="B498" s="171"/>
      <c r="C498" s="172"/>
      <c r="D498" s="172" t="s">
        <v>232</v>
      </c>
      <c r="E498" s="172">
        <v>0.10345156608595964</v>
      </c>
      <c r="F498" s="172">
        <v>0.27333468313424808</v>
      </c>
      <c r="G498" s="172" t="s">
        <v>232</v>
      </c>
      <c r="H498" s="173"/>
      <c r="I498" s="171"/>
      <c r="J498" s="172"/>
      <c r="K498" s="172"/>
      <c r="L498" s="172"/>
      <c r="M498" s="171"/>
      <c r="N498" s="172"/>
      <c r="O498" s="172"/>
      <c r="P498" s="172"/>
      <c r="Q498" s="172"/>
      <c r="R498" s="172"/>
      <c r="S498" s="172"/>
      <c r="T498" s="172" t="s">
        <v>232</v>
      </c>
      <c r="U498" s="172">
        <v>0.90512045216497394</v>
      </c>
      <c r="V498" s="172">
        <v>0.90512045216497394</v>
      </c>
      <c r="W498" s="172"/>
      <c r="X498" s="172"/>
      <c r="Y498" s="172"/>
      <c r="Z498" s="172"/>
      <c r="AA498" s="172"/>
      <c r="AB498" s="172"/>
      <c r="AC498" s="172"/>
      <c r="AD498" s="172"/>
      <c r="AE498" s="172"/>
      <c r="AF498" s="172"/>
      <c r="AG498" s="172"/>
      <c r="AH498" s="172"/>
      <c r="AI498" s="172"/>
      <c r="AJ498" s="173"/>
      <c r="AK498" s="170">
        <v>42828</v>
      </c>
      <c r="AL498" s="171">
        <v>0</v>
      </c>
      <c r="AM498" s="172">
        <v>0</v>
      </c>
      <c r="AN498" s="172">
        <v>0</v>
      </c>
      <c r="AO498" s="172">
        <v>0</v>
      </c>
      <c r="AP498" s="172">
        <v>0</v>
      </c>
      <c r="AQ498" s="172">
        <v>0</v>
      </c>
      <c r="AR498" s="173">
        <v>0</v>
      </c>
      <c r="AS498" s="174">
        <v>0</v>
      </c>
      <c r="AT498" s="171" t="s">
        <v>232</v>
      </c>
      <c r="AU498" s="172">
        <v>0</v>
      </c>
      <c r="AV498" s="172"/>
      <c r="AW498" s="175" t="s">
        <v>232</v>
      </c>
      <c r="AX498" s="176">
        <v>0</v>
      </c>
      <c r="AY498" s="171" t="s">
        <v>232</v>
      </c>
      <c r="AZ498" s="172" t="s">
        <v>232</v>
      </c>
      <c r="BA498" s="172">
        <v>0</v>
      </c>
      <c r="BB498" s="172">
        <v>0</v>
      </c>
      <c r="BC498" s="172">
        <v>0</v>
      </c>
      <c r="BD498" s="172">
        <v>0</v>
      </c>
      <c r="BE498" s="172" t="s">
        <v>232</v>
      </c>
      <c r="BF498" s="172">
        <v>0</v>
      </c>
      <c r="BG498" s="172">
        <v>0</v>
      </c>
      <c r="BH498" s="172">
        <v>0</v>
      </c>
      <c r="BI498" s="172">
        <v>0</v>
      </c>
      <c r="BJ498" s="172" t="s">
        <v>232</v>
      </c>
      <c r="BK498" s="172" t="s">
        <v>232</v>
      </c>
      <c r="BL498" s="172" t="s">
        <v>232</v>
      </c>
      <c r="BM498" s="172">
        <v>0</v>
      </c>
      <c r="BN498" s="172">
        <v>0</v>
      </c>
      <c r="BO498" s="172">
        <v>0</v>
      </c>
      <c r="BP498" s="172">
        <v>0</v>
      </c>
      <c r="BQ498" s="172" t="s">
        <v>232</v>
      </c>
      <c r="BR498" s="172" t="s">
        <v>232</v>
      </c>
      <c r="BS498" s="172">
        <v>0</v>
      </c>
      <c r="BT498" s="172">
        <v>0</v>
      </c>
      <c r="BU498" s="172">
        <v>0</v>
      </c>
      <c r="BV498" s="173"/>
      <c r="BW498" s="174">
        <v>0</v>
      </c>
      <c r="BX498" s="177">
        <v>0</v>
      </c>
      <c r="BY498" s="178">
        <v>0.43551156333333335</v>
      </c>
      <c r="BZ498" s="179">
        <v>0</v>
      </c>
      <c r="CA498" s="179">
        <v>0.11464816146174323</v>
      </c>
    </row>
    <row r="499" spans="1:79" x14ac:dyDescent="0.2">
      <c r="A499" s="170">
        <v>42829</v>
      </c>
      <c r="B499" s="171"/>
      <c r="C499" s="172"/>
      <c r="D499" s="172" t="s">
        <v>232</v>
      </c>
      <c r="E499" s="172">
        <v>0.10043488304358726</v>
      </c>
      <c r="F499" s="172">
        <v>0.27332084830692516</v>
      </c>
      <c r="G499" s="172" t="s">
        <v>232</v>
      </c>
      <c r="H499" s="173"/>
      <c r="I499" s="171"/>
      <c r="J499" s="172"/>
      <c r="K499" s="172"/>
      <c r="L499" s="172"/>
      <c r="M499" s="171"/>
      <c r="N499" s="172"/>
      <c r="O499" s="172"/>
      <c r="P499" s="172"/>
      <c r="Q499" s="172"/>
      <c r="R499" s="172"/>
      <c r="S499" s="172"/>
      <c r="T499" s="172" t="s">
        <v>232</v>
      </c>
      <c r="U499" s="172">
        <v>0.90414573050529023</v>
      </c>
      <c r="V499" s="172">
        <v>0.90414573050529023</v>
      </c>
      <c r="W499" s="172"/>
      <c r="X499" s="172"/>
      <c r="Y499" s="172"/>
      <c r="Z499" s="172"/>
      <c r="AA499" s="172"/>
      <c r="AB499" s="172"/>
      <c r="AC499" s="172"/>
      <c r="AD499" s="172"/>
      <c r="AE499" s="172"/>
      <c r="AF499" s="172"/>
      <c r="AG499" s="172"/>
      <c r="AH499" s="172"/>
      <c r="AI499" s="172"/>
      <c r="AJ499" s="173"/>
      <c r="AK499" s="170">
        <v>42829</v>
      </c>
      <c r="AL499" s="171">
        <v>0</v>
      </c>
      <c r="AM499" s="172">
        <v>0</v>
      </c>
      <c r="AN499" s="172">
        <v>0</v>
      </c>
      <c r="AO499" s="172">
        <v>0</v>
      </c>
      <c r="AP499" s="172">
        <v>0</v>
      </c>
      <c r="AQ499" s="172">
        <v>0</v>
      </c>
      <c r="AR499" s="173">
        <v>0</v>
      </c>
      <c r="AS499" s="174">
        <v>0</v>
      </c>
      <c r="AT499" s="171" t="s">
        <v>232</v>
      </c>
      <c r="AU499" s="172">
        <v>0</v>
      </c>
      <c r="AV499" s="172"/>
      <c r="AW499" s="175" t="s">
        <v>232</v>
      </c>
      <c r="AX499" s="176">
        <v>0</v>
      </c>
      <c r="AY499" s="171" t="s">
        <v>232</v>
      </c>
      <c r="AZ499" s="172" t="s">
        <v>232</v>
      </c>
      <c r="BA499" s="172">
        <v>0</v>
      </c>
      <c r="BB499" s="172">
        <v>0</v>
      </c>
      <c r="BC499" s="172">
        <v>0</v>
      </c>
      <c r="BD499" s="172">
        <v>0</v>
      </c>
      <c r="BE499" s="172" t="s">
        <v>232</v>
      </c>
      <c r="BF499" s="172">
        <v>0</v>
      </c>
      <c r="BG499" s="172">
        <v>0</v>
      </c>
      <c r="BH499" s="172">
        <v>0</v>
      </c>
      <c r="BI499" s="172">
        <v>0</v>
      </c>
      <c r="BJ499" s="172" t="s">
        <v>232</v>
      </c>
      <c r="BK499" s="172" t="s">
        <v>232</v>
      </c>
      <c r="BL499" s="172" t="s">
        <v>232</v>
      </c>
      <c r="BM499" s="172">
        <v>0</v>
      </c>
      <c r="BN499" s="172">
        <v>0</v>
      </c>
      <c r="BO499" s="172">
        <v>0</v>
      </c>
      <c r="BP499" s="172">
        <v>0</v>
      </c>
      <c r="BQ499" s="172" t="s">
        <v>232</v>
      </c>
      <c r="BR499" s="172" t="s">
        <v>232</v>
      </c>
      <c r="BS499" s="172">
        <v>0</v>
      </c>
      <c r="BT499" s="172">
        <v>0</v>
      </c>
      <c r="BU499" s="172">
        <v>0</v>
      </c>
      <c r="BV499" s="173"/>
      <c r="BW499" s="174">
        <v>0</v>
      </c>
      <c r="BX499" s="177">
        <v>0</v>
      </c>
      <c r="BY499" s="178">
        <v>9.8938416666666668E-2</v>
      </c>
      <c r="BZ499" s="179">
        <v>0</v>
      </c>
      <c r="CA499" s="179">
        <v>2.6045479669818548E-2</v>
      </c>
    </row>
    <row r="500" spans="1:79" x14ac:dyDescent="0.2">
      <c r="A500" s="170">
        <v>42830</v>
      </c>
      <c r="B500" s="171"/>
      <c r="C500" s="172"/>
      <c r="D500" s="172" t="s">
        <v>232</v>
      </c>
      <c r="E500" s="172">
        <v>0.10042983971397011</v>
      </c>
      <c r="F500" s="172">
        <v>0.27330701488004455</v>
      </c>
      <c r="G500" s="172" t="s">
        <v>232</v>
      </c>
      <c r="H500" s="173"/>
      <c r="I500" s="171"/>
      <c r="J500" s="172"/>
      <c r="K500" s="172"/>
      <c r="L500" s="172"/>
      <c r="M500" s="171"/>
      <c r="N500" s="172"/>
      <c r="O500" s="172"/>
      <c r="P500" s="172"/>
      <c r="Q500" s="172"/>
      <c r="R500" s="172"/>
      <c r="S500" s="172"/>
      <c r="T500" s="172" t="s">
        <v>232</v>
      </c>
      <c r="U500" s="172">
        <v>0.90218728538466153</v>
      </c>
      <c r="V500" s="172">
        <v>0.90218728538466153</v>
      </c>
      <c r="W500" s="172"/>
      <c r="X500" s="172"/>
      <c r="Y500" s="172"/>
      <c r="Z500" s="172"/>
      <c r="AA500" s="172"/>
      <c r="AB500" s="172"/>
      <c r="AC500" s="172"/>
      <c r="AD500" s="172"/>
      <c r="AE500" s="172"/>
      <c r="AF500" s="172"/>
      <c r="AG500" s="172"/>
      <c r="AH500" s="172"/>
      <c r="AI500" s="172"/>
      <c r="AJ500" s="173"/>
      <c r="AK500" s="170">
        <v>42830</v>
      </c>
      <c r="AL500" s="171">
        <v>0</v>
      </c>
      <c r="AM500" s="172">
        <v>0</v>
      </c>
      <c r="AN500" s="172">
        <v>0</v>
      </c>
      <c r="AO500" s="172">
        <v>0</v>
      </c>
      <c r="AP500" s="172">
        <v>0</v>
      </c>
      <c r="AQ500" s="172">
        <v>0</v>
      </c>
      <c r="AR500" s="173">
        <v>0</v>
      </c>
      <c r="AS500" s="174">
        <v>0</v>
      </c>
      <c r="AT500" s="171">
        <v>0</v>
      </c>
      <c r="AU500" s="172">
        <v>0</v>
      </c>
      <c r="AV500" s="172"/>
      <c r="AW500" s="175" t="s">
        <v>232</v>
      </c>
      <c r="AX500" s="176">
        <v>0</v>
      </c>
      <c r="AY500" s="171" t="s">
        <v>232</v>
      </c>
      <c r="AZ500" s="172" t="s">
        <v>232</v>
      </c>
      <c r="BA500" s="172">
        <v>0</v>
      </c>
      <c r="BB500" s="172">
        <v>0</v>
      </c>
      <c r="BC500" s="172">
        <v>0</v>
      </c>
      <c r="BD500" s="172">
        <v>0</v>
      </c>
      <c r="BE500" s="172" t="s">
        <v>232</v>
      </c>
      <c r="BF500" s="172">
        <v>0</v>
      </c>
      <c r="BG500" s="172">
        <v>0</v>
      </c>
      <c r="BH500" s="172">
        <v>0</v>
      </c>
      <c r="BI500" s="172">
        <v>0</v>
      </c>
      <c r="BJ500" s="172" t="s">
        <v>232</v>
      </c>
      <c r="BK500" s="172" t="s">
        <v>232</v>
      </c>
      <c r="BL500" s="172" t="s">
        <v>232</v>
      </c>
      <c r="BM500" s="172">
        <v>0</v>
      </c>
      <c r="BN500" s="172">
        <v>0</v>
      </c>
      <c r="BO500" s="172">
        <v>0</v>
      </c>
      <c r="BP500" s="172">
        <v>0</v>
      </c>
      <c r="BQ500" s="172" t="s">
        <v>232</v>
      </c>
      <c r="BR500" s="172" t="s">
        <v>232</v>
      </c>
      <c r="BS500" s="172">
        <v>0</v>
      </c>
      <c r="BT500" s="172">
        <v>0</v>
      </c>
      <c r="BU500" s="172">
        <v>0</v>
      </c>
      <c r="BV500" s="173"/>
      <c r="BW500" s="174">
        <v>0</v>
      </c>
      <c r="BX500" s="177">
        <v>0</v>
      </c>
      <c r="BY500" s="178">
        <v>0</v>
      </c>
      <c r="BZ500" s="179">
        <v>0</v>
      </c>
      <c r="CA500" s="179">
        <v>0</v>
      </c>
    </row>
    <row r="501" spans="1:79" x14ac:dyDescent="0.2">
      <c r="A501" s="170">
        <v>42831</v>
      </c>
      <c r="B501" s="171"/>
      <c r="C501" s="172"/>
      <c r="D501" s="172">
        <v>9.9420049710014363E-2</v>
      </c>
      <c r="E501" s="172" t="s">
        <v>232</v>
      </c>
      <c r="F501" s="172">
        <v>0.26823898575296767</v>
      </c>
      <c r="G501" s="172" t="s">
        <v>232</v>
      </c>
      <c r="H501" s="173"/>
      <c r="I501" s="171"/>
      <c r="J501" s="172"/>
      <c r="K501" s="172"/>
      <c r="L501" s="172"/>
      <c r="M501" s="171"/>
      <c r="N501" s="172"/>
      <c r="O501" s="172"/>
      <c r="P501" s="172"/>
      <c r="Q501" s="172"/>
      <c r="R501" s="172"/>
      <c r="S501" s="172"/>
      <c r="T501" s="172" t="s">
        <v>232</v>
      </c>
      <c r="U501" s="172">
        <v>0.90122139214989339</v>
      </c>
      <c r="V501" s="172">
        <v>0.90122139214989339</v>
      </c>
      <c r="W501" s="172"/>
      <c r="X501" s="172"/>
      <c r="Y501" s="172"/>
      <c r="Z501" s="172"/>
      <c r="AA501" s="172"/>
      <c r="AB501" s="172"/>
      <c r="AC501" s="172"/>
      <c r="AD501" s="172"/>
      <c r="AE501" s="172"/>
      <c r="AF501" s="172"/>
      <c r="AG501" s="172"/>
      <c r="AH501" s="172"/>
      <c r="AI501" s="172"/>
      <c r="AJ501" s="173"/>
      <c r="AK501" s="170">
        <v>42831</v>
      </c>
      <c r="AL501" s="171" t="s">
        <v>232</v>
      </c>
      <c r="AM501" s="172">
        <v>0</v>
      </c>
      <c r="AN501" s="172">
        <v>0</v>
      </c>
      <c r="AO501" s="172">
        <v>0</v>
      </c>
      <c r="AP501" s="172">
        <v>0</v>
      </c>
      <c r="AQ501" s="172">
        <v>0</v>
      </c>
      <c r="AR501" s="173">
        <v>0</v>
      </c>
      <c r="AS501" s="174">
        <v>0</v>
      </c>
      <c r="AT501" s="171">
        <v>0</v>
      </c>
      <c r="AU501" s="172" t="s">
        <v>232</v>
      </c>
      <c r="AV501" s="172"/>
      <c r="AW501" s="175" t="s">
        <v>232</v>
      </c>
      <c r="AX501" s="176">
        <v>0</v>
      </c>
      <c r="AY501" s="171" t="s">
        <v>232</v>
      </c>
      <c r="AZ501" s="172" t="s">
        <v>232</v>
      </c>
      <c r="BA501" s="172">
        <v>0</v>
      </c>
      <c r="BB501" s="172">
        <v>0</v>
      </c>
      <c r="BC501" s="172">
        <v>0</v>
      </c>
      <c r="BD501" s="172">
        <v>0</v>
      </c>
      <c r="BE501" s="172" t="s">
        <v>232</v>
      </c>
      <c r="BF501" s="172">
        <v>0</v>
      </c>
      <c r="BG501" s="172">
        <v>0</v>
      </c>
      <c r="BH501" s="172">
        <v>0</v>
      </c>
      <c r="BI501" s="172">
        <v>0</v>
      </c>
      <c r="BJ501" s="172" t="s">
        <v>232</v>
      </c>
      <c r="BK501" s="172" t="s">
        <v>232</v>
      </c>
      <c r="BL501" s="172" t="s">
        <v>232</v>
      </c>
      <c r="BM501" s="172">
        <v>0</v>
      </c>
      <c r="BN501" s="172">
        <v>0</v>
      </c>
      <c r="BO501" s="172">
        <v>0</v>
      </c>
      <c r="BP501" s="172">
        <v>0</v>
      </c>
      <c r="BQ501" s="172" t="s">
        <v>232</v>
      </c>
      <c r="BR501" s="172" t="s">
        <v>232</v>
      </c>
      <c r="BS501" s="172">
        <v>0</v>
      </c>
      <c r="BT501" s="172">
        <v>0</v>
      </c>
      <c r="BU501" s="172">
        <v>0</v>
      </c>
      <c r="BV501" s="173"/>
      <c r="BW501" s="174">
        <v>0</v>
      </c>
      <c r="BX501" s="177">
        <v>0</v>
      </c>
      <c r="BY501" s="178">
        <v>0</v>
      </c>
      <c r="BZ501" s="179">
        <v>0</v>
      </c>
      <c r="CA501" s="179">
        <v>0</v>
      </c>
    </row>
    <row r="502" spans="1:79" x14ac:dyDescent="0.2">
      <c r="A502" s="170">
        <v>42832</v>
      </c>
      <c r="B502" s="171"/>
      <c r="C502" s="172"/>
      <c r="D502" s="172" t="s">
        <v>232</v>
      </c>
      <c r="E502" s="172" t="s">
        <v>232</v>
      </c>
      <c r="F502" s="172" t="s">
        <v>232</v>
      </c>
      <c r="G502" s="172" t="s">
        <v>232</v>
      </c>
      <c r="H502" s="173"/>
      <c r="I502" s="171"/>
      <c r="J502" s="172"/>
      <c r="K502" s="172"/>
      <c r="L502" s="172"/>
      <c r="M502" s="171"/>
      <c r="N502" s="172"/>
      <c r="O502" s="172"/>
      <c r="P502" s="172"/>
      <c r="Q502" s="172"/>
      <c r="R502" s="172"/>
      <c r="S502" s="172"/>
      <c r="T502" s="172" t="s">
        <v>232</v>
      </c>
      <c r="U502" s="172" t="s">
        <v>232</v>
      </c>
      <c r="V502" s="172" t="s">
        <v>232</v>
      </c>
      <c r="W502" s="172"/>
      <c r="X502" s="172"/>
      <c r="Y502" s="172"/>
      <c r="Z502" s="172"/>
      <c r="AA502" s="172"/>
      <c r="AB502" s="172"/>
      <c r="AC502" s="172"/>
      <c r="AD502" s="172"/>
      <c r="AE502" s="172"/>
      <c r="AF502" s="172"/>
      <c r="AG502" s="172"/>
      <c r="AH502" s="172"/>
      <c r="AI502" s="172"/>
      <c r="AJ502" s="173"/>
      <c r="AK502" s="170">
        <v>42832</v>
      </c>
      <c r="AL502" s="171" t="s">
        <v>232</v>
      </c>
      <c r="AM502" s="172">
        <v>0</v>
      </c>
      <c r="AN502" s="172">
        <v>0</v>
      </c>
      <c r="AO502" s="172">
        <v>0</v>
      </c>
      <c r="AP502" s="172">
        <v>0</v>
      </c>
      <c r="AQ502" s="172">
        <v>0</v>
      </c>
      <c r="AR502" s="173">
        <v>0</v>
      </c>
      <c r="AS502" s="174">
        <v>0</v>
      </c>
      <c r="AT502" s="171">
        <v>0</v>
      </c>
      <c r="AU502" s="172" t="s">
        <v>232</v>
      </c>
      <c r="AV502" s="172"/>
      <c r="AW502" s="175" t="s">
        <v>232</v>
      </c>
      <c r="AX502" s="176">
        <v>0</v>
      </c>
      <c r="AY502" s="171" t="s">
        <v>232</v>
      </c>
      <c r="AZ502" s="172">
        <v>0</v>
      </c>
      <c r="BA502" s="172">
        <v>0</v>
      </c>
      <c r="BB502" s="172">
        <v>0</v>
      </c>
      <c r="BC502" s="172">
        <v>0</v>
      </c>
      <c r="BD502" s="172">
        <v>0</v>
      </c>
      <c r="BE502" s="172">
        <v>0</v>
      </c>
      <c r="BF502" s="172">
        <v>0</v>
      </c>
      <c r="BG502" s="172">
        <v>0</v>
      </c>
      <c r="BH502" s="172">
        <v>0</v>
      </c>
      <c r="BI502" s="172">
        <v>0</v>
      </c>
      <c r="BJ502" s="172" t="s">
        <v>232</v>
      </c>
      <c r="BK502" s="172" t="s">
        <v>232</v>
      </c>
      <c r="BL502" s="172" t="s">
        <v>232</v>
      </c>
      <c r="BM502" s="172">
        <v>0</v>
      </c>
      <c r="BN502" s="172">
        <v>0</v>
      </c>
      <c r="BO502" s="172">
        <v>0</v>
      </c>
      <c r="BP502" s="172">
        <v>0</v>
      </c>
      <c r="BQ502" s="172" t="s">
        <v>232</v>
      </c>
      <c r="BR502" s="172" t="s">
        <v>232</v>
      </c>
      <c r="BS502" s="172">
        <v>0</v>
      </c>
      <c r="BT502" s="172">
        <v>0</v>
      </c>
      <c r="BU502" s="172">
        <v>0</v>
      </c>
      <c r="BV502" s="173"/>
      <c r="BW502" s="174">
        <v>0</v>
      </c>
      <c r="BX502" s="177">
        <v>0</v>
      </c>
      <c r="BY502" s="178">
        <v>0</v>
      </c>
      <c r="BZ502" s="179">
        <v>0</v>
      </c>
      <c r="CA502" s="179">
        <v>0</v>
      </c>
    </row>
    <row r="503" spans="1:79" x14ac:dyDescent="0.2">
      <c r="A503" s="170">
        <v>42835</v>
      </c>
      <c r="B503" s="171"/>
      <c r="C503" s="172"/>
      <c r="D503" s="172">
        <v>9.43822481048186E-2</v>
      </c>
      <c r="E503" s="172" t="s">
        <v>232</v>
      </c>
      <c r="F503" s="172">
        <v>0.26311794767999885</v>
      </c>
      <c r="G503" s="172" t="s">
        <v>232</v>
      </c>
      <c r="H503" s="173"/>
      <c r="I503" s="171"/>
      <c r="J503" s="172"/>
      <c r="K503" s="172"/>
      <c r="L503" s="172"/>
      <c r="M503" s="171"/>
      <c r="N503" s="172"/>
      <c r="O503" s="172"/>
      <c r="P503" s="172"/>
      <c r="Q503" s="172"/>
      <c r="R503" s="172"/>
      <c r="S503" s="172"/>
      <c r="T503" s="172" t="s">
        <v>232</v>
      </c>
      <c r="U503" s="172">
        <v>0.89437924644842604</v>
      </c>
      <c r="V503" s="172">
        <v>0.89437924644842604</v>
      </c>
      <c r="W503" s="172"/>
      <c r="X503" s="172"/>
      <c r="Y503" s="172"/>
      <c r="Z503" s="172"/>
      <c r="AA503" s="172"/>
      <c r="AB503" s="172"/>
      <c r="AC503" s="172"/>
      <c r="AD503" s="172"/>
      <c r="AE503" s="172"/>
      <c r="AF503" s="172"/>
      <c r="AG503" s="172"/>
      <c r="AH503" s="172"/>
      <c r="AI503" s="172"/>
      <c r="AJ503" s="173"/>
      <c r="AK503" s="170">
        <v>42835</v>
      </c>
      <c r="AL503" s="171" t="s">
        <v>232</v>
      </c>
      <c r="AM503" s="172">
        <v>0</v>
      </c>
      <c r="AN503" s="172">
        <v>0</v>
      </c>
      <c r="AO503" s="172">
        <v>0</v>
      </c>
      <c r="AP503" s="172">
        <v>0</v>
      </c>
      <c r="AQ503" s="172">
        <v>0</v>
      </c>
      <c r="AR503" s="173">
        <v>0</v>
      </c>
      <c r="AS503" s="174">
        <v>0</v>
      </c>
      <c r="AT503" s="171">
        <v>0</v>
      </c>
      <c r="AU503" s="172" t="s">
        <v>232</v>
      </c>
      <c r="AV503" s="172"/>
      <c r="AW503" s="175" t="s">
        <v>232</v>
      </c>
      <c r="AX503" s="176">
        <v>0</v>
      </c>
      <c r="AY503" s="171" t="s">
        <v>232</v>
      </c>
      <c r="AZ503" s="172">
        <v>0</v>
      </c>
      <c r="BA503" s="172">
        <v>0</v>
      </c>
      <c r="BB503" s="172">
        <v>0</v>
      </c>
      <c r="BC503" s="172">
        <v>0</v>
      </c>
      <c r="BD503" s="172">
        <v>0</v>
      </c>
      <c r="BE503" s="172">
        <v>0</v>
      </c>
      <c r="BF503" s="172">
        <v>0</v>
      </c>
      <c r="BG503" s="172">
        <v>0</v>
      </c>
      <c r="BH503" s="172">
        <v>0</v>
      </c>
      <c r="BI503" s="172">
        <v>0</v>
      </c>
      <c r="BJ503" s="172" t="s">
        <v>232</v>
      </c>
      <c r="BK503" s="172" t="s">
        <v>232</v>
      </c>
      <c r="BL503" s="172" t="s">
        <v>232</v>
      </c>
      <c r="BM503" s="172">
        <v>0</v>
      </c>
      <c r="BN503" s="172">
        <v>0</v>
      </c>
      <c r="BO503" s="172">
        <v>0</v>
      </c>
      <c r="BP503" s="172">
        <v>0</v>
      </c>
      <c r="BQ503" s="172" t="s">
        <v>232</v>
      </c>
      <c r="BR503" s="172" t="s">
        <v>232</v>
      </c>
      <c r="BS503" s="172">
        <v>0</v>
      </c>
      <c r="BT503" s="172">
        <v>1.9973934016108936</v>
      </c>
      <c r="BU503" s="172">
        <v>0</v>
      </c>
      <c r="BV503" s="173"/>
      <c r="BW503" s="174">
        <v>0.16671011549051634</v>
      </c>
      <c r="BX503" s="177">
        <v>0</v>
      </c>
      <c r="BY503" s="178">
        <v>0</v>
      </c>
      <c r="BZ503" s="179">
        <v>0</v>
      </c>
      <c r="CA503" s="179">
        <v>0</v>
      </c>
    </row>
    <row r="504" spans="1:79" x14ac:dyDescent="0.2">
      <c r="A504" s="170">
        <v>42836</v>
      </c>
      <c r="B504" s="171"/>
      <c r="C504" s="172"/>
      <c r="D504" s="172">
        <v>9.4377510040168977E-2</v>
      </c>
      <c r="E504" s="172" t="s">
        <v>232</v>
      </c>
      <c r="F504" s="172">
        <v>0.26310463468933937</v>
      </c>
      <c r="G504" s="172" t="s">
        <v>232</v>
      </c>
      <c r="H504" s="173"/>
      <c r="I504" s="171"/>
      <c r="J504" s="172"/>
      <c r="K504" s="172"/>
      <c r="L504" s="172"/>
      <c r="M504" s="171"/>
      <c r="N504" s="172"/>
      <c r="O504" s="172"/>
      <c r="P504" s="172"/>
      <c r="Q504" s="172"/>
      <c r="R504" s="172"/>
      <c r="S504" s="172"/>
      <c r="T504" s="172" t="s">
        <v>232</v>
      </c>
      <c r="U504" s="172">
        <v>0.89340422588106116</v>
      </c>
      <c r="V504" s="172">
        <v>0.89340422588106116</v>
      </c>
      <c r="W504" s="172"/>
      <c r="X504" s="172"/>
      <c r="Y504" s="172"/>
      <c r="Z504" s="172"/>
      <c r="AA504" s="172"/>
      <c r="AB504" s="172"/>
      <c r="AC504" s="172"/>
      <c r="AD504" s="172"/>
      <c r="AE504" s="172"/>
      <c r="AF504" s="172"/>
      <c r="AG504" s="172"/>
      <c r="AH504" s="172"/>
      <c r="AI504" s="172"/>
      <c r="AJ504" s="173"/>
      <c r="AK504" s="170">
        <v>42836</v>
      </c>
      <c r="AL504" s="171" t="s">
        <v>232</v>
      </c>
      <c r="AM504" s="172">
        <v>0</v>
      </c>
      <c r="AN504" s="172">
        <v>0</v>
      </c>
      <c r="AO504" s="172">
        <v>0</v>
      </c>
      <c r="AP504" s="172">
        <v>0</v>
      </c>
      <c r="AQ504" s="172">
        <v>0</v>
      </c>
      <c r="AR504" s="173">
        <v>0</v>
      </c>
      <c r="AS504" s="174">
        <v>0</v>
      </c>
      <c r="AT504" s="171">
        <v>0</v>
      </c>
      <c r="AU504" s="172" t="s">
        <v>232</v>
      </c>
      <c r="AV504" s="172"/>
      <c r="AW504" s="175" t="s">
        <v>232</v>
      </c>
      <c r="AX504" s="176">
        <v>0</v>
      </c>
      <c r="AY504" s="171" t="s">
        <v>232</v>
      </c>
      <c r="AZ504" s="172">
        <v>0</v>
      </c>
      <c r="BA504" s="172">
        <v>0</v>
      </c>
      <c r="BB504" s="172">
        <v>0</v>
      </c>
      <c r="BC504" s="172">
        <v>0</v>
      </c>
      <c r="BD504" s="172">
        <v>0</v>
      </c>
      <c r="BE504" s="172">
        <v>0</v>
      </c>
      <c r="BF504" s="172">
        <v>0</v>
      </c>
      <c r="BG504" s="172">
        <v>0</v>
      </c>
      <c r="BH504" s="172">
        <v>0</v>
      </c>
      <c r="BI504" s="172">
        <v>0</v>
      </c>
      <c r="BJ504" s="172" t="s">
        <v>232</v>
      </c>
      <c r="BK504" s="172" t="s">
        <v>232</v>
      </c>
      <c r="BL504" s="172" t="s">
        <v>232</v>
      </c>
      <c r="BM504" s="172">
        <v>0</v>
      </c>
      <c r="BN504" s="172">
        <v>0</v>
      </c>
      <c r="BO504" s="172">
        <v>0</v>
      </c>
      <c r="BP504" s="172">
        <v>0</v>
      </c>
      <c r="BQ504" s="172" t="s">
        <v>232</v>
      </c>
      <c r="BR504" s="172" t="s">
        <v>232</v>
      </c>
      <c r="BS504" s="172">
        <v>0</v>
      </c>
      <c r="BT504" s="172">
        <v>0</v>
      </c>
      <c r="BU504" s="172">
        <v>0</v>
      </c>
      <c r="BV504" s="173"/>
      <c r="BW504" s="174">
        <v>0</v>
      </c>
      <c r="BX504" s="177">
        <v>0</v>
      </c>
      <c r="BY504" s="178">
        <v>0</v>
      </c>
      <c r="BZ504" s="179">
        <v>0</v>
      </c>
      <c r="CA504" s="179">
        <v>0</v>
      </c>
    </row>
    <row r="505" spans="1:79" x14ac:dyDescent="0.2">
      <c r="A505" s="170">
        <v>42837</v>
      </c>
      <c r="B505" s="171"/>
      <c r="C505" s="172"/>
      <c r="D505" s="172">
        <v>9.4372772451176229E-2</v>
      </c>
      <c r="E505" s="172" t="s">
        <v>232</v>
      </c>
      <c r="F505" s="172">
        <v>0.26309132304579319</v>
      </c>
      <c r="G505" s="172" t="s">
        <v>232</v>
      </c>
      <c r="H505" s="173"/>
      <c r="I505" s="171"/>
      <c r="J505" s="172"/>
      <c r="K505" s="172"/>
      <c r="L505" s="172"/>
      <c r="M505" s="171"/>
      <c r="N505" s="172"/>
      <c r="O505" s="172"/>
      <c r="P505" s="172"/>
      <c r="Q505" s="172"/>
      <c r="R505" s="172"/>
      <c r="S505" s="172"/>
      <c r="T505" s="172" t="s">
        <v>232</v>
      </c>
      <c r="U505" s="172">
        <v>0.89243799631363396</v>
      </c>
      <c r="V505" s="172">
        <v>0.89243799631363396</v>
      </c>
      <c r="W505" s="172"/>
      <c r="X505" s="172"/>
      <c r="Y505" s="172"/>
      <c r="Z505" s="172"/>
      <c r="AA505" s="172"/>
      <c r="AB505" s="172"/>
      <c r="AC505" s="172"/>
      <c r="AD505" s="172"/>
      <c r="AE505" s="172"/>
      <c r="AF505" s="172"/>
      <c r="AG505" s="172"/>
      <c r="AH505" s="172"/>
      <c r="AI505" s="172"/>
      <c r="AJ505" s="173"/>
      <c r="AK505" s="170">
        <v>42837</v>
      </c>
      <c r="AL505" s="171" t="s">
        <v>232</v>
      </c>
      <c r="AM505" s="172">
        <v>0</v>
      </c>
      <c r="AN505" s="172">
        <v>0</v>
      </c>
      <c r="AO505" s="172">
        <v>0</v>
      </c>
      <c r="AP505" s="172">
        <v>0</v>
      </c>
      <c r="AQ505" s="172">
        <v>0</v>
      </c>
      <c r="AR505" s="173">
        <v>0</v>
      </c>
      <c r="AS505" s="174">
        <v>0</v>
      </c>
      <c r="AT505" s="171">
        <v>0</v>
      </c>
      <c r="AU505" s="172">
        <v>0</v>
      </c>
      <c r="AV505" s="172"/>
      <c r="AW505" s="175" t="s">
        <v>232</v>
      </c>
      <c r="AX505" s="176">
        <v>0</v>
      </c>
      <c r="AY505" s="171" t="s">
        <v>232</v>
      </c>
      <c r="AZ505" s="172">
        <v>0</v>
      </c>
      <c r="BA505" s="172">
        <v>0</v>
      </c>
      <c r="BB505" s="172">
        <v>0</v>
      </c>
      <c r="BC505" s="172">
        <v>0</v>
      </c>
      <c r="BD505" s="172">
        <v>0</v>
      </c>
      <c r="BE505" s="172">
        <v>0</v>
      </c>
      <c r="BF505" s="172">
        <v>0</v>
      </c>
      <c r="BG505" s="172">
        <v>0</v>
      </c>
      <c r="BH505" s="172">
        <v>0</v>
      </c>
      <c r="BI505" s="172">
        <v>0</v>
      </c>
      <c r="BJ505" s="172" t="s">
        <v>232</v>
      </c>
      <c r="BK505" s="172" t="s">
        <v>232</v>
      </c>
      <c r="BL505" s="172" t="s">
        <v>232</v>
      </c>
      <c r="BM505" s="172">
        <v>0</v>
      </c>
      <c r="BN505" s="172">
        <v>0</v>
      </c>
      <c r="BO505" s="172">
        <v>0</v>
      </c>
      <c r="BP505" s="172">
        <v>0</v>
      </c>
      <c r="BQ505" s="172" t="s">
        <v>232</v>
      </c>
      <c r="BR505" s="172" t="s">
        <v>232</v>
      </c>
      <c r="BS505" s="172">
        <v>0</v>
      </c>
      <c r="BT505" s="172">
        <v>0</v>
      </c>
      <c r="BU505" s="172">
        <v>0</v>
      </c>
      <c r="BV505" s="173"/>
      <c r="BW505" s="174">
        <v>0</v>
      </c>
      <c r="BX505" s="177">
        <v>0</v>
      </c>
      <c r="BY505" s="178">
        <v>0</v>
      </c>
      <c r="BZ505" s="179">
        <v>0</v>
      </c>
      <c r="CA505" s="179">
        <v>0</v>
      </c>
    </row>
    <row r="506" spans="1:79" x14ac:dyDescent="0.2">
      <c r="A506" s="170">
        <v>42838</v>
      </c>
      <c r="B506" s="171"/>
      <c r="C506" s="172"/>
      <c r="D506" s="172">
        <v>9.236113202622126E-2</v>
      </c>
      <c r="E506" s="172" t="s">
        <v>232</v>
      </c>
      <c r="F506" s="172">
        <v>0.26307801274915604</v>
      </c>
      <c r="G506" s="172" t="s">
        <v>232</v>
      </c>
      <c r="H506" s="173"/>
      <c r="I506" s="171"/>
      <c r="J506" s="172"/>
      <c r="K506" s="172"/>
      <c r="L506" s="172"/>
      <c r="M506" s="171"/>
      <c r="N506" s="172"/>
      <c r="O506" s="172"/>
      <c r="P506" s="172"/>
      <c r="Q506" s="172"/>
      <c r="R506" s="172"/>
      <c r="S506" s="172"/>
      <c r="T506" s="172" t="s">
        <v>232</v>
      </c>
      <c r="U506" s="172">
        <v>0.89047899072459935</v>
      </c>
      <c r="V506" s="172">
        <v>0.89047899072459935</v>
      </c>
      <c r="W506" s="172"/>
      <c r="X506" s="172"/>
      <c r="Y506" s="172"/>
      <c r="Z506" s="172"/>
      <c r="AA506" s="172"/>
      <c r="AB506" s="172"/>
      <c r="AC506" s="172"/>
      <c r="AD506" s="172"/>
      <c r="AE506" s="172"/>
      <c r="AF506" s="172"/>
      <c r="AG506" s="172"/>
      <c r="AH506" s="172"/>
      <c r="AI506" s="172"/>
      <c r="AJ506" s="173"/>
      <c r="AK506" s="170">
        <v>42838</v>
      </c>
      <c r="AL506" s="171" t="s">
        <v>232</v>
      </c>
      <c r="AM506" s="172">
        <v>0</v>
      </c>
      <c r="AN506" s="172">
        <v>0</v>
      </c>
      <c r="AO506" s="172">
        <v>0</v>
      </c>
      <c r="AP506" s="172">
        <v>0</v>
      </c>
      <c r="AQ506" s="172">
        <v>0</v>
      </c>
      <c r="AR506" s="173">
        <v>0</v>
      </c>
      <c r="AS506" s="174">
        <v>0</v>
      </c>
      <c r="AT506" s="171" t="s">
        <v>232</v>
      </c>
      <c r="AU506" s="172">
        <v>1.0367892976588629</v>
      </c>
      <c r="AV506" s="172"/>
      <c r="AW506" s="175" t="s">
        <v>232</v>
      </c>
      <c r="AX506" s="176">
        <v>1.0367892976588629</v>
      </c>
      <c r="AY506" s="171" t="s">
        <v>232</v>
      </c>
      <c r="AZ506" s="172">
        <v>0</v>
      </c>
      <c r="BA506" s="172">
        <v>0</v>
      </c>
      <c r="BB506" s="172">
        <v>0</v>
      </c>
      <c r="BC506" s="172">
        <v>0</v>
      </c>
      <c r="BD506" s="172">
        <v>0</v>
      </c>
      <c r="BE506" s="172">
        <v>0</v>
      </c>
      <c r="BF506" s="172">
        <v>0</v>
      </c>
      <c r="BG506" s="172">
        <v>0</v>
      </c>
      <c r="BH506" s="172">
        <v>0</v>
      </c>
      <c r="BI506" s="172">
        <v>0</v>
      </c>
      <c r="BJ506" s="172" t="s">
        <v>232</v>
      </c>
      <c r="BK506" s="172" t="s">
        <v>232</v>
      </c>
      <c r="BL506" s="172" t="s">
        <v>232</v>
      </c>
      <c r="BM506" s="172">
        <v>0</v>
      </c>
      <c r="BN506" s="172">
        <v>0</v>
      </c>
      <c r="BO506" s="172">
        <v>0</v>
      </c>
      <c r="BP506" s="172">
        <v>0</v>
      </c>
      <c r="BQ506" s="172" t="s">
        <v>232</v>
      </c>
      <c r="BR506" s="172" t="s">
        <v>232</v>
      </c>
      <c r="BS506" s="172">
        <v>0</v>
      </c>
      <c r="BT506" s="172">
        <v>0</v>
      </c>
      <c r="BU506" s="172">
        <v>0</v>
      </c>
      <c r="BV506" s="173"/>
      <c r="BW506" s="174">
        <v>0</v>
      </c>
      <c r="BX506" s="177">
        <v>0</v>
      </c>
      <c r="BY506" s="178">
        <v>0</v>
      </c>
      <c r="BZ506" s="179">
        <v>0</v>
      </c>
      <c r="CA506" s="179">
        <v>0</v>
      </c>
    </row>
    <row r="507" spans="1:79" x14ac:dyDescent="0.2">
      <c r="A507" s="170">
        <v>42843</v>
      </c>
      <c r="B507" s="171"/>
      <c r="C507" s="172"/>
      <c r="D507" s="172">
        <v>8.5313527212499685E-2</v>
      </c>
      <c r="E507" s="172" t="s">
        <v>232</v>
      </c>
      <c r="F507" s="172">
        <v>0.25796009205635639</v>
      </c>
      <c r="G507" s="172" t="s">
        <v>232</v>
      </c>
      <c r="H507" s="173"/>
      <c r="I507" s="171"/>
      <c r="J507" s="172"/>
      <c r="K507" s="172"/>
      <c r="L507" s="172"/>
      <c r="M507" s="171"/>
      <c r="N507" s="172"/>
      <c r="O507" s="172"/>
      <c r="P507" s="172"/>
      <c r="Q507" s="172"/>
      <c r="R507" s="172"/>
      <c r="S507" s="172"/>
      <c r="T507" s="172" t="s">
        <v>232</v>
      </c>
      <c r="U507" s="172">
        <v>0.88167557897026838</v>
      </c>
      <c r="V507" s="172">
        <v>0.88167557897026838</v>
      </c>
      <c r="W507" s="172"/>
      <c r="X507" s="172"/>
      <c r="Y507" s="172"/>
      <c r="Z507" s="172"/>
      <c r="AA507" s="172"/>
      <c r="AB507" s="172"/>
      <c r="AC507" s="172"/>
      <c r="AD507" s="172"/>
      <c r="AE507" s="172"/>
      <c r="AF507" s="172"/>
      <c r="AG507" s="172"/>
      <c r="AH507" s="172"/>
      <c r="AI507" s="172"/>
      <c r="AJ507" s="173"/>
      <c r="AK507" s="170">
        <v>42843</v>
      </c>
      <c r="AL507" s="171" t="s">
        <v>232</v>
      </c>
      <c r="AM507" s="172">
        <v>0</v>
      </c>
      <c r="AN507" s="172">
        <v>0</v>
      </c>
      <c r="AO507" s="172">
        <v>0</v>
      </c>
      <c r="AP507" s="172">
        <v>0</v>
      </c>
      <c r="AQ507" s="172">
        <v>0</v>
      </c>
      <c r="AR507" s="173">
        <v>0</v>
      </c>
      <c r="AS507" s="174">
        <v>0</v>
      </c>
      <c r="AT507" s="171" t="s">
        <v>232</v>
      </c>
      <c r="AU507" s="172">
        <v>0</v>
      </c>
      <c r="AV507" s="172"/>
      <c r="AW507" s="175" t="s">
        <v>232</v>
      </c>
      <c r="AX507" s="176">
        <v>0</v>
      </c>
      <c r="AY507" s="171" t="s">
        <v>232</v>
      </c>
      <c r="AZ507" s="172">
        <v>0</v>
      </c>
      <c r="BA507" s="172">
        <v>0</v>
      </c>
      <c r="BB507" s="172">
        <v>0</v>
      </c>
      <c r="BC507" s="172">
        <v>0</v>
      </c>
      <c r="BD507" s="172">
        <v>0</v>
      </c>
      <c r="BE507" s="172">
        <v>0</v>
      </c>
      <c r="BF507" s="172">
        <v>0</v>
      </c>
      <c r="BG507" s="172">
        <v>0</v>
      </c>
      <c r="BH507" s="172">
        <v>0</v>
      </c>
      <c r="BI507" s="172">
        <v>0</v>
      </c>
      <c r="BJ507" s="172" t="s">
        <v>232</v>
      </c>
      <c r="BK507" s="172" t="s">
        <v>232</v>
      </c>
      <c r="BL507" s="172" t="s">
        <v>232</v>
      </c>
      <c r="BM507" s="172">
        <v>0</v>
      </c>
      <c r="BN507" s="172">
        <v>0</v>
      </c>
      <c r="BO507" s="172">
        <v>0</v>
      </c>
      <c r="BP507" s="172">
        <v>0</v>
      </c>
      <c r="BQ507" s="172" t="s">
        <v>232</v>
      </c>
      <c r="BR507" s="172" t="s">
        <v>232</v>
      </c>
      <c r="BS507" s="172">
        <v>0</v>
      </c>
      <c r="BT507" s="172">
        <v>0</v>
      </c>
      <c r="BU507" s="172">
        <v>0</v>
      </c>
      <c r="BV507" s="173"/>
      <c r="BW507" s="174">
        <v>0</v>
      </c>
      <c r="BX507" s="177">
        <v>0</v>
      </c>
      <c r="BY507" s="178">
        <v>0</v>
      </c>
      <c r="BZ507" s="179">
        <v>0</v>
      </c>
      <c r="CA507" s="179">
        <v>0</v>
      </c>
    </row>
    <row r="508" spans="1:79" x14ac:dyDescent="0.2">
      <c r="A508" s="170">
        <v>42844</v>
      </c>
      <c r="B508" s="171"/>
      <c r="C508" s="172"/>
      <c r="D508" s="172">
        <v>8.5309246016818926E-2</v>
      </c>
      <c r="E508" s="172" t="s">
        <v>232</v>
      </c>
      <c r="F508" s="172">
        <v>0.22452818739000568</v>
      </c>
      <c r="G508" s="172" t="s">
        <v>232</v>
      </c>
      <c r="H508" s="173"/>
      <c r="I508" s="171"/>
      <c r="J508" s="172"/>
      <c r="K508" s="172"/>
      <c r="L508" s="172"/>
      <c r="M508" s="171"/>
      <c r="N508" s="172"/>
      <c r="O508" s="172"/>
      <c r="P508" s="172"/>
      <c r="Q508" s="172"/>
      <c r="R508" s="172"/>
      <c r="S508" s="172"/>
      <c r="T508" s="172" t="s">
        <v>232</v>
      </c>
      <c r="U508" s="172">
        <v>0.88070891631288928</v>
      </c>
      <c r="V508" s="172">
        <v>0.88070891631288928</v>
      </c>
      <c r="W508" s="172"/>
      <c r="X508" s="172"/>
      <c r="Y508" s="172"/>
      <c r="Z508" s="172"/>
      <c r="AA508" s="172"/>
      <c r="AB508" s="172"/>
      <c r="AC508" s="172"/>
      <c r="AD508" s="172"/>
      <c r="AE508" s="172"/>
      <c r="AF508" s="172"/>
      <c r="AG508" s="172"/>
      <c r="AH508" s="172"/>
      <c r="AI508" s="172"/>
      <c r="AJ508" s="173"/>
      <c r="AK508" s="170">
        <v>42844</v>
      </c>
      <c r="AL508" s="171" t="s">
        <v>232</v>
      </c>
      <c r="AM508" s="172">
        <v>0</v>
      </c>
      <c r="AN508" s="172">
        <v>0</v>
      </c>
      <c r="AO508" s="172">
        <v>0</v>
      </c>
      <c r="AP508" s="172">
        <v>0</v>
      </c>
      <c r="AQ508" s="172">
        <v>0</v>
      </c>
      <c r="AR508" s="173">
        <v>0</v>
      </c>
      <c r="AS508" s="174">
        <v>0</v>
      </c>
      <c r="AT508" s="171" t="s">
        <v>232</v>
      </c>
      <c r="AU508" s="172">
        <v>0</v>
      </c>
      <c r="AV508" s="172"/>
      <c r="AW508" s="175" t="s">
        <v>232</v>
      </c>
      <c r="AX508" s="176">
        <v>0</v>
      </c>
      <c r="AY508" s="171" t="s">
        <v>232</v>
      </c>
      <c r="AZ508" s="172">
        <v>0</v>
      </c>
      <c r="BA508" s="172">
        <v>0</v>
      </c>
      <c r="BB508" s="172">
        <v>0</v>
      </c>
      <c r="BC508" s="172">
        <v>0</v>
      </c>
      <c r="BD508" s="172">
        <v>0</v>
      </c>
      <c r="BE508" s="172">
        <v>0</v>
      </c>
      <c r="BF508" s="172">
        <v>0</v>
      </c>
      <c r="BG508" s="172">
        <v>0</v>
      </c>
      <c r="BH508" s="172">
        <v>0</v>
      </c>
      <c r="BI508" s="172">
        <v>0</v>
      </c>
      <c r="BJ508" s="172" t="s">
        <v>232</v>
      </c>
      <c r="BK508" s="172" t="s">
        <v>232</v>
      </c>
      <c r="BL508" s="172" t="s">
        <v>232</v>
      </c>
      <c r="BM508" s="172">
        <v>0</v>
      </c>
      <c r="BN508" s="172">
        <v>0</v>
      </c>
      <c r="BO508" s="172">
        <v>0</v>
      </c>
      <c r="BP508" s="172">
        <v>0</v>
      </c>
      <c r="BQ508" s="172" t="s">
        <v>232</v>
      </c>
      <c r="BR508" s="172" t="s">
        <v>232</v>
      </c>
      <c r="BS508" s="172">
        <v>0</v>
      </c>
      <c r="BT508" s="172">
        <v>0</v>
      </c>
      <c r="BU508" s="172">
        <v>0</v>
      </c>
      <c r="BV508" s="173"/>
      <c r="BW508" s="174">
        <v>0</v>
      </c>
      <c r="BX508" s="177">
        <v>0</v>
      </c>
      <c r="BY508" s="178">
        <v>0</v>
      </c>
      <c r="BZ508" s="179">
        <v>0</v>
      </c>
      <c r="CA508" s="179">
        <v>0</v>
      </c>
    </row>
    <row r="509" spans="1:79" x14ac:dyDescent="0.2">
      <c r="A509" s="170">
        <v>42845</v>
      </c>
      <c r="B509" s="171"/>
      <c r="C509" s="172"/>
      <c r="D509" s="172">
        <v>8.5304965250779505E-2</v>
      </c>
      <c r="E509" s="172" t="s">
        <v>232</v>
      </c>
      <c r="F509" s="172">
        <v>0.22563055954051472</v>
      </c>
      <c r="G509" s="172" t="s">
        <v>232</v>
      </c>
      <c r="H509" s="173"/>
      <c r="I509" s="171"/>
      <c r="J509" s="172"/>
      <c r="K509" s="172"/>
      <c r="L509" s="172"/>
      <c r="M509" s="171"/>
      <c r="N509" s="172"/>
      <c r="O509" s="172"/>
      <c r="P509" s="172"/>
      <c r="Q509" s="172"/>
      <c r="R509" s="172"/>
      <c r="S509" s="172"/>
      <c r="T509" s="172" t="s">
        <v>232</v>
      </c>
      <c r="U509" s="172">
        <v>0.87874938838450478</v>
      </c>
      <c r="V509" s="172">
        <v>0.87874938838450478</v>
      </c>
      <c r="W509" s="172"/>
      <c r="X509" s="172"/>
      <c r="Y509" s="172"/>
      <c r="Z509" s="172"/>
      <c r="AA509" s="172"/>
      <c r="AB509" s="172"/>
      <c r="AC509" s="172"/>
      <c r="AD509" s="172"/>
      <c r="AE509" s="172"/>
      <c r="AF509" s="172"/>
      <c r="AG509" s="172"/>
      <c r="AH509" s="172"/>
      <c r="AI509" s="172"/>
      <c r="AJ509" s="173"/>
      <c r="AK509" s="170">
        <v>42845</v>
      </c>
      <c r="AL509" s="171" t="s">
        <v>232</v>
      </c>
      <c r="AM509" s="172">
        <v>0</v>
      </c>
      <c r="AN509" s="172">
        <v>0</v>
      </c>
      <c r="AO509" s="172">
        <v>0</v>
      </c>
      <c r="AP509" s="172">
        <v>0</v>
      </c>
      <c r="AQ509" s="172">
        <v>0</v>
      </c>
      <c r="AR509" s="173">
        <v>0</v>
      </c>
      <c r="AS509" s="174">
        <v>0</v>
      </c>
      <c r="AT509" s="171" t="s">
        <v>232</v>
      </c>
      <c r="AU509" s="172">
        <v>0</v>
      </c>
      <c r="AV509" s="172"/>
      <c r="AW509" s="175" t="s">
        <v>232</v>
      </c>
      <c r="AX509" s="176">
        <v>0</v>
      </c>
      <c r="AY509" s="171" t="s">
        <v>232</v>
      </c>
      <c r="AZ509" s="172">
        <v>0</v>
      </c>
      <c r="BA509" s="172">
        <v>0</v>
      </c>
      <c r="BB509" s="172">
        <v>0</v>
      </c>
      <c r="BC509" s="172">
        <v>0</v>
      </c>
      <c r="BD509" s="172">
        <v>0</v>
      </c>
      <c r="BE509" s="172">
        <v>0</v>
      </c>
      <c r="BF509" s="172">
        <v>0</v>
      </c>
      <c r="BG509" s="172">
        <v>0</v>
      </c>
      <c r="BH509" s="172">
        <v>0</v>
      </c>
      <c r="BI509" s="172">
        <v>0</v>
      </c>
      <c r="BJ509" s="172" t="s">
        <v>232</v>
      </c>
      <c r="BK509" s="172" t="s">
        <v>232</v>
      </c>
      <c r="BL509" s="172" t="s">
        <v>232</v>
      </c>
      <c r="BM509" s="172">
        <v>0</v>
      </c>
      <c r="BN509" s="172">
        <v>0</v>
      </c>
      <c r="BO509" s="172">
        <v>0</v>
      </c>
      <c r="BP509" s="172">
        <v>0</v>
      </c>
      <c r="BQ509" s="172" t="s">
        <v>232</v>
      </c>
      <c r="BR509" s="172" t="s">
        <v>232</v>
      </c>
      <c r="BS509" s="172">
        <v>0</v>
      </c>
      <c r="BT509" s="172">
        <v>0</v>
      </c>
      <c r="BU509" s="172">
        <v>0</v>
      </c>
      <c r="BV509" s="173"/>
      <c r="BW509" s="174">
        <v>0</v>
      </c>
      <c r="BX509" s="177">
        <v>0</v>
      </c>
      <c r="BY509" s="178">
        <v>0</v>
      </c>
      <c r="BZ509" s="179">
        <v>0</v>
      </c>
      <c r="CA509" s="179">
        <v>0</v>
      </c>
    </row>
    <row r="510" spans="1:79" x14ac:dyDescent="0.2">
      <c r="A510" s="170">
        <v>42846</v>
      </c>
      <c r="B510" s="171"/>
      <c r="C510" s="172"/>
      <c r="D510" s="172">
        <v>8.3294445866135186E-2</v>
      </c>
      <c r="E510" s="172" t="s">
        <v>232</v>
      </c>
      <c r="F510" s="172">
        <v>0.22146826380005993</v>
      </c>
      <c r="G510" s="172" t="s">
        <v>232</v>
      </c>
      <c r="H510" s="173"/>
      <c r="I510" s="171"/>
      <c r="J510" s="172"/>
      <c r="K510" s="172"/>
      <c r="L510" s="172"/>
      <c r="M510" s="171"/>
      <c r="N510" s="172"/>
      <c r="O510" s="172"/>
      <c r="P510" s="172"/>
      <c r="Q510" s="172"/>
      <c r="R510" s="172"/>
      <c r="S510" s="172"/>
      <c r="T510" s="172" t="s">
        <v>232</v>
      </c>
      <c r="U510" s="172">
        <v>0.8787667610673664</v>
      </c>
      <c r="V510" s="172">
        <v>0.8787667610673664</v>
      </c>
      <c r="W510" s="172"/>
      <c r="X510" s="172"/>
      <c r="Y510" s="172"/>
      <c r="Z510" s="172"/>
      <c r="AA510" s="172"/>
      <c r="AB510" s="172"/>
      <c r="AC510" s="172"/>
      <c r="AD510" s="172"/>
      <c r="AE510" s="172"/>
      <c r="AF510" s="172"/>
      <c r="AG510" s="172"/>
      <c r="AH510" s="172"/>
      <c r="AI510" s="172"/>
      <c r="AJ510" s="173"/>
      <c r="AK510" s="170">
        <v>42846</v>
      </c>
      <c r="AL510" s="171" t="s">
        <v>232</v>
      </c>
      <c r="AM510" s="172">
        <v>0</v>
      </c>
      <c r="AN510" s="172">
        <v>0</v>
      </c>
      <c r="AO510" s="172">
        <v>0</v>
      </c>
      <c r="AP510" s="172">
        <v>0</v>
      </c>
      <c r="AQ510" s="172">
        <v>0</v>
      </c>
      <c r="AR510" s="173">
        <v>0</v>
      </c>
      <c r="AS510" s="174">
        <v>0</v>
      </c>
      <c r="AT510" s="171" t="s">
        <v>232</v>
      </c>
      <c r="AU510" s="172">
        <v>0</v>
      </c>
      <c r="AV510" s="172"/>
      <c r="AW510" s="175" t="s">
        <v>232</v>
      </c>
      <c r="AX510" s="176">
        <v>0</v>
      </c>
      <c r="AY510" s="171" t="s">
        <v>232</v>
      </c>
      <c r="AZ510" s="172">
        <v>0</v>
      </c>
      <c r="BA510" s="172">
        <v>0</v>
      </c>
      <c r="BB510" s="172">
        <v>0</v>
      </c>
      <c r="BC510" s="172">
        <v>0</v>
      </c>
      <c r="BD510" s="172">
        <v>0</v>
      </c>
      <c r="BE510" s="172">
        <v>0</v>
      </c>
      <c r="BF510" s="172">
        <v>0</v>
      </c>
      <c r="BG510" s="172">
        <v>0</v>
      </c>
      <c r="BH510" s="172">
        <v>0</v>
      </c>
      <c r="BI510" s="172">
        <v>0</v>
      </c>
      <c r="BJ510" s="172" t="s">
        <v>232</v>
      </c>
      <c r="BK510" s="172" t="s">
        <v>232</v>
      </c>
      <c r="BL510" s="172" t="s">
        <v>232</v>
      </c>
      <c r="BM510" s="172">
        <v>0</v>
      </c>
      <c r="BN510" s="172">
        <v>0</v>
      </c>
      <c r="BO510" s="172">
        <v>0</v>
      </c>
      <c r="BP510" s="172">
        <v>0</v>
      </c>
      <c r="BQ510" s="172" t="s">
        <v>232</v>
      </c>
      <c r="BR510" s="172" t="s">
        <v>232</v>
      </c>
      <c r="BS510" s="172">
        <v>0</v>
      </c>
      <c r="BT510" s="172">
        <v>0</v>
      </c>
      <c r="BU510" s="172">
        <v>0</v>
      </c>
      <c r="BV510" s="173"/>
      <c r="BW510" s="174">
        <v>0</v>
      </c>
      <c r="BX510" s="177">
        <v>0</v>
      </c>
      <c r="BY510" s="178">
        <v>0</v>
      </c>
      <c r="BZ510" s="179">
        <v>0</v>
      </c>
      <c r="CA510" s="179">
        <v>0</v>
      </c>
    </row>
    <row r="511" spans="1:79" x14ac:dyDescent="0.2">
      <c r="A511" s="170">
        <v>42849</v>
      </c>
      <c r="B511" s="171"/>
      <c r="C511" s="172"/>
      <c r="D511" s="172" t="s">
        <v>232</v>
      </c>
      <c r="E511" s="172" t="s">
        <v>232</v>
      </c>
      <c r="F511" s="172">
        <v>0.21132350190341706</v>
      </c>
      <c r="G511" s="172" t="s">
        <v>232</v>
      </c>
      <c r="H511" s="173"/>
      <c r="I511" s="171"/>
      <c r="J511" s="172"/>
      <c r="K511" s="172"/>
      <c r="L511" s="172"/>
      <c r="M511" s="171"/>
      <c r="N511" s="172"/>
      <c r="O511" s="172"/>
      <c r="P511" s="172"/>
      <c r="Q511" s="172"/>
      <c r="R511" s="172"/>
      <c r="S511" s="172"/>
      <c r="T511" s="172">
        <v>0.87288759718658882</v>
      </c>
      <c r="U511" s="172" t="s">
        <v>232</v>
      </c>
      <c r="V511" s="172">
        <v>0.87288759718658882</v>
      </c>
      <c r="W511" s="172"/>
      <c r="X511" s="172"/>
      <c r="Y511" s="172"/>
      <c r="Z511" s="172"/>
      <c r="AA511" s="172"/>
      <c r="AB511" s="172"/>
      <c r="AC511" s="172"/>
      <c r="AD511" s="172"/>
      <c r="AE511" s="172"/>
      <c r="AF511" s="172"/>
      <c r="AG511" s="172"/>
      <c r="AH511" s="172"/>
      <c r="AI511" s="172"/>
      <c r="AJ511" s="173"/>
      <c r="AK511" s="170">
        <v>42849</v>
      </c>
      <c r="AL511" s="171" t="s">
        <v>232</v>
      </c>
      <c r="AM511" s="172">
        <v>0</v>
      </c>
      <c r="AN511" s="172">
        <v>0</v>
      </c>
      <c r="AO511" s="172">
        <v>0</v>
      </c>
      <c r="AP511" s="172">
        <v>0</v>
      </c>
      <c r="AQ511" s="172">
        <v>0</v>
      </c>
      <c r="AR511" s="173">
        <v>0</v>
      </c>
      <c r="AS511" s="174">
        <v>0</v>
      </c>
      <c r="AT511" s="171" t="s">
        <v>232</v>
      </c>
      <c r="AU511" s="172">
        <v>0</v>
      </c>
      <c r="AV511" s="172"/>
      <c r="AW511" s="175" t="s">
        <v>232</v>
      </c>
      <c r="AX511" s="176">
        <v>0</v>
      </c>
      <c r="AY511" s="171" t="s">
        <v>232</v>
      </c>
      <c r="AZ511" s="172">
        <v>0</v>
      </c>
      <c r="BA511" s="172">
        <v>0</v>
      </c>
      <c r="BB511" s="172">
        <v>0</v>
      </c>
      <c r="BC511" s="172">
        <v>0</v>
      </c>
      <c r="BD511" s="172">
        <v>0</v>
      </c>
      <c r="BE511" s="172">
        <v>0</v>
      </c>
      <c r="BF511" s="172">
        <v>0</v>
      </c>
      <c r="BG511" s="172">
        <v>0</v>
      </c>
      <c r="BH511" s="172">
        <v>0</v>
      </c>
      <c r="BI511" s="172">
        <v>0</v>
      </c>
      <c r="BJ511" s="172" t="s">
        <v>232</v>
      </c>
      <c r="BK511" s="172" t="s">
        <v>232</v>
      </c>
      <c r="BL511" s="172" t="s">
        <v>232</v>
      </c>
      <c r="BM511" s="172">
        <v>0</v>
      </c>
      <c r="BN511" s="172">
        <v>0</v>
      </c>
      <c r="BO511" s="172">
        <v>0</v>
      </c>
      <c r="BP511" s="172">
        <v>0</v>
      </c>
      <c r="BQ511" s="172" t="s">
        <v>232</v>
      </c>
      <c r="BR511" s="172" t="s">
        <v>232</v>
      </c>
      <c r="BS511" s="172">
        <v>0</v>
      </c>
      <c r="BT511" s="172">
        <v>0</v>
      </c>
      <c r="BU511" s="172">
        <v>0</v>
      </c>
      <c r="BV511" s="173"/>
      <c r="BW511" s="174">
        <v>0</v>
      </c>
      <c r="BX511" s="177">
        <v>0</v>
      </c>
      <c r="BY511" s="178">
        <v>0</v>
      </c>
      <c r="BZ511" s="179">
        <v>0</v>
      </c>
      <c r="CA511" s="179">
        <v>0</v>
      </c>
    </row>
    <row r="512" spans="1:79" x14ac:dyDescent="0.2">
      <c r="A512" s="170">
        <v>42850</v>
      </c>
      <c r="B512" s="171"/>
      <c r="C512" s="172"/>
      <c r="D512" s="172">
        <v>7.8261393052799319E-2</v>
      </c>
      <c r="E512" s="172" t="s">
        <v>232</v>
      </c>
      <c r="F512" s="172">
        <v>0.21232495829331979</v>
      </c>
      <c r="G512" s="172" t="s">
        <v>232</v>
      </c>
      <c r="H512" s="173"/>
      <c r="I512" s="171"/>
      <c r="J512" s="172"/>
      <c r="K512" s="172"/>
      <c r="L512" s="172"/>
      <c r="M512" s="171"/>
      <c r="N512" s="172"/>
      <c r="O512" s="172"/>
      <c r="P512" s="172"/>
      <c r="Q512" s="172"/>
      <c r="R512" s="172"/>
      <c r="S512" s="172"/>
      <c r="T512" s="172">
        <v>0.87192059788840071</v>
      </c>
      <c r="U512" s="172" t="s">
        <v>232</v>
      </c>
      <c r="V512" s="172">
        <v>0.87192059788840071</v>
      </c>
      <c r="W512" s="172"/>
      <c r="X512" s="172"/>
      <c r="Y512" s="172"/>
      <c r="Z512" s="172"/>
      <c r="AA512" s="172"/>
      <c r="AB512" s="172"/>
      <c r="AC512" s="172"/>
      <c r="AD512" s="172"/>
      <c r="AE512" s="172"/>
      <c r="AF512" s="172"/>
      <c r="AG512" s="172"/>
      <c r="AH512" s="172"/>
      <c r="AI512" s="172"/>
      <c r="AJ512" s="173"/>
      <c r="AK512" s="170">
        <v>42850</v>
      </c>
      <c r="AL512" s="171" t="s">
        <v>232</v>
      </c>
      <c r="AM512" s="172">
        <v>0</v>
      </c>
      <c r="AN512" s="172">
        <v>0</v>
      </c>
      <c r="AO512" s="172">
        <v>0</v>
      </c>
      <c r="AP512" s="172">
        <v>0</v>
      </c>
      <c r="AQ512" s="172">
        <v>0</v>
      </c>
      <c r="AR512" s="173">
        <v>0</v>
      </c>
      <c r="AS512" s="174">
        <v>0</v>
      </c>
      <c r="AT512" s="171" t="s">
        <v>232</v>
      </c>
      <c r="AU512" s="172">
        <v>0</v>
      </c>
      <c r="AV512" s="172"/>
      <c r="AW512" s="175" t="s">
        <v>232</v>
      </c>
      <c r="AX512" s="176">
        <v>0</v>
      </c>
      <c r="AY512" s="171" t="s">
        <v>232</v>
      </c>
      <c r="AZ512" s="172">
        <v>0</v>
      </c>
      <c r="BA512" s="172">
        <v>0</v>
      </c>
      <c r="BB512" s="172">
        <v>0</v>
      </c>
      <c r="BC512" s="172">
        <v>0</v>
      </c>
      <c r="BD512" s="172">
        <v>0</v>
      </c>
      <c r="BE512" s="172">
        <v>0</v>
      </c>
      <c r="BF512" s="172">
        <v>0</v>
      </c>
      <c r="BG512" s="172">
        <v>0</v>
      </c>
      <c r="BH512" s="172">
        <v>0</v>
      </c>
      <c r="BI512" s="172">
        <v>0</v>
      </c>
      <c r="BJ512" s="172" t="s">
        <v>232</v>
      </c>
      <c r="BK512" s="172" t="s">
        <v>232</v>
      </c>
      <c r="BL512" s="172" t="s">
        <v>232</v>
      </c>
      <c r="BM512" s="172">
        <v>0</v>
      </c>
      <c r="BN512" s="172">
        <v>0</v>
      </c>
      <c r="BO512" s="172">
        <v>0</v>
      </c>
      <c r="BP512" s="172">
        <v>0</v>
      </c>
      <c r="BQ512" s="172" t="s">
        <v>232</v>
      </c>
      <c r="BR512" s="172" t="s">
        <v>232</v>
      </c>
      <c r="BS512" s="172">
        <v>0</v>
      </c>
      <c r="BT512" s="172">
        <v>0</v>
      </c>
      <c r="BU512" s="172">
        <v>0</v>
      </c>
      <c r="BV512" s="173"/>
      <c r="BW512" s="174">
        <v>0</v>
      </c>
      <c r="BX512" s="177">
        <v>0</v>
      </c>
      <c r="BY512" s="178">
        <v>0</v>
      </c>
      <c r="BZ512" s="179">
        <v>0</v>
      </c>
      <c r="CA512" s="179">
        <v>0</v>
      </c>
    </row>
    <row r="513" spans="1:79" x14ac:dyDescent="0.2">
      <c r="A513" s="170">
        <v>42851</v>
      </c>
      <c r="B513" s="171"/>
      <c r="C513" s="172"/>
      <c r="D513" s="172">
        <v>7.8257467066637998E-2</v>
      </c>
      <c r="E513" s="172" t="s">
        <v>232</v>
      </c>
      <c r="F513" s="172">
        <v>0.20927799093128061</v>
      </c>
      <c r="G513" s="172" t="s">
        <v>232</v>
      </c>
      <c r="H513" s="173"/>
      <c r="I513" s="171"/>
      <c r="J513" s="172"/>
      <c r="K513" s="172"/>
      <c r="L513" s="172"/>
      <c r="M513" s="171"/>
      <c r="N513" s="172"/>
      <c r="O513" s="172"/>
      <c r="P513" s="172"/>
      <c r="Q513" s="172"/>
      <c r="R513" s="172"/>
      <c r="S513" s="172"/>
      <c r="T513" s="172">
        <v>0.86897635771377646</v>
      </c>
      <c r="U513" s="172" t="s">
        <v>232</v>
      </c>
      <c r="V513" s="172">
        <v>0.86897635771377646</v>
      </c>
      <c r="W513" s="172"/>
      <c r="X513" s="172"/>
      <c r="Y513" s="172"/>
      <c r="Z513" s="172"/>
      <c r="AA513" s="172"/>
      <c r="AB513" s="172"/>
      <c r="AC513" s="172"/>
      <c r="AD513" s="172"/>
      <c r="AE513" s="172"/>
      <c r="AF513" s="172"/>
      <c r="AG513" s="172"/>
      <c r="AH513" s="172"/>
      <c r="AI513" s="172"/>
      <c r="AJ513" s="173"/>
      <c r="AK513" s="170">
        <v>42851</v>
      </c>
      <c r="AL513" s="171">
        <v>0</v>
      </c>
      <c r="AM513" s="172">
        <v>0</v>
      </c>
      <c r="AN513" s="172">
        <v>0</v>
      </c>
      <c r="AO513" s="172">
        <v>0</v>
      </c>
      <c r="AP513" s="172">
        <v>0</v>
      </c>
      <c r="AQ513" s="172">
        <v>0</v>
      </c>
      <c r="AR513" s="173">
        <v>0</v>
      </c>
      <c r="AS513" s="174">
        <v>0</v>
      </c>
      <c r="AT513" s="171" t="s">
        <v>232</v>
      </c>
      <c r="AU513" s="172">
        <v>0</v>
      </c>
      <c r="AV513" s="172"/>
      <c r="AW513" s="175" t="s">
        <v>232</v>
      </c>
      <c r="AX513" s="176">
        <v>0</v>
      </c>
      <c r="AY513" s="171" t="s">
        <v>232</v>
      </c>
      <c r="AZ513" s="172">
        <v>0</v>
      </c>
      <c r="BA513" s="172">
        <v>0</v>
      </c>
      <c r="BB513" s="172">
        <v>0</v>
      </c>
      <c r="BC513" s="172">
        <v>0</v>
      </c>
      <c r="BD513" s="172">
        <v>0</v>
      </c>
      <c r="BE513" s="172">
        <v>0</v>
      </c>
      <c r="BF513" s="172">
        <v>0</v>
      </c>
      <c r="BG513" s="172">
        <v>0</v>
      </c>
      <c r="BH513" s="172">
        <v>0</v>
      </c>
      <c r="BI513" s="172">
        <v>0</v>
      </c>
      <c r="BJ513" s="172" t="s">
        <v>232</v>
      </c>
      <c r="BK513" s="172" t="s">
        <v>232</v>
      </c>
      <c r="BL513" s="172" t="s">
        <v>232</v>
      </c>
      <c r="BM513" s="172">
        <v>0</v>
      </c>
      <c r="BN513" s="172">
        <v>0</v>
      </c>
      <c r="BO513" s="172">
        <v>0</v>
      </c>
      <c r="BP513" s="172">
        <v>0</v>
      </c>
      <c r="BQ513" s="172" t="s">
        <v>232</v>
      </c>
      <c r="BR513" s="172" t="s">
        <v>232</v>
      </c>
      <c r="BS513" s="172">
        <v>0</v>
      </c>
      <c r="BT513" s="172">
        <v>0</v>
      </c>
      <c r="BU513" s="172">
        <v>0</v>
      </c>
      <c r="BV513" s="173"/>
      <c r="BW513" s="174">
        <v>0</v>
      </c>
      <c r="BX513" s="177">
        <v>0</v>
      </c>
      <c r="BY513" s="178">
        <v>0</v>
      </c>
      <c r="BZ513" s="179">
        <v>0</v>
      </c>
      <c r="CA513" s="179">
        <v>0</v>
      </c>
    </row>
    <row r="514" spans="1:79" x14ac:dyDescent="0.2">
      <c r="A514" s="170">
        <v>42852</v>
      </c>
      <c r="B514" s="171"/>
      <c r="C514" s="172"/>
      <c r="D514" s="172">
        <v>7.6247805367437582E-2</v>
      </c>
      <c r="E514" s="172" t="s">
        <v>232</v>
      </c>
      <c r="F514" s="172">
        <v>0.21027942901047192</v>
      </c>
      <c r="G514" s="172" t="s">
        <v>232</v>
      </c>
      <c r="H514" s="173"/>
      <c r="I514" s="171"/>
      <c r="J514" s="172"/>
      <c r="K514" s="172"/>
      <c r="L514" s="172"/>
      <c r="M514" s="171"/>
      <c r="N514" s="172"/>
      <c r="O514" s="172"/>
      <c r="P514" s="172"/>
      <c r="Q514" s="172"/>
      <c r="R514" s="172"/>
      <c r="S514" s="172"/>
      <c r="T514" s="172">
        <v>0.86899353939387025</v>
      </c>
      <c r="U514" s="172" t="s">
        <v>232</v>
      </c>
      <c r="V514" s="172">
        <v>0.86899353939387025</v>
      </c>
      <c r="W514" s="172"/>
      <c r="X514" s="172"/>
      <c r="Y514" s="172"/>
      <c r="Z514" s="172"/>
      <c r="AA514" s="172"/>
      <c r="AB514" s="172"/>
      <c r="AC514" s="172"/>
      <c r="AD514" s="172"/>
      <c r="AE514" s="172"/>
      <c r="AF514" s="172"/>
      <c r="AG514" s="172"/>
      <c r="AH514" s="172"/>
      <c r="AI514" s="172"/>
      <c r="AJ514" s="173"/>
      <c r="AK514" s="170">
        <v>42852</v>
      </c>
      <c r="AL514" s="171">
        <v>0</v>
      </c>
      <c r="AM514" s="172">
        <v>0</v>
      </c>
      <c r="AN514" s="172">
        <v>0</v>
      </c>
      <c r="AO514" s="172">
        <v>0</v>
      </c>
      <c r="AP514" s="172">
        <v>0</v>
      </c>
      <c r="AQ514" s="172">
        <v>0</v>
      </c>
      <c r="AR514" s="173">
        <v>0</v>
      </c>
      <c r="AS514" s="174">
        <v>0</v>
      </c>
      <c r="AT514" s="171" t="s">
        <v>232</v>
      </c>
      <c r="AU514" s="172">
        <v>0</v>
      </c>
      <c r="AV514" s="172"/>
      <c r="AW514" s="175" t="s">
        <v>232</v>
      </c>
      <c r="AX514" s="176">
        <v>0</v>
      </c>
      <c r="AY514" s="171" t="s">
        <v>232</v>
      </c>
      <c r="AZ514" s="172">
        <v>0</v>
      </c>
      <c r="BA514" s="172">
        <v>0</v>
      </c>
      <c r="BB514" s="172">
        <v>0</v>
      </c>
      <c r="BC514" s="172">
        <v>0</v>
      </c>
      <c r="BD514" s="172">
        <v>0</v>
      </c>
      <c r="BE514" s="172">
        <v>0</v>
      </c>
      <c r="BF514" s="172">
        <v>0</v>
      </c>
      <c r="BG514" s="172">
        <v>0</v>
      </c>
      <c r="BH514" s="172">
        <v>0</v>
      </c>
      <c r="BI514" s="172">
        <v>0</v>
      </c>
      <c r="BJ514" s="172" t="s">
        <v>232</v>
      </c>
      <c r="BK514" s="172" t="s">
        <v>232</v>
      </c>
      <c r="BL514" s="172" t="s">
        <v>232</v>
      </c>
      <c r="BM514" s="172">
        <v>0</v>
      </c>
      <c r="BN514" s="172">
        <v>0</v>
      </c>
      <c r="BO514" s="172">
        <v>0</v>
      </c>
      <c r="BP514" s="172">
        <v>0</v>
      </c>
      <c r="BQ514" s="172" t="s">
        <v>232</v>
      </c>
      <c r="BR514" s="172" t="s">
        <v>232</v>
      </c>
      <c r="BS514" s="172">
        <v>0</v>
      </c>
      <c r="BT514" s="172">
        <v>0</v>
      </c>
      <c r="BU514" s="172">
        <v>0</v>
      </c>
      <c r="BV514" s="173"/>
      <c r="BW514" s="174">
        <v>0</v>
      </c>
      <c r="BX514" s="177">
        <v>0</v>
      </c>
      <c r="BY514" s="178">
        <v>0</v>
      </c>
      <c r="BZ514" s="179">
        <v>0</v>
      </c>
      <c r="CA514" s="179">
        <v>0</v>
      </c>
    </row>
    <row r="515" spans="1:79" x14ac:dyDescent="0.2">
      <c r="A515" s="170">
        <v>42853</v>
      </c>
      <c r="B515" s="171"/>
      <c r="C515" s="172"/>
      <c r="D515" s="172" t="s">
        <v>232</v>
      </c>
      <c r="E515" s="172" t="s">
        <v>232</v>
      </c>
      <c r="F515" s="172" t="s">
        <v>232</v>
      </c>
      <c r="G515" s="172" t="s">
        <v>232</v>
      </c>
      <c r="H515" s="173"/>
      <c r="I515" s="171"/>
      <c r="J515" s="172"/>
      <c r="K515" s="172"/>
      <c r="L515" s="172"/>
      <c r="M515" s="171"/>
      <c r="N515" s="172"/>
      <c r="O515" s="172"/>
      <c r="P515" s="172"/>
      <c r="Q515" s="172"/>
      <c r="R515" s="172"/>
      <c r="S515" s="172"/>
      <c r="T515" s="172">
        <v>0.86703345048665137</v>
      </c>
      <c r="U515" s="172" t="s">
        <v>232</v>
      </c>
      <c r="V515" s="172">
        <v>0.86703345048665137</v>
      </c>
      <c r="W515" s="172"/>
      <c r="X515" s="172"/>
      <c r="Y515" s="172"/>
      <c r="Z515" s="172"/>
      <c r="AA515" s="172"/>
      <c r="AB515" s="172"/>
      <c r="AC515" s="172"/>
      <c r="AD515" s="172"/>
      <c r="AE515" s="172"/>
      <c r="AF515" s="172"/>
      <c r="AG515" s="172"/>
      <c r="AH515" s="172"/>
      <c r="AI515" s="172"/>
      <c r="AJ515" s="173"/>
      <c r="AK515" s="170">
        <v>42853</v>
      </c>
      <c r="AL515" s="171">
        <v>0</v>
      </c>
      <c r="AM515" s="172">
        <v>0</v>
      </c>
      <c r="AN515" s="172">
        <v>0</v>
      </c>
      <c r="AO515" s="172">
        <v>0.38034190201378365</v>
      </c>
      <c r="AP515" s="172">
        <v>0</v>
      </c>
      <c r="AQ515" s="172">
        <v>0</v>
      </c>
      <c r="AR515" s="173">
        <v>0</v>
      </c>
      <c r="AS515" s="174">
        <v>8.2730640616442544E-2</v>
      </c>
      <c r="AT515" s="171" t="s">
        <v>232</v>
      </c>
      <c r="AU515" s="172">
        <v>0</v>
      </c>
      <c r="AV515" s="172"/>
      <c r="AW515" s="175" t="s">
        <v>232</v>
      </c>
      <c r="AX515" s="176">
        <v>0</v>
      </c>
      <c r="AY515" s="171" t="s">
        <v>232</v>
      </c>
      <c r="AZ515" s="172">
        <v>0</v>
      </c>
      <c r="BA515" s="172">
        <v>0</v>
      </c>
      <c r="BB515" s="172">
        <v>0</v>
      </c>
      <c r="BC515" s="172">
        <v>0</v>
      </c>
      <c r="BD515" s="172">
        <v>0</v>
      </c>
      <c r="BE515" s="172">
        <v>0</v>
      </c>
      <c r="BF515" s="172">
        <v>0</v>
      </c>
      <c r="BG515" s="172">
        <v>0</v>
      </c>
      <c r="BH515" s="172">
        <v>0</v>
      </c>
      <c r="BI515" s="172">
        <v>0</v>
      </c>
      <c r="BJ515" s="172" t="s">
        <v>232</v>
      </c>
      <c r="BK515" s="172" t="s">
        <v>232</v>
      </c>
      <c r="BL515" s="172" t="s">
        <v>232</v>
      </c>
      <c r="BM515" s="172">
        <v>0</v>
      </c>
      <c r="BN515" s="172">
        <v>0</v>
      </c>
      <c r="BO515" s="172">
        <v>0</v>
      </c>
      <c r="BP515" s="172">
        <v>0</v>
      </c>
      <c r="BQ515" s="172" t="s">
        <v>232</v>
      </c>
      <c r="BR515" s="172" t="s">
        <v>232</v>
      </c>
      <c r="BS515" s="172">
        <v>0</v>
      </c>
      <c r="BT515" s="172">
        <v>0</v>
      </c>
      <c r="BU515" s="172">
        <v>0</v>
      </c>
      <c r="BV515" s="173"/>
      <c r="BW515" s="174">
        <v>0</v>
      </c>
      <c r="BX515" s="177">
        <v>0</v>
      </c>
      <c r="BY515" s="178">
        <v>0.16548561204013379</v>
      </c>
      <c r="BZ515" s="179">
        <v>0</v>
      </c>
      <c r="CA515" s="179">
        <v>4.3346742327512761E-2</v>
      </c>
    </row>
    <row r="516" spans="1:79" x14ac:dyDescent="0.2">
      <c r="A516" s="170">
        <v>42857</v>
      </c>
      <c r="B516" s="171"/>
      <c r="C516" s="172"/>
      <c r="D516" s="172">
        <v>7.0208519302321068E-2</v>
      </c>
      <c r="E516" s="172"/>
      <c r="F516" s="172">
        <v>0.19707420601835055</v>
      </c>
      <c r="G516" s="172"/>
      <c r="H516" s="173"/>
      <c r="I516" s="171"/>
      <c r="J516" s="172"/>
      <c r="K516" s="172"/>
      <c r="L516" s="172"/>
      <c r="M516" s="171"/>
      <c r="N516" s="172"/>
      <c r="O516" s="172"/>
      <c r="P516" s="172"/>
      <c r="Q516" s="172"/>
      <c r="R516" s="172"/>
      <c r="S516" s="172"/>
      <c r="T516" s="172">
        <v>0.85822481930807604</v>
      </c>
      <c r="U516" s="172"/>
      <c r="V516" s="172">
        <v>0.85822481930807604</v>
      </c>
      <c r="W516" s="172"/>
      <c r="X516" s="172"/>
      <c r="Y516" s="172"/>
      <c r="Z516" s="172"/>
      <c r="AA516" s="172"/>
      <c r="AB516" s="172"/>
      <c r="AC516" s="172"/>
      <c r="AD516" s="172"/>
      <c r="AE516" s="172"/>
      <c r="AF516" s="172"/>
      <c r="AG516" s="172"/>
      <c r="AH516" s="172"/>
      <c r="AI516" s="172"/>
      <c r="AJ516" s="173"/>
      <c r="AK516" s="170">
        <v>42857</v>
      </c>
      <c r="AL516" s="171">
        <v>0</v>
      </c>
      <c r="AM516" s="172">
        <v>0</v>
      </c>
      <c r="AN516" s="172">
        <v>0</v>
      </c>
      <c r="AO516" s="172">
        <v>0</v>
      </c>
      <c r="AP516" s="172">
        <v>0</v>
      </c>
      <c r="AQ516" s="172">
        <v>0</v>
      </c>
      <c r="AR516" s="173">
        <v>0</v>
      </c>
      <c r="AS516" s="174">
        <v>0</v>
      </c>
      <c r="AT516" s="171" t="s">
        <v>232</v>
      </c>
      <c r="AU516" s="172">
        <v>0</v>
      </c>
      <c r="AV516" s="172"/>
      <c r="AW516" s="175" t="s">
        <v>232</v>
      </c>
      <c r="AX516" s="176">
        <v>0</v>
      </c>
      <c r="AY516" s="171">
        <v>0</v>
      </c>
      <c r="AZ516" s="172">
        <v>0</v>
      </c>
      <c r="BA516" s="172">
        <v>0</v>
      </c>
      <c r="BB516" s="172">
        <v>0</v>
      </c>
      <c r="BC516" s="172">
        <v>0</v>
      </c>
      <c r="BD516" s="172">
        <v>0</v>
      </c>
      <c r="BE516" s="172">
        <v>0</v>
      </c>
      <c r="BF516" s="172">
        <v>0</v>
      </c>
      <c r="BG516" s="172">
        <v>0</v>
      </c>
      <c r="BH516" s="172">
        <v>0</v>
      </c>
      <c r="BI516" s="172">
        <v>0</v>
      </c>
      <c r="BJ516" s="172" t="s">
        <v>232</v>
      </c>
      <c r="BK516" s="172" t="s">
        <v>232</v>
      </c>
      <c r="BL516" s="172" t="s">
        <v>232</v>
      </c>
      <c r="BM516" s="172">
        <v>0</v>
      </c>
      <c r="BN516" s="172">
        <v>0</v>
      </c>
      <c r="BO516" s="172">
        <v>0</v>
      </c>
      <c r="BP516" s="172">
        <v>0</v>
      </c>
      <c r="BQ516" s="172" t="s">
        <v>232</v>
      </c>
      <c r="BR516" s="172" t="s">
        <v>232</v>
      </c>
      <c r="BS516" s="172">
        <v>0</v>
      </c>
      <c r="BT516" s="172">
        <v>0</v>
      </c>
      <c r="BU516" s="172">
        <v>0</v>
      </c>
      <c r="BV516" s="173"/>
      <c r="BW516" s="174">
        <v>0</v>
      </c>
      <c r="BX516" s="177">
        <v>0</v>
      </c>
      <c r="BY516" s="178">
        <v>0</v>
      </c>
      <c r="BZ516" s="179">
        <v>0</v>
      </c>
      <c r="CA516" s="179">
        <v>0</v>
      </c>
    </row>
    <row r="517" spans="1:79" x14ac:dyDescent="0.2">
      <c r="A517" s="170">
        <v>42858</v>
      </c>
      <c r="B517" s="171"/>
      <c r="C517" s="172"/>
      <c r="D517" s="172">
        <v>7.0208519302321068E-2</v>
      </c>
      <c r="E517" s="172" t="s">
        <v>232</v>
      </c>
      <c r="F517" s="172">
        <v>0.19707420601835055</v>
      </c>
      <c r="G517" s="172" t="s">
        <v>232</v>
      </c>
      <c r="H517" s="173"/>
      <c r="I517" s="171"/>
      <c r="J517" s="172"/>
      <c r="K517" s="172"/>
      <c r="L517" s="172"/>
      <c r="M517" s="171"/>
      <c r="N517" s="172"/>
      <c r="O517" s="172"/>
      <c r="P517" s="172"/>
      <c r="Q517" s="172"/>
      <c r="R517" s="172"/>
      <c r="S517" s="172"/>
      <c r="T517" s="172">
        <v>0.85822481930807604</v>
      </c>
      <c r="U517" s="172" t="s">
        <v>232</v>
      </c>
      <c r="V517" s="172">
        <v>0.85822481930807604</v>
      </c>
      <c r="W517" s="172"/>
      <c r="X517" s="172"/>
      <c r="Y517" s="172"/>
      <c r="Z517" s="172"/>
      <c r="AA517" s="172"/>
      <c r="AB517" s="172"/>
      <c r="AC517" s="172"/>
      <c r="AD517" s="172"/>
      <c r="AE517" s="172"/>
      <c r="AF517" s="172"/>
      <c r="AG517" s="172"/>
      <c r="AH517" s="172"/>
      <c r="AI517" s="172"/>
      <c r="AJ517" s="173"/>
      <c r="AK517" s="170">
        <v>42858</v>
      </c>
      <c r="AL517" s="171">
        <v>0</v>
      </c>
      <c r="AM517" s="172">
        <v>0</v>
      </c>
      <c r="AN517" s="172">
        <v>0</v>
      </c>
      <c r="AO517" s="172">
        <v>0</v>
      </c>
      <c r="AP517" s="172">
        <v>0</v>
      </c>
      <c r="AQ517" s="172">
        <v>0</v>
      </c>
      <c r="AR517" s="173">
        <v>0</v>
      </c>
      <c r="AS517" s="174">
        <v>0</v>
      </c>
      <c r="AT517" s="171">
        <v>0</v>
      </c>
      <c r="AU517" s="172">
        <v>0</v>
      </c>
      <c r="AV517" s="172"/>
      <c r="AW517" s="175" t="s">
        <v>232</v>
      </c>
      <c r="AX517" s="176">
        <v>0</v>
      </c>
      <c r="AY517" s="171">
        <v>0</v>
      </c>
      <c r="AZ517" s="172" t="s">
        <v>232</v>
      </c>
      <c r="BA517" s="172">
        <v>0</v>
      </c>
      <c r="BB517" s="172">
        <v>0</v>
      </c>
      <c r="BC517" s="172">
        <v>0</v>
      </c>
      <c r="BD517" s="172">
        <v>0</v>
      </c>
      <c r="BE517" s="172">
        <v>0</v>
      </c>
      <c r="BF517" s="172">
        <v>0</v>
      </c>
      <c r="BG517" s="172">
        <v>0</v>
      </c>
      <c r="BH517" s="172">
        <v>0</v>
      </c>
      <c r="BI517" s="172">
        <v>0</v>
      </c>
      <c r="BJ517" s="172" t="s">
        <v>232</v>
      </c>
      <c r="BK517" s="172" t="s">
        <v>232</v>
      </c>
      <c r="BL517" s="172" t="s">
        <v>232</v>
      </c>
      <c r="BM517" s="172">
        <v>0</v>
      </c>
      <c r="BN517" s="172">
        <v>0</v>
      </c>
      <c r="BO517" s="172">
        <v>0</v>
      </c>
      <c r="BP517" s="172">
        <v>0</v>
      </c>
      <c r="BQ517" s="172" t="s">
        <v>232</v>
      </c>
      <c r="BR517" s="172" t="s">
        <v>232</v>
      </c>
      <c r="BS517" s="172">
        <v>0</v>
      </c>
      <c r="BT517" s="172">
        <v>0</v>
      </c>
      <c r="BU517" s="172">
        <v>0</v>
      </c>
      <c r="BV517" s="173"/>
      <c r="BW517" s="174">
        <v>0</v>
      </c>
      <c r="BX517" s="177">
        <v>0</v>
      </c>
      <c r="BY517" s="178">
        <v>0</v>
      </c>
      <c r="BZ517" s="179">
        <v>0</v>
      </c>
      <c r="CA517" s="179">
        <v>0</v>
      </c>
    </row>
    <row r="518" spans="1:79" x14ac:dyDescent="0.2">
      <c r="A518" s="170">
        <v>42859</v>
      </c>
      <c r="B518" s="171"/>
      <c r="C518" s="172"/>
      <c r="D518" s="172">
        <v>6.9202417069932159E-2</v>
      </c>
      <c r="E518" s="172">
        <v>1.449608001835653E-2</v>
      </c>
      <c r="F518" s="172">
        <v>0.14447873990290691</v>
      </c>
      <c r="G518" s="172" t="s">
        <v>232</v>
      </c>
      <c r="H518" s="173"/>
      <c r="I518" s="171"/>
      <c r="J518" s="172"/>
      <c r="K518" s="172"/>
      <c r="L518" s="172"/>
      <c r="M518" s="171"/>
      <c r="N518" s="172"/>
      <c r="O518" s="172"/>
      <c r="P518" s="172"/>
      <c r="Q518" s="172"/>
      <c r="R518" s="172"/>
      <c r="S518" s="172"/>
      <c r="T518" s="172">
        <v>0.85626427519107706</v>
      </c>
      <c r="U518" s="172" t="s">
        <v>232</v>
      </c>
      <c r="V518" s="172">
        <v>0.85626427519107706</v>
      </c>
      <c r="W518" s="172"/>
      <c r="X518" s="172"/>
      <c r="Y518" s="172"/>
      <c r="Z518" s="172"/>
      <c r="AA518" s="172"/>
      <c r="AB518" s="172"/>
      <c r="AC518" s="172"/>
      <c r="AD518" s="172"/>
      <c r="AE518" s="172"/>
      <c r="AF518" s="172"/>
      <c r="AG518" s="172"/>
      <c r="AH518" s="172"/>
      <c r="AI518" s="172"/>
      <c r="AJ518" s="173"/>
      <c r="AK518" s="170">
        <v>42859</v>
      </c>
      <c r="AL518" s="171" t="s">
        <v>232</v>
      </c>
      <c r="AM518" s="172">
        <v>0</v>
      </c>
      <c r="AN518" s="172">
        <v>0</v>
      </c>
      <c r="AO518" s="172">
        <v>0</v>
      </c>
      <c r="AP518" s="172">
        <v>0</v>
      </c>
      <c r="AQ518" s="172">
        <v>0</v>
      </c>
      <c r="AR518" s="173">
        <v>0</v>
      </c>
      <c r="AS518" s="174">
        <v>0</v>
      </c>
      <c r="AT518" s="171">
        <v>0</v>
      </c>
      <c r="AU518" s="172" t="s">
        <v>232</v>
      </c>
      <c r="AV518" s="172"/>
      <c r="AW518" s="175" t="s">
        <v>232</v>
      </c>
      <c r="AX518" s="176">
        <v>0</v>
      </c>
      <c r="AY518" s="171">
        <v>0</v>
      </c>
      <c r="AZ518" s="172" t="s">
        <v>232</v>
      </c>
      <c r="BA518" s="172">
        <v>0</v>
      </c>
      <c r="BB518" s="172">
        <v>0</v>
      </c>
      <c r="BC518" s="172">
        <v>0</v>
      </c>
      <c r="BD518" s="172">
        <v>0</v>
      </c>
      <c r="BE518" s="172">
        <v>0</v>
      </c>
      <c r="BF518" s="172">
        <v>0</v>
      </c>
      <c r="BG518" s="172">
        <v>0</v>
      </c>
      <c r="BH518" s="172">
        <v>0</v>
      </c>
      <c r="BI518" s="172">
        <v>0</v>
      </c>
      <c r="BJ518" s="172" t="s">
        <v>232</v>
      </c>
      <c r="BK518" s="172" t="s">
        <v>232</v>
      </c>
      <c r="BL518" s="172" t="s">
        <v>232</v>
      </c>
      <c r="BM518" s="172">
        <v>0</v>
      </c>
      <c r="BN518" s="172">
        <v>0</v>
      </c>
      <c r="BO518" s="172">
        <v>0</v>
      </c>
      <c r="BP518" s="172">
        <v>0</v>
      </c>
      <c r="BQ518" s="172" t="s">
        <v>232</v>
      </c>
      <c r="BR518" s="172" t="s">
        <v>232</v>
      </c>
      <c r="BS518" s="172">
        <v>0</v>
      </c>
      <c r="BT518" s="172">
        <v>0</v>
      </c>
      <c r="BU518" s="172">
        <v>0</v>
      </c>
      <c r="BV518" s="173"/>
      <c r="BW518" s="174">
        <v>0</v>
      </c>
      <c r="BX518" s="177">
        <v>0</v>
      </c>
      <c r="BY518" s="178">
        <v>0</v>
      </c>
      <c r="BZ518" s="179">
        <v>0</v>
      </c>
      <c r="CA518" s="179">
        <v>0</v>
      </c>
    </row>
    <row r="519" spans="1:79" x14ac:dyDescent="0.2">
      <c r="A519" s="170">
        <v>42860</v>
      </c>
      <c r="B519" s="171"/>
      <c r="C519" s="172"/>
      <c r="D519" s="172">
        <v>6.8195721721338087E-2</v>
      </c>
      <c r="E519" s="172">
        <v>0.4639903167238329</v>
      </c>
      <c r="F519" s="172">
        <v>0.23753089165055025</v>
      </c>
      <c r="G519" s="172" t="s">
        <v>232</v>
      </c>
      <c r="H519" s="173"/>
      <c r="I519" s="171"/>
      <c r="J519" s="172"/>
      <c r="K519" s="172"/>
      <c r="L519" s="172"/>
      <c r="M519" s="171"/>
      <c r="N519" s="172"/>
      <c r="O519" s="172"/>
      <c r="P519" s="172"/>
      <c r="Q519" s="172"/>
      <c r="R519" s="172"/>
      <c r="S519" s="172"/>
      <c r="T519" s="172">
        <v>0.85529665939911192</v>
      </c>
      <c r="U519" s="172" t="s">
        <v>232</v>
      </c>
      <c r="V519" s="172">
        <v>0.85529665939911192</v>
      </c>
      <c r="W519" s="172"/>
      <c r="X519" s="172"/>
      <c r="Y519" s="172"/>
      <c r="Z519" s="172"/>
      <c r="AA519" s="172"/>
      <c r="AB519" s="172"/>
      <c r="AC519" s="172"/>
      <c r="AD519" s="172"/>
      <c r="AE519" s="172"/>
      <c r="AF519" s="172"/>
      <c r="AG519" s="172"/>
      <c r="AH519" s="172"/>
      <c r="AI519" s="172"/>
      <c r="AJ519" s="173"/>
      <c r="AK519" s="170">
        <v>42860</v>
      </c>
      <c r="AL519" s="171" t="s">
        <v>232</v>
      </c>
      <c r="AM519" s="172">
        <v>0</v>
      </c>
      <c r="AN519" s="172">
        <v>0</v>
      </c>
      <c r="AO519" s="172">
        <v>0</v>
      </c>
      <c r="AP519" s="172">
        <v>0</v>
      </c>
      <c r="AQ519" s="172">
        <v>0</v>
      </c>
      <c r="AR519" s="173">
        <v>0</v>
      </c>
      <c r="AS519" s="174">
        <v>0</v>
      </c>
      <c r="AT519" s="171">
        <v>0</v>
      </c>
      <c r="AU519" s="172" t="s">
        <v>232</v>
      </c>
      <c r="AV519" s="172"/>
      <c r="AW519" s="175" t="s">
        <v>232</v>
      </c>
      <c r="AX519" s="176">
        <v>0</v>
      </c>
      <c r="AY519" s="171">
        <v>0</v>
      </c>
      <c r="AZ519" s="172" t="s">
        <v>232</v>
      </c>
      <c r="BA519" s="172">
        <v>0</v>
      </c>
      <c r="BB519" s="172">
        <v>0</v>
      </c>
      <c r="BC519" s="172">
        <v>0</v>
      </c>
      <c r="BD519" s="172">
        <v>0</v>
      </c>
      <c r="BE519" s="172">
        <v>0</v>
      </c>
      <c r="BF519" s="172">
        <v>0</v>
      </c>
      <c r="BG519" s="172">
        <v>0</v>
      </c>
      <c r="BH519" s="172">
        <v>0</v>
      </c>
      <c r="BI519" s="172">
        <v>0</v>
      </c>
      <c r="BJ519" s="172" t="s">
        <v>232</v>
      </c>
      <c r="BK519" s="172" t="s">
        <v>232</v>
      </c>
      <c r="BL519" s="172" t="s">
        <v>232</v>
      </c>
      <c r="BM519" s="172">
        <v>0</v>
      </c>
      <c r="BN519" s="172">
        <v>0</v>
      </c>
      <c r="BO519" s="172">
        <v>0</v>
      </c>
      <c r="BP519" s="172">
        <v>0</v>
      </c>
      <c r="BQ519" s="172" t="s">
        <v>232</v>
      </c>
      <c r="BR519" s="172" t="s">
        <v>232</v>
      </c>
      <c r="BS519" s="172">
        <v>0</v>
      </c>
      <c r="BT519" s="172">
        <v>0</v>
      </c>
      <c r="BU519" s="172">
        <v>0</v>
      </c>
      <c r="BV519" s="173"/>
      <c r="BW519" s="174">
        <v>0</v>
      </c>
      <c r="BX519" s="177">
        <v>0</v>
      </c>
      <c r="BY519" s="178">
        <v>0</v>
      </c>
      <c r="BZ519" s="179">
        <v>0</v>
      </c>
      <c r="CA519" s="179">
        <v>0</v>
      </c>
    </row>
    <row r="520" spans="1:79" x14ac:dyDescent="0.2">
      <c r="A520" s="170">
        <v>42863</v>
      </c>
      <c r="B520" s="171"/>
      <c r="C520" s="172"/>
      <c r="D520" s="172">
        <v>6.4175198291342522E-2</v>
      </c>
      <c r="E520" s="172" t="s">
        <v>232</v>
      </c>
      <c r="F520" s="172">
        <v>0.2324406265790844</v>
      </c>
      <c r="G520" s="172" t="s">
        <v>232</v>
      </c>
      <c r="H520" s="173"/>
      <c r="I520" s="171"/>
      <c r="J520" s="172"/>
      <c r="K520" s="172"/>
      <c r="L520" s="172"/>
      <c r="M520" s="171"/>
      <c r="N520" s="172"/>
      <c r="O520" s="172"/>
      <c r="P520" s="172"/>
      <c r="Q520" s="172"/>
      <c r="R520" s="172"/>
      <c r="S520" s="172"/>
      <c r="T520" s="172">
        <v>0.85139204081935771</v>
      </c>
      <c r="U520" s="172" t="s">
        <v>232</v>
      </c>
      <c r="V520" s="172">
        <v>0.85139204081935771</v>
      </c>
      <c r="W520" s="172"/>
      <c r="X520" s="172"/>
      <c r="Y520" s="172"/>
      <c r="Z520" s="172"/>
      <c r="AA520" s="172"/>
      <c r="AB520" s="172"/>
      <c r="AC520" s="172"/>
      <c r="AD520" s="172"/>
      <c r="AE520" s="172"/>
      <c r="AF520" s="172"/>
      <c r="AG520" s="172"/>
      <c r="AH520" s="172"/>
      <c r="AI520" s="172"/>
      <c r="AJ520" s="173"/>
      <c r="AK520" s="170">
        <v>42863</v>
      </c>
      <c r="AL520" s="171" t="s">
        <v>232</v>
      </c>
      <c r="AM520" s="172">
        <v>0</v>
      </c>
      <c r="AN520" s="172">
        <v>0</v>
      </c>
      <c r="AO520" s="172">
        <v>0</v>
      </c>
      <c r="AP520" s="172">
        <v>0</v>
      </c>
      <c r="AQ520" s="172">
        <v>0</v>
      </c>
      <c r="AR520" s="173">
        <v>0</v>
      </c>
      <c r="AS520" s="174">
        <v>0</v>
      </c>
      <c r="AT520" s="171">
        <v>0</v>
      </c>
      <c r="AU520" s="172" t="s">
        <v>232</v>
      </c>
      <c r="AV520" s="172"/>
      <c r="AW520" s="175" t="s">
        <v>232</v>
      </c>
      <c r="AX520" s="176">
        <v>0</v>
      </c>
      <c r="AY520" s="171">
        <v>0</v>
      </c>
      <c r="AZ520" s="172" t="s">
        <v>232</v>
      </c>
      <c r="BA520" s="172">
        <v>0</v>
      </c>
      <c r="BB520" s="172">
        <v>0</v>
      </c>
      <c r="BC520" s="172">
        <v>0</v>
      </c>
      <c r="BD520" s="172">
        <v>0</v>
      </c>
      <c r="BE520" s="172">
        <v>0</v>
      </c>
      <c r="BF520" s="172">
        <v>0</v>
      </c>
      <c r="BG520" s="172">
        <v>0</v>
      </c>
      <c r="BH520" s="172">
        <v>0</v>
      </c>
      <c r="BI520" s="172">
        <v>0</v>
      </c>
      <c r="BJ520" s="172" t="s">
        <v>232</v>
      </c>
      <c r="BK520" s="172" t="s">
        <v>232</v>
      </c>
      <c r="BL520" s="172" t="s">
        <v>232</v>
      </c>
      <c r="BM520" s="172">
        <v>0</v>
      </c>
      <c r="BN520" s="172">
        <v>0</v>
      </c>
      <c r="BO520" s="172">
        <v>0</v>
      </c>
      <c r="BP520" s="172">
        <v>0</v>
      </c>
      <c r="BQ520" s="172" t="s">
        <v>232</v>
      </c>
      <c r="BR520" s="172" t="s">
        <v>232</v>
      </c>
      <c r="BS520" s="172">
        <v>0</v>
      </c>
      <c r="BT520" s="172">
        <v>0</v>
      </c>
      <c r="BU520" s="172">
        <v>0</v>
      </c>
      <c r="BV520" s="173"/>
      <c r="BW520" s="174">
        <v>0</v>
      </c>
      <c r="BX520" s="177">
        <v>0</v>
      </c>
      <c r="BY520" s="178">
        <v>0</v>
      </c>
      <c r="BZ520" s="179">
        <v>0</v>
      </c>
      <c r="CA520" s="179">
        <v>0</v>
      </c>
    </row>
    <row r="521" spans="1:79" x14ac:dyDescent="0.2">
      <c r="A521" s="170">
        <v>42864</v>
      </c>
      <c r="B521" s="171"/>
      <c r="C521" s="172"/>
      <c r="D521" s="172">
        <v>6.3169610403936954E-2</v>
      </c>
      <c r="E521" s="172" t="s">
        <v>232</v>
      </c>
      <c r="F521" s="172">
        <v>0.23242888181495605</v>
      </c>
      <c r="G521" s="172" t="s">
        <v>232</v>
      </c>
      <c r="H521" s="173"/>
      <c r="I521" s="171"/>
      <c r="J521" s="172"/>
      <c r="K521" s="172"/>
      <c r="L521" s="172"/>
      <c r="M521" s="171"/>
      <c r="N521" s="172"/>
      <c r="O521" s="172"/>
      <c r="P521" s="172"/>
      <c r="Q521" s="172"/>
      <c r="R521" s="172"/>
      <c r="S521" s="172"/>
      <c r="T521" s="172">
        <v>0.84943115800506763</v>
      </c>
      <c r="U521" s="172" t="s">
        <v>232</v>
      </c>
      <c r="V521" s="172">
        <v>0.84943115800506763</v>
      </c>
      <c r="W521" s="172"/>
      <c r="X521" s="172"/>
      <c r="Y521" s="172"/>
      <c r="Z521" s="172"/>
      <c r="AA521" s="172"/>
      <c r="AB521" s="172"/>
      <c r="AC521" s="172"/>
      <c r="AD521" s="172"/>
      <c r="AE521" s="172"/>
      <c r="AF521" s="172"/>
      <c r="AG521" s="172"/>
      <c r="AH521" s="172"/>
      <c r="AI521" s="172"/>
      <c r="AJ521" s="173"/>
      <c r="AK521" s="170">
        <v>42864</v>
      </c>
      <c r="AL521" s="171" t="s">
        <v>232</v>
      </c>
      <c r="AM521" s="172">
        <v>0</v>
      </c>
      <c r="AN521" s="172">
        <v>0</v>
      </c>
      <c r="AO521" s="172">
        <v>0</v>
      </c>
      <c r="AP521" s="172">
        <v>0</v>
      </c>
      <c r="AQ521" s="172">
        <v>0</v>
      </c>
      <c r="AR521" s="173">
        <v>0</v>
      </c>
      <c r="AS521" s="174">
        <v>0</v>
      </c>
      <c r="AT521" s="171">
        <v>0</v>
      </c>
      <c r="AU521" s="172" t="s">
        <v>232</v>
      </c>
      <c r="AV521" s="172"/>
      <c r="AW521" s="175" t="s">
        <v>232</v>
      </c>
      <c r="AX521" s="176">
        <v>0</v>
      </c>
      <c r="AY521" s="171" t="s">
        <v>232</v>
      </c>
      <c r="AZ521" s="172" t="s">
        <v>232</v>
      </c>
      <c r="BA521" s="172">
        <v>0</v>
      </c>
      <c r="BB521" s="172">
        <v>0</v>
      </c>
      <c r="BC521" s="172">
        <v>0</v>
      </c>
      <c r="BD521" s="172">
        <v>0</v>
      </c>
      <c r="BE521" s="172" t="s">
        <v>232</v>
      </c>
      <c r="BF521" s="172">
        <v>0</v>
      </c>
      <c r="BG521" s="172">
        <v>0</v>
      </c>
      <c r="BH521" s="172">
        <v>0</v>
      </c>
      <c r="BI521" s="172">
        <v>0</v>
      </c>
      <c r="BJ521" s="172" t="s">
        <v>232</v>
      </c>
      <c r="BK521" s="172" t="s">
        <v>232</v>
      </c>
      <c r="BL521" s="172" t="s">
        <v>232</v>
      </c>
      <c r="BM521" s="172">
        <v>0</v>
      </c>
      <c r="BN521" s="172">
        <v>0</v>
      </c>
      <c r="BO521" s="172">
        <v>0</v>
      </c>
      <c r="BP521" s="172">
        <v>0</v>
      </c>
      <c r="BQ521" s="172" t="s">
        <v>232</v>
      </c>
      <c r="BR521" s="172" t="s">
        <v>232</v>
      </c>
      <c r="BS521" s="172">
        <v>0</v>
      </c>
      <c r="BT521" s="172">
        <v>0</v>
      </c>
      <c r="BU521" s="172">
        <v>0</v>
      </c>
      <c r="BV521" s="173"/>
      <c r="BW521" s="174">
        <v>0</v>
      </c>
      <c r="BX521" s="177">
        <v>0</v>
      </c>
      <c r="BY521" s="178">
        <v>0</v>
      </c>
      <c r="BZ521" s="179">
        <v>0</v>
      </c>
      <c r="CA521" s="179">
        <v>0</v>
      </c>
    </row>
    <row r="522" spans="1:79" x14ac:dyDescent="0.2">
      <c r="A522" s="170">
        <v>42865</v>
      </c>
      <c r="B522" s="171"/>
      <c r="C522" s="172"/>
      <c r="D522" s="172">
        <v>6.216411325900139E-2</v>
      </c>
      <c r="E522" s="172" t="s">
        <v>232</v>
      </c>
      <c r="F522" s="172">
        <v>0.23241713823767576</v>
      </c>
      <c r="G522" s="172" t="s">
        <v>232</v>
      </c>
      <c r="H522" s="173"/>
      <c r="I522" s="171"/>
      <c r="J522" s="172"/>
      <c r="K522" s="172"/>
      <c r="L522" s="172"/>
      <c r="M522" s="171"/>
      <c r="N522" s="172"/>
      <c r="O522" s="172"/>
      <c r="P522" s="172"/>
      <c r="Q522" s="172"/>
      <c r="R522" s="172"/>
      <c r="S522" s="172"/>
      <c r="T522" s="172">
        <v>0.84846327281357958</v>
      </c>
      <c r="U522" s="172" t="s">
        <v>232</v>
      </c>
      <c r="V522" s="172">
        <v>0.84846327281357958</v>
      </c>
      <c r="W522" s="172"/>
      <c r="X522" s="172"/>
      <c r="Y522" s="172"/>
      <c r="Z522" s="172"/>
      <c r="AA522" s="172"/>
      <c r="AB522" s="172"/>
      <c r="AC522" s="172"/>
      <c r="AD522" s="172"/>
      <c r="AE522" s="172"/>
      <c r="AF522" s="172"/>
      <c r="AG522" s="172"/>
      <c r="AH522" s="172"/>
      <c r="AI522" s="172"/>
      <c r="AJ522" s="173"/>
      <c r="AK522" s="170">
        <v>42865</v>
      </c>
      <c r="AL522" s="171">
        <v>0</v>
      </c>
      <c r="AM522" s="172">
        <v>0</v>
      </c>
      <c r="AN522" s="172">
        <v>0</v>
      </c>
      <c r="AO522" s="172">
        <v>0</v>
      </c>
      <c r="AP522" s="172">
        <v>0</v>
      </c>
      <c r="AQ522" s="172">
        <v>0</v>
      </c>
      <c r="AR522" s="173">
        <v>0</v>
      </c>
      <c r="AS522" s="174">
        <v>0</v>
      </c>
      <c r="AT522" s="171">
        <v>0</v>
      </c>
      <c r="AU522" s="172" t="s">
        <v>232</v>
      </c>
      <c r="AV522" s="172"/>
      <c r="AW522" s="175">
        <v>0</v>
      </c>
      <c r="AX522" s="176">
        <v>0</v>
      </c>
      <c r="AY522" s="171" t="s">
        <v>232</v>
      </c>
      <c r="AZ522" s="172" t="s">
        <v>232</v>
      </c>
      <c r="BA522" s="172">
        <v>0</v>
      </c>
      <c r="BB522" s="172">
        <v>0</v>
      </c>
      <c r="BC522" s="172">
        <v>0</v>
      </c>
      <c r="BD522" s="172">
        <v>0</v>
      </c>
      <c r="BE522" s="172" t="s">
        <v>232</v>
      </c>
      <c r="BF522" s="172">
        <v>0</v>
      </c>
      <c r="BG522" s="172">
        <v>0</v>
      </c>
      <c r="BH522" s="172">
        <v>0</v>
      </c>
      <c r="BI522" s="172">
        <v>0</v>
      </c>
      <c r="BJ522" s="172" t="s">
        <v>232</v>
      </c>
      <c r="BK522" s="172" t="s">
        <v>232</v>
      </c>
      <c r="BL522" s="172" t="s">
        <v>232</v>
      </c>
      <c r="BM522" s="172">
        <v>0</v>
      </c>
      <c r="BN522" s="172">
        <v>0</v>
      </c>
      <c r="BO522" s="172">
        <v>0</v>
      </c>
      <c r="BP522" s="172">
        <v>0</v>
      </c>
      <c r="BQ522" s="172" t="s">
        <v>232</v>
      </c>
      <c r="BR522" s="172" t="s">
        <v>232</v>
      </c>
      <c r="BS522" s="172">
        <v>0</v>
      </c>
      <c r="BT522" s="172">
        <v>0</v>
      </c>
      <c r="BU522" s="172">
        <v>0</v>
      </c>
      <c r="BV522" s="173"/>
      <c r="BW522" s="174">
        <v>0</v>
      </c>
      <c r="BX522" s="177">
        <v>0</v>
      </c>
      <c r="BY522" s="178">
        <v>0</v>
      </c>
      <c r="BZ522" s="179">
        <v>0</v>
      </c>
      <c r="CA522" s="179">
        <v>0</v>
      </c>
    </row>
    <row r="523" spans="1:79" x14ac:dyDescent="0.2">
      <c r="A523" s="170">
        <v>42866</v>
      </c>
      <c r="B523" s="171"/>
      <c r="C523" s="172"/>
      <c r="D523" s="172">
        <v>6.216099698219571E-2</v>
      </c>
      <c r="E523" s="172" t="s">
        <v>232</v>
      </c>
      <c r="F523" s="172">
        <v>0.23038680732388409</v>
      </c>
      <c r="G523" s="172" t="s">
        <v>232</v>
      </c>
      <c r="H523" s="173"/>
      <c r="I523" s="171"/>
      <c r="J523" s="172"/>
      <c r="K523" s="172"/>
      <c r="L523" s="172"/>
      <c r="M523" s="171"/>
      <c r="N523" s="172"/>
      <c r="O523" s="172"/>
      <c r="P523" s="172"/>
      <c r="Q523" s="172"/>
      <c r="R523" s="172"/>
      <c r="S523" s="172"/>
      <c r="T523" s="172">
        <v>0.84650224481319059</v>
      </c>
      <c r="U523" s="172" t="s">
        <v>232</v>
      </c>
      <c r="V523" s="172">
        <v>0.84650224481319059</v>
      </c>
      <c r="W523" s="172"/>
      <c r="X523" s="172"/>
      <c r="Y523" s="172"/>
      <c r="Z523" s="172"/>
      <c r="AA523" s="172"/>
      <c r="AB523" s="172"/>
      <c r="AC523" s="172"/>
      <c r="AD523" s="172"/>
      <c r="AE523" s="172"/>
      <c r="AF523" s="172"/>
      <c r="AG523" s="172"/>
      <c r="AH523" s="172"/>
      <c r="AI523" s="172"/>
      <c r="AJ523" s="173"/>
      <c r="AK523" s="170">
        <v>42866</v>
      </c>
      <c r="AL523" s="171">
        <v>0</v>
      </c>
      <c r="AM523" s="172">
        <v>0</v>
      </c>
      <c r="AN523" s="172">
        <v>0</v>
      </c>
      <c r="AO523" s="172">
        <v>0</v>
      </c>
      <c r="AP523" s="172">
        <v>0</v>
      </c>
      <c r="AQ523" s="172">
        <v>0</v>
      </c>
      <c r="AR523" s="173">
        <v>0</v>
      </c>
      <c r="AS523" s="174">
        <v>0</v>
      </c>
      <c r="AT523" s="171" t="s">
        <v>232</v>
      </c>
      <c r="AU523" s="172" t="s">
        <v>232</v>
      </c>
      <c r="AV523" s="172"/>
      <c r="AW523" s="175">
        <v>1.0043858180722489</v>
      </c>
      <c r="AX523" s="176">
        <v>1.0043858180722489</v>
      </c>
      <c r="AY523" s="171" t="s">
        <v>232</v>
      </c>
      <c r="AZ523" s="172" t="s">
        <v>232</v>
      </c>
      <c r="BA523" s="172">
        <v>0</v>
      </c>
      <c r="BB523" s="172">
        <v>0</v>
      </c>
      <c r="BC523" s="172">
        <v>0</v>
      </c>
      <c r="BD523" s="172">
        <v>0</v>
      </c>
      <c r="BE523" s="172" t="s">
        <v>232</v>
      </c>
      <c r="BF523" s="172">
        <v>0</v>
      </c>
      <c r="BG523" s="172">
        <v>0</v>
      </c>
      <c r="BH523" s="172">
        <v>0</v>
      </c>
      <c r="BI523" s="172">
        <v>0</v>
      </c>
      <c r="BJ523" s="172" t="s">
        <v>232</v>
      </c>
      <c r="BK523" s="172" t="s">
        <v>232</v>
      </c>
      <c r="BL523" s="172" t="s">
        <v>232</v>
      </c>
      <c r="BM523" s="172">
        <v>0</v>
      </c>
      <c r="BN523" s="172">
        <v>0</v>
      </c>
      <c r="BO523" s="172">
        <v>0</v>
      </c>
      <c r="BP523" s="172">
        <v>0</v>
      </c>
      <c r="BQ523" s="172" t="s">
        <v>232</v>
      </c>
      <c r="BR523" s="172" t="s">
        <v>232</v>
      </c>
      <c r="BS523" s="172">
        <v>0</v>
      </c>
      <c r="BT523" s="172">
        <v>0</v>
      </c>
      <c r="BU523" s="172">
        <v>0</v>
      </c>
      <c r="BV523" s="173"/>
      <c r="BW523" s="174">
        <v>0</v>
      </c>
      <c r="BX523" s="177">
        <v>0</v>
      </c>
      <c r="BY523" s="178">
        <v>0</v>
      </c>
      <c r="BZ523" s="179">
        <v>0</v>
      </c>
      <c r="CA523" s="179">
        <v>0</v>
      </c>
    </row>
    <row r="524" spans="1:79" x14ac:dyDescent="0.2">
      <c r="A524" s="170">
        <v>42867</v>
      </c>
      <c r="B524" s="171"/>
      <c r="C524" s="172"/>
      <c r="D524" s="172">
        <v>5.9150538119525906E-2</v>
      </c>
      <c r="E524" s="172" t="s">
        <v>232</v>
      </c>
      <c r="F524" s="172">
        <v>0.23239365464281073</v>
      </c>
      <c r="G524" s="172" t="s">
        <v>232</v>
      </c>
      <c r="H524" s="173"/>
      <c r="I524" s="171"/>
      <c r="J524" s="172"/>
      <c r="K524" s="172"/>
      <c r="L524" s="172"/>
      <c r="M524" s="171"/>
      <c r="N524" s="172"/>
      <c r="O524" s="172"/>
      <c r="P524" s="172"/>
      <c r="Q524" s="172"/>
      <c r="R524" s="172"/>
      <c r="S524" s="172"/>
      <c r="T524" s="172">
        <v>0.84454113924050545</v>
      </c>
      <c r="U524" s="172" t="s">
        <v>232</v>
      </c>
      <c r="V524" s="172">
        <v>0.84454113924050545</v>
      </c>
      <c r="W524" s="172"/>
      <c r="X524" s="172"/>
      <c r="Y524" s="172"/>
      <c r="Z524" s="172"/>
      <c r="AA524" s="172"/>
      <c r="AB524" s="172"/>
      <c r="AC524" s="172"/>
      <c r="AD524" s="172"/>
      <c r="AE524" s="172"/>
      <c r="AF524" s="172"/>
      <c r="AG524" s="172"/>
      <c r="AH524" s="172"/>
      <c r="AI524" s="172"/>
      <c r="AJ524" s="173"/>
      <c r="AK524" s="170">
        <v>42867</v>
      </c>
      <c r="AL524" s="171">
        <v>0</v>
      </c>
      <c r="AM524" s="172">
        <v>0</v>
      </c>
      <c r="AN524" s="172">
        <v>0</v>
      </c>
      <c r="AO524" s="172">
        <v>0</v>
      </c>
      <c r="AP524" s="172">
        <v>0</v>
      </c>
      <c r="AQ524" s="172">
        <v>0</v>
      </c>
      <c r="AR524" s="173">
        <v>0</v>
      </c>
      <c r="AS524" s="174">
        <v>0</v>
      </c>
      <c r="AT524" s="171" t="s">
        <v>232</v>
      </c>
      <c r="AU524" s="172" t="s">
        <v>232</v>
      </c>
      <c r="AV524" s="172"/>
      <c r="AW524" s="175">
        <v>0</v>
      </c>
      <c r="AX524" s="176">
        <v>0</v>
      </c>
      <c r="AY524" s="171" t="s">
        <v>232</v>
      </c>
      <c r="AZ524" s="172" t="s">
        <v>232</v>
      </c>
      <c r="BA524" s="172">
        <v>0</v>
      </c>
      <c r="BB524" s="172">
        <v>0</v>
      </c>
      <c r="BC524" s="172">
        <v>0</v>
      </c>
      <c r="BD524" s="172">
        <v>0</v>
      </c>
      <c r="BE524" s="172" t="s">
        <v>232</v>
      </c>
      <c r="BF524" s="172">
        <v>0</v>
      </c>
      <c r="BG524" s="172">
        <v>0</v>
      </c>
      <c r="BH524" s="172">
        <v>0</v>
      </c>
      <c r="BI524" s="172">
        <v>0</v>
      </c>
      <c r="BJ524" s="172" t="s">
        <v>232</v>
      </c>
      <c r="BK524" s="172" t="s">
        <v>232</v>
      </c>
      <c r="BL524" s="172" t="s">
        <v>232</v>
      </c>
      <c r="BM524" s="172">
        <v>0</v>
      </c>
      <c r="BN524" s="172">
        <v>0</v>
      </c>
      <c r="BO524" s="172">
        <v>0</v>
      </c>
      <c r="BP524" s="172">
        <v>0</v>
      </c>
      <c r="BQ524" s="172" t="s">
        <v>232</v>
      </c>
      <c r="BR524" s="172" t="s">
        <v>232</v>
      </c>
      <c r="BS524" s="172">
        <v>0</v>
      </c>
      <c r="BT524" s="172">
        <v>0</v>
      </c>
      <c r="BU524" s="172">
        <v>0</v>
      </c>
      <c r="BV524" s="173"/>
      <c r="BW524" s="174">
        <v>0</v>
      </c>
      <c r="BX524" s="177">
        <v>0</v>
      </c>
      <c r="BY524" s="178">
        <v>0</v>
      </c>
      <c r="BZ524" s="179">
        <v>0</v>
      </c>
      <c r="CA524" s="179">
        <v>0</v>
      </c>
    </row>
    <row r="525" spans="1:79" x14ac:dyDescent="0.2">
      <c r="A525" s="170">
        <v>42870</v>
      </c>
      <c r="B525" s="171"/>
      <c r="C525" s="172"/>
      <c r="D525" s="172">
        <v>7.0173328120450684E-2</v>
      </c>
      <c r="E525" s="172" t="s">
        <v>232</v>
      </c>
      <c r="F525" s="172">
        <v>0.22225589735818443</v>
      </c>
      <c r="G525" s="172" t="s">
        <v>232</v>
      </c>
      <c r="H525" s="173"/>
      <c r="I525" s="171"/>
      <c r="J525" s="172"/>
      <c r="K525" s="172"/>
      <c r="L525" s="172"/>
      <c r="M525" s="171"/>
      <c r="N525" s="172"/>
      <c r="O525" s="172"/>
      <c r="P525" s="172"/>
      <c r="Q525" s="172"/>
      <c r="R525" s="172"/>
      <c r="S525" s="172"/>
      <c r="T525" s="172" t="s">
        <v>232</v>
      </c>
      <c r="U525" s="172" t="s">
        <v>232</v>
      </c>
      <c r="V525" s="172" t="s">
        <v>232</v>
      </c>
      <c r="W525" s="172"/>
      <c r="X525" s="172"/>
      <c r="Y525" s="172"/>
      <c r="Z525" s="172"/>
      <c r="AA525" s="172"/>
      <c r="AB525" s="172"/>
      <c r="AC525" s="172"/>
      <c r="AD525" s="172"/>
      <c r="AE525" s="172"/>
      <c r="AF525" s="172"/>
      <c r="AG525" s="172"/>
      <c r="AH525" s="172"/>
      <c r="AI525" s="172"/>
      <c r="AJ525" s="173"/>
      <c r="AK525" s="170">
        <v>42870</v>
      </c>
      <c r="AL525" s="171">
        <v>0</v>
      </c>
      <c r="AM525" s="172">
        <v>0</v>
      </c>
      <c r="AN525" s="172">
        <v>0</v>
      </c>
      <c r="AO525" s="172">
        <v>0</v>
      </c>
      <c r="AP525" s="172">
        <v>0</v>
      </c>
      <c r="AQ525" s="172">
        <v>0</v>
      </c>
      <c r="AR525" s="173">
        <v>0</v>
      </c>
      <c r="AS525" s="174">
        <v>0</v>
      </c>
      <c r="AT525" s="171" t="s">
        <v>232</v>
      </c>
      <c r="AU525" s="172">
        <v>0</v>
      </c>
      <c r="AV525" s="172"/>
      <c r="AW525" s="175">
        <v>0</v>
      </c>
      <c r="AX525" s="176">
        <v>0</v>
      </c>
      <c r="AY525" s="171" t="s">
        <v>232</v>
      </c>
      <c r="AZ525" s="172" t="s">
        <v>232</v>
      </c>
      <c r="BA525" s="172">
        <v>0</v>
      </c>
      <c r="BB525" s="172">
        <v>0</v>
      </c>
      <c r="BC525" s="172">
        <v>0</v>
      </c>
      <c r="BD525" s="172">
        <v>0</v>
      </c>
      <c r="BE525" s="172" t="s">
        <v>232</v>
      </c>
      <c r="BF525" s="172">
        <v>0</v>
      </c>
      <c r="BG525" s="172">
        <v>0</v>
      </c>
      <c r="BH525" s="172">
        <v>0</v>
      </c>
      <c r="BI525" s="172">
        <v>0</v>
      </c>
      <c r="BJ525" s="172" t="s">
        <v>232</v>
      </c>
      <c r="BK525" s="172" t="s">
        <v>232</v>
      </c>
      <c r="BL525" s="172" t="s">
        <v>232</v>
      </c>
      <c r="BM525" s="172">
        <v>0</v>
      </c>
      <c r="BN525" s="172">
        <v>0</v>
      </c>
      <c r="BO525" s="172">
        <v>0</v>
      </c>
      <c r="BP525" s="172">
        <v>0</v>
      </c>
      <c r="BQ525" s="172" t="s">
        <v>232</v>
      </c>
      <c r="BR525" s="172" t="s">
        <v>232</v>
      </c>
      <c r="BS525" s="172">
        <v>0</v>
      </c>
      <c r="BT525" s="172">
        <v>0</v>
      </c>
      <c r="BU525" s="172">
        <v>0</v>
      </c>
      <c r="BV525" s="173"/>
      <c r="BW525" s="174">
        <v>0</v>
      </c>
      <c r="BX525" s="177">
        <v>0</v>
      </c>
      <c r="BY525" s="178">
        <v>0</v>
      </c>
      <c r="BZ525" s="179">
        <v>0</v>
      </c>
      <c r="CA525" s="179">
        <v>0</v>
      </c>
    </row>
    <row r="526" spans="1:79" x14ac:dyDescent="0.2">
      <c r="A526" s="170">
        <v>42871</v>
      </c>
      <c r="B526" s="171"/>
      <c r="C526" s="172"/>
      <c r="D526" s="172">
        <v>6.9276056828401045E-2</v>
      </c>
      <c r="E526" s="172" t="s">
        <v>232</v>
      </c>
      <c r="F526" s="172">
        <v>0.22437803455297545</v>
      </c>
      <c r="G526" s="172" t="s">
        <v>232</v>
      </c>
      <c r="H526" s="173"/>
      <c r="I526" s="171"/>
      <c r="J526" s="172"/>
      <c r="K526" s="172"/>
      <c r="L526" s="172"/>
      <c r="M526" s="171"/>
      <c r="N526" s="172"/>
      <c r="O526" s="172"/>
      <c r="P526" s="172"/>
      <c r="Q526" s="172"/>
      <c r="R526" s="172"/>
      <c r="S526" s="172"/>
      <c r="T526" s="172" t="s">
        <v>232</v>
      </c>
      <c r="U526" s="172" t="s">
        <v>232</v>
      </c>
      <c r="V526" s="172" t="s">
        <v>232</v>
      </c>
      <c r="W526" s="172"/>
      <c r="X526" s="172"/>
      <c r="Y526" s="172"/>
      <c r="Z526" s="172"/>
      <c r="AA526" s="172"/>
      <c r="AB526" s="172"/>
      <c r="AC526" s="172"/>
      <c r="AD526" s="172"/>
      <c r="AE526" s="172"/>
      <c r="AF526" s="172"/>
      <c r="AG526" s="172"/>
      <c r="AH526" s="172"/>
      <c r="AI526" s="172"/>
      <c r="AJ526" s="173"/>
      <c r="AK526" s="170">
        <v>42871</v>
      </c>
      <c r="AL526" s="171">
        <v>0</v>
      </c>
      <c r="AM526" s="172">
        <v>0</v>
      </c>
      <c r="AN526" s="172">
        <v>0</v>
      </c>
      <c r="AO526" s="172">
        <v>0</v>
      </c>
      <c r="AP526" s="172">
        <v>0</v>
      </c>
      <c r="AQ526" s="172">
        <v>0</v>
      </c>
      <c r="AR526" s="173">
        <v>0</v>
      </c>
      <c r="AS526" s="174">
        <v>0</v>
      </c>
      <c r="AT526" s="171" t="s">
        <v>232</v>
      </c>
      <c r="AU526" s="172">
        <v>0</v>
      </c>
      <c r="AV526" s="172"/>
      <c r="AW526" s="175" t="s">
        <v>232</v>
      </c>
      <c r="AX526" s="176">
        <v>0</v>
      </c>
      <c r="AY526" s="171" t="s">
        <v>232</v>
      </c>
      <c r="AZ526" s="172" t="s">
        <v>232</v>
      </c>
      <c r="BA526" s="172">
        <v>0</v>
      </c>
      <c r="BB526" s="172">
        <v>0</v>
      </c>
      <c r="BC526" s="172">
        <v>0</v>
      </c>
      <c r="BD526" s="172">
        <v>0</v>
      </c>
      <c r="BE526" s="172" t="s">
        <v>232</v>
      </c>
      <c r="BF526" s="172">
        <v>0</v>
      </c>
      <c r="BG526" s="172">
        <v>0</v>
      </c>
      <c r="BH526" s="172">
        <v>0</v>
      </c>
      <c r="BI526" s="172">
        <v>0</v>
      </c>
      <c r="BJ526" s="172" t="s">
        <v>232</v>
      </c>
      <c r="BK526" s="172" t="s">
        <v>232</v>
      </c>
      <c r="BL526" s="172" t="s">
        <v>232</v>
      </c>
      <c r="BM526" s="172">
        <v>0</v>
      </c>
      <c r="BN526" s="172">
        <v>0</v>
      </c>
      <c r="BO526" s="172">
        <v>0</v>
      </c>
      <c r="BP526" s="172">
        <v>0</v>
      </c>
      <c r="BQ526" s="172" t="s">
        <v>232</v>
      </c>
      <c r="BR526" s="172" t="s">
        <v>232</v>
      </c>
      <c r="BS526" s="172">
        <v>0</v>
      </c>
      <c r="BT526" s="172">
        <v>0</v>
      </c>
      <c r="BU526" s="172">
        <v>0</v>
      </c>
      <c r="BV526" s="173"/>
      <c r="BW526" s="174">
        <v>0</v>
      </c>
      <c r="BX526" s="177">
        <v>0</v>
      </c>
      <c r="BY526" s="178">
        <v>0</v>
      </c>
      <c r="BZ526" s="179">
        <v>0</v>
      </c>
      <c r="CA526" s="179">
        <v>0</v>
      </c>
    </row>
    <row r="527" spans="1:79" x14ac:dyDescent="0.2">
      <c r="A527" s="170">
        <v>42872</v>
      </c>
      <c r="B527" s="171"/>
      <c r="C527" s="172"/>
      <c r="D527" s="172" t="s">
        <v>232</v>
      </c>
      <c r="E527" s="172" t="s">
        <v>232</v>
      </c>
      <c r="F527" s="172">
        <v>0.22328918104560386</v>
      </c>
      <c r="G527" s="172" t="s">
        <v>232</v>
      </c>
      <c r="H527" s="173"/>
      <c r="I527" s="171"/>
      <c r="J527" s="172"/>
      <c r="K527" s="172"/>
      <c r="L527" s="172"/>
      <c r="M527" s="171"/>
      <c r="N527" s="172"/>
      <c r="O527" s="172"/>
      <c r="P527" s="172"/>
      <c r="Q527" s="172"/>
      <c r="R527" s="172"/>
      <c r="S527" s="172"/>
      <c r="T527" s="172">
        <v>0.83680459120035089</v>
      </c>
      <c r="U527" s="172" t="s">
        <v>232</v>
      </c>
      <c r="V527" s="172">
        <v>0.83680459120035089</v>
      </c>
      <c r="W527" s="172"/>
      <c r="X527" s="172"/>
      <c r="Y527" s="172"/>
      <c r="Z527" s="172"/>
      <c r="AA527" s="172"/>
      <c r="AB527" s="172"/>
      <c r="AC527" s="172"/>
      <c r="AD527" s="172"/>
      <c r="AE527" s="172"/>
      <c r="AF527" s="172"/>
      <c r="AG527" s="172"/>
      <c r="AH527" s="172"/>
      <c r="AI527" s="172"/>
      <c r="AJ527" s="173"/>
      <c r="AK527" s="170">
        <v>42872</v>
      </c>
      <c r="AL527" s="171">
        <v>0</v>
      </c>
      <c r="AM527" s="172">
        <v>0</v>
      </c>
      <c r="AN527" s="172">
        <v>0</v>
      </c>
      <c r="AO527" s="172">
        <v>0</v>
      </c>
      <c r="AP527" s="172">
        <v>0</v>
      </c>
      <c r="AQ527" s="172">
        <v>0</v>
      </c>
      <c r="AR527" s="173">
        <v>0</v>
      </c>
      <c r="AS527" s="174">
        <v>0</v>
      </c>
      <c r="AT527" s="171" t="s">
        <v>232</v>
      </c>
      <c r="AU527" s="172">
        <v>0</v>
      </c>
      <c r="AV527" s="172"/>
      <c r="AW527" s="175" t="s">
        <v>232</v>
      </c>
      <c r="AX527" s="176">
        <v>0</v>
      </c>
      <c r="AY527" s="171" t="s">
        <v>232</v>
      </c>
      <c r="AZ527" s="172" t="s">
        <v>232</v>
      </c>
      <c r="BA527" s="172">
        <v>0</v>
      </c>
      <c r="BB527" s="172">
        <v>0</v>
      </c>
      <c r="BC527" s="172">
        <v>0</v>
      </c>
      <c r="BD527" s="172">
        <v>0</v>
      </c>
      <c r="BE527" s="172" t="s">
        <v>232</v>
      </c>
      <c r="BF527" s="172">
        <v>0</v>
      </c>
      <c r="BG527" s="172">
        <v>0</v>
      </c>
      <c r="BH527" s="172">
        <v>0</v>
      </c>
      <c r="BI527" s="172">
        <v>0</v>
      </c>
      <c r="BJ527" s="172" t="s">
        <v>232</v>
      </c>
      <c r="BK527" s="172" t="s">
        <v>232</v>
      </c>
      <c r="BL527" s="172" t="s">
        <v>232</v>
      </c>
      <c r="BM527" s="172">
        <v>0</v>
      </c>
      <c r="BN527" s="172">
        <v>0</v>
      </c>
      <c r="BO527" s="172">
        <v>0</v>
      </c>
      <c r="BP527" s="172">
        <v>0</v>
      </c>
      <c r="BQ527" s="172" t="s">
        <v>232</v>
      </c>
      <c r="BR527" s="172" t="s">
        <v>232</v>
      </c>
      <c r="BS527" s="172">
        <v>0</v>
      </c>
      <c r="BT527" s="172">
        <v>0</v>
      </c>
      <c r="BU527" s="172">
        <v>0</v>
      </c>
      <c r="BV527" s="173"/>
      <c r="BW527" s="174">
        <v>0</v>
      </c>
      <c r="BX527" s="177">
        <v>0</v>
      </c>
      <c r="BY527" s="178">
        <v>0</v>
      </c>
      <c r="BZ527" s="179">
        <v>0</v>
      </c>
      <c r="CA527" s="179">
        <v>0</v>
      </c>
    </row>
    <row r="528" spans="1:79" x14ac:dyDescent="0.2">
      <c r="A528" s="170">
        <v>42873</v>
      </c>
      <c r="B528" s="171"/>
      <c r="C528" s="172"/>
      <c r="D528" s="172" t="s">
        <v>232</v>
      </c>
      <c r="E528" s="172" t="s">
        <v>232</v>
      </c>
      <c r="F528" s="172">
        <v>0.22220022207530879</v>
      </c>
      <c r="G528" s="172" t="s">
        <v>232</v>
      </c>
      <c r="H528" s="173"/>
      <c r="I528" s="171"/>
      <c r="J528" s="172"/>
      <c r="K528" s="172"/>
      <c r="L528" s="172"/>
      <c r="M528" s="171"/>
      <c r="N528" s="172"/>
      <c r="O528" s="172"/>
      <c r="P528" s="172"/>
      <c r="Q528" s="172"/>
      <c r="R528" s="172"/>
      <c r="S528" s="172"/>
      <c r="T528" s="172">
        <v>0.83523010279007126</v>
      </c>
      <c r="U528" s="172" t="s">
        <v>232</v>
      </c>
      <c r="V528" s="172">
        <v>0.83523010279007126</v>
      </c>
      <c r="W528" s="172"/>
      <c r="X528" s="172"/>
      <c r="Y528" s="172"/>
      <c r="Z528" s="172"/>
      <c r="AA528" s="172"/>
      <c r="AB528" s="172"/>
      <c r="AC528" s="172"/>
      <c r="AD528" s="172"/>
      <c r="AE528" s="172"/>
      <c r="AF528" s="172"/>
      <c r="AG528" s="172"/>
      <c r="AH528" s="172"/>
      <c r="AI528" s="172"/>
      <c r="AJ528" s="173"/>
      <c r="AK528" s="170">
        <v>42873</v>
      </c>
      <c r="AL528" s="171" t="s">
        <v>232</v>
      </c>
      <c r="AM528" s="172">
        <v>0</v>
      </c>
      <c r="AN528" s="172">
        <v>0</v>
      </c>
      <c r="AO528" s="172">
        <v>0</v>
      </c>
      <c r="AP528" s="172">
        <v>0</v>
      </c>
      <c r="AQ528" s="172">
        <v>0</v>
      </c>
      <c r="AR528" s="173">
        <v>0</v>
      </c>
      <c r="AS528" s="174">
        <v>0</v>
      </c>
      <c r="AT528" s="171" t="s">
        <v>232</v>
      </c>
      <c r="AU528" s="172">
        <v>0</v>
      </c>
      <c r="AV528" s="172"/>
      <c r="AW528" s="175" t="s">
        <v>232</v>
      </c>
      <c r="AX528" s="176">
        <v>0</v>
      </c>
      <c r="AY528" s="171" t="s">
        <v>232</v>
      </c>
      <c r="AZ528" s="172" t="s">
        <v>232</v>
      </c>
      <c r="BA528" s="172">
        <v>0</v>
      </c>
      <c r="BB528" s="172">
        <v>0</v>
      </c>
      <c r="BC528" s="172">
        <v>0</v>
      </c>
      <c r="BD528" s="172">
        <v>0</v>
      </c>
      <c r="BE528" s="172" t="s">
        <v>232</v>
      </c>
      <c r="BF528" s="172">
        <v>0</v>
      </c>
      <c r="BG528" s="172">
        <v>0</v>
      </c>
      <c r="BH528" s="172">
        <v>0</v>
      </c>
      <c r="BI528" s="172">
        <v>0</v>
      </c>
      <c r="BJ528" s="172" t="s">
        <v>232</v>
      </c>
      <c r="BK528" s="172" t="s">
        <v>232</v>
      </c>
      <c r="BL528" s="172" t="s">
        <v>232</v>
      </c>
      <c r="BM528" s="172">
        <v>0</v>
      </c>
      <c r="BN528" s="172">
        <v>0</v>
      </c>
      <c r="BO528" s="172">
        <v>0</v>
      </c>
      <c r="BP528" s="172">
        <v>0</v>
      </c>
      <c r="BQ528" s="172" t="s">
        <v>232</v>
      </c>
      <c r="BR528" s="172" t="s">
        <v>232</v>
      </c>
      <c r="BS528" s="172">
        <v>0</v>
      </c>
      <c r="BT528" s="172">
        <v>0</v>
      </c>
      <c r="BU528" s="172">
        <v>0</v>
      </c>
      <c r="BV528" s="173"/>
      <c r="BW528" s="174">
        <v>0</v>
      </c>
      <c r="BX528" s="177">
        <v>0</v>
      </c>
      <c r="BY528" s="178">
        <v>0</v>
      </c>
      <c r="BZ528" s="179">
        <v>0</v>
      </c>
      <c r="CA528" s="179">
        <v>0</v>
      </c>
    </row>
    <row r="529" spans="1:79" x14ac:dyDescent="0.2">
      <c r="A529" s="170">
        <v>42874</v>
      </c>
      <c r="B529" s="171"/>
      <c r="C529" s="172"/>
      <c r="D529" s="172" t="s">
        <v>232</v>
      </c>
      <c r="E529" s="172" t="s">
        <v>232</v>
      </c>
      <c r="F529" s="172">
        <v>0.22221099944447134</v>
      </c>
      <c r="G529" s="172" t="s">
        <v>232</v>
      </c>
      <c r="H529" s="173"/>
      <c r="I529" s="171"/>
      <c r="J529" s="172"/>
      <c r="K529" s="172"/>
      <c r="L529" s="172"/>
      <c r="M529" s="171"/>
      <c r="N529" s="172"/>
      <c r="O529" s="172"/>
      <c r="P529" s="172"/>
      <c r="Q529" s="172"/>
      <c r="R529" s="172"/>
      <c r="S529" s="172"/>
      <c r="T529" s="172">
        <v>0.83378253408568614</v>
      </c>
      <c r="U529" s="172" t="s">
        <v>232</v>
      </c>
      <c r="V529" s="172">
        <v>0.83378253408568614</v>
      </c>
      <c r="W529" s="172"/>
      <c r="X529" s="172"/>
      <c r="Y529" s="172"/>
      <c r="Z529" s="172"/>
      <c r="AA529" s="172"/>
      <c r="AB529" s="172"/>
      <c r="AC529" s="172"/>
      <c r="AD529" s="172"/>
      <c r="AE529" s="172"/>
      <c r="AF529" s="172"/>
      <c r="AG529" s="172"/>
      <c r="AH529" s="172"/>
      <c r="AI529" s="172"/>
      <c r="AJ529" s="173"/>
      <c r="AK529" s="170">
        <v>42874</v>
      </c>
      <c r="AL529" s="171" t="s">
        <v>232</v>
      </c>
      <c r="AM529" s="172">
        <v>0</v>
      </c>
      <c r="AN529" s="172">
        <v>0</v>
      </c>
      <c r="AO529" s="172">
        <v>0</v>
      </c>
      <c r="AP529" s="172">
        <v>0</v>
      </c>
      <c r="AQ529" s="172">
        <v>0</v>
      </c>
      <c r="AR529" s="173">
        <v>0</v>
      </c>
      <c r="AS529" s="174">
        <v>0</v>
      </c>
      <c r="AT529" s="171" t="s">
        <v>232</v>
      </c>
      <c r="AU529" s="172">
        <v>0.3347952726907496</v>
      </c>
      <c r="AV529" s="172"/>
      <c r="AW529" s="175" t="s">
        <v>232</v>
      </c>
      <c r="AX529" s="176">
        <v>0.3347952726907496</v>
      </c>
      <c r="AY529" s="171" t="s">
        <v>232</v>
      </c>
      <c r="AZ529" s="172" t="s">
        <v>232</v>
      </c>
      <c r="BA529" s="172">
        <v>0</v>
      </c>
      <c r="BB529" s="172">
        <v>0</v>
      </c>
      <c r="BC529" s="172">
        <v>0</v>
      </c>
      <c r="BD529" s="172">
        <v>0</v>
      </c>
      <c r="BE529" s="172" t="s">
        <v>232</v>
      </c>
      <c r="BF529" s="172">
        <v>0</v>
      </c>
      <c r="BG529" s="172">
        <v>0</v>
      </c>
      <c r="BH529" s="172">
        <v>0</v>
      </c>
      <c r="BI529" s="172">
        <v>0</v>
      </c>
      <c r="BJ529" s="172" t="s">
        <v>232</v>
      </c>
      <c r="BK529" s="172" t="s">
        <v>232</v>
      </c>
      <c r="BL529" s="172" t="s">
        <v>232</v>
      </c>
      <c r="BM529" s="172">
        <v>0</v>
      </c>
      <c r="BN529" s="172">
        <v>0</v>
      </c>
      <c r="BO529" s="172">
        <v>0</v>
      </c>
      <c r="BP529" s="172">
        <v>0</v>
      </c>
      <c r="BQ529" s="172" t="s">
        <v>232</v>
      </c>
      <c r="BR529" s="172" t="s">
        <v>232</v>
      </c>
      <c r="BS529" s="172">
        <v>0</v>
      </c>
      <c r="BT529" s="172">
        <v>0</v>
      </c>
      <c r="BU529" s="172">
        <v>0</v>
      </c>
      <c r="BV529" s="173"/>
      <c r="BW529" s="174">
        <v>0</v>
      </c>
      <c r="BX529" s="177">
        <v>0</v>
      </c>
      <c r="BY529" s="178">
        <v>0</v>
      </c>
      <c r="BZ529" s="179">
        <v>0</v>
      </c>
      <c r="CA529" s="179">
        <v>0</v>
      </c>
    </row>
    <row r="530" spans="1:79" x14ac:dyDescent="0.2">
      <c r="A530" s="170">
        <v>42877</v>
      </c>
      <c r="B530" s="171"/>
      <c r="C530" s="172"/>
      <c r="D530" s="172" t="s">
        <v>232</v>
      </c>
      <c r="E530" s="172" t="s">
        <v>232</v>
      </c>
      <c r="F530" s="172">
        <v>0.22217733791153188</v>
      </c>
      <c r="G530" s="172" t="s">
        <v>232</v>
      </c>
      <c r="H530" s="173"/>
      <c r="I530" s="171"/>
      <c r="J530" s="172"/>
      <c r="K530" s="172"/>
      <c r="L530" s="172"/>
      <c r="M530" s="171"/>
      <c r="N530" s="172"/>
      <c r="O530" s="172"/>
      <c r="P530" s="172"/>
      <c r="Q530" s="172"/>
      <c r="R530" s="172"/>
      <c r="S530" s="172"/>
      <c r="T530" s="172">
        <v>0.82889049347668509</v>
      </c>
      <c r="U530" s="172" t="s">
        <v>232</v>
      </c>
      <c r="V530" s="172">
        <v>0.82889049347668509</v>
      </c>
      <c r="W530" s="172"/>
      <c r="X530" s="172"/>
      <c r="Y530" s="172"/>
      <c r="Z530" s="172"/>
      <c r="AA530" s="172"/>
      <c r="AB530" s="172"/>
      <c r="AC530" s="172"/>
      <c r="AD530" s="172"/>
      <c r="AE530" s="172"/>
      <c r="AF530" s="172"/>
      <c r="AG530" s="172"/>
      <c r="AH530" s="172"/>
      <c r="AI530" s="172"/>
      <c r="AJ530" s="173"/>
      <c r="AK530" s="170">
        <v>42877</v>
      </c>
      <c r="AL530" s="171" t="s">
        <v>232</v>
      </c>
      <c r="AM530" s="172">
        <v>0</v>
      </c>
      <c r="AN530" s="172">
        <v>0</v>
      </c>
      <c r="AO530" s="172">
        <v>0</v>
      </c>
      <c r="AP530" s="172">
        <v>0</v>
      </c>
      <c r="AQ530" s="172">
        <v>0</v>
      </c>
      <c r="AR530" s="173">
        <v>0</v>
      </c>
      <c r="AS530" s="174">
        <v>0</v>
      </c>
      <c r="AT530" s="171" t="s">
        <v>232</v>
      </c>
      <c r="AU530" s="172">
        <v>0</v>
      </c>
      <c r="AV530" s="172"/>
      <c r="AW530" s="175" t="s">
        <v>232</v>
      </c>
      <c r="AX530" s="176">
        <v>0</v>
      </c>
      <c r="AY530" s="171" t="s">
        <v>232</v>
      </c>
      <c r="AZ530" s="172" t="s">
        <v>232</v>
      </c>
      <c r="BA530" s="172">
        <v>0</v>
      </c>
      <c r="BB530" s="172">
        <v>0</v>
      </c>
      <c r="BC530" s="172">
        <v>0</v>
      </c>
      <c r="BD530" s="172">
        <v>0</v>
      </c>
      <c r="BE530" s="172" t="s">
        <v>232</v>
      </c>
      <c r="BF530" s="172">
        <v>0</v>
      </c>
      <c r="BG530" s="172">
        <v>0</v>
      </c>
      <c r="BH530" s="172">
        <v>0</v>
      </c>
      <c r="BI530" s="172">
        <v>0</v>
      </c>
      <c r="BJ530" s="172" t="s">
        <v>232</v>
      </c>
      <c r="BK530" s="172" t="s">
        <v>232</v>
      </c>
      <c r="BL530" s="172" t="s">
        <v>232</v>
      </c>
      <c r="BM530" s="172">
        <v>0</v>
      </c>
      <c r="BN530" s="172">
        <v>0</v>
      </c>
      <c r="BO530" s="172">
        <v>0</v>
      </c>
      <c r="BP530" s="172">
        <v>0</v>
      </c>
      <c r="BQ530" s="172" t="s">
        <v>232</v>
      </c>
      <c r="BR530" s="172" t="s">
        <v>232</v>
      </c>
      <c r="BS530" s="172">
        <v>0</v>
      </c>
      <c r="BT530" s="172">
        <v>0</v>
      </c>
      <c r="BU530" s="172">
        <v>0</v>
      </c>
      <c r="BV530" s="173"/>
      <c r="BW530" s="174">
        <v>0</v>
      </c>
      <c r="BX530" s="177">
        <v>0</v>
      </c>
      <c r="BY530" s="178">
        <v>0</v>
      </c>
      <c r="BZ530" s="179">
        <v>0</v>
      </c>
      <c r="CA530" s="179">
        <v>0</v>
      </c>
    </row>
    <row r="531" spans="1:79" x14ac:dyDescent="0.2">
      <c r="A531" s="170">
        <v>42878</v>
      </c>
      <c r="B531" s="171"/>
      <c r="C531" s="172"/>
      <c r="D531" s="172" t="s">
        <v>232</v>
      </c>
      <c r="E531" s="172" t="s">
        <v>232</v>
      </c>
      <c r="F531" s="172">
        <v>0.21712237117825664</v>
      </c>
      <c r="G531" s="172" t="s">
        <v>232</v>
      </c>
      <c r="H531" s="173"/>
      <c r="I531" s="171"/>
      <c r="J531" s="172"/>
      <c r="K531" s="172"/>
      <c r="L531" s="172"/>
      <c r="M531" s="171"/>
      <c r="N531" s="172"/>
      <c r="O531" s="172"/>
      <c r="P531" s="172"/>
      <c r="Q531" s="172"/>
      <c r="R531" s="172"/>
      <c r="S531" s="172"/>
      <c r="T531" s="172">
        <v>0.82692859333115565</v>
      </c>
      <c r="U531" s="172" t="s">
        <v>232</v>
      </c>
      <c r="V531" s="172">
        <v>0.82692859333115565</v>
      </c>
      <c r="W531" s="172"/>
      <c r="X531" s="172"/>
      <c r="Y531" s="172"/>
      <c r="Z531" s="172"/>
      <c r="AA531" s="172"/>
      <c r="AB531" s="172"/>
      <c r="AC531" s="172"/>
      <c r="AD531" s="172"/>
      <c r="AE531" s="172"/>
      <c r="AF531" s="172"/>
      <c r="AG531" s="172"/>
      <c r="AH531" s="172"/>
      <c r="AI531" s="172"/>
      <c r="AJ531" s="173"/>
      <c r="AK531" s="170">
        <v>42878</v>
      </c>
      <c r="AL531" s="171" t="s">
        <v>232</v>
      </c>
      <c r="AM531" s="172">
        <v>0</v>
      </c>
      <c r="AN531" s="172">
        <v>0</v>
      </c>
      <c r="AO531" s="172">
        <v>0</v>
      </c>
      <c r="AP531" s="172">
        <v>0</v>
      </c>
      <c r="AQ531" s="172">
        <v>0</v>
      </c>
      <c r="AR531" s="173">
        <v>0</v>
      </c>
      <c r="AS531" s="174">
        <v>0</v>
      </c>
      <c r="AT531" s="171" t="s">
        <v>232</v>
      </c>
      <c r="AU531" s="172">
        <v>0</v>
      </c>
      <c r="AV531" s="172"/>
      <c r="AW531" s="175" t="s">
        <v>232</v>
      </c>
      <c r="AX531" s="176">
        <v>0</v>
      </c>
      <c r="AY531" s="171" t="s">
        <v>232</v>
      </c>
      <c r="AZ531" s="172" t="s">
        <v>232</v>
      </c>
      <c r="BA531" s="172">
        <v>0</v>
      </c>
      <c r="BB531" s="172">
        <v>0</v>
      </c>
      <c r="BC531" s="172">
        <v>0</v>
      </c>
      <c r="BD531" s="172">
        <v>0</v>
      </c>
      <c r="BE531" s="172" t="s">
        <v>232</v>
      </c>
      <c r="BF531" s="172">
        <v>0</v>
      </c>
      <c r="BG531" s="172">
        <v>0</v>
      </c>
      <c r="BH531" s="172">
        <v>0</v>
      </c>
      <c r="BI531" s="172">
        <v>0</v>
      </c>
      <c r="BJ531" s="172" t="s">
        <v>232</v>
      </c>
      <c r="BK531" s="172" t="s">
        <v>232</v>
      </c>
      <c r="BL531" s="172" t="s">
        <v>232</v>
      </c>
      <c r="BM531" s="172">
        <v>0</v>
      </c>
      <c r="BN531" s="172">
        <v>0</v>
      </c>
      <c r="BO531" s="172">
        <v>0</v>
      </c>
      <c r="BP531" s="172">
        <v>0</v>
      </c>
      <c r="BQ531" s="172" t="s">
        <v>232</v>
      </c>
      <c r="BR531" s="172" t="s">
        <v>232</v>
      </c>
      <c r="BS531" s="172">
        <v>0</v>
      </c>
      <c r="BT531" s="172">
        <v>0</v>
      </c>
      <c r="BU531" s="172">
        <v>0</v>
      </c>
      <c r="BV531" s="173"/>
      <c r="BW531" s="174">
        <v>0</v>
      </c>
      <c r="BX531" s="177">
        <v>0</v>
      </c>
      <c r="BY531" s="178">
        <v>0</v>
      </c>
      <c r="BZ531" s="179">
        <v>0</v>
      </c>
      <c r="CA531" s="179">
        <v>0</v>
      </c>
    </row>
    <row r="532" spans="1:79" x14ac:dyDescent="0.2">
      <c r="A532" s="170">
        <v>42880</v>
      </c>
      <c r="B532" s="171"/>
      <c r="C532" s="172"/>
      <c r="D532" s="172" t="s">
        <v>232</v>
      </c>
      <c r="E532" s="172" t="s">
        <v>232</v>
      </c>
      <c r="F532" s="172">
        <v>0.21204624627656257</v>
      </c>
      <c r="G532" s="172" t="s">
        <v>232</v>
      </c>
      <c r="H532" s="173"/>
      <c r="I532" s="171"/>
      <c r="J532" s="172"/>
      <c r="K532" s="172"/>
      <c r="L532" s="172"/>
      <c r="M532" s="171"/>
      <c r="N532" s="172"/>
      <c r="O532" s="172"/>
      <c r="P532" s="172"/>
      <c r="Q532" s="172"/>
      <c r="R532" s="172"/>
      <c r="S532" s="172"/>
      <c r="T532" s="172">
        <v>0.82498293650401422</v>
      </c>
      <c r="U532" s="172" t="s">
        <v>232</v>
      </c>
      <c r="V532" s="172">
        <v>0.82498293650401422</v>
      </c>
      <c r="W532" s="172"/>
      <c r="X532" s="172"/>
      <c r="Y532" s="172"/>
      <c r="Z532" s="172"/>
      <c r="AA532" s="172"/>
      <c r="AB532" s="172"/>
      <c r="AC532" s="172"/>
      <c r="AD532" s="172"/>
      <c r="AE532" s="172"/>
      <c r="AF532" s="172"/>
      <c r="AG532" s="172"/>
      <c r="AH532" s="172"/>
      <c r="AI532" s="172"/>
      <c r="AJ532" s="173"/>
      <c r="AK532" s="170">
        <v>42880</v>
      </c>
      <c r="AL532" s="171" t="s">
        <v>232</v>
      </c>
      <c r="AM532" s="172">
        <v>0</v>
      </c>
      <c r="AN532" s="172">
        <v>0</v>
      </c>
      <c r="AO532" s="172">
        <v>0</v>
      </c>
      <c r="AP532" s="172">
        <v>0</v>
      </c>
      <c r="AQ532" s="172">
        <v>0</v>
      </c>
      <c r="AR532" s="173">
        <v>0</v>
      </c>
      <c r="AS532" s="174">
        <v>0</v>
      </c>
      <c r="AT532" s="171" t="s">
        <v>232</v>
      </c>
      <c r="AU532" s="172">
        <v>0</v>
      </c>
      <c r="AV532" s="172"/>
      <c r="AW532" s="175" t="s">
        <v>232</v>
      </c>
      <c r="AX532" s="176">
        <v>0</v>
      </c>
      <c r="AY532" s="171" t="s">
        <v>232</v>
      </c>
      <c r="AZ532" s="172" t="s">
        <v>232</v>
      </c>
      <c r="BA532" s="172">
        <v>0</v>
      </c>
      <c r="BB532" s="172">
        <v>0</v>
      </c>
      <c r="BC532" s="172">
        <v>0</v>
      </c>
      <c r="BD532" s="172">
        <v>0</v>
      </c>
      <c r="BE532" s="172" t="s">
        <v>232</v>
      </c>
      <c r="BF532" s="172">
        <v>0</v>
      </c>
      <c r="BG532" s="172">
        <v>0</v>
      </c>
      <c r="BH532" s="172">
        <v>0</v>
      </c>
      <c r="BI532" s="172">
        <v>0</v>
      </c>
      <c r="BJ532" s="172" t="s">
        <v>232</v>
      </c>
      <c r="BK532" s="172" t="s">
        <v>232</v>
      </c>
      <c r="BL532" s="172" t="s">
        <v>232</v>
      </c>
      <c r="BM532" s="172">
        <v>0</v>
      </c>
      <c r="BN532" s="172">
        <v>0</v>
      </c>
      <c r="BO532" s="172">
        <v>0</v>
      </c>
      <c r="BP532" s="172">
        <v>0</v>
      </c>
      <c r="BQ532" s="172" t="s">
        <v>232</v>
      </c>
      <c r="BR532" s="172" t="s">
        <v>232</v>
      </c>
      <c r="BS532" s="172">
        <v>0</v>
      </c>
      <c r="BT532" s="172">
        <v>0</v>
      </c>
      <c r="BU532" s="172">
        <v>0</v>
      </c>
      <c r="BV532" s="173"/>
      <c r="BW532" s="174">
        <v>0</v>
      </c>
      <c r="BX532" s="177">
        <v>0</v>
      </c>
      <c r="BY532" s="178">
        <v>0</v>
      </c>
      <c r="BZ532" s="179">
        <v>0</v>
      </c>
      <c r="CA532" s="179">
        <v>0</v>
      </c>
    </row>
    <row r="533" spans="1:79" x14ac:dyDescent="0.2">
      <c r="A533" s="170">
        <v>42881</v>
      </c>
      <c r="B533" s="171"/>
      <c r="C533" s="172"/>
      <c r="D533" s="172" t="s">
        <v>232</v>
      </c>
      <c r="E533" s="172" t="s">
        <v>232</v>
      </c>
      <c r="F533" s="172">
        <v>0.2120355411954703</v>
      </c>
      <c r="G533" s="172" t="s">
        <v>232</v>
      </c>
      <c r="H533" s="173"/>
      <c r="I533" s="171"/>
      <c r="J533" s="172"/>
      <c r="K533" s="172"/>
      <c r="L533" s="172"/>
      <c r="M533" s="171"/>
      <c r="N533" s="172"/>
      <c r="O533" s="172"/>
      <c r="P533" s="172"/>
      <c r="Q533" s="172"/>
      <c r="R533" s="172"/>
      <c r="S533" s="172"/>
      <c r="T533" s="172">
        <v>0.82203570068404375</v>
      </c>
      <c r="U533" s="172" t="s">
        <v>232</v>
      </c>
      <c r="V533" s="172">
        <v>0.82203570068404375</v>
      </c>
      <c r="W533" s="172"/>
      <c r="X533" s="172"/>
      <c r="Y533" s="172"/>
      <c r="Z533" s="172"/>
      <c r="AA533" s="172"/>
      <c r="AB533" s="172"/>
      <c r="AC533" s="172"/>
      <c r="AD533" s="172"/>
      <c r="AE533" s="172"/>
      <c r="AF533" s="172"/>
      <c r="AG533" s="172"/>
      <c r="AH533" s="172"/>
      <c r="AI533" s="172"/>
      <c r="AJ533" s="173"/>
      <c r="AK533" s="170">
        <v>42881</v>
      </c>
      <c r="AL533" s="171" t="s">
        <v>232</v>
      </c>
      <c r="AM533" s="172">
        <v>0</v>
      </c>
      <c r="AN533" s="172">
        <v>0</v>
      </c>
      <c r="AO533" s="172">
        <v>0</v>
      </c>
      <c r="AP533" s="172">
        <v>0</v>
      </c>
      <c r="AQ533" s="172">
        <v>0</v>
      </c>
      <c r="AR533" s="173">
        <v>0</v>
      </c>
      <c r="AS533" s="174">
        <v>0</v>
      </c>
      <c r="AT533" s="171" t="s">
        <v>232</v>
      </c>
      <c r="AU533" s="172">
        <v>0</v>
      </c>
      <c r="AV533" s="172"/>
      <c r="AW533" s="175" t="s">
        <v>232</v>
      </c>
      <c r="AX533" s="176">
        <v>0</v>
      </c>
      <c r="AY533" s="171" t="s">
        <v>232</v>
      </c>
      <c r="AZ533" s="172">
        <v>0</v>
      </c>
      <c r="BA533" s="172">
        <v>0</v>
      </c>
      <c r="BB533" s="172">
        <v>0</v>
      </c>
      <c r="BC533" s="172">
        <v>0</v>
      </c>
      <c r="BD533" s="172">
        <v>0</v>
      </c>
      <c r="BE533" s="172">
        <v>0</v>
      </c>
      <c r="BF533" s="172">
        <v>0</v>
      </c>
      <c r="BG533" s="172">
        <v>0</v>
      </c>
      <c r="BH533" s="172">
        <v>0</v>
      </c>
      <c r="BI533" s="172">
        <v>0</v>
      </c>
      <c r="BJ533" s="172" t="s">
        <v>232</v>
      </c>
      <c r="BK533" s="172" t="s">
        <v>232</v>
      </c>
      <c r="BL533" s="172" t="s">
        <v>232</v>
      </c>
      <c r="BM533" s="172">
        <v>0</v>
      </c>
      <c r="BN533" s="172">
        <v>0</v>
      </c>
      <c r="BO533" s="172">
        <v>0</v>
      </c>
      <c r="BP533" s="172">
        <v>0</v>
      </c>
      <c r="BQ533" s="172" t="s">
        <v>232</v>
      </c>
      <c r="BR533" s="172" t="s">
        <v>232</v>
      </c>
      <c r="BS533" s="172">
        <v>0</v>
      </c>
      <c r="BT533" s="172">
        <v>0</v>
      </c>
      <c r="BU533" s="172">
        <v>0</v>
      </c>
      <c r="BV533" s="173"/>
      <c r="BW533" s="174">
        <v>0</v>
      </c>
      <c r="BX533" s="177">
        <v>0</v>
      </c>
      <c r="BY533" s="178">
        <v>0</v>
      </c>
      <c r="BZ533" s="179">
        <v>0</v>
      </c>
      <c r="CA533" s="179">
        <v>0</v>
      </c>
    </row>
    <row r="534" spans="1:79" x14ac:dyDescent="0.2">
      <c r="A534" s="170">
        <v>42884</v>
      </c>
      <c r="B534" s="171"/>
      <c r="C534" s="172"/>
      <c r="D534" s="172" t="s">
        <v>232</v>
      </c>
      <c r="E534" s="172" t="s">
        <v>232</v>
      </c>
      <c r="F534" s="172">
        <v>0.21200343243651881</v>
      </c>
      <c r="G534" s="172" t="s">
        <v>232</v>
      </c>
      <c r="H534" s="173"/>
      <c r="I534" s="171"/>
      <c r="J534" s="172"/>
      <c r="K534" s="172"/>
      <c r="L534" s="172"/>
      <c r="M534" s="171"/>
      <c r="N534" s="172"/>
      <c r="O534" s="172"/>
      <c r="P534" s="172"/>
      <c r="Q534" s="172"/>
      <c r="R534" s="172"/>
      <c r="S534" s="172"/>
      <c r="T534" s="172">
        <v>0.81812740825744612</v>
      </c>
      <c r="U534" s="172" t="s">
        <v>232</v>
      </c>
      <c r="V534" s="172">
        <v>0.81812740825744612</v>
      </c>
      <c r="W534" s="172"/>
      <c r="X534" s="172"/>
      <c r="Y534" s="172"/>
      <c r="Z534" s="172"/>
      <c r="AA534" s="172"/>
      <c r="AB534" s="172"/>
      <c r="AC534" s="172"/>
      <c r="AD534" s="172"/>
      <c r="AE534" s="172"/>
      <c r="AF534" s="172"/>
      <c r="AG534" s="172"/>
      <c r="AH534" s="172"/>
      <c r="AI534" s="172"/>
      <c r="AJ534" s="173"/>
      <c r="AK534" s="170">
        <v>42884</v>
      </c>
      <c r="AL534" s="171" t="s">
        <v>232</v>
      </c>
      <c r="AM534" s="172">
        <v>0.11854942918449848</v>
      </c>
      <c r="AN534" s="172">
        <v>0</v>
      </c>
      <c r="AO534" s="172">
        <v>0</v>
      </c>
      <c r="AP534" s="172">
        <v>0</v>
      </c>
      <c r="AQ534" s="172">
        <v>0</v>
      </c>
      <c r="AR534" s="173">
        <v>0.11854942918449848</v>
      </c>
      <c r="AS534" s="174">
        <v>2.7876911171337633E-3</v>
      </c>
      <c r="AT534" s="171" t="s">
        <v>232</v>
      </c>
      <c r="AU534" s="172">
        <v>0</v>
      </c>
      <c r="AV534" s="172"/>
      <c r="AW534" s="175" t="s">
        <v>232</v>
      </c>
      <c r="AX534" s="176">
        <v>0</v>
      </c>
      <c r="AY534" s="171" t="s">
        <v>232</v>
      </c>
      <c r="AZ534" s="172">
        <v>0</v>
      </c>
      <c r="BA534" s="172">
        <v>0</v>
      </c>
      <c r="BB534" s="172">
        <v>0</v>
      </c>
      <c r="BC534" s="172">
        <v>0</v>
      </c>
      <c r="BD534" s="172">
        <v>0</v>
      </c>
      <c r="BE534" s="172">
        <v>0</v>
      </c>
      <c r="BF534" s="172">
        <v>0</v>
      </c>
      <c r="BG534" s="172">
        <v>0</v>
      </c>
      <c r="BH534" s="172">
        <v>0</v>
      </c>
      <c r="BI534" s="172">
        <v>0</v>
      </c>
      <c r="BJ534" s="172" t="s">
        <v>232</v>
      </c>
      <c r="BK534" s="172" t="s">
        <v>232</v>
      </c>
      <c r="BL534" s="172" t="s">
        <v>232</v>
      </c>
      <c r="BM534" s="172">
        <v>0</v>
      </c>
      <c r="BN534" s="172">
        <v>0</v>
      </c>
      <c r="BO534" s="172">
        <v>0</v>
      </c>
      <c r="BP534" s="172">
        <v>0</v>
      </c>
      <c r="BQ534" s="172" t="s">
        <v>232</v>
      </c>
      <c r="BR534" s="172" t="s">
        <v>232</v>
      </c>
      <c r="BS534" s="172">
        <v>0</v>
      </c>
      <c r="BT534" s="172">
        <v>0</v>
      </c>
      <c r="BU534" s="172">
        <v>0</v>
      </c>
      <c r="BV534" s="173"/>
      <c r="BW534" s="174">
        <v>0</v>
      </c>
      <c r="BX534" s="177">
        <v>0</v>
      </c>
      <c r="BY534" s="178">
        <v>0</v>
      </c>
      <c r="BZ534" s="179">
        <v>0</v>
      </c>
      <c r="CA534" s="179">
        <v>0</v>
      </c>
    </row>
    <row r="535" spans="1:79" x14ac:dyDescent="0.2">
      <c r="A535" s="170">
        <v>42885</v>
      </c>
      <c r="B535" s="171"/>
      <c r="C535" s="172"/>
      <c r="D535" s="172" t="s">
        <v>232</v>
      </c>
      <c r="E535" s="172" t="s">
        <v>232</v>
      </c>
      <c r="F535" s="172" t="s">
        <v>232</v>
      </c>
      <c r="G535" s="172" t="s">
        <v>232</v>
      </c>
      <c r="H535" s="173"/>
      <c r="I535" s="171"/>
      <c r="J535" s="172"/>
      <c r="K535" s="172"/>
      <c r="L535" s="172"/>
      <c r="M535" s="171"/>
      <c r="N535" s="172"/>
      <c r="O535" s="172"/>
      <c r="P535" s="172"/>
      <c r="Q535" s="172"/>
      <c r="R535" s="172"/>
      <c r="S535" s="172"/>
      <c r="T535" s="172" t="s">
        <v>232</v>
      </c>
      <c r="U535" s="172" t="s">
        <v>232</v>
      </c>
      <c r="V535" s="172" t="s">
        <v>232</v>
      </c>
      <c r="W535" s="172"/>
      <c r="X535" s="172"/>
      <c r="Y535" s="172"/>
      <c r="Z535" s="172"/>
      <c r="AA535" s="172"/>
      <c r="AB535" s="172"/>
      <c r="AC535" s="172"/>
      <c r="AD535" s="172"/>
      <c r="AE535" s="172"/>
      <c r="AF535" s="172"/>
      <c r="AG535" s="172"/>
      <c r="AH535" s="172"/>
      <c r="AI535" s="172"/>
      <c r="AJ535" s="173"/>
      <c r="AK535" s="170">
        <v>42885</v>
      </c>
      <c r="AL535" s="171" t="s">
        <v>232</v>
      </c>
      <c r="AM535" s="172">
        <v>0</v>
      </c>
      <c r="AN535" s="172">
        <v>0</v>
      </c>
      <c r="AO535" s="172">
        <v>0</v>
      </c>
      <c r="AP535" s="172">
        <v>0</v>
      </c>
      <c r="AQ535" s="172">
        <v>0</v>
      </c>
      <c r="AR535" s="173">
        <v>0</v>
      </c>
      <c r="AS535" s="174">
        <v>0</v>
      </c>
      <c r="AT535" s="171" t="s">
        <v>232</v>
      </c>
      <c r="AU535" s="172">
        <v>0</v>
      </c>
      <c r="AV535" s="172"/>
      <c r="AW535" s="175" t="s">
        <v>232</v>
      </c>
      <c r="AX535" s="176">
        <v>0</v>
      </c>
      <c r="AY535" s="171" t="s">
        <v>232</v>
      </c>
      <c r="AZ535" s="172">
        <v>0</v>
      </c>
      <c r="BA535" s="172">
        <v>0</v>
      </c>
      <c r="BB535" s="172">
        <v>0</v>
      </c>
      <c r="BC535" s="172">
        <v>0</v>
      </c>
      <c r="BD535" s="172">
        <v>0</v>
      </c>
      <c r="BE535" s="172">
        <v>0</v>
      </c>
      <c r="BF535" s="172">
        <v>0</v>
      </c>
      <c r="BG535" s="172">
        <v>0</v>
      </c>
      <c r="BH535" s="172">
        <v>0</v>
      </c>
      <c r="BI535" s="172">
        <v>0</v>
      </c>
      <c r="BJ535" s="172" t="s">
        <v>232</v>
      </c>
      <c r="BK535" s="172" t="s">
        <v>232</v>
      </c>
      <c r="BL535" s="172" t="s">
        <v>232</v>
      </c>
      <c r="BM535" s="172">
        <v>0</v>
      </c>
      <c r="BN535" s="172">
        <v>0</v>
      </c>
      <c r="BO535" s="172">
        <v>0</v>
      </c>
      <c r="BP535" s="172">
        <v>0</v>
      </c>
      <c r="BQ535" s="172" t="s">
        <v>232</v>
      </c>
      <c r="BR535" s="172" t="s">
        <v>232</v>
      </c>
      <c r="BS535" s="172">
        <v>0</v>
      </c>
      <c r="BT535" s="172">
        <v>0</v>
      </c>
      <c r="BU535" s="172">
        <v>0</v>
      </c>
      <c r="BV535" s="173"/>
      <c r="BW535" s="174">
        <v>0</v>
      </c>
      <c r="BX535" s="177">
        <v>0</v>
      </c>
      <c r="BY535" s="178">
        <v>0</v>
      </c>
      <c r="BZ535" s="179">
        <v>0</v>
      </c>
      <c r="CA535" s="179">
        <v>0</v>
      </c>
    </row>
    <row r="536" spans="1:79" x14ac:dyDescent="0.2">
      <c r="A536" s="170">
        <v>42886</v>
      </c>
      <c r="B536" s="171"/>
      <c r="C536" s="172"/>
      <c r="D536" s="172" t="s">
        <v>232</v>
      </c>
      <c r="E536" s="172" t="s">
        <v>232</v>
      </c>
      <c r="F536" s="172" t="s">
        <v>232</v>
      </c>
      <c r="G536" s="172" t="s">
        <v>232</v>
      </c>
      <c r="H536" s="173"/>
      <c r="I536" s="171"/>
      <c r="J536" s="172"/>
      <c r="K536" s="172"/>
      <c r="L536" s="172"/>
      <c r="M536" s="171"/>
      <c r="N536" s="172"/>
      <c r="O536" s="172"/>
      <c r="P536" s="172"/>
      <c r="Q536" s="172"/>
      <c r="R536" s="172"/>
      <c r="S536" s="172"/>
      <c r="T536" s="172">
        <v>0.8142025415386821</v>
      </c>
      <c r="U536" s="172" t="s">
        <v>232</v>
      </c>
      <c r="V536" s="172">
        <v>0.8142025415386821</v>
      </c>
      <c r="W536" s="172"/>
      <c r="X536" s="172"/>
      <c r="Y536" s="172"/>
      <c r="Z536" s="172"/>
      <c r="AA536" s="172"/>
      <c r="AB536" s="172"/>
      <c r="AC536" s="172"/>
      <c r="AD536" s="172"/>
      <c r="AE536" s="172"/>
      <c r="AF536" s="172"/>
      <c r="AG536" s="172"/>
      <c r="AH536" s="172"/>
      <c r="AI536" s="172"/>
      <c r="AJ536" s="173"/>
      <c r="AK536" s="170">
        <v>42886</v>
      </c>
      <c r="AL536" s="171">
        <v>0</v>
      </c>
      <c r="AM536" s="172">
        <v>0</v>
      </c>
      <c r="AN536" s="172">
        <v>0</v>
      </c>
      <c r="AO536" s="172">
        <v>0</v>
      </c>
      <c r="AP536" s="172">
        <v>0</v>
      </c>
      <c r="AQ536" s="172">
        <v>0</v>
      </c>
      <c r="AR536" s="173">
        <v>0</v>
      </c>
      <c r="AS536" s="174">
        <v>0</v>
      </c>
      <c r="AT536" s="171" t="s">
        <v>232</v>
      </c>
      <c r="AU536" s="172">
        <v>0</v>
      </c>
      <c r="AV536" s="172"/>
      <c r="AW536" s="175" t="s">
        <v>232</v>
      </c>
      <c r="AX536" s="176">
        <v>0</v>
      </c>
      <c r="AY536" s="171" t="s">
        <v>232</v>
      </c>
      <c r="AZ536" s="172">
        <v>0</v>
      </c>
      <c r="BA536" s="172">
        <v>0</v>
      </c>
      <c r="BB536" s="172">
        <v>0</v>
      </c>
      <c r="BC536" s="172">
        <v>0</v>
      </c>
      <c r="BD536" s="172">
        <v>0</v>
      </c>
      <c r="BE536" s="172">
        <v>0</v>
      </c>
      <c r="BF536" s="172">
        <v>0</v>
      </c>
      <c r="BG536" s="172">
        <v>0</v>
      </c>
      <c r="BH536" s="172">
        <v>0</v>
      </c>
      <c r="BI536" s="172">
        <v>0</v>
      </c>
      <c r="BJ536" s="172" t="s">
        <v>232</v>
      </c>
      <c r="BK536" s="172" t="s">
        <v>232</v>
      </c>
      <c r="BL536" s="172" t="s">
        <v>232</v>
      </c>
      <c r="BM536" s="172">
        <v>0</v>
      </c>
      <c r="BN536" s="172">
        <v>0</v>
      </c>
      <c r="BO536" s="172">
        <v>0</v>
      </c>
      <c r="BP536" s="172">
        <v>0</v>
      </c>
      <c r="BQ536" s="172" t="s">
        <v>232</v>
      </c>
      <c r="BR536" s="172" t="s">
        <v>232</v>
      </c>
      <c r="BS536" s="172">
        <v>0</v>
      </c>
      <c r="BT536" s="172">
        <v>0</v>
      </c>
      <c r="BU536" s="172">
        <v>0</v>
      </c>
      <c r="BV536" s="173"/>
      <c r="BW536" s="174">
        <v>0</v>
      </c>
      <c r="BX536" s="177">
        <v>0</v>
      </c>
      <c r="BY536" s="178">
        <v>0</v>
      </c>
      <c r="BZ536" s="179">
        <v>0</v>
      </c>
      <c r="CA536" s="179">
        <v>0</v>
      </c>
    </row>
    <row r="537" spans="1:79" x14ac:dyDescent="0.2">
      <c r="A537" s="170">
        <v>42887</v>
      </c>
      <c r="B537" s="171"/>
      <c r="C537" s="172"/>
      <c r="D537" s="172" t="s">
        <v>232</v>
      </c>
      <c r="E537" s="172" t="s">
        <v>232</v>
      </c>
      <c r="F537" s="172">
        <v>0.20692961869432286</v>
      </c>
      <c r="G537" s="172" t="s">
        <v>232</v>
      </c>
      <c r="H537" s="173"/>
      <c r="I537" s="171"/>
      <c r="J537" s="172"/>
      <c r="K537" s="172"/>
      <c r="L537" s="172"/>
      <c r="M537" s="171"/>
      <c r="N537" s="172"/>
      <c r="O537" s="172"/>
      <c r="P537" s="172"/>
      <c r="Q537" s="172"/>
      <c r="R537" s="172"/>
      <c r="S537" s="172"/>
      <c r="T537" s="172">
        <v>0.81323334454579899</v>
      </c>
      <c r="U537" s="172" t="s">
        <v>232</v>
      </c>
      <c r="V537" s="172">
        <v>0.81323334454579899</v>
      </c>
      <c r="W537" s="172"/>
      <c r="X537" s="172"/>
      <c r="Y537" s="172"/>
      <c r="Z537" s="172"/>
      <c r="AA537" s="172"/>
      <c r="AB537" s="172"/>
      <c r="AC537" s="172"/>
      <c r="AD537" s="172"/>
      <c r="AE537" s="172"/>
      <c r="AF537" s="172"/>
      <c r="AG537" s="172"/>
      <c r="AH537" s="172"/>
      <c r="AI537" s="172"/>
      <c r="AJ537" s="173"/>
      <c r="AK537" s="170">
        <v>42887</v>
      </c>
      <c r="AL537" s="171">
        <v>0</v>
      </c>
      <c r="AM537" s="172">
        <v>0</v>
      </c>
      <c r="AN537" s="172">
        <v>0</v>
      </c>
      <c r="AO537" s="172">
        <v>0</v>
      </c>
      <c r="AP537" s="172">
        <v>0</v>
      </c>
      <c r="AQ537" s="172">
        <v>0</v>
      </c>
      <c r="AR537" s="173">
        <v>0</v>
      </c>
      <c r="AS537" s="174">
        <v>0</v>
      </c>
      <c r="AT537" s="171" t="s">
        <v>232</v>
      </c>
      <c r="AU537" s="172">
        <v>0</v>
      </c>
      <c r="AV537" s="172"/>
      <c r="AW537" s="175" t="s">
        <v>232</v>
      </c>
      <c r="AX537" s="176">
        <v>0</v>
      </c>
      <c r="AY537" s="171" t="s">
        <v>232</v>
      </c>
      <c r="AZ537" s="172">
        <v>0</v>
      </c>
      <c r="BA537" s="172">
        <v>0</v>
      </c>
      <c r="BB537" s="172">
        <v>0</v>
      </c>
      <c r="BC537" s="172">
        <v>0</v>
      </c>
      <c r="BD537" s="172">
        <v>0</v>
      </c>
      <c r="BE537" s="172">
        <v>0</v>
      </c>
      <c r="BF537" s="172">
        <v>0</v>
      </c>
      <c r="BG537" s="172">
        <v>0</v>
      </c>
      <c r="BH537" s="172">
        <v>0</v>
      </c>
      <c r="BI537" s="172">
        <v>0</v>
      </c>
      <c r="BJ537" s="172" t="s">
        <v>232</v>
      </c>
      <c r="BK537" s="172" t="s">
        <v>232</v>
      </c>
      <c r="BL537" s="172" t="s">
        <v>232</v>
      </c>
      <c r="BM537" s="172">
        <v>0</v>
      </c>
      <c r="BN537" s="172">
        <v>0</v>
      </c>
      <c r="BO537" s="172">
        <v>0</v>
      </c>
      <c r="BP537" s="172">
        <v>0</v>
      </c>
      <c r="BQ537" s="172" t="s">
        <v>232</v>
      </c>
      <c r="BR537" s="172" t="s">
        <v>232</v>
      </c>
      <c r="BS537" s="172">
        <v>0</v>
      </c>
      <c r="BT537" s="172">
        <v>0</v>
      </c>
      <c r="BU537" s="172">
        <v>0</v>
      </c>
      <c r="BV537" s="173"/>
      <c r="BW537" s="174">
        <v>0</v>
      </c>
      <c r="BX537" s="177">
        <v>0</v>
      </c>
      <c r="BY537" s="178">
        <v>0</v>
      </c>
      <c r="BZ537" s="179">
        <v>0</v>
      </c>
      <c r="CA537" s="179">
        <v>0</v>
      </c>
    </row>
    <row r="538" spans="1:79" x14ac:dyDescent="0.2">
      <c r="A538" s="170">
        <v>42891</v>
      </c>
      <c r="B538" s="171"/>
      <c r="C538" s="172"/>
      <c r="D538" s="172" t="s">
        <v>232</v>
      </c>
      <c r="E538" s="172" t="s">
        <v>232</v>
      </c>
      <c r="F538" s="172">
        <v>0.20183671409829732</v>
      </c>
      <c r="G538" s="172" t="s">
        <v>232</v>
      </c>
      <c r="H538" s="173"/>
      <c r="I538" s="171"/>
      <c r="J538" s="172"/>
      <c r="K538" s="172"/>
      <c r="L538" s="172"/>
      <c r="M538" s="171"/>
      <c r="N538" s="172"/>
      <c r="O538" s="172"/>
      <c r="P538" s="172"/>
      <c r="Q538" s="172"/>
      <c r="R538" s="172"/>
      <c r="S538" s="172"/>
      <c r="T538" s="172">
        <v>0.80736123478775934</v>
      </c>
      <c r="U538" s="172" t="s">
        <v>232</v>
      </c>
      <c r="V538" s="172">
        <v>0.80736123478775934</v>
      </c>
      <c r="W538" s="172"/>
      <c r="X538" s="172"/>
      <c r="Y538" s="172"/>
      <c r="Z538" s="172"/>
      <c r="AA538" s="172"/>
      <c r="AB538" s="172"/>
      <c r="AC538" s="172"/>
      <c r="AD538" s="172"/>
      <c r="AE538" s="172"/>
      <c r="AF538" s="172"/>
      <c r="AG538" s="172"/>
      <c r="AH538" s="172"/>
      <c r="AI538" s="172"/>
      <c r="AJ538" s="173"/>
      <c r="AK538" s="170">
        <v>42891</v>
      </c>
      <c r="AL538" s="171">
        <v>0</v>
      </c>
      <c r="AM538" s="172">
        <v>0</v>
      </c>
      <c r="AN538" s="172">
        <v>0</v>
      </c>
      <c r="AO538" s="172">
        <v>0</v>
      </c>
      <c r="AP538" s="172">
        <v>0</v>
      </c>
      <c r="AQ538" s="172">
        <v>0</v>
      </c>
      <c r="AR538" s="173">
        <v>0</v>
      </c>
      <c r="AS538" s="174">
        <v>0</v>
      </c>
      <c r="AT538" s="171" t="s">
        <v>232</v>
      </c>
      <c r="AU538" s="172">
        <v>0</v>
      </c>
      <c r="AV538" s="172"/>
      <c r="AW538" s="175" t="s">
        <v>232</v>
      </c>
      <c r="AX538" s="176">
        <v>0</v>
      </c>
      <c r="AY538" s="171" t="s">
        <v>232</v>
      </c>
      <c r="AZ538" s="172">
        <v>0</v>
      </c>
      <c r="BA538" s="172">
        <v>0</v>
      </c>
      <c r="BB538" s="172">
        <v>0</v>
      </c>
      <c r="BC538" s="172">
        <v>0</v>
      </c>
      <c r="BD538" s="172">
        <v>0</v>
      </c>
      <c r="BE538" s="172">
        <v>0</v>
      </c>
      <c r="BF538" s="172">
        <v>0</v>
      </c>
      <c r="BG538" s="172">
        <v>0</v>
      </c>
      <c r="BH538" s="172">
        <v>0</v>
      </c>
      <c r="BI538" s="172">
        <v>0</v>
      </c>
      <c r="BJ538" s="172" t="s">
        <v>232</v>
      </c>
      <c r="BK538" s="172" t="s">
        <v>232</v>
      </c>
      <c r="BL538" s="172" t="s">
        <v>232</v>
      </c>
      <c r="BM538" s="172">
        <v>0</v>
      </c>
      <c r="BN538" s="172">
        <v>0</v>
      </c>
      <c r="BO538" s="172">
        <v>0</v>
      </c>
      <c r="BP538" s="172">
        <v>0</v>
      </c>
      <c r="BQ538" s="172" t="s">
        <v>232</v>
      </c>
      <c r="BR538" s="172" t="s">
        <v>232</v>
      </c>
      <c r="BS538" s="172">
        <v>0</v>
      </c>
      <c r="BT538" s="172">
        <v>0</v>
      </c>
      <c r="BU538" s="172">
        <v>0</v>
      </c>
      <c r="BV538" s="173"/>
      <c r="BW538" s="174">
        <v>0</v>
      </c>
      <c r="BX538" s="177">
        <v>0</v>
      </c>
      <c r="BY538" s="178">
        <v>0</v>
      </c>
      <c r="BZ538" s="179">
        <v>0</v>
      </c>
      <c r="CA538" s="179">
        <v>0</v>
      </c>
    </row>
    <row r="539" spans="1:79" x14ac:dyDescent="0.2">
      <c r="A539" s="170">
        <v>42892</v>
      </c>
      <c r="B539" s="171"/>
      <c r="C539" s="172"/>
      <c r="D539" s="172" t="s">
        <v>232</v>
      </c>
      <c r="E539" s="172" t="s">
        <v>232</v>
      </c>
      <c r="F539" s="172">
        <v>0.20182653009736981</v>
      </c>
      <c r="G539" s="172" t="s">
        <v>232</v>
      </c>
      <c r="H539" s="173"/>
      <c r="I539" s="171"/>
      <c r="J539" s="172"/>
      <c r="K539" s="172"/>
      <c r="L539" s="172"/>
      <c r="M539" s="171"/>
      <c r="N539" s="172"/>
      <c r="O539" s="172"/>
      <c r="P539" s="172"/>
      <c r="Q539" s="172"/>
      <c r="R539" s="172"/>
      <c r="S539" s="172"/>
      <c r="T539" s="172">
        <v>0.80540631462297996</v>
      </c>
      <c r="U539" s="172" t="s">
        <v>232</v>
      </c>
      <c r="V539" s="172">
        <v>0.80540631462297996</v>
      </c>
      <c r="W539" s="172"/>
      <c r="X539" s="172"/>
      <c r="Y539" s="172"/>
      <c r="Z539" s="172"/>
      <c r="AA539" s="172"/>
      <c r="AB539" s="172"/>
      <c r="AC539" s="172"/>
      <c r="AD539" s="172"/>
      <c r="AE539" s="172"/>
      <c r="AF539" s="172"/>
      <c r="AG539" s="172"/>
      <c r="AH539" s="172"/>
      <c r="AI539" s="172"/>
      <c r="AJ539" s="173"/>
      <c r="AK539" s="170">
        <v>42892</v>
      </c>
      <c r="AL539" s="171">
        <v>0</v>
      </c>
      <c r="AM539" s="172">
        <v>0</v>
      </c>
      <c r="AN539" s="172">
        <v>0</v>
      </c>
      <c r="AO539" s="172">
        <v>0</v>
      </c>
      <c r="AP539" s="172">
        <v>0</v>
      </c>
      <c r="AQ539" s="172">
        <v>0</v>
      </c>
      <c r="AR539" s="173">
        <v>0</v>
      </c>
      <c r="AS539" s="174">
        <v>0</v>
      </c>
      <c r="AT539" s="171" t="s">
        <v>232</v>
      </c>
      <c r="AU539" s="172">
        <v>0</v>
      </c>
      <c r="AV539" s="172"/>
      <c r="AW539" s="175" t="s">
        <v>232</v>
      </c>
      <c r="AX539" s="176">
        <v>0</v>
      </c>
      <c r="AY539" s="171" t="s">
        <v>232</v>
      </c>
      <c r="AZ539" s="172">
        <v>0</v>
      </c>
      <c r="BA539" s="172">
        <v>0</v>
      </c>
      <c r="BB539" s="172">
        <v>0</v>
      </c>
      <c r="BC539" s="172">
        <v>0</v>
      </c>
      <c r="BD539" s="172">
        <v>0</v>
      </c>
      <c r="BE539" s="172">
        <v>0</v>
      </c>
      <c r="BF539" s="172">
        <v>0</v>
      </c>
      <c r="BG539" s="172">
        <v>0</v>
      </c>
      <c r="BH539" s="172">
        <v>0</v>
      </c>
      <c r="BI539" s="172">
        <v>0</v>
      </c>
      <c r="BJ539" s="172" t="s">
        <v>232</v>
      </c>
      <c r="BK539" s="172" t="s">
        <v>232</v>
      </c>
      <c r="BL539" s="172" t="s">
        <v>232</v>
      </c>
      <c r="BM539" s="172">
        <v>0</v>
      </c>
      <c r="BN539" s="172">
        <v>0</v>
      </c>
      <c r="BO539" s="172">
        <v>0</v>
      </c>
      <c r="BP539" s="172">
        <v>0</v>
      </c>
      <c r="BQ539" s="172" t="s">
        <v>232</v>
      </c>
      <c r="BR539" s="172" t="s">
        <v>232</v>
      </c>
      <c r="BS539" s="172">
        <v>0</v>
      </c>
      <c r="BT539" s="172">
        <v>0</v>
      </c>
      <c r="BU539" s="172">
        <v>0</v>
      </c>
      <c r="BV539" s="173"/>
      <c r="BW539" s="174">
        <v>0</v>
      </c>
      <c r="BX539" s="177">
        <v>0</v>
      </c>
      <c r="BY539" s="178">
        <v>0</v>
      </c>
      <c r="BZ539" s="179">
        <v>0</v>
      </c>
      <c r="CA539" s="179">
        <v>0</v>
      </c>
    </row>
    <row r="540" spans="1:79" x14ac:dyDescent="0.2">
      <c r="A540" s="170">
        <v>42893</v>
      </c>
      <c r="B540" s="171"/>
      <c r="C540" s="172"/>
      <c r="D540" s="172" t="s">
        <v>232</v>
      </c>
      <c r="E540" s="172" t="s">
        <v>232</v>
      </c>
      <c r="F540" s="172">
        <v>0.20181634712411992</v>
      </c>
      <c r="G540" s="172" t="s">
        <v>232</v>
      </c>
      <c r="H540" s="173"/>
      <c r="I540" s="171"/>
      <c r="J540" s="172"/>
      <c r="K540" s="172"/>
      <c r="L540" s="172"/>
      <c r="M540" s="171"/>
      <c r="N540" s="172"/>
      <c r="O540" s="172"/>
      <c r="P540" s="172"/>
      <c r="Q540" s="172"/>
      <c r="R540" s="172"/>
      <c r="S540" s="172"/>
      <c r="T540" s="172">
        <v>0.80442881101858521</v>
      </c>
      <c r="U540" s="172" t="s">
        <v>232</v>
      </c>
      <c r="V540" s="172">
        <v>0.80442881101858521</v>
      </c>
      <c r="W540" s="172"/>
      <c r="X540" s="172"/>
      <c r="Y540" s="172"/>
      <c r="Z540" s="172"/>
      <c r="AA540" s="172"/>
      <c r="AB540" s="172"/>
      <c r="AC540" s="172"/>
      <c r="AD540" s="172"/>
      <c r="AE540" s="172"/>
      <c r="AF540" s="172"/>
      <c r="AG540" s="172"/>
      <c r="AH540" s="172"/>
      <c r="AI540" s="172"/>
      <c r="AJ540" s="173"/>
      <c r="AK540" s="170">
        <v>42893</v>
      </c>
      <c r="AL540" s="171">
        <v>0</v>
      </c>
      <c r="AM540" s="172">
        <v>0</v>
      </c>
      <c r="AN540" s="172">
        <v>0</v>
      </c>
      <c r="AO540" s="172">
        <v>0</v>
      </c>
      <c r="AP540" s="172">
        <v>0</v>
      </c>
      <c r="AQ540" s="172">
        <v>0</v>
      </c>
      <c r="AR540" s="173">
        <v>0</v>
      </c>
      <c r="AS540" s="174">
        <v>0</v>
      </c>
      <c r="AT540" s="171">
        <v>0</v>
      </c>
      <c r="AU540" s="172">
        <v>0</v>
      </c>
      <c r="AV540" s="172"/>
      <c r="AW540" s="175" t="s">
        <v>232</v>
      </c>
      <c r="AX540" s="176">
        <v>0</v>
      </c>
      <c r="AY540" s="171" t="s">
        <v>232</v>
      </c>
      <c r="AZ540" s="172">
        <v>0</v>
      </c>
      <c r="BA540" s="172">
        <v>0</v>
      </c>
      <c r="BB540" s="172">
        <v>0</v>
      </c>
      <c r="BC540" s="172">
        <v>0</v>
      </c>
      <c r="BD540" s="172">
        <v>0</v>
      </c>
      <c r="BE540" s="172">
        <v>0</v>
      </c>
      <c r="BF540" s="172">
        <v>0</v>
      </c>
      <c r="BG540" s="172">
        <v>0</v>
      </c>
      <c r="BH540" s="172">
        <v>0</v>
      </c>
      <c r="BI540" s="172">
        <v>0</v>
      </c>
      <c r="BJ540" s="172" t="s">
        <v>232</v>
      </c>
      <c r="BK540" s="172" t="s">
        <v>232</v>
      </c>
      <c r="BL540" s="172" t="s">
        <v>232</v>
      </c>
      <c r="BM540" s="172">
        <v>0</v>
      </c>
      <c r="BN540" s="172">
        <v>0</v>
      </c>
      <c r="BO540" s="172">
        <v>0</v>
      </c>
      <c r="BP540" s="172">
        <v>0</v>
      </c>
      <c r="BQ540" s="172" t="s">
        <v>232</v>
      </c>
      <c r="BR540" s="172" t="s">
        <v>232</v>
      </c>
      <c r="BS540" s="172">
        <v>0</v>
      </c>
      <c r="BT540" s="172">
        <v>0</v>
      </c>
      <c r="BU540" s="172">
        <v>0</v>
      </c>
      <c r="BV540" s="173"/>
      <c r="BW540" s="174">
        <v>0</v>
      </c>
      <c r="BX540" s="177">
        <v>0</v>
      </c>
      <c r="BY540" s="178">
        <v>0</v>
      </c>
      <c r="BZ540" s="179">
        <v>0</v>
      </c>
      <c r="CA540" s="179">
        <v>0</v>
      </c>
    </row>
    <row r="541" spans="1:79" x14ac:dyDescent="0.2">
      <c r="A541" s="170">
        <v>42894</v>
      </c>
      <c r="B541" s="171"/>
      <c r="C541" s="172"/>
      <c r="D541" s="172" t="s">
        <v>232</v>
      </c>
      <c r="E541" s="172" t="s">
        <v>232</v>
      </c>
      <c r="F541" s="172">
        <v>0.20079814741005511</v>
      </c>
      <c r="G541" s="172" t="s">
        <v>232</v>
      </c>
      <c r="H541" s="173"/>
      <c r="I541" s="171"/>
      <c r="J541" s="172"/>
      <c r="K541" s="172"/>
      <c r="L541" s="172"/>
      <c r="M541" s="171"/>
      <c r="N541" s="172"/>
      <c r="O541" s="172"/>
      <c r="P541" s="172"/>
      <c r="Q541" s="172"/>
      <c r="R541" s="172"/>
      <c r="S541" s="172"/>
      <c r="T541" s="172">
        <v>0.80148026478533418</v>
      </c>
      <c r="U541" s="172" t="s">
        <v>232</v>
      </c>
      <c r="V541" s="172">
        <v>0.80148026478533418</v>
      </c>
      <c r="W541" s="172"/>
      <c r="X541" s="172"/>
      <c r="Y541" s="172"/>
      <c r="Z541" s="172"/>
      <c r="AA541" s="172"/>
      <c r="AB541" s="172"/>
      <c r="AC541" s="172"/>
      <c r="AD541" s="172"/>
      <c r="AE541" s="172"/>
      <c r="AF541" s="172"/>
      <c r="AG541" s="172"/>
      <c r="AH541" s="172"/>
      <c r="AI541" s="172"/>
      <c r="AJ541" s="173"/>
      <c r="AK541" s="170">
        <v>42894</v>
      </c>
      <c r="AL541" s="171" t="s">
        <v>232</v>
      </c>
      <c r="AM541" s="172">
        <v>0</v>
      </c>
      <c r="AN541" s="172">
        <v>0</v>
      </c>
      <c r="AO541" s="172">
        <v>0</v>
      </c>
      <c r="AP541" s="172">
        <v>0</v>
      </c>
      <c r="AQ541" s="172">
        <v>0</v>
      </c>
      <c r="AR541" s="173">
        <v>0</v>
      </c>
      <c r="AS541" s="174">
        <v>0</v>
      </c>
      <c r="AT541" s="171">
        <v>0</v>
      </c>
      <c r="AU541" s="172" t="s">
        <v>232</v>
      </c>
      <c r="AV541" s="172"/>
      <c r="AW541" s="175" t="s">
        <v>232</v>
      </c>
      <c r="AX541" s="176">
        <v>0</v>
      </c>
      <c r="AY541" s="171" t="s">
        <v>232</v>
      </c>
      <c r="AZ541" s="172">
        <v>0</v>
      </c>
      <c r="BA541" s="172">
        <v>0</v>
      </c>
      <c r="BB541" s="172">
        <v>0</v>
      </c>
      <c r="BC541" s="172">
        <v>0</v>
      </c>
      <c r="BD541" s="172">
        <v>0</v>
      </c>
      <c r="BE541" s="172">
        <v>0</v>
      </c>
      <c r="BF541" s="172">
        <v>0</v>
      </c>
      <c r="BG541" s="172">
        <v>0</v>
      </c>
      <c r="BH541" s="172">
        <v>0</v>
      </c>
      <c r="BI541" s="172">
        <v>0</v>
      </c>
      <c r="BJ541" s="172" t="s">
        <v>232</v>
      </c>
      <c r="BK541" s="172" t="s">
        <v>232</v>
      </c>
      <c r="BL541" s="172" t="s">
        <v>232</v>
      </c>
      <c r="BM541" s="172">
        <v>0</v>
      </c>
      <c r="BN541" s="172">
        <v>0</v>
      </c>
      <c r="BO541" s="172">
        <v>0</v>
      </c>
      <c r="BP541" s="172">
        <v>0</v>
      </c>
      <c r="BQ541" s="172" t="s">
        <v>232</v>
      </c>
      <c r="BR541" s="172" t="s">
        <v>232</v>
      </c>
      <c r="BS541" s="172">
        <v>0</v>
      </c>
      <c r="BT541" s="172">
        <v>0</v>
      </c>
      <c r="BU541" s="172">
        <v>0</v>
      </c>
      <c r="BV541" s="173"/>
      <c r="BW541" s="174">
        <v>0</v>
      </c>
      <c r="BX541" s="177">
        <v>0</v>
      </c>
      <c r="BY541" s="178">
        <v>0</v>
      </c>
      <c r="BZ541" s="179">
        <v>0</v>
      </c>
      <c r="CA541" s="179">
        <v>0</v>
      </c>
    </row>
    <row r="542" spans="1:79" x14ac:dyDescent="0.2">
      <c r="A542" s="170">
        <v>42895</v>
      </c>
      <c r="B542" s="171"/>
      <c r="C542" s="172"/>
      <c r="D542" s="172" t="s">
        <v>232</v>
      </c>
      <c r="E542" s="172">
        <v>4.8394902403615325E-2</v>
      </c>
      <c r="F542" s="172" t="s">
        <v>232</v>
      </c>
      <c r="G542" s="172" t="s">
        <v>232</v>
      </c>
      <c r="H542" s="173"/>
      <c r="I542" s="171"/>
      <c r="J542" s="172"/>
      <c r="K542" s="172"/>
      <c r="L542" s="172"/>
      <c r="M542" s="171"/>
      <c r="N542" s="172"/>
      <c r="O542" s="172"/>
      <c r="P542" s="172"/>
      <c r="Q542" s="172"/>
      <c r="R542" s="172"/>
      <c r="S542" s="172"/>
      <c r="T542" s="172">
        <v>0.8005026642193096</v>
      </c>
      <c r="U542" s="172" t="s">
        <v>232</v>
      </c>
      <c r="V542" s="172">
        <v>0.8005026642193096</v>
      </c>
      <c r="W542" s="172"/>
      <c r="X542" s="172"/>
      <c r="Y542" s="172"/>
      <c r="Z542" s="172"/>
      <c r="AA542" s="172"/>
      <c r="AB542" s="172"/>
      <c r="AC542" s="172"/>
      <c r="AD542" s="172"/>
      <c r="AE542" s="172"/>
      <c r="AF542" s="172"/>
      <c r="AG542" s="172"/>
      <c r="AH542" s="172"/>
      <c r="AI542" s="172"/>
      <c r="AJ542" s="173"/>
      <c r="AK542" s="170">
        <v>42895</v>
      </c>
      <c r="AL542" s="171" t="s">
        <v>232</v>
      </c>
      <c r="AM542" s="172">
        <v>0</v>
      </c>
      <c r="AN542" s="172">
        <v>0</v>
      </c>
      <c r="AO542" s="172">
        <v>0</v>
      </c>
      <c r="AP542" s="172">
        <v>0</v>
      </c>
      <c r="AQ542" s="172">
        <v>0</v>
      </c>
      <c r="AR542" s="173">
        <v>0</v>
      </c>
      <c r="AS542" s="174">
        <v>0</v>
      </c>
      <c r="AT542" s="171">
        <v>0</v>
      </c>
      <c r="AU542" s="172" t="s">
        <v>232</v>
      </c>
      <c r="AV542" s="172"/>
      <c r="AW542" s="175" t="s">
        <v>232</v>
      </c>
      <c r="AX542" s="176">
        <v>0</v>
      </c>
      <c r="AY542" s="171" t="s">
        <v>232</v>
      </c>
      <c r="AZ542" s="172">
        <v>0</v>
      </c>
      <c r="BA542" s="172">
        <v>0</v>
      </c>
      <c r="BB542" s="172">
        <v>0</v>
      </c>
      <c r="BC542" s="172">
        <v>0</v>
      </c>
      <c r="BD542" s="172">
        <v>0</v>
      </c>
      <c r="BE542" s="172">
        <v>0</v>
      </c>
      <c r="BF542" s="172">
        <v>0</v>
      </c>
      <c r="BG542" s="172">
        <v>0</v>
      </c>
      <c r="BH542" s="172">
        <v>0</v>
      </c>
      <c r="BI542" s="172">
        <v>0</v>
      </c>
      <c r="BJ542" s="172" t="s">
        <v>232</v>
      </c>
      <c r="BK542" s="172" t="s">
        <v>232</v>
      </c>
      <c r="BL542" s="172" t="s">
        <v>232</v>
      </c>
      <c r="BM542" s="172">
        <v>0</v>
      </c>
      <c r="BN542" s="172">
        <v>0</v>
      </c>
      <c r="BO542" s="172">
        <v>0</v>
      </c>
      <c r="BP542" s="172">
        <v>0</v>
      </c>
      <c r="BQ542" s="172" t="s">
        <v>232</v>
      </c>
      <c r="BR542" s="172" t="s">
        <v>232</v>
      </c>
      <c r="BS542" s="172">
        <v>0</v>
      </c>
      <c r="BT542" s="172">
        <v>0</v>
      </c>
      <c r="BU542" s="172">
        <v>0</v>
      </c>
      <c r="BV542" s="173"/>
      <c r="BW542" s="174">
        <v>0</v>
      </c>
      <c r="BX542" s="177">
        <v>0</v>
      </c>
      <c r="BY542" s="178">
        <v>0</v>
      </c>
      <c r="BZ542" s="179">
        <v>0</v>
      </c>
      <c r="CA542" s="179">
        <v>0</v>
      </c>
    </row>
    <row r="543" spans="1:79" x14ac:dyDescent="0.2">
      <c r="A543" s="170">
        <v>42898</v>
      </c>
      <c r="B543" s="171"/>
      <c r="C543" s="172"/>
      <c r="D543" s="172" t="s">
        <v>232</v>
      </c>
      <c r="E543" s="172">
        <v>4.3347429648625896E-2</v>
      </c>
      <c r="F543" s="172" t="s">
        <v>232</v>
      </c>
      <c r="G543" s="172" t="s">
        <v>232</v>
      </c>
      <c r="H543" s="173"/>
      <c r="I543" s="171"/>
      <c r="J543" s="172"/>
      <c r="K543" s="172"/>
      <c r="L543" s="172"/>
      <c r="M543" s="171"/>
      <c r="N543" s="172"/>
      <c r="O543" s="172"/>
      <c r="P543" s="172"/>
      <c r="Q543" s="172"/>
      <c r="R543" s="172"/>
      <c r="S543" s="172"/>
      <c r="T543" s="172">
        <v>0.79560635297609017</v>
      </c>
      <c r="U543" s="172" t="s">
        <v>232</v>
      </c>
      <c r="V543" s="172">
        <v>0.79560635297609017</v>
      </c>
      <c r="W543" s="172"/>
      <c r="X543" s="172"/>
      <c r="Y543" s="172"/>
      <c r="Z543" s="172"/>
      <c r="AA543" s="172"/>
      <c r="AB543" s="172"/>
      <c r="AC543" s="172"/>
      <c r="AD543" s="172"/>
      <c r="AE543" s="172"/>
      <c r="AF543" s="172"/>
      <c r="AG543" s="172"/>
      <c r="AH543" s="172"/>
      <c r="AI543" s="172"/>
      <c r="AJ543" s="173"/>
      <c r="AK543" s="170">
        <v>42898</v>
      </c>
      <c r="AL543" s="171" t="s">
        <v>232</v>
      </c>
      <c r="AM543" s="172">
        <v>0</v>
      </c>
      <c r="AN543" s="172">
        <v>0</v>
      </c>
      <c r="AO543" s="172">
        <v>0</v>
      </c>
      <c r="AP543" s="172">
        <v>0</v>
      </c>
      <c r="AQ543" s="172">
        <v>0</v>
      </c>
      <c r="AR543" s="173">
        <v>0</v>
      </c>
      <c r="AS543" s="174">
        <v>0</v>
      </c>
      <c r="AT543" s="171">
        <v>0</v>
      </c>
      <c r="AU543" s="172" t="s">
        <v>232</v>
      </c>
      <c r="AV543" s="172"/>
      <c r="AW543" s="175" t="s">
        <v>232</v>
      </c>
      <c r="AX543" s="176">
        <v>0</v>
      </c>
      <c r="AY543" s="171" t="s">
        <v>232</v>
      </c>
      <c r="AZ543" s="172">
        <v>0</v>
      </c>
      <c r="BA543" s="172">
        <v>0</v>
      </c>
      <c r="BB543" s="172">
        <v>0</v>
      </c>
      <c r="BC543" s="172">
        <v>0</v>
      </c>
      <c r="BD543" s="172">
        <v>0</v>
      </c>
      <c r="BE543" s="172">
        <v>0</v>
      </c>
      <c r="BF543" s="172">
        <v>0</v>
      </c>
      <c r="BG543" s="172">
        <v>0</v>
      </c>
      <c r="BH543" s="172">
        <v>0</v>
      </c>
      <c r="BI543" s="172">
        <v>0</v>
      </c>
      <c r="BJ543" s="172" t="s">
        <v>232</v>
      </c>
      <c r="BK543" s="172" t="s">
        <v>232</v>
      </c>
      <c r="BL543" s="172" t="s">
        <v>232</v>
      </c>
      <c r="BM543" s="172">
        <v>0</v>
      </c>
      <c r="BN543" s="172">
        <v>0</v>
      </c>
      <c r="BO543" s="172">
        <v>0</v>
      </c>
      <c r="BP543" s="172">
        <v>0</v>
      </c>
      <c r="BQ543" s="172" t="s">
        <v>232</v>
      </c>
      <c r="BR543" s="172" t="s">
        <v>232</v>
      </c>
      <c r="BS543" s="172">
        <v>0</v>
      </c>
      <c r="BT543" s="172">
        <v>0</v>
      </c>
      <c r="BU543" s="172">
        <v>0</v>
      </c>
      <c r="BV543" s="173"/>
      <c r="BW543" s="174">
        <v>0</v>
      </c>
      <c r="BX543" s="177">
        <v>0</v>
      </c>
      <c r="BY543" s="178">
        <v>0</v>
      </c>
      <c r="BZ543" s="179">
        <v>0</v>
      </c>
      <c r="CA543" s="179">
        <v>0</v>
      </c>
    </row>
    <row r="544" spans="1:79" x14ac:dyDescent="0.2">
      <c r="A544" s="170">
        <v>42899</v>
      </c>
      <c r="B544" s="171"/>
      <c r="C544" s="172"/>
      <c r="D544" s="172" t="s">
        <v>232</v>
      </c>
      <c r="E544" s="172">
        <v>4.2337002540207426E-2</v>
      </c>
      <c r="F544" s="172" t="s">
        <v>232</v>
      </c>
      <c r="G544" s="172" t="s">
        <v>232</v>
      </c>
      <c r="H544" s="173"/>
      <c r="I544" s="171"/>
      <c r="J544" s="172"/>
      <c r="K544" s="172"/>
      <c r="L544" s="172"/>
      <c r="M544" s="171"/>
      <c r="N544" s="172"/>
      <c r="O544" s="172"/>
      <c r="P544" s="172"/>
      <c r="Q544" s="172"/>
      <c r="R544" s="172"/>
      <c r="S544" s="172"/>
      <c r="T544" s="172" t="s">
        <v>232</v>
      </c>
      <c r="U544" s="172" t="s">
        <v>232</v>
      </c>
      <c r="V544" s="172" t="s">
        <v>232</v>
      </c>
      <c r="W544" s="172"/>
      <c r="X544" s="172"/>
      <c r="Y544" s="172"/>
      <c r="Z544" s="172"/>
      <c r="AA544" s="172"/>
      <c r="AB544" s="172"/>
      <c r="AC544" s="172"/>
      <c r="AD544" s="172"/>
      <c r="AE544" s="172"/>
      <c r="AF544" s="172"/>
      <c r="AG544" s="172"/>
      <c r="AH544" s="172"/>
      <c r="AI544" s="172"/>
      <c r="AJ544" s="173"/>
      <c r="AK544" s="170">
        <v>42899</v>
      </c>
      <c r="AL544" s="171" t="s">
        <v>232</v>
      </c>
      <c r="AM544" s="172">
        <v>0</v>
      </c>
      <c r="AN544" s="172">
        <v>0</v>
      </c>
      <c r="AO544" s="172">
        <v>0</v>
      </c>
      <c r="AP544" s="172">
        <v>0</v>
      </c>
      <c r="AQ544" s="172">
        <v>0</v>
      </c>
      <c r="AR544" s="173">
        <v>0</v>
      </c>
      <c r="AS544" s="174">
        <v>0</v>
      </c>
      <c r="AT544" s="171">
        <v>0</v>
      </c>
      <c r="AU544" s="172" t="s">
        <v>232</v>
      </c>
      <c r="AV544" s="172"/>
      <c r="AW544" s="175" t="s">
        <v>232</v>
      </c>
      <c r="AX544" s="176">
        <v>0</v>
      </c>
      <c r="AY544" s="171" t="s">
        <v>232</v>
      </c>
      <c r="AZ544" s="172">
        <v>0</v>
      </c>
      <c r="BA544" s="172">
        <v>0</v>
      </c>
      <c r="BB544" s="172">
        <v>0</v>
      </c>
      <c r="BC544" s="172">
        <v>0</v>
      </c>
      <c r="BD544" s="172">
        <v>0</v>
      </c>
      <c r="BE544" s="172">
        <v>0</v>
      </c>
      <c r="BF544" s="172">
        <v>0</v>
      </c>
      <c r="BG544" s="172">
        <v>0</v>
      </c>
      <c r="BH544" s="172">
        <v>0</v>
      </c>
      <c r="BI544" s="172">
        <v>0</v>
      </c>
      <c r="BJ544" s="172" t="s">
        <v>232</v>
      </c>
      <c r="BK544" s="172" t="s">
        <v>232</v>
      </c>
      <c r="BL544" s="172" t="s">
        <v>232</v>
      </c>
      <c r="BM544" s="172">
        <v>0</v>
      </c>
      <c r="BN544" s="172">
        <v>0</v>
      </c>
      <c r="BO544" s="172">
        <v>0</v>
      </c>
      <c r="BP544" s="172">
        <v>0</v>
      </c>
      <c r="BQ544" s="172" t="s">
        <v>232</v>
      </c>
      <c r="BR544" s="172" t="s">
        <v>232</v>
      </c>
      <c r="BS544" s="172">
        <v>0</v>
      </c>
      <c r="BT544" s="172">
        <v>0</v>
      </c>
      <c r="BU544" s="172">
        <v>0</v>
      </c>
      <c r="BV544" s="173"/>
      <c r="BW544" s="174">
        <v>0</v>
      </c>
      <c r="BX544" s="177">
        <v>0</v>
      </c>
      <c r="BY544" s="178">
        <v>0</v>
      </c>
      <c r="BZ544" s="179">
        <v>0</v>
      </c>
      <c r="CA544" s="179">
        <v>0</v>
      </c>
    </row>
    <row r="545" spans="1:79" x14ac:dyDescent="0.2">
      <c r="A545" s="170">
        <v>42900</v>
      </c>
      <c r="B545" s="171"/>
      <c r="C545" s="172"/>
      <c r="D545" s="172" t="s">
        <v>232</v>
      </c>
      <c r="E545" s="172">
        <v>4.0318516278607247E-2</v>
      </c>
      <c r="F545" s="172" t="s">
        <v>232</v>
      </c>
      <c r="G545" s="172" t="s">
        <v>232</v>
      </c>
      <c r="H545" s="173"/>
      <c r="I545" s="171"/>
      <c r="J545" s="172"/>
      <c r="K545" s="172"/>
      <c r="L545" s="172"/>
      <c r="M545" s="171"/>
      <c r="N545" s="172"/>
      <c r="O545" s="172"/>
      <c r="P545" s="172"/>
      <c r="Q545" s="172"/>
      <c r="R545" s="172"/>
      <c r="S545" s="172"/>
      <c r="T545" s="172">
        <v>0.79267297044545815</v>
      </c>
      <c r="U545" s="172" t="s">
        <v>232</v>
      </c>
      <c r="V545" s="172">
        <v>0.79267297044545815</v>
      </c>
      <c r="W545" s="172"/>
      <c r="X545" s="172"/>
      <c r="Y545" s="172"/>
      <c r="Z545" s="172"/>
      <c r="AA545" s="172"/>
      <c r="AB545" s="172"/>
      <c r="AC545" s="172"/>
      <c r="AD545" s="172"/>
      <c r="AE545" s="172"/>
      <c r="AF545" s="172"/>
      <c r="AG545" s="172"/>
      <c r="AH545" s="172"/>
      <c r="AI545" s="172"/>
      <c r="AJ545" s="173"/>
      <c r="AK545" s="170">
        <v>42900</v>
      </c>
      <c r="AL545" s="171">
        <v>0</v>
      </c>
      <c r="AM545" s="172">
        <v>0</v>
      </c>
      <c r="AN545" s="172">
        <v>0</v>
      </c>
      <c r="AO545" s="172">
        <v>0</v>
      </c>
      <c r="AP545" s="172">
        <v>0</v>
      </c>
      <c r="AQ545" s="172">
        <v>0</v>
      </c>
      <c r="AR545" s="173">
        <v>0</v>
      </c>
      <c r="AS545" s="174">
        <v>0</v>
      </c>
      <c r="AT545" s="171">
        <v>0</v>
      </c>
      <c r="AU545" s="172">
        <v>0</v>
      </c>
      <c r="AV545" s="172"/>
      <c r="AW545" s="175" t="s">
        <v>232</v>
      </c>
      <c r="AX545" s="176">
        <v>0</v>
      </c>
      <c r="AY545" s="171" t="s">
        <v>232</v>
      </c>
      <c r="AZ545" s="172">
        <v>0</v>
      </c>
      <c r="BA545" s="172">
        <v>0</v>
      </c>
      <c r="BB545" s="172">
        <v>0</v>
      </c>
      <c r="BC545" s="172">
        <v>0</v>
      </c>
      <c r="BD545" s="172">
        <v>0</v>
      </c>
      <c r="BE545" s="172">
        <v>0</v>
      </c>
      <c r="BF545" s="172">
        <v>0</v>
      </c>
      <c r="BG545" s="172">
        <v>0</v>
      </c>
      <c r="BH545" s="172">
        <v>0</v>
      </c>
      <c r="BI545" s="172">
        <v>0</v>
      </c>
      <c r="BJ545" s="172" t="s">
        <v>232</v>
      </c>
      <c r="BK545" s="172" t="s">
        <v>232</v>
      </c>
      <c r="BL545" s="172" t="s">
        <v>232</v>
      </c>
      <c r="BM545" s="172">
        <v>0</v>
      </c>
      <c r="BN545" s="172">
        <v>0</v>
      </c>
      <c r="BO545" s="172">
        <v>0</v>
      </c>
      <c r="BP545" s="172">
        <v>0</v>
      </c>
      <c r="BQ545" s="172" t="s">
        <v>232</v>
      </c>
      <c r="BR545" s="172" t="s">
        <v>232</v>
      </c>
      <c r="BS545" s="172">
        <v>0</v>
      </c>
      <c r="BT545" s="172">
        <v>0</v>
      </c>
      <c r="BU545" s="172">
        <v>0</v>
      </c>
      <c r="BV545" s="173"/>
      <c r="BW545" s="174">
        <v>0</v>
      </c>
      <c r="BX545" s="177">
        <v>0</v>
      </c>
      <c r="BY545" s="178">
        <v>0</v>
      </c>
      <c r="BZ545" s="179">
        <v>0</v>
      </c>
      <c r="CA545" s="179">
        <v>0</v>
      </c>
    </row>
    <row r="546" spans="1:79" x14ac:dyDescent="0.2">
      <c r="A546" s="170">
        <v>42901</v>
      </c>
      <c r="B546" s="171"/>
      <c r="C546" s="172"/>
      <c r="D546" s="172" t="s">
        <v>232</v>
      </c>
      <c r="E546" s="172">
        <v>3.628520168524741E-2</v>
      </c>
      <c r="F546" s="172" t="s">
        <v>232</v>
      </c>
      <c r="G546" s="172" t="s">
        <v>232</v>
      </c>
      <c r="H546" s="173"/>
      <c r="I546" s="171"/>
      <c r="J546" s="172"/>
      <c r="K546" s="172"/>
      <c r="L546" s="172"/>
      <c r="M546" s="171"/>
      <c r="N546" s="172"/>
      <c r="O546" s="172"/>
      <c r="P546" s="172"/>
      <c r="Q546" s="172"/>
      <c r="R546" s="172"/>
      <c r="S546" s="172"/>
      <c r="T546" s="172">
        <v>0.79070158684604319</v>
      </c>
      <c r="U546" s="172" t="s">
        <v>232</v>
      </c>
      <c r="V546" s="172">
        <v>0.79070158684604319</v>
      </c>
      <c r="W546" s="172"/>
      <c r="X546" s="172"/>
      <c r="Y546" s="172"/>
      <c r="Z546" s="172"/>
      <c r="AA546" s="172"/>
      <c r="AB546" s="172"/>
      <c r="AC546" s="172"/>
      <c r="AD546" s="172"/>
      <c r="AE546" s="172"/>
      <c r="AF546" s="172"/>
      <c r="AG546" s="172"/>
      <c r="AH546" s="172"/>
      <c r="AI546" s="172"/>
      <c r="AJ546" s="173"/>
      <c r="AK546" s="170">
        <v>42901</v>
      </c>
      <c r="AL546" s="171">
        <v>0</v>
      </c>
      <c r="AM546" s="172">
        <v>0</v>
      </c>
      <c r="AN546" s="172">
        <v>0</v>
      </c>
      <c r="AO546" s="172">
        <v>0</v>
      </c>
      <c r="AP546" s="172">
        <v>0</v>
      </c>
      <c r="AQ546" s="172">
        <v>0</v>
      </c>
      <c r="AR546" s="173">
        <v>0</v>
      </c>
      <c r="AS546" s="174">
        <v>0</v>
      </c>
      <c r="AT546" s="171" t="s">
        <v>232</v>
      </c>
      <c r="AU546" s="172">
        <v>0.76666666666666661</v>
      </c>
      <c r="AV546" s="172"/>
      <c r="AW546" s="175" t="s">
        <v>232</v>
      </c>
      <c r="AX546" s="176">
        <v>0.76666666666666661</v>
      </c>
      <c r="AY546" s="171" t="s">
        <v>232</v>
      </c>
      <c r="AZ546" s="172">
        <v>0</v>
      </c>
      <c r="BA546" s="172">
        <v>0</v>
      </c>
      <c r="BB546" s="172">
        <v>0</v>
      </c>
      <c r="BC546" s="172">
        <v>0</v>
      </c>
      <c r="BD546" s="172">
        <v>0</v>
      </c>
      <c r="BE546" s="172">
        <v>0</v>
      </c>
      <c r="BF546" s="172">
        <v>0</v>
      </c>
      <c r="BG546" s="172">
        <v>0</v>
      </c>
      <c r="BH546" s="172">
        <v>0</v>
      </c>
      <c r="BI546" s="172">
        <v>0</v>
      </c>
      <c r="BJ546" s="172" t="s">
        <v>232</v>
      </c>
      <c r="BK546" s="172" t="s">
        <v>232</v>
      </c>
      <c r="BL546" s="172" t="s">
        <v>232</v>
      </c>
      <c r="BM546" s="172">
        <v>0</v>
      </c>
      <c r="BN546" s="172">
        <v>0</v>
      </c>
      <c r="BO546" s="172">
        <v>0</v>
      </c>
      <c r="BP546" s="172">
        <v>0</v>
      </c>
      <c r="BQ546" s="172" t="s">
        <v>232</v>
      </c>
      <c r="BR546" s="172" t="s">
        <v>232</v>
      </c>
      <c r="BS546" s="172">
        <v>0</v>
      </c>
      <c r="BT546" s="172">
        <v>0</v>
      </c>
      <c r="BU546" s="172">
        <v>0</v>
      </c>
      <c r="BV546" s="173"/>
      <c r="BW546" s="174">
        <v>0</v>
      </c>
      <c r="BX546" s="177">
        <v>0</v>
      </c>
      <c r="BY546" s="178">
        <v>0</v>
      </c>
      <c r="BZ546" s="179">
        <v>0</v>
      </c>
      <c r="CA546" s="179">
        <v>0</v>
      </c>
    </row>
    <row r="547" spans="1:79" x14ac:dyDescent="0.2">
      <c r="A547" s="170">
        <v>42902</v>
      </c>
      <c r="B547" s="171"/>
      <c r="C547" s="172"/>
      <c r="D547" s="172" t="s">
        <v>232</v>
      </c>
      <c r="E547" s="172">
        <v>3.5829150692845264E-2</v>
      </c>
      <c r="F547" s="172" t="s">
        <v>232</v>
      </c>
      <c r="G547" s="172" t="s">
        <v>232</v>
      </c>
      <c r="H547" s="173"/>
      <c r="I547" s="171"/>
      <c r="J547" s="172"/>
      <c r="K547" s="172"/>
      <c r="L547" s="172"/>
      <c r="M547" s="171"/>
      <c r="N547" s="172"/>
      <c r="O547" s="172"/>
      <c r="P547" s="172"/>
      <c r="Q547" s="172"/>
      <c r="R547" s="172"/>
      <c r="S547" s="172"/>
      <c r="T547" s="172">
        <v>0.78946411483493928</v>
      </c>
      <c r="U547" s="172" t="s">
        <v>232</v>
      </c>
      <c r="V547" s="172">
        <v>0.78946411483493928</v>
      </c>
      <c r="W547" s="172"/>
      <c r="X547" s="172"/>
      <c r="Y547" s="172"/>
      <c r="Z547" s="172"/>
      <c r="AA547" s="172"/>
      <c r="AB547" s="172"/>
      <c r="AC547" s="172"/>
      <c r="AD547" s="172"/>
      <c r="AE547" s="172"/>
      <c r="AF547" s="172"/>
      <c r="AG547" s="172"/>
      <c r="AH547" s="172"/>
      <c r="AI547" s="172"/>
      <c r="AJ547" s="173"/>
      <c r="AK547" s="170">
        <v>42902</v>
      </c>
      <c r="AL547" s="171">
        <v>0</v>
      </c>
      <c r="AM547" s="172">
        <v>0</v>
      </c>
      <c r="AN547" s="172">
        <v>0</v>
      </c>
      <c r="AO547" s="172">
        <v>0</v>
      </c>
      <c r="AP547" s="172">
        <v>0</v>
      </c>
      <c r="AQ547" s="172">
        <v>0</v>
      </c>
      <c r="AR547" s="173">
        <v>0</v>
      </c>
      <c r="AS547" s="174">
        <v>0</v>
      </c>
      <c r="AT547" s="171" t="s">
        <v>232</v>
      </c>
      <c r="AU547" s="172">
        <v>0</v>
      </c>
      <c r="AV547" s="172"/>
      <c r="AW547" s="175" t="s">
        <v>232</v>
      </c>
      <c r="AX547" s="176">
        <v>0</v>
      </c>
      <c r="AY547" s="171" t="s">
        <v>232</v>
      </c>
      <c r="AZ547" s="172">
        <v>0</v>
      </c>
      <c r="BA547" s="172">
        <v>0</v>
      </c>
      <c r="BB547" s="172">
        <v>0</v>
      </c>
      <c r="BC547" s="172">
        <v>0</v>
      </c>
      <c r="BD547" s="172">
        <v>0</v>
      </c>
      <c r="BE547" s="172">
        <v>0</v>
      </c>
      <c r="BF547" s="172">
        <v>0</v>
      </c>
      <c r="BG547" s="172">
        <v>0</v>
      </c>
      <c r="BH547" s="172">
        <v>0</v>
      </c>
      <c r="BI547" s="172">
        <v>0</v>
      </c>
      <c r="BJ547" s="172" t="s">
        <v>232</v>
      </c>
      <c r="BK547" s="172" t="s">
        <v>232</v>
      </c>
      <c r="BL547" s="172" t="s">
        <v>232</v>
      </c>
      <c r="BM547" s="172">
        <v>0</v>
      </c>
      <c r="BN547" s="172">
        <v>0</v>
      </c>
      <c r="BO547" s="172">
        <v>0</v>
      </c>
      <c r="BP547" s="172">
        <v>0</v>
      </c>
      <c r="BQ547" s="172" t="s">
        <v>232</v>
      </c>
      <c r="BR547" s="172" t="s">
        <v>232</v>
      </c>
      <c r="BS547" s="172">
        <v>0</v>
      </c>
      <c r="BT547" s="172">
        <v>0</v>
      </c>
      <c r="BU547" s="172">
        <v>0</v>
      </c>
      <c r="BV547" s="173"/>
      <c r="BW547" s="174">
        <v>0</v>
      </c>
      <c r="BX547" s="177">
        <v>0</v>
      </c>
      <c r="BY547" s="178">
        <v>0</v>
      </c>
      <c r="BZ547" s="179">
        <v>0</v>
      </c>
      <c r="CA547" s="179">
        <v>0</v>
      </c>
    </row>
    <row r="548" spans="1:79" x14ac:dyDescent="0.2">
      <c r="A548" s="170">
        <v>42905</v>
      </c>
      <c r="B548" s="171"/>
      <c r="C548" s="172"/>
      <c r="D548" s="172" t="s">
        <v>232</v>
      </c>
      <c r="E548" s="172">
        <v>3.0231269209453456E-2</v>
      </c>
      <c r="F548" s="172" t="s">
        <v>232</v>
      </c>
      <c r="G548" s="172" t="s">
        <v>232</v>
      </c>
      <c r="H548" s="173"/>
      <c r="I548" s="171"/>
      <c r="J548" s="172"/>
      <c r="K548" s="172"/>
      <c r="L548" s="172"/>
      <c r="M548" s="171"/>
      <c r="N548" s="172"/>
      <c r="O548" s="172"/>
      <c r="P548" s="172"/>
      <c r="Q548" s="172"/>
      <c r="R548" s="172"/>
      <c r="S548" s="172"/>
      <c r="T548" s="172">
        <v>0.78483380426659821</v>
      </c>
      <c r="U548" s="172" t="s">
        <v>232</v>
      </c>
      <c r="V548" s="172">
        <v>0.78483380426659821</v>
      </c>
      <c r="W548" s="172"/>
      <c r="X548" s="172"/>
      <c r="Y548" s="172"/>
      <c r="Z548" s="172"/>
      <c r="AA548" s="172"/>
      <c r="AB548" s="172"/>
      <c r="AC548" s="172"/>
      <c r="AD548" s="172"/>
      <c r="AE548" s="172"/>
      <c r="AF548" s="172"/>
      <c r="AG548" s="172"/>
      <c r="AH548" s="172"/>
      <c r="AI548" s="172"/>
      <c r="AJ548" s="173"/>
      <c r="AK548" s="170">
        <v>42905</v>
      </c>
      <c r="AL548" s="171">
        <v>0</v>
      </c>
      <c r="AM548" s="172">
        <v>0</v>
      </c>
      <c r="AN548" s="172">
        <v>0</v>
      </c>
      <c r="AO548" s="172">
        <v>0</v>
      </c>
      <c r="AP548" s="172">
        <v>0</v>
      </c>
      <c r="AQ548" s="172">
        <v>0</v>
      </c>
      <c r="AR548" s="173">
        <v>0</v>
      </c>
      <c r="AS548" s="174">
        <v>0</v>
      </c>
      <c r="AT548" s="171" t="s">
        <v>232</v>
      </c>
      <c r="AU548" s="172">
        <v>0</v>
      </c>
      <c r="AV548" s="172"/>
      <c r="AW548" s="175" t="s">
        <v>232</v>
      </c>
      <c r="AX548" s="176">
        <v>0</v>
      </c>
      <c r="AY548" s="171">
        <v>0</v>
      </c>
      <c r="AZ548" s="172">
        <v>0</v>
      </c>
      <c r="BA548" s="172">
        <v>0</v>
      </c>
      <c r="BB548" s="172">
        <v>0</v>
      </c>
      <c r="BC548" s="172">
        <v>0</v>
      </c>
      <c r="BD548" s="172">
        <v>0</v>
      </c>
      <c r="BE548" s="172">
        <v>0</v>
      </c>
      <c r="BF548" s="172">
        <v>0</v>
      </c>
      <c r="BG548" s="172">
        <v>0</v>
      </c>
      <c r="BH548" s="172">
        <v>0</v>
      </c>
      <c r="BI548" s="172">
        <v>0</v>
      </c>
      <c r="BJ548" s="172" t="s">
        <v>232</v>
      </c>
      <c r="BK548" s="172" t="s">
        <v>232</v>
      </c>
      <c r="BL548" s="172" t="s">
        <v>232</v>
      </c>
      <c r="BM548" s="172">
        <v>0</v>
      </c>
      <c r="BN548" s="172">
        <v>0</v>
      </c>
      <c r="BO548" s="172">
        <v>0</v>
      </c>
      <c r="BP548" s="172">
        <v>0</v>
      </c>
      <c r="BQ548" s="172" t="s">
        <v>232</v>
      </c>
      <c r="BR548" s="172" t="s">
        <v>232</v>
      </c>
      <c r="BS548" s="172">
        <v>0</v>
      </c>
      <c r="BT548" s="172">
        <v>0</v>
      </c>
      <c r="BU548" s="172">
        <v>0</v>
      </c>
      <c r="BV548" s="173"/>
      <c r="BW548" s="174">
        <v>0</v>
      </c>
      <c r="BX548" s="177">
        <v>0</v>
      </c>
      <c r="BY548" s="178">
        <v>0</v>
      </c>
      <c r="BZ548" s="179">
        <v>0</v>
      </c>
      <c r="CA548" s="179">
        <v>0</v>
      </c>
    </row>
    <row r="549" spans="1:79" x14ac:dyDescent="0.2">
      <c r="A549" s="170">
        <v>42906</v>
      </c>
      <c r="B549" s="171"/>
      <c r="C549" s="172"/>
      <c r="D549" s="172" t="s">
        <v>232</v>
      </c>
      <c r="E549" s="172" t="s">
        <v>232</v>
      </c>
      <c r="F549" s="172" t="s">
        <v>232</v>
      </c>
      <c r="G549" s="172" t="s">
        <v>232</v>
      </c>
      <c r="H549" s="173"/>
      <c r="I549" s="171"/>
      <c r="J549" s="172"/>
      <c r="K549" s="172"/>
      <c r="L549" s="172"/>
      <c r="M549" s="171"/>
      <c r="N549" s="172"/>
      <c r="O549" s="172"/>
      <c r="P549" s="172"/>
      <c r="Q549" s="172"/>
      <c r="R549" s="172"/>
      <c r="S549" s="172"/>
      <c r="T549" s="172" t="s">
        <v>232</v>
      </c>
      <c r="U549" s="172" t="s">
        <v>232</v>
      </c>
      <c r="V549" s="172" t="s">
        <v>232</v>
      </c>
      <c r="W549" s="172"/>
      <c r="X549" s="172"/>
      <c r="Y549" s="172"/>
      <c r="Z549" s="172"/>
      <c r="AA549" s="172"/>
      <c r="AB549" s="172"/>
      <c r="AC549" s="172"/>
      <c r="AD549" s="172"/>
      <c r="AE549" s="172"/>
      <c r="AF549" s="172"/>
      <c r="AG549" s="172"/>
      <c r="AH549" s="172"/>
      <c r="AI549" s="172"/>
      <c r="AJ549" s="173"/>
      <c r="AK549" s="170">
        <v>42906</v>
      </c>
      <c r="AL549" s="171">
        <v>0</v>
      </c>
      <c r="AM549" s="172">
        <v>0</v>
      </c>
      <c r="AN549" s="172">
        <v>0</v>
      </c>
      <c r="AO549" s="172">
        <v>0</v>
      </c>
      <c r="AP549" s="172">
        <v>0</v>
      </c>
      <c r="AQ549" s="172">
        <v>0</v>
      </c>
      <c r="AR549" s="173">
        <v>0</v>
      </c>
      <c r="AS549" s="174">
        <v>0</v>
      </c>
      <c r="AT549" s="171" t="s">
        <v>232</v>
      </c>
      <c r="AU549" s="172">
        <v>0</v>
      </c>
      <c r="AV549" s="172"/>
      <c r="AW549" s="175" t="s">
        <v>232</v>
      </c>
      <c r="AX549" s="176">
        <v>0</v>
      </c>
      <c r="AY549" s="171">
        <v>0</v>
      </c>
      <c r="AZ549" s="172" t="s">
        <v>232</v>
      </c>
      <c r="BA549" s="172">
        <v>0</v>
      </c>
      <c r="BB549" s="172">
        <v>0</v>
      </c>
      <c r="BC549" s="172">
        <v>0</v>
      </c>
      <c r="BD549" s="172">
        <v>0</v>
      </c>
      <c r="BE549" s="172">
        <v>0</v>
      </c>
      <c r="BF549" s="172">
        <v>0</v>
      </c>
      <c r="BG549" s="172">
        <v>0</v>
      </c>
      <c r="BH549" s="172">
        <v>0</v>
      </c>
      <c r="BI549" s="172">
        <v>0</v>
      </c>
      <c r="BJ549" s="172" t="s">
        <v>232</v>
      </c>
      <c r="BK549" s="172" t="s">
        <v>232</v>
      </c>
      <c r="BL549" s="172" t="s">
        <v>232</v>
      </c>
      <c r="BM549" s="172">
        <v>0</v>
      </c>
      <c r="BN549" s="172">
        <v>0</v>
      </c>
      <c r="BO549" s="172">
        <v>0</v>
      </c>
      <c r="BP549" s="172">
        <v>0</v>
      </c>
      <c r="BQ549" s="172" t="s">
        <v>232</v>
      </c>
      <c r="BR549" s="172" t="s">
        <v>232</v>
      </c>
      <c r="BS549" s="172">
        <v>0</v>
      </c>
      <c r="BT549" s="172">
        <v>0</v>
      </c>
      <c r="BU549" s="172">
        <v>0</v>
      </c>
      <c r="BV549" s="173"/>
      <c r="BW549" s="174">
        <v>0</v>
      </c>
      <c r="BX549" s="177">
        <v>0</v>
      </c>
      <c r="BY549" s="178">
        <v>0</v>
      </c>
      <c r="BZ549" s="179">
        <v>0</v>
      </c>
      <c r="CA549" s="179">
        <v>0</v>
      </c>
    </row>
    <row r="550" spans="1:79" x14ac:dyDescent="0.2">
      <c r="A550" s="170">
        <v>42907</v>
      </c>
      <c r="B550" s="171"/>
      <c r="C550" s="172"/>
      <c r="D550" s="172" t="s">
        <v>232</v>
      </c>
      <c r="E550" s="172">
        <v>2.8213576776201642E-2</v>
      </c>
      <c r="F550" s="172" t="s">
        <v>232</v>
      </c>
      <c r="G550" s="172" t="s">
        <v>232</v>
      </c>
      <c r="H550" s="173"/>
      <c r="I550" s="171"/>
      <c r="J550" s="172"/>
      <c r="K550" s="172"/>
      <c r="L550" s="172"/>
      <c r="M550" s="171"/>
      <c r="N550" s="172"/>
      <c r="O550" s="172"/>
      <c r="P550" s="172"/>
      <c r="Q550" s="172"/>
      <c r="R550" s="172"/>
      <c r="S550" s="172"/>
      <c r="T550" s="172">
        <v>0.78189952096281734</v>
      </c>
      <c r="U550" s="172" t="s">
        <v>232</v>
      </c>
      <c r="V550" s="172">
        <v>0.78189952096281734</v>
      </c>
      <c r="W550" s="172"/>
      <c r="X550" s="172"/>
      <c r="Y550" s="172"/>
      <c r="Z550" s="172"/>
      <c r="AA550" s="172"/>
      <c r="AB550" s="172"/>
      <c r="AC550" s="172"/>
      <c r="AD550" s="172"/>
      <c r="AE550" s="172"/>
      <c r="AF550" s="172"/>
      <c r="AG550" s="172"/>
      <c r="AH550" s="172"/>
      <c r="AI550" s="172"/>
      <c r="AJ550" s="173"/>
      <c r="AK550" s="170">
        <v>42907</v>
      </c>
      <c r="AL550" s="171">
        <v>0</v>
      </c>
      <c r="AM550" s="172">
        <v>0</v>
      </c>
      <c r="AN550" s="172">
        <v>0</v>
      </c>
      <c r="AO550" s="172">
        <v>0</v>
      </c>
      <c r="AP550" s="172">
        <v>0</v>
      </c>
      <c r="AQ550" s="172">
        <v>0</v>
      </c>
      <c r="AR550" s="173">
        <v>0</v>
      </c>
      <c r="AS550" s="174">
        <v>0</v>
      </c>
      <c r="AT550" s="171" t="s">
        <v>232</v>
      </c>
      <c r="AU550" s="172">
        <v>0</v>
      </c>
      <c r="AV550" s="172"/>
      <c r="AW550" s="175" t="s">
        <v>232</v>
      </c>
      <c r="AX550" s="176">
        <v>0</v>
      </c>
      <c r="AY550" s="171">
        <v>0</v>
      </c>
      <c r="AZ550" s="172" t="s">
        <v>232</v>
      </c>
      <c r="BA550" s="172">
        <v>0</v>
      </c>
      <c r="BB550" s="172">
        <v>0</v>
      </c>
      <c r="BC550" s="172">
        <v>0</v>
      </c>
      <c r="BD550" s="172">
        <v>0</v>
      </c>
      <c r="BE550" s="172">
        <v>0</v>
      </c>
      <c r="BF550" s="172">
        <v>0</v>
      </c>
      <c r="BG550" s="172">
        <v>0</v>
      </c>
      <c r="BH550" s="172">
        <v>0</v>
      </c>
      <c r="BI550" s="172">
        <v>0</v>
      </c>
      <c r="BJ550" s="172" t="s">
        <v>232</v>
      </c>
      <c r="BK550" s="172" t="s">
        <v>232</v>
      </c>
      <c r="BL550" s="172" t="s">
        <v>232</v>
      </c>
      <c r="BM550" s="172">
        <v>0</v>
      </c>
      <c r="BN550" s="172">
        <v>0</v>
      </c>
      <c r="BO550" s="172">
        <v>0</v>
      </c>
      <c r="BP550" s="172">
        <v>0</v>
      </c>
      <c r="BQ550" s="172" t="s">
        <v>232</v>
      </c>
      <c r="BR550" s="172" t="s">
        <v>232</v>
      </c>
      <c r="BS550" s="172">
        <v>0</v>
      </c>
      <c r="BT550" s="172">
        <v>0</v>
      </c>
      <c r="BU550" s="172">
        <v>0</v>
      </c>
      <c r="BV550" s="173"/>
      <c r="BW550" s="174">
        <v>0</v>
      </c>
      <c r="BX550" s="177">
        <v>0</v>
      </c>
      <c r="BY550" s="178">
        <v>0</v>
      </c>
      <c r="BZ550" s="179">
        <v>0</v>
      </c>
      <c r="CA550" s="179">
        <v>0</v>
      </c>
    </row>
    <row r="551" spans="1:79" x14ac:dyDescent="0.2">
      <c r="A551" s="170">
        <v>42908</v>
      </c>
      <c r="B551" s="171"/>
      <c r="C551" s="172"/>
      <c r="D551" s="172" t="s">
        <v>232</v>
      </c>
      <c r="E551" s="172">
        <v>2.6196737498610817E-2</v>
      </c>
      <c r="F551" s="172" t="s">
        <v>232</v>
      </c>
      <c r="G551" s="172" t="s">
        <v>232</v>
      </c>
      <c r="H551" s="173"/>
      <c r="I551" s="171"/>
      <c r="J551" s="172"/>
      <c r="K551" s="172"/>
      <c r="L551" s="172"/>
      <c r="M551" s="171"/>
      <c r="N551" s="172"/>
      <c r="O551" s="172"/>
      <c r="P551" s="172"/>
      <c r="Q551" s="172"/>
      <c r="R551" s="172"/>
      <c r="S551" s="172"/>
      <c r="T551" s="172">
        <v>0.7799354672684411</v>
      </c>
      <c r="U551" s="172" t="s">
        <v>232</v>
      </c>
      <c r="V551" s="172">
        <v>0.7799354672684411</v>
      </c>
      <c r="W551" s="172"/>
      <c r="X551" s="172"/>
      <c r="Y551" s="172"/>
      <c r="Z551" s="172"/>
      <c r="AA551" s="172"/>
      <c r="AB551" s="172"/>
      <c r="AC551" s="172"/>
      <c r="AD551" s="172"/>
      <c r="AE551" s="172"/>
      <c r="AF551" s="172"/>
      <c r="AG551" s="172"/>
      <c r="AH551" s="172"/>
      <c r="AI551" s="172"/>
      <c r="AJ551" s="173"/>
      <c r="AK551" s="170">
        <v>42908</v>
      </c>
      <c r="AL551" s="171" t="s">
        <v>232</v>
      </c>
      <c r="AM551" s="172">
        <v>0</v>
      </c>
      <c r="AN551" s="172">
        <v>0</v>
      </c>
      <c r="AO551" s="172">
        <v>0</v>
      </c>
      <c r="AP551" s="172">
        <v>0</v>
      </c>
      <c r="AQ551" s="172">
        <v>0</v>
      </c>
      <c r="AR551" s="173">
        <v>0</v>
      </c>
      <c r="AS551" s="174">
        <v>0</v>
      </c>
      <c r="AT551" s="171" t="s">
        <v>232</v>
      </c>
      <c r="AU551" s="172">
        <v>0</v>
      </c>
      <c r="AV551" s="172"/>
      <c r="AW551" s="175" t="s">
        <v>232</v>
      </c>
      <c r="AX551" s="176">
        <v>0</v>
      </c>
      <c r="AY551" s="171">
        <v>0</v>
      </c>
      <c r="AZ551" s="172" t="s">
        <v>232</v>
      </c>
      <c r="BA551" s="172">
        <v>0</v>
      </c>
      <c r="BB551" s="172">
        <v>0</v>
      </c>
      <c r="BC551" s="172">
        <v>0</v>
      </c>
      <c r="BD551" s="172">
        <v>0</v>
      </c>
      <c r="BE551" s="172">
        <v>0</v>
      </c>
      <c r="BF551" s="172">
        <v>0</v>
      </c>
      <c r="BG551" s="172">
        <v>0</v>
      </c>
      <c r="BH551" s="172">
        <v>0</v>
      </c>
      <c r="BI551" s="172">
        <v>0</v>
      </c>
      <c r="BJ551" s="172" t="s">
        <v>232</v>
      </c>
      <c r="BK551" s="172" t="s">
        <v>232</v>
      </c>
      <c r="BL551" s="172" t="s">
        <v>232</v>
      </c>
      <c r="BM551" s="172">
        <v>0</v>
      </c>
      <c r="BN551" s="172">
        <v>0</v>
      </c>
      <c r="BO551" s="172">
        <v>0</v>
      </c>
      <c r="BP551" s="172">
        <v>0</v>
      </c>
      <c r="BQ551" s="172" t="s">
        <v>232</v>
      </c>
      <c r="BR551" s="172" t="s">
        <v>232</v>
      </c>
      <c r="BS551" s="172">
        <v>0</v>
      </c>
      <c r="BT551" s="172">
        <v>0</v>
      </c>
      <c r="BU551" s="172">
        <v>0</v>
      </c>
      <c r="BV551" s="173"/>
      <c r="BW551" s="174">
        <v>0</v>
      </c>
      <c r="BX551" s="177">
        <v>0</v>
      </c>
      <c r="BY551" s="178">
        <v>0</v>
      </c>
      <c r="BZ551" s="179">
        <v>0</v>
      </c>
      <c r="CA551" s="179">
        <v>0</v>
      </c>
    </row>
    <row r="552" spans="1:79" x14ac:dyDescent="0.2">
      <c r="A552" s="170">
        <v>42909</v>
      </c>
      <c r="B552" s="171"/>
      <c r="C552" s="172"/>
      <c r="D552" s="172" t="s">
        <v>232</v>
      </c>
      <c r="E552" s="172">
        <v>2.6192192750181757E-2</v>
      </c>
      <c r="F552" s="172" t="s">
        <v>232</v>
      </c>
      <c r="G552" s="172" t="s">
        <v>232</v>
      </c>
      <c r="H552" s="173"/>
      <c r="I552" s="171"/>
      <c r="J552" s="172"/>
      <c r="K552" s="172"/>
      <c r="L552" s="172"/>
      <c r="M552" s="171"/>
      <c r="N552" s="172"/>
      <c r="O552" s="172"/>
      <c r="P552" s="172"/>
      <c r="Q552" s="172"/>
      <c r="R552" s="172"/>
      <c r="S552" s="172"/>
      <c r="T552" s="172">
        <v>0.77838647534394323</v>
      </c>
      <c r="U552" s="172" t="s">
        <v>232</v>
      </c>
      <c r="V552" s="172">
        <v>0.77838647534394323</v>
      </c>
      <c r="W552" s="172"/>
      <c r="X552" s="172"/>
      <c r="Y552" s="172"/>
      <c r="Z552" s="172"/>
      <c r="AA552" s="172"/>
      <c r="AB552" s="172"/>
      <c r="AC552" s="172"/>
      <c r="AD552" s="172"/>
      <c r="AE552" s="172"/>
      <c r="AF552" s="172"/>
      <c r="AG552" s="172"/>
      <c r="AH552" s="172"/>
      <c r="AI552" s="172"/>
      <c r="AJ552" s="173"/>
      <c r="AK552" s="170">
        <v>42909</v>
      </c>
      <c r="AL552" s="171" t="s">
        <v>232</v>
      </c>
      <c r="AM552" s="172">
        <v>0</v>
      </c>
      <c r="AN552" s="172">
        <v>0</v>
      </c>
      <c r="AO552" s="172">
        <v>0</v>
      </c>
      <c r="AP552" s="172">
        <v>0</v>
      </c>
      <c r="AQ552" s="172">
        <v>0</v>
      </c>
      <c r="AR552" s="173">
        <v>0</v>
      </c>
      <c r="AS552" s="174">
        <v>0</v>
      </c>
      <c r="AT552" s="171" t="s">
        <v>232</v>
      </c>
      <c r="AU552" s="172">
        <v>0.5</v>
      </c>
      <c r="AV552" s="172"/>
      <c r="AW552" s="175" t="s">
        <v>232</v>
      </c>
      <c r="AX552" s="176">
        <v>0.5</v>
      </c>
      <c r="AY552" s="171">
        <v>0</v>
      </c>
      <c r="AZ552" s="172">
        <v>0</v>
      </c>
      <c r="BA552" s="172">
        <v>0</v>
      </c>
      <c r="BB552" s="172">
        <v>0</v>
      </c>
      <c r="BC552" s="172">
        <v>0</v>
      </c>
      <c r="BD552" s="172">
        <v>0</v>
      </c>
      <c r="BE552" s="172">
        <v>0</v>
      </c>
      <c r="BF552" s="172">
        <v>0</v>
      </c>
      <c r="BG552" s="172">
        <v>0</v>
      </c>
      <c r="BH552" s="172">
        <v>0</v>
      </c>
      <c r="BI552" s="172">
        <v>0</v>
      </c>
      <c r="BJ552" s="172" t="s">
        <v>232</v>
      </c>
      <c r="BK552" s="172" t="s">
        <v>232</v>
      </c>
      <c r="BL552" s="172" t="s">
        <v>232</v>
      </c>
      <c r="BM552" s="172">
        <v>0</v>
      </c>
      <c r="BN552" s="172">
        <v>0</v>
      </c>
      <c r="BO552" s="172">
        <v>0</v>
      </c>
      <c r="BP552" s="172">
        <v>0</v>
      </c>
      <c r="BQ552" s="172" t="s">
        <v>232</v>
      </c>
      <c r="BR552" s="172" t="s">
        <v>232</v>
      </c>
      <c r="BS552" s="172">
        <v>0</v>
      </c>
      <c r="BT552" s="172">
        <v>0</v>
      </c>
      <c r="BU552" s="172">
        <v>0</v>
      </c>
      <c r="BV552" s="173"/>
      <c r="BW552" s="174">
        <v>0</v>
      </c>
      <c r="BX552" s="177">
        <v>0</v>
      </c>
      <c r="BY552" s="178">
        <v>0</v>
      </c>
      <c r="BZ552" s="179">
        <v>0</v>
      </c>
      <c r="CA552" s="179">
        <v>0</v>
      </c>
    </row>
    <row r="553" spans="1:79" x14ac:dyDescent="0.2">
      <c r="A553" s="170">
        <v>42913</v>
      </c>
      <c r="B553" s="171"/>
      <c r="C553" s="172"/>
      <c r="D553" s="172" t="s">
        <v>232</v>
      </c>
      <c r="E553" s="172">
        <v>2.115346841333958E-2</v>
      </c>
      <c r="F553" s="172" t="s">
        <v>232</v>
      </c>
      <c r="G553" s="172" t="s">
        <v>232</v>
      </c>
      <c r="H553" s="173"/>
      <c r="I553" s="171"/>
      <c r="J553" s="172"/>
      <c r="K553" s="172"/>
      <c r="L553" s="172"/>
      <c r="M553" s="171"/>
      <c r="N553" s="172"/>
      <c r="O553" s="172"/>
      <c r="P553" s="172"/>
      <c r="Q553" s="172"/>
      <c r="R553" s="172"/>
      <c r="S553" s="172"/>
      <c r="T553" s="172">
        <v>0.77209375989863904</v>
      </c>
      <c r="U553" s="172" t="s">
        <v>232</v>
      </c>
      <c r="V553" s="172">
        <v>0.77209375989863904</v>
      </c>
      <c r="W553" s="172"/>
      <c r="X553" s="172"/>
      <c r="Y553" s="172"/>
      <c r="Z553" s="172"/>
      <c r="AA553" s="172"/>
      <c r="AB553" s="172"/>
      <c r="AC553" s="172"/>
      <c r="AD553" s="172"/>
      <c r="AE553" s="172"/>
      <c r="AF553" s="172"/>
      <c r="AG553" s="172"/>
      <c r="AH553" s="172"/>
      <c r="AI553" s="172"/>
      <c r="AJ553" s="173"/>
      <c r="AK553" s="170">
        <v>42913</v>
      </c>
      <c r="AL553" s="171" t="s">
        <v>232</v>
      </c>
      <c r="AM553" s="172">
        <v>0</v>
      </c>
      <c r="AN553" s="172">
        <v>0</v>
      </c>
      <c r="AO553" s="172">
        <v>0</v>
      </c>
      <c r="AP553" s="172">
        <v>0</v>
      </c>
      <c r="AQ553" s="172">
        <v>0</v>
      </c>
      <c r="AR553" s="173">
        <v>0</v>
      </c>
      <c r="AS553" s="174">
        <v>0</v>
      </c>
      <c r="AT553" s="171" t="s">
        <v>232</v>
      </c>
      <c r="AU553" s="172">
        <v>0</v>
      </c>
      <c r="AV553" s="172"/>
      <c r="AW553" s="175" t="s">
        <v>232</v>
      </c>
      <c r="AX553" s="176">
        <v>0</v>
      </c>
      <c r="AY553" s="171">
        <v>0</v>
      </c>
      <c r="AZ553" s="172">
        <v>0</v>
      </c>
      <c r="BA553" s="172">
        <v>0</v>
      </c>
      <c r="BB553" s="172">
        <v>0</v>
      </c>
      <c r="BC553" s="172">
        <v>0</v>
      </c>
      <c r="BD553" s="172">
        <v>0</v>
      </c>
      <c r="BE553" s="172">
        <v>0</v>
      </c>
      <c r="BF553" s="172">
        <v>0</v>
      </c>
      <c r="BG553" s="172">
        <v>0</v>
      </c>
      <c r="BH553" s="172">
        <v>0</v>
      </c>
      <c r="BI553" s="172">
        <v>0</v>
      </c>
      <c r="BJ553" s="172" t="s">
        <v>232</v>
      </c>
      <c r="BK553" s="172" t="s">
        <v>232</v>
      </c>
      <c r="BL553" s="172" t="s">
        <v>232</v>
      </c>
      <c r="BM553" s="172">
        <v>0</v>
      </c>
      <c r="BN553" s="172">
        <v>0</v>
      </c>
      <c r="BO553" s="172">
        <v>0</v>
      </c>
      <c r="BP553" s="172">
        <v>0</v>
      </c>
      <c r="BQ553" s="172" t="s">
        <v>232</v>
      </c>
      <c r="BR553" s="172" t="s">
        <v>232</v>
      </c>
      <c r="BS553" s="172">
        <v>0</v>
      </c>
      <c r="BT553" s="172">
        <v>0</v>
      </c>
      <c r="BU553" s="172">
        <v>0</v>
      </c>
      <c r="BV553" s="173"/>
      <c r="BW553" s="174">
        <v>0</v>
      </c>
      <c r="BX553" s="177">
        <v>0</v>
      </c>
      <c r="BY553" s="178">
        <v>0</v>
      </c>
      <c r="BZ553" s="179">
        <v>0</v>
      </c>
      <c r="CA553" s="179">
        <v>0</v>
      </c>
    </row>
    <row r="554" spans="1:79" x14ac:dyDescent="0.2">
      <c r="A554" s="170">
        <v>42914</v>
      </c>
      <c r="B554" s="171"/>
      <c r="C554" s="172"/>
      <c r="D554" s="172" t="s">
        <v>232</v>
      </c>
      <c r="E554" s="172">
        <v>2.1152403064077473E-2</v>
      </c>
      <c r="F554" s="172" t="s">
        <v>232</v>
      </c>
      <c r="G554" s="172" t="s">
        <v>232</v>
      </c>
      <c r="H554" s="173"/>
      <c r="I554" s="171"/>
      <c r="J554" s="172"/>
      <c r="K554" s="172"/>
      <c r="L554" s="172"/>
      <c r="M554" s="171"/>
      <c r="N554" s="172"/>
      <c r="O554" s="172"/>
      <c r="P554" s="172"/>
      <c r="Q554" s="172"/>
      <c r="R554" s="172"/>
      <c r="S554" s="172"/>
      <c r="T554" s="172">
        <v>0.77013690222824127</v>
      </c>
      <c r="U554" s="172" t="s">
        <v>232</v>
      </c>
      <c r="V554" s="172">
        <v>0.77013690222824127</v>
      </c>
      <c r="W554" s="172"/>
      <c r="X554" s="172"/>
      <c r="Y554" s="172"/>
      <c r="Z554" s="172"/>
      <c r="AA554" s="172"/>
      <c r="AB554" s="172"/>
      <c r="AC554" s="172"/>
      <c r="AD554" s="172"/>
      <c r="AE554" s="172"/>
      <c r="AF554" s="172"/>
      <c r="AG554" s="172"/>
      <c r="AH554" s="172"/>
      <c r="AI554" s="172"/>
      <c r="AJ554" s="173"/>
      <c r="AK554" s="170">
        <v>42914</v>
      </c>
      <c r="AL554" s="171">
        <v>0</v>
      </c>
      <c r="AM554" s="172">
        <v>0</v>
      </c>
      <c r="AN554" s="172">
        <v>0</v>
      </c>
      <c r="AO554" s="172">
        <v>0</v>
      </c>
      <c r="AP554" s="172">
        <v>0</v>
      </c>
      <c r="AQ554" s="172">
        <v>0</v>
      </c>
      <c r="AR554" s="173">
        <v>0</v>
      </c>
      <c r="AS554" s="174">
        <v>0</v>
      </c>
      <c r="AT554" s="171" t="s">
        <v>232</v>
      </c>
      <c r="AU554" s="172">
        <v>0</v>
      </c>
      <c r="AV554" s="172"/>
      <c r="AW554" s="175" t="s">
        <v>232</v>
      </c>
      <c r="AX554" s="176">
        <v>0</v>
      </c>
      <c r="AY554" s="171" t="s">
        <v>232</v>
      </c>
      <c r="AZ554" s="172">
        <v>0</v>
      </c>
      <c r="BA554" s="172">
        <v>0</v>
      </c>
      <c r="BB554" s="172">
        <v>0</v>
      </c>
      <c r="BC554" s="172">
        <v>0</v>
      </c>
      <c r="BD554" s="172">
        <v>0</v>
      </c>
      <c r="BE554" s="172">
        <v>0</v>
      </c>
      <c r="BF554" s="172">
        <v>0</v>
      </c>
      <c r="BG554" s="172">
        <v>0</v>
      </c>
      <c r="BH554" s="172">
        <v>0</v>
      </c>
      <c r="BI554" s="172">
        <v>0</v>
      </c>
      <c r="BJ554" s="172" t="s">
        <v>232</v>
      </c>
      <c r="BK554" s="172" t="s">
        <v>232</v>
      </c>
      <c r="BL554" s="172" t="s">
        <v>232</v>
      </c>
      <c r="BM554" s="172">
        <v>0</v>
      </c>
      <c r="BN554" s="172">
        <v>0</v>
      </c>
      <c r="BO554" s="172">
        <v>0</v>
      </c>
      <c r="BP554" s="172">
        <v>0</v>
      </c>
      <c r="BQ554" s="172" t="s">
        <v>232</v>
      </c>
      <c r="BR554" s="172" t="s">
        <v>232</v>
      </c>
      <c r="BS554" s="172">
        <v>0</v>
      </c>
      <c r="BT554" s="172">
        <v>0</v>
      </c>
      <c r="BU554" s="172">
        <v>0</v>
      </c>
      <c r="BV554" s="173"/>
      <c r="BW554" s="174">
        <v>0</v>
      </c>
      <c r="BX554" s="177">
        <v>0</v>
      </c>
      <c r="BY554" s="178">
        <v>0</v>
      </c>
      <c r="BZ554" s="179">
        <v>0</v>
      </c>
      <c r="CA554" s="179">
        <v>0</v>
      </c>
    </row>
    <row r="555" spans="1:79" x14ac:dyDescent="0.2">
      <c r="A555" s="170">
        <v>42915</v>
      </c>
      <c r="B555" s="171"/>
      <c r="C555" s="172"/>
      <c r="D555" s="172" t="s">
        <v>232</v>
      </c>
      <c r="E555" s="172">
        <v>1.9136731949786684E-2</v>
      </c>
      <c r="F555" s="172" t="s">
        <v>232</v>
      </c>
      <c r="G555" s="172" t="s">
        <v>232</v>
      </c>
      <c r="H555" s="173"/>
      <c r="I555" s="171"/>
      <c r="J555" s="172"/>
      <c r="K555" s="172"/>
      <c r="L555" s="172"/>
      <c r="M555" s="171"/>
      <c r="N555" s="172"/>
      <c r="O555" s="172"/>
      <c r="P555" s="172"/>
      <c r="Q555" s="172"/>
      <c r="R555" s="172"/>
      <c r="S555" s="172"/>
      <c r="T555" s="172">
        <v>0.76915842980810745</v>
      </c>
      <c r="U555" s="172" t="s">
        <v>232</v>
      </c>
      <c r="V555" s="172">
        <v>0.76915842980810745</v>
      </c>
      <c r="W555" s="172"/>
      <c r="X555" s="172"/>
      <c r="Y555" s="172"/>
      <c r="Z555" s="172"/>
      <c r="AA555" s="172"/>
      <c r="AB555" s="172"/>
      <c r="AC555" s="172"/>
      <c r="AD555" s="172"/>
      <c r="AE555" s="172"/>
      <c r="AF555" s="172"/>
      <c r="AG555" s="172"/>
      <c r="AH555" s="172"/>
      <c r="AI555" s="172"/>
      <c r="AJ555" s="173"/>
      <c r="AK555" s="170">
        <v>42915</v>
      </c>
      <c r="AL555" s="171">
        <v>0</v>
      </c>
      <c r="AM555" s="172" t="s">
        <v>232</v>
      </c>
      <c r="AN555" s="172">
        <v>0</v>
      </c>
      <c r="AO555" s="172">
        <v>0</v>
      </c>
      <c r="AP555" s="172">
        <v>0</v>
      </c>
      <c r="AQ555" s="172">
        <v>0</v>
      </c>
      <c r="AR555" s="173">
        <v>0</v>
      </c>
      <c r="AS555" s="174">
        <v>0</v>
      </c>
      <c r="AT555" s="171" t="s">
        <v>232</v>
      </c>
      <c r="AU555" s="172">
        <v>0</v>
      </c>
      <c r="AV555" s="172"/>
      <c r="AW555" s="175" t="s">
        <v>232</v>
      </c>
      <c r="AX555" s="176">
        <v>0</v>
      </c>
      <c r="AY555" s="171" t="s">
        <v>232</v>
      </c>
      <c r="AZ555" s="172">
        <v>0</v>
      </c>
      <c r="BA555" s="172">
        <v>0</v>
      </c>
      <c r="BB555" s="172">
        <v>0</v>
      </c>
      <c r="BC555" s="172">
        <v>0</v>
      </c>
      <c r="BD555" s="172">
        <v>0</v>
      </c>
      <c r="BE555" s="172">
        <v>0</v>
      </c>
      <c r="BF555" s="172">
        <v>0</v>
      </c>
      <c r="BG555" s="172">
        <v>0</v>
      </c>
      <c r="BH555" s="172">
        <v>0</v>
      </c>
      <c r="BI555" s="172">
        <v>0</v>
      </c>
      <c r="BJ555" s="172" t="s">
        <v>232</v>
      </c>
      <c r="BK555" s="172" t="s">
        <v>232</v>
      </c>
      <c r="BL555" s="172" t="s">
        <v>232</v>
      </c>
      <c r="BM555" s="172">
        <v>0</v>
      </c>
      <c r="BN555" s="172">
        <v>0</v>
      </c>
      <c r="BO555" s="172">
        <v>0</v>
      </c>
      <c r="BP555" s="172">
        <v>0</v>
      </c>
      <c r="BQ555" s="172" t="s">
        <v>232</v>
      </c>
      <c r="BR555" s="172" t="s">
        <v>232</v>
      </c>
      <c r="BS555" s="172">
        <v>0</v>
      </c>
      <c r="BT555" s="172">
        <v>0</v>
      </c>
      <c r="BU555" s="172">
        <v>0.97355460606938315</v>
      </c>
      <c r="BV555" s="173"/>
      <c r="BW555" s="174">
        <v>0.16576250128983946</v>
      </c>
      <c r="BX555" s="177">
        <v>0</v>
      </c>
      <c r="BY555" s="178">
        <v>0</v>
      </c>
      <c r="BZ555" s="179">
        <v>0</v>
      </c>
      <c r="CA555" s="179">
        <v>0</v>
      </c>
    </row>
    <row r="556" spans="1:79" x14ac:dyDescent="0.2">
      <c r="A556" s="170">
        <v>42916</v>
      </c>
      <c r="B556" s="171"/>
      <c r="C556" s="172"/>
      <c r="D556" s="172" t="s">
        <v>232</v>
      </c>
      <c r="E556" s="172">
        <v>1.8128531286824269E-2</v>
      </c>
      <c r="F556" s="172" t="s">
        <v>232</v>
      </c>
      <c r="G556" s="172" t="s">
        <v>232</v>
      </c>
      <c r="H556" s="173"/>
      <c r="I556" s="171"/>
      <c r="J556" s="172"/>
      <c r="K556" s="172"/>
      <c r="L556" s="172"/>
      <c r="M556" s="171"/>
      <c r="N556" s="172"/>
      <c r="O556" s="172"/>
      <c r="P556" s="172"/>
      <c r="Q556" s="172"/>
      <c r="R556" s="172"/>
      <c r="S556" s="172"/>
      <c r="T556" s="172">
        <v>0.76719380305393192</v>
      </c>
      <c r="U556" s="172" t="s">
        <v>232</v>
      </c>
      <c r="V556" s="172">
        <v>0.76719380305393192</v>
      </c>
      <c r="W556" s="172"/>
      <c r="X556" s="172"/>
      <c r="Y556" s="172"/>
      <c r="Z556" s="172"/>
      <c r="AA556" s="172"/>
      <c r="AB556" s="172"/>
      <c r="AC556" s="172"/>
      <c r="AD556" s="172"/>
      <c r="AE556" s="172"/>
      <c r="AF556" s="172"/>
      <c r="AG556" s="172"/>
      <c r="AH556" s="172"/>
      <c r="AI556" s="172"/>
      <c r="AJ556" s="173"/>
      <c r="AK556" s="170">
        <v>42916</v>
      </c>
      <c r="AL556" s="171">
        <v>0</v>
      </c>
      <c r="AM556" s="172" t="s">
        <v>232</v>
      </c>
      <c r="AN556" s="172">
        <v>0</v>
      </c>
      <c r="AO556" s="172">
        <v>0</v>
      </c>
      <c r="AP556" s="172">
        <v>0</v>
      </c>
      <c r="AQ556" s="172">
        <v>0</v>
      </c>
      <c r="AR556" s="173">
        <v>0</v>
      </c>
      <c r="AS556" s="174">
        <v>0</v>
      </c>
      <c r="AT556" s="171" t="s">
        <v>232</v>
      </c>
      <c r="AU556" s="172">
        <v>0.66666666666666674</v>
      </c>
      <c r="AV556" s="172"/>
      <c r="AW556" s="175" t="s">
        <v>232</v>
      </c>
      <c r="AX556" s="176">
        <v>0.66666666666666674</v>
      </c>
      <c r="AY556" s="171" t="s">
        <v>232</v>
      </c>
      <c r="AZ556" s="172">
        <v>0</v>
      </c>
      <c r="BA556" s="172">
        <v>0</v>
      </c>
      <c r="BB556" s="172">
        <v>0</v>
      </c>
      <c r="BC556" s="172">
        <v>0</v>
      </c>
      <c r="BD556" s="172">
        <v>0</v>
      </c>
      <c r="BE556" s="172">
        <v>0</v>
      </c>
      <c r="BF556" s="172">
        <v>0</v>
      </c>
      <c r="BG556" s="172">
        <v>0</v>
      </c>
      <c r="BH556" s="172">
        <v>0</v>
      </c>
      <c r="BI556" s="172">
        <v>0</v>
      </c>
      <c r="BJ556" s="172" t="s">
        <v>232</v>
      </c>
      <c r="BK556" s="172" t="s">
        <v>232</v>
      </c>
      <c r="BL556" s="172" t="s">
        <v>232</v>
      </c>
      <c r="BM556" s="172">
        <v>0</v>
      </c>
      <c r="BN556" s="172">
        <v>0</v>
      </c>
      <c r="BO556" s="172">
        <v>0</v>
      </c>
      <c r="BP556" s="172">
        <v>0</v>
      </c>
      <c r="BQ556" s="172" t="s">
        <v>232</v>
      </c>
      <c r="BR556" s="172" t="s">
        <v>232</v>
      </c>
      <c r="BS556" s="172">
        <v>0</v>
      </c>
      <c r="BT556" s="172">
        <v>0</v>
      </c>
      <c r="BU556" s="172">
        <v>0</v>
      </c>
      <c r="BV556" s="173"/>
      <c r="BW556" s="174">
        <v>0</v>
      </c>
      <c r="BX556" s="177">
        <v>0</v>
      </c>
      <c r="BY556" s="178">
        <v>0</v>
      </c>
      <c r="BZ556" s="179">
        <v>0</v>
      </c>
      <c r="CA556" s="179">
        <v>0</v>
      </c>
    </row>
    <row r="557" spans="1:79" x14ac:dyDescent="0.2">
      <c r="A557" s="170" t="s">
        <v>433</v>
      </c>
      <c r="B557" s="171"/>
      <c r="C557" s="172"/>
      <c r="D557" s="172"/>
      <c r="E557" s="172"/>
      <c r="F557" s="172"/>
      <c r="G557" s="172"/>
      <c r="H557" s="173"/>
      <c r="I557" s="171"/>
      <c r="J557" s="172"/>
      <c r="K557" s="172"/>
      <c r="L557" s="172"/>
      <c r="M557" s="171"/>
      <c r="N557" s="172"/>
      <c r="O557" s="172"/>
      <c r="P557" s="172"/>
      <c r="Q557" s="172"/>
      <c r="R557" s="172"/>
      <c r="S557" s="172"/>
      <c r="T557" s="172"/>
      <c r="U557" s="172"/>
      <c r="V557" s="172"/>
      <c r="W557" s="172"/>
      <c r="X557" s="172"/>
      <c r="Y557" s="172"/>
      <c r="Z557" s="172"/>
      <c r="AA557" s="172"/>
      <c r="AB557" s="172"/>
      <c r="AC557" s="172"/>
      <c r="AD557" s="172"/>
      <c r="AE557" s="172"/>
      <c r="AF557" s="172"/>
      <c r="AG557" s="172"/>
      <c r="AH557" s="172"/>
      <c r="AI557" s="172"/>
      <c r="AJ557" s="173"/>
      <c r="AK557" s="170" t="s">
        <v>433</v>
      </c>
      <c r="AL557" s="171">
        <v>0</v>
      </c>
      <c r="AM557" s="172" t="s">
        <v>232</v>
      </c>
      <c r="AN557" s="172">
        <v>0</v>
      </c>
      <c r="AO557" s="172">
        <v>0</v>
      </c>
      <c r="AP557" s="172">
        <v>0</v>
      </c>
      <c r="AQ557" s="172">
        <v>0</v>
      </c>
      <c r="AR557" s="173">
        <v>0</v>
      </c>
      <c r="AS557" s="174">
        <v>0</v>
      </c>
      <c r="AT557" s="171" t="s">
        <v>232</v>
      </c>
      <c r="AU557" s="172">
        <v>0</v>
      </c>
      <c r="AV557" s="172">
        <v>0</v>
      </c>
      <c r="AW557" s="175" t="s">
        <v>232</v>
      </c>
      <c r="AX557" s="176">
        <v>0</v>
      </c>
      <c r="AY557" s="171">
        <v>0</v>
      </c>
      <c r="AZ557" s="172">
        <v>0</v>
      </c>
      <c r="BA557" s="172">
        <v>0</v>
      </c>
      <c r="BB557" s="172">
        <v>0</v>
      </c>
      <c r="BC557" s="172">
        <v>0</v>
      </c>
      <c r="BD557" s="172">
        <v>0</v>
      </c>
      <c r="BE557" s="172">
        <v>0</v>
      </c>
      <c r="BF557" s="172">
        <v>0</v>
      </c>
      <c r="BG557" s="172">
        <v>0</v>
      </c>
      <c r="BH557" s="172">
        <v>0</v>
      </c>
      <c r="BI557" s="172">
        <v>0</v>
      </c>
      <c r="BJ557" s="172" t="s">
        <v>232</v>
      </c>
      <c r="BK557" s="172" t="s">
        <v>232</v>
      </c>
      <c r="BL557" s="172" t="s">
        <v>232</v>
      </c>
      <c r="BM557" s="172">
        <v>0</v>
      </c>
      <c r="BN557" s="172">
        <v>0</v>
      </c>
      <c r="BO557" s="172">
        <v>0</v>
      </c>
      <c r="BP557" s="172">
        <v>0</v>
      </c>
      <c r="BQ557" s="172" t="s">
        <v>232</v>
      </c>
      <c r="BR557" s="172" t="s">
        <v>232</v>
      </c>
      <c r="BS557" s="172">
        <v>0</v>
      </c>
      <c r="BT557" s="172">
        <v>0</v>
      </c>
      <c r="BU557" s="172">
        <v>0</v>
      </c>
      <c r="BV557" s="173" t="s">
        <v>232</v>
      </c>
      <c r="BW557" s="174">
        <v>0</v>
      </c>
      <c r="BX557" s="177">
        <v>0</v>
      </c>
      <c r="BY557" s="178">
        <v>0</v>
      </c>
      <c r="BZ557" s="179">
        <v>0</v>
      </c>
      <c r="CA557" s="179">
        <v>0</v>
      </c>
    </row>
    <row r="558" spans="1:79" x14ac:dyDescent="0.2">
      <c r="A558" s="170" t="s">
        <v>434</v>
      </c>
      <c r="B558" s="171"/>
      <c r="C558" s="172"/>
      <c r="D558" s="172"/>
      <c r="E558" s="172">
        <v>2.8213576776201642E-2</v>
      </c>
      <c r="F558" s="172"/>
      <c r="G558" s="172"/>
      <c r="H558" s="173"/>
      <c r="I558" s="171"/>
      <c r="J558" s="172"/>
      <c r="K558" s="172"/>
      <c r="L558" s="172"/>
      <c r="M558" s="171"/>
      <c r="N558" s="172"/>
      <c r="O558" s="172"/>
      <c r="P558" s="172"/>
      <c r="Q558" s="172"/>
      <c r="R558" s="172"/>
      <c r="S558" s="172"/>
      <c r="T558" s="172">
        <v>0.78189952096281734</v>
      </c>
      <c r="U558" s="172"/>
      <c r="V558" s="172">
        <v>0.78189952096281734</v>
      </c>
      <c r="W558" s="172"/>
      <c r="X558" s="172"/>
      <c r="Y558" s="172"/>
      <c r="Z558" s="172"/>
      <c r="AA558" s="172"/>
      <c r="AB558" s="172"/>
      <c r="AC558" s="172"/>
      <c r="AD558" s="172"/>
      <c r="AE558" s="172"/>
      <c r="AF558" s="172"/>
      <c r="AG558" s="172"/>
      <c r="AH558" s="172"/>
      <c r="AI558" s="172"/>
      <c r="AJ558" s="173"/>
      <c r="AK558" s="170" t="s">
        <v>434</v>
      </c>
      <c r="AL558" s="171">
        <v>0</v>
      </c>
      <c r="AM558" s="172" t="s">
        <v>232</v>
      </c>
      <c r="AN558" s="172">
        <v>0</v>
      </c>
      <c r="AO558" s="172">
        <v>0</v>
      </c>
      <c r="AP558" s="172">
        <v>0</v>
      </c>
      <c r="AQ558" s="172">
        <v>0</v>
      </c>
      <c r="AR558" s="173">
        <v>0</v>
      </c>
      <c r="AS558" s="174">
        <v>0</v>
      </c>
      <c r="AT558" s="171" t="s">
        <v>232</v>
      </c>
      <c r="AU558" s="172">
        <v>0</v>
      </c>
      <c r="AV558" s="172">
        <v>0</v>
      </c>
      <c r="AW558" s="175" t="s">
        <v>232</v>
      </c>
      <c r="AX558" s="176">
        <v>0</v>
      </c>
      <c r="AY558" s="171">
        <v>0</v>
      </c>
      <c r="AZ558" s="172">
        <v>0</v>
      </c>
      <c r="BA558" s="172">
        <v>0</v>
      </c>
      <c r="BB558" s="172">
        <v>0</v>
      </c>
      <c r="BC558" s="172">
        <v>0</v>
      </c>
      <c r="BD558" s="172">
        <v>0</v>
      </c>
      <c r="BE558" s="172">
        <v>0</v>
      </c>
      <c r="BF558" s="172">
        <v>0</v>
      </c>
      <c r="BG558" s="172">
        <v>0</v>
      </c>
      <c r="BH558" s="172">
        <v>0</v>
      </c>
      <c r="BI558" s="172">
        <v>0</v>
      </c>
      <c r="BJ558" s="172" t="s">
        <v>232</v>
      </c>
      <c r="BK558" s="172" t="s">
        <v>232</v>
      </c>
      <c r="BL558" s="172" t="s">
        <v>232</v>
      </c>
      <c r="BM558" s="172">
        <v>0</v>
      </c>
      <c r="BN558" s="172">
        <v>0</v>
      </c>
      <c r="BO558" s="172">
        <v>0</v>
      </c>
      <c r="BP558" s="172">
        <v>0</v>
      </c>
      <c r="BQ558" s="172" t="s">
        <v>232</v>
      </c>
      <c r="BR558" s="172" t="s">
        <v>232</v>
      </c>
      <c r="BS558" s="172">
        <v>0</v>
      </c>
      <c r="BT558" s="172">
        <v>0</v>
      </c>
      <c r="BU558" s="172">
        <v>0</v>
      </c>
      <c r="BV558" s="173" t="s">
        <v>232</v>
      </c>
      <c r="BW558" s="174">
        <v>0</v>
      </c>
      <c r="BX558" s="177">
        <v>0</v>
      </c>
      <c r="BY558" s="178">
        <v>0</v>
      </c>
      <c r="BZ558" s="179">
        <v>0</v>
      </c>
      <c r="CA558" s="179">
        <v>0</v>
      </c>
    </row>
    <row r="559" spans="1:79" x14ac:dyDescent="0.2">
      <c r="A559" s="170" t="s">
        <v>435</v>
      </c>
      <c r="B559" s="171"/>
      <c r="C559" s="172"/>
      <c r="D559" s="172"/>
      <c r="E559" s="172">
        <v>2.6196737498610817E-2</v>
      </c>
      <c r="F559" s="172"/>
      <c r="G559" s="172"/>
      <c r="H559" s="173"/>
      <c r="I559" s="171"/>
      <c r="J559" s="172"/>
      <c r="K559" s="172"/>
      <c r="L559" s="172"/>
      <c r="M559" s="171"/>
      <c r="N559" s="172"/>
      <c r="O559" s="172"/>
      <c r="P559" s="172"/>
      <c r="Q559" s="172"/>
      <c r="R559" s="172"/>
      <c r="S559" s="172"/>
      <c r="T559" s="172">
        <v>0.7799354672684411</v>
      </c>
      <c r="U559" s="172"/>
      <c r="V559" s="172">
        <v>0.7799354672684411</v>
      </c>
      <c r="W559" s="172"/>
      <c r="X559" s="172"/>
      <c r="Y559" s="172"/>
      <c r="Z559" s="172"/>
      <c r="AA559" s="172"/>
      <c r="AB559" s="172"/>
      <c r="AC559" s="172"/>
      <c r="AD559" s="172"/>
      <c r="AE559" s="172"/>
      <c r="AF559" s="172"/>
      <c r="AG559" s="172"/>
      <c r="AH559" s="172"/>
      <c r="AI559" s="172"/>
      <c r="AJ559" s="173"/>
      <c r="AK559" s="170" t="s">
        <v>435</v>
      </c>
      <c r="AL559" s="171">
        <v>0</v>
      </c>
      <c r="AM559" s="172" t="s">
        <v>232</v>
      </c>
      <c r="AN559" s="172">
        <v>0</v>
      </c>
      <c r="AO559" s="172">
        <v>0</v>
      </c>
      <c r="AP559" s="172">
        <v>0</v>
      </c>
      <c r="AQ559" s="172">
        <v>0</v>
      </c>
      <c r="AR559" s="173">
        <v>0</v>
      </c>
      <c r="AS559" s="174">
        <v>0</v>
      </c>
      <c r="AT559" s="171">
        <v>0</v>
      </c>
      <c r="AU559" s="172">
        <v>0</v>
      </c>
      <c r="AV559" s="172">
        <v>0</v>
      </c>
      <c r="AW559" s="175" t="s">
        <v>232</v>
      </c>
      <c r="AX559" s="176">
        <v>0</v>
      </c>
      <c r="AY559" s="171">
        <v>0</v>
      </c>
      <c r="AZ559" s="172">
        <v>0</v>
      </c>
      <c r="BA559" s="172">
        <v>0</v>
      </c>
      <c r="BB559" s="172">
        <v>0</v>
      </c>
      <c r="BC559" s="172">
        <v>0</v>
      </c>
      <c r="BD559" s="172">
        <v>0</v>
      </c>
      <c r="BE559" s="172">
        <v>0</v>
      </c>
      <c r="BF559" s="172">
        <v>0</v>
      </c>
      <c r="BG559" s="172">
        <v>0</v>
      </c>
      <c r="BH559" s="172">
        <v>0</v>
      </c>
      <c r="BI559" s="172">
        <v>0</v>
      </c>
      <c r="BJ559" s="172" t="s">
        <v>232</v>
      </c>
      <c r="BK559" s="172" t="s">
        <v>232</v>
      </c>
      <c r="BL559" s="172" t="s">
        <v>232</v>
      </c>
      <c r="BM559" s="172">
        <v>0</v>
      </c>
      <c r="BN559" s="172">
        <v>0</v>
      </c>
      <c r="BO559" s="172">
        <v>0</v>
      </c>
      <c r="BP559" s="172">
        <v>0</v>
      </c>
      <c r="BQ559" s="172" t="s">
        <v>232</v>
      </c>
      <c r="BR559" s="172" t="s">
        <v>232</v>
      </c>
      <c r="BS559" s="172">
        <v>0</v>
      </c>
      <c r="BT559" s="172">
        <v>0</v>
      </c>
      <c r="BU559" s="172">
        <v>0</v>
      </c>
      <c r="BV559" s="173" t="s">
        <v>232</v>
      </c>
      <c r="BW559" s="174">
        <v>0</v>
      </c>
      <c r="BX559" s="177">
        <v>0</v>
      </c>
      <c r="BY559" s="178">
        <v>0</v>
      </c>
      <c r="BZ559" s="179">
        <v>0</v>
      </c>
      <c r="CA559" s="179">
        <v>0</v>
      </c>
    </row>
    <row r="560" spans="1:79" x14ac:dyDescent="0.2">
      <c r="A560" s="170" t="s">
        <v>436</v>
      </c>
      <c r="B560" s="171"/>
      <c r="C560" s="172"/>
      <c r="D560" s="172"/>
      <c r="E560" s="172">
        <v>2.6192192750181757E-2</v>
      </c>
      <c r="F560" s="172"/>
      <c r="G560" s="172"/>
      <c r="H560" s="173"/>
      <c r="I560" s="171"/>
      <c r="J560" s="172"/>
      <c r="K560" s="172"/>
      <c r="L560" s="172"/>
      <c r="M560" s="171"/>
      <c r="N560" s="172"/>
      <c r="O560" s="172"/>
      <c r="P560" s="172"/>
      <c r="Q560" s="172"/>
      <c r="R560" s="172"/>
      <c r="S560" s="172"/>
      <c r="T560" s="172">
        <v>0.77838647534394323</v>
      </c>
      <c r="U560" s="172"/>
      <c r="V560" s="172">
        <v>0.77838647534394323</v>
      </c>
      <c r="W560" s="172"/>
      <c r="X560" s="172"/>
      <c r="Y560" s="172"/>
      <c r="Z560" s="172"/>
      <c r="AA560" s="172"/>
      <c r="AB560" s="172"/>
      <c r="AC560" s="172"/>
      <c r="AD560" s="172"/>
      <c r="AE560" s="172"/>
      <c r="AF560" s="172"/>
      <c r="AG560" s="172"/>
      <c r="AH560" s="172"/>
      <c r="AI560" s="172"/>
      <c r="AJ560" s="173"/>
      <c r="AK560" s="170" t="s">
        <v>436</v>
      </c>
      <c r="AL560" s="171" t="s">
        <v>232</v>
      </c>
      <c r="AM560" s="172" t="s">
        <v>232</v>
      </c>
      <c r="AN560" s="172">
        <v>0</v>
      </c>
      <c r="AO560" s="172">
        <v>0</v>
      </c>
      <c r="AP560" s="172">
        <v>0</v>
      </c>
      <c r="AQ560" s="172">
        <v>0</v>
      </c>
      <c r="AR560" s="173" t="s">
        <v>232</v>
      </c>
      <c r="AS560" s="174">
        <v>0</v>
      </c>
      <c r="AT560" s="171">
        <v>0</v>
      </c>
      <c r="AU560" s="172" t="s">
        <v>232</v>
      </c>
      <c r="AV560" s="172">
        <v>0</v>
      </c>
      <c r="AW560" s="175" t="s">
        <v>232</v>
      </c>
      <c r="AX560" s="176">
        <v>0</v>
      </c>
      <c r="AY560" s="171" t="s">
        <v>232</v>
      </c>
      <c r="AZ560" s="172">
        <v>0</v>
      </c>
      <c r="BA560" s="172">
        <v>0</v>
      </c>
      <c r="BB560" s="172">
        <v>0</v>
      </c>
      <c r="BC560" s="172">
        <v>0</v>
      </c>
      <c r="BD560" s="172">
        <v>0</v>
      </c>
      <c r="BE560" s="172">
        <v>0</v>
      </c>
      <c r="BF560" s="172">
        <v>0</v>
      </c>
      <c r="BG560" s="172">
        <v>0</v>
      </c>
      <c r="BH560" s="172">
        <v>0</v>
      </c>
      <c r="BI560" s="172">
        <v>0</v>
      </c>
      <c r="BJ560" s="172" t="s">
        <v>232</v>
      </c>
      <c r="BK560" s="172" t="s">
        <v>232</v>
      </c>
      <c r="BL560" s="172" t="s">
        <v>232</v>
      </c>
      <c r="BM560" s="172">
        <v>0</v>
      </c>
      <c r="BN560" s="172">
        <v>0</v>
      </c>
      <c r="BO560" s="172">
        <v>0</v>
      </c>
      <c r="BP560" s="172">
        <v>0</v>
      </c>
      <c r="BQ560" s="172" t="s">
        <v>232</v>
      </c>
      <c r="BR560" s="172" t="s">
        <v>232</v>
      </c>
      <c r="BS560" s="172">
        <v>0</v>
      </c>
      <c r="BT560" s="172">
        <v>0</v>
      </c>
      <c r="BU560" s="172">
        <v>0.89916636038812559</v>
      </c>
      <c r="BV560" s="173" t="s">
        <v>232</v>
      </c>
      <c r="BW560" s="174">
        <v>9.3891842700179168E-2</v>
      </c>
      <c r="BX560" s="177">
        <v>0</v>
      </c>
      <c r="BY560" s="178">
        <v>0</v>
      </c>
      <c r="BZ560" s="179">
        <v>0</v>
      </c>
      <c r="CA560" s="179">
        <v>6.9441780098367753E-2</v>
      </c>
    </row>
    <row r="561" spans="1:79" x14ac:dyDescent="0.2">
      <c r="A561" s="170" t="s">
        <v>437</v>
      </c>
      <c r="B561" s="171"/>
      <c r="C561" s="172"/>
      <c r="D561" s="172"/>
      <c r="E561" s="172">
        <v>2.115346841333958E-2</v>
      </c>
      <c r="F561" s="172"/>
      <c r="G561" s="172"/>
      <c r="H561" s="173"/>
      <c r="I561" s="171"/>
      <c r="J561" s="172"/>
      <c r="K561" s="172"/>
      <c r="L561" s="172"/>
      <c r="M561" s="171"/>
      <c r="N561" s="172"/>
      <c r="O561" s="172"/>
      <c r="P561" s="172"/>
      <c r="Q561" s="172"/>
      <c r="R561" s="172"/>
      <c r="S561" s="172"/>
      <c r="T561" s="172">
        <v>0.77209375989863904</v>
      </c>
      <c r="U561" s="172"/>
      <c r="V561" s="172">
        <v>0.77209375989863904</v>
      </c>
      <c r="W561" s="172"/>
      <c r="X561" s="172"/>
      <c r="Y561" s="172"/>
      <c r="Z561" s="172"/>
      <c r="AA561" s="172"/>
      <c r="AB561" s="172"/>
      <c r="AC561" s="172"/>
      <c r="AD561" s="172"/>
      <c r="AE561" s="172"/>
      <c r="AF561" s="172"/>
      <c r="AG561" s="172"/>
      <c r="AH561" s="172"/>
      <c r="AI561" s="172"/>
      <c r="AJ561" s="173"/>
      <c r="AK561" s="170" t="s">
        <v>437</v>
      </c>
      <c r="AL561" s="171" t="s">
        <v>232</v>
      </c>
      <c r="AM561" s="172" t="s">
        <v>232</v>
      </c>
      <c r="AN561" s="172">
        <v>0</v>
      </c>
      <c r="AO561" s="172">
        <v>0</v>
      </c>
      <c r="AP561" s="172">
        <v>0</v>
      </c>
      <c r="AQ561" s="172">
        <v>0</v>
      </c>
      <c r="AR561" s="173" t="s">
        <v>232</v>
      </c>
      <c r="AS561" s="174">
        <v>0</v>
      </c>
      <c r="AT561" s="171">
        <v>0</v>
      </c>
      <c r="AU561" s="172" t="s">
        <v>232</v>
      </c>
      <c r="AV561" s="172">
        <v>0</v>
      </c>
      <c r="AW561" s="175" t="s">
        <v>232</v>
      </c>
      <c r="AX561" s="176">
        <v>0</v>
      </c>
      <c r="AY561" s="171" t="s">
        <v>232</v>
      </c>
      <c r="AZ561" s="172">
        <v>0</v>
      </c>
      <c r="BA561" s="172">
        <v>0</v>
      </c>
      <c r="BB561" s="172">
        <v>0</v>
      </c>
      <c r="BC561" s="172">
        <v>0</v>
      </c>
      <c r="BD561" s="172">
        <v>0</v>
      </c>
      <c r="BE561" s="172">
        <v>0</v>
      </c>
      <c r="BF561" s="172">
        <v>0</v>
      </c>
      <c r="BG561" s="172">
        <v>0</v>
      </c>
      <c r="BH561" s="172">
        <v>0</v>
      </c>
      <c r="BI561" s="172">
        <v>0</v>
      </c>
      <c r="BJ561" s="172" t="s">
        <v>232</v>
      </c>
      <c r="BK561" s="172" t="s">
        <v>232</v>
      </c>
      <c r="BL561" s="172" t="s">
        <v>232</v>
      </c>
      <c r="BM561" s="172">
        <v>0</v>
      </c>
      <c r="BN561" s="172">
        <v>0</v>
      </c>
      <c r="BO561" s="172">
        <v>0</v>
      </c>
      <c r="BP561" s="172">
        <v>0</v>
      </c>
      <c r="BQ561" s="172" t="s">
        <v>232</v>
      </c>
      <c r="BR561" s="172" t="s">
        <v>232</v>
      </c>
      <c r="BS561" s="172">
        <v>0</v>
      </c>
      <c r="BT561" s="172">
        <v>0</v>
      </c>
      <c r="BU561" s="172">
        <v>0</v>
      </c>
      <c r="BV561" s="173" t="s">
        <v>232</v>
      </c>
      <c r="BW561" s="174">
        <v>0</v>
      </c>
      <c r="BX561" s="177">
        <v>0</v>
      </c>
      <c r="BY561" s="178">
        <v>0</v>
      </c>
      <c r="BZ561" s="179">
        <v>0</v>
      </c>
      <c r="CA561" s="179">
        <v>0</v>
      </c>
    </row>
    <row r="562" spans="1:79" x14ac:dyDescent="0.2">
      <c r="A562" s="170" t="s">
        <v>438</v>
      </c>
      <c r="B562" s="171"/>
      <c r="C562" s="172"/>
      <c r="D562" s="172"/>
      <c r="E562" s="172">
        <v>2.1152403064077473E-2</v>
      </c>
      <c r="F562" s="172"/>
      <c r="G562" s="172"/>
      <c r="H562" s="173"/>
      <c r="I562" s="171"/>
      <c r="J562" s="172"/>
      <c r="K562" s="172"/>
      <c r="L562" s="172"/>
      <c r="M562" s="171"/>
      <c r="N562" s="172"/>
      <c r="O562" s="172"/>
      <c r="P562" s="172"/>
      <c r="Q562" s="172"/>
      <c r="R562" s="172"/>
      <c r="S562" s="172"/>
      <c r="T562" s="172">
        <v>0.77013690222824127</v>
      </c>
      <c r="U562" s="172"/>
      <c r="V562" s="172">
        <v>0.77013690222824127</v>
      </c>
      <c r="W562" s="172"/>
      <c r="X562" s="172"/>
      <c r="Y562" s="172"/>
      <c r="Z562" s="172"/>
      <c r="AA562" s="172"/>
      <c r="AB562" s="172"/>
      <c r="AC562" s="172"/>
      <c r="AD562" s="172"/>
      <c r="AE562" s="172"/>
      <c r="AF562" s="172"/>
      <c r="AG562" s="172"/>
      <c r="AH562" s="172"/>
      <c r="AI562" s="172"/>
      <c r="AJ562" s="173"/>
      <c r="AK562" s="170" t="s">
        <v>438</v>
      </c>
      <c r="AL562" s="171" t="s">
        <v>232</v>
      </c>
      <c r="AM562" s="172" t="s">
        <v>232</v>
      </c>
      <c r="AN562" s="172">
        <v>0</v>
      </c>
      <c r="AO562" s="172">
        <v>0</v>
      </c>
      <c r="AP562" s="172">
        <v>0</v>
      </c>
      <c r="AQ562" s="172">
        <v>0</v>
      </c>
      <c r="AR562" s="173" t="s">
        <v>232</v>
      </c>
      <c r="AS562" s="174">
        <v>0</v>
      </c>
      <c r="AT562" s="171">
        <v>0</v>
      </c>
      <c r="AU562" s="172" t="s">
        <v>232</v>
      </c>
      <c r="AV562" s="172">
        <v>0</v>
      </c>
      <c r="AW562" s="175" t="s">
        <v>232</v>
      </c>
      <c r="AX562" s="176">
        <v>0</v>
      </c>
      <c r="AY562" s="171" t="s">
        <v>232</v>
      </c>
      <c r="AZ562" s="172">
        <v>0</v>
      </c>
      <c r="BA562" s="172">
        <v>0</v>
      </c>
      <c r="BB562" s="172">
        <v>0</v>
      </c>
      <c r="BC562" s="172">
        <v>0</v>
      </c>
      <c r="BD562" s="172">
        <v>0</v>
      </c>
      <c r="BE562" s="172">
        <v>0</v>
      </c>
      <c r="BF562" s="172">
        <v>0</v>
      </c>
      <c r="BG562" s="172">
        <v>0</v>
      </c>
      <c r="BH562" s="172">
        <v>0</v>
      </c>
      <c r="BI562" s="172">
        <v>0</v>
      </c>
      <c r="BJ562" s="172" t="s">
        <v>232</v>
      </c>
      <c r="BK562" s="172" t="s">
        <v>232</v>
      </c>
      <c r="BL562" s="172" t="s">
        <v>232</v>
      </c>
      <c r="BM562" s="172">
        <v>0</v>
      </c>
      <c r="BN562" s="172">
        <v>0</v>
      </c>
      <c r="BO562" s="172">
        <v>0</v>
      </c>
      <c r="BP562" s="172">
        <v>0</v>
      </c>
      <c r="BQ562" s="172" t="s">
        <v>232</v>
      </c>
      <c r="BR562" s="172" t="s">
        <v>232</v>
      </c>
      <c r="BS562" s="172">
        <v>0</v>
      </c>
      <c r="BT562" s="172">
        <v>0</v>
      </c>
      <c r="BU562" s="172">
        <v>0</v>
      </c>
      <c r="BV562" s="173" t="s">
        <v>232</v>
      </c>
      <c r="BW562" s="174">
        <v>0</v>
      </c>
      <c r="BX562" s="177">
        <v>0</v>
      </c>
      <c r="BY562" s="178">
        <v>0</v>
      </c>
      <c r="BZ562" s="179">
        <v>0</v>
      </c>
      <c r="CA562" s="179">
        <v>0</v>
      </c>
    </row>
    <row r="563" spans="1:79" x14ac:dyDescent="0.2">
      <c r="A563" s="170" t="s">
        <v>439</v>
      </c>
      <c r="B563" s="171"/>
      <c r="C563" s="172"/>
      <c r="D563" s="172"/>
      <c r="E563" s="172">
        <v>1.9136731949786684E-2</v>
      </c>
      <c r="F563" s="172"/>
      <c r="G563" s="172"/>
      <c r="H563" s="173"/>
      <c r="I563" s="171"/>
      <c r="J563" s="172"/>
      <c r="K563" s="172"/>
      <c r="L563" s="172"/>
      <c r="M563" s="171"/>
      <c r="N563" s="172"/>
      <c r="O563" s="172"/>
      <c r="P563" s="172"/>
      <c r="Q563" s="172"/>
      <c r="R563" s="172"/>
      <c r="S563" s="172"/>
      <c r="T563" s="172">
        <v>0.76915842980810745</v>
      </c>
      <c r="U563" s="172"/>
      <c r="V563" s="172">
        <v>0.76915842980810745</v>
      </c>
      <c r="W563" s="172"/>
      <c r="X563" s="172"/>
      <c r="Y563" s="172"/>
      <c r="Z563" s="172"/>
      <c r="AA563" s="172"/>
      <c r="AB563" s="172"/>
      <c r="AC563" s="172"/>
      <c r="AD563" s="172"/>
      <c r="AE563" s="172"/>
      <c r="AF563" s="172"/>
      <c r="AG563" s="172"/>
      <c r="AH563" s="172"/>
      <c r="AI563" s="172"/>
      <c r="AJ563" s="173"/>
      <c r="AK563" s="170" t="s">
        <v>439</v>
      </c>
      <c r="AL563" s="171" t="s">
        <v>232</v>
      </c>
      <c r="AM563" s="172" t="s">
        <v>232</v>
      </c>
      <c r="AN563" s="172">
        <v>0</v>
      </c>
      <c r="AO563" s="172">
        <v>0</v>
      </c>
      <c r="AP563" s="172">
        <v>0</v>
      </c>
      <c r="AQ563" s="172">
        <v>0</v>
      </c>
      <c r="AR563" s="173" t="s">
        <v>232</v>
      </c>
      <c r="AS563" s="174">
        <v>0</v>
      </c>
      <c r="AT563" s="171">
        <v>0</v>
      </c>
      <c r="AU563" s="172" t="s">
        <v>232</v>
      </c>
      <c r="AV563" s="172">
        <v>0</v>
      </c>
      <c r="AW563" s="175" t="s">
        <v>232</v>
      </c>
      <c r="AX563" s="176">
        <v>0</v>
      </c>
      <c r="AY563" s="171" t="s">
        <v>232</v>
      </c>
      <c r="AZ563" s="172">
        <v>0</v>
      </c>
      <c r="BA563" s="172">
        <v>0</v>
      </c>
      <c r="BB563" s="172">
        <v>0</v>
      </c>
      <c r="BC563" s="172">
        <v>0</v>
      </c>
      <c r="BD563" s="172">
        <v>0</v>
      </c>
      <c r="BE563" s="172">
        <v>0</v>
      </c>
      <c r="BF563" s="172">
        <v>0</v>
      </c>
      <c r="BG563" s="172">
        <v>0</v>
      </c>
      <c r="BH563" s="172">
        <v>0</v>
      </c>
      <c r="BI563" s="172">
        <v>0</v>
      </c>
      <c r="BJ563" s="172" t="s">
        <v>232</v>
      </c>
      <c r="BK563" s="172" t="s">
        <v>232</v>
      </c>
      <c r="BL563" s="172" t="s">
        <v>232</v>
      </c>
      <c r="BM563" s="172">
        <v>0</v>
      </c>
      <c r="BN563" s="172">
        <v>0</v>
      </c>
      <c r="BO563" s="172">
        <v>0</v>
      </c>
      <c r="BP563" s="172">
        <v>0</v>
      </c>
      <c r="BQ563" s="172" t="s">
        <v>232</v>
      </c>
      <c r="BR563" s="172" t="s">
        <v>232</v>
      </c>
      <c r="BS563" s="172">
        <v>0</v>
      </c>
      <c r="BT563" s="172">
        <v>0</v>
      </c>
      <c r="BU563" s="172">
        <v>0</v>
      </c>
      <c r="BV563" s="173" t="s">
        <v>232</v>
      </c>
      <c r="BW563" s="174">
        <v>0</v>
      </c>
      <c r="BX563" s="177">
        <v>0</v>
      </c>
      <c r="BY563" s="178">
        <v>0</v>
      </c>
      <c r="BZ563" s="179">
        <v>0</v>
      </c>
      <c r="CA563" s="179">
        <v>0</v>
      </c>
    </row>
    <row r="564" spans="1:79" x14ac:dyDescent="0.2">
      <c r="A564" s="170" t="s">
        <v>440</v>
      </c>
      <c r="B564" s="171"/>
      <c r="C564" s="172"/>
      <c r="D564" s="172"/>
      <c r="E564" s="172">
        <v>1.8128531286824269E-2</v>
      </c>
      <c r="F564" s="172"/>
      <c r="G564" s="172"/>
      <c r="H564" s="173"/>
      <c r="I564" s="171"/>
      <c r="J564" s="172"/>
      <c r="K564" s="172"/>
      <c r="L564" s="172"/>
      <c r="M564" s="171"/>
      <c r="N564" s="172"/>
      <c r="O564" s="172"/>
      <c r="P564" s="172"/>
      <c r="Q564" s="172"/>
      <c r="R564" s="172"/>
      <c r="S564" s="172"/>
      <c r="T564" s="172">
        <v>0.76719380305393192</v>
      </c>
      <c r="U564" s="172"/>
      <c r="V564" s="172">
        <v>0.76719380305393192</v>
      </c>
      <c r="W564" s="172"/>
      <c r="X564" s="172"/>
      <c r="Y564" s="172"/>
      <c r="Z564" s="172"/>
      <c r="AA564" s="172"/>
      <c r="AB564" s="172"/>
      <c r="AC564" s="172"/>
      <c r="AD564" s="172"/>
      <c r="AE564" s="172"/>
      <c r="AF564" s="172"/>
      <c r="AG564" s="172"/>
      <c r="AH564" s="172"/>
      <c r="AI564" s="172"/>
      <c r="AJ564" s="173"/>
      <c r="AK564" s="170" t="s">
        <v>440</v>
      </c>
      <c r="AL564" s="171" t="s">
        <v>232</v>
      </c>
      <c r="AM564" s="172" t="s">
        <v>232</v>
      </c>
      <c r="AN564" s="172">
        <v>0</v>
      </c>
      <c r="AO564" s="172">
        <v>0</v>
      </c>
      <c r="AP564" s="172">
        <v>0</v>
      </c>
      <c r="AQ564" s="172">
        <v>0</v>
      </c>
      <c r="AR564" s="173" t="s">
        <v>232</v>
      </c>
      <c r="AS564" s="174">
        <v>0</v>
      </c>
      <c r="AT564" s="171">
        <v>0</v>
      </c>
      <c r="AU564" s="172">
        <v>0</v>
      </c>
      <c r="AV564" s="172">
        <v>0</v>
      </c>
      <c r="AW564" s="175" t="s">
        <v>232</v>
      </c>
      <c r="AX564" s="176">
        <v>0</v>
      </c>
      <c r="AY564" s="171" t="s">
        <v>232</v>
      </c>
      <c r="AZ564" s="172">
        <v>0</v>
      </c>
      <c r="BA564" s="172">
        <v>0</v>
      </c>
      <c r="BB564" s="172">
        <v>0</v>
      </c>
      <c r="BC564" s="172">
        <v>0</v>
      </c>
      <c r="BD564" s="172">
        <v>0</v>
      </c>
      <c r="BE564" s="172">
        <v>0</v>
      </c>
      <c r="BF564" s="172">
        <v>0</v>
      </c>
      <c r="BG564" s="172">
        <v>0</v>
      </c>
      <c r="BH564" s="172">
        <v>0</v>
      </c>
      <c r="BI564" s="172">
        <v>0</v>
      </c>
      <c r="BJ564" s="172" t="s">
        <v>232</v>
      </c>
      <c r="BK564" s="172" t="s">
        <v>232</v>
      </c>
      <c r="BL564" s="172" t="s">
        <v>232</v>
      </c>
      <c r="BM564" s="172">
        <v>0</v>
      </c>
      <c r="BN564" s="172">
        <v>0</v>
      </c>
      <c r="BO564" s="172">
        <v>0</v>
      </c>
      <c r="BP564" s="172">
        <v>0</v>
      </c>
      <c r="BQ564" s="172" t="s">
        <v>232</v>
      </c>
      <c r="BR564" s="172" t="s">
        <v>232</v>
      </c>
      <c r="BS564" s="172">
        <v>0</v>
      </c>
      <c r="BT564" s="172">
        <v>0</v>
      </c>
      <c r="BU564" s="172">
        <v>0</v>
      </c>
      <c r="BV564" s="173" t="s">
        <v>232</v>
      </c>
      <c r="BW564" s="174">
        <v>0</v>
      </c>
      <c r="BX564" s="177">
        <v>0</v>
      </c>
      <c r="BY564" s="178">
        <v>0</v>
      </c>
      <c r="BZ564" s="179">
        <v>0</v>
      </c>
      <c r="CA564" s="179">
        <v>0</v>
      </c>
    </row>
    <row r="565" spans="1:79" x14ac:dyDescent="0.2">
      <c r="A565" s="170" t="s">
        <v>441</v>
      </c>
      <c r="B565" s="171"/>
      <c r="C565" s="172"/>
      <c r="D565" s="172"/>
      <c r="E565" s="172">
        <v>2.115346841333958E-2</v>
      </c>
      <c r="F565" s="172"/>
      <c r="G565" s="172"/>
      <c r="H565" s="173"/>
      <c r="I565" s="171"/>
      <c r="J565" s="172"/>
      <c r="K565" s="172"/>
      <c r="L565" s="172"/>
      <c r="M565" s="171"/>
      <c r="N565" s="172"/>
      <c r="O565" s="172"/>
      <c r="P565" s="172"/>
      <c r="Q565" s="172"/>
      <c r="R565" s="172"/>
      <c r="S565" s="172"/>
      <c r="T565" s="172">
        <v>0.79267297044545815</v>
      </c>
      <c r="U565" s="172"/>
      <c r="V565" s="172">
        <v>0.79267297044545815</v>
      </c>
      <c r="W565" s="172"/>
      <c r="X565" s="172"/>
      <c r="Y565" s="172"/>
      <c r="Z565" s="172"/>
      <c r="AA565" s="172"/>
      <c r="AB565" s="172"/>
      <c r="AC565" s="172"/>
      <c r="AD565" s="172"/>
      <c r="AE565" s="172"/>
      <c r="AF565" s="172"/>
      <c r="AG565" s="172"/>
      <c r="AH565" s="172"/>
      <c r="AI565" s="172"/>
      <c r="AJ565" s="173"/>
      <c r="AK565" s="170" t="s">
        <v>441</v>
      </c>
      <c r="AL565" s="171" t="s">
        <v>232</v>
      </c>
      <c r="AM565" s="172" t="s">
        <v>232</v>
      </c>
      <c r="AN565" s="172">
        <v>0</v>
      </c>
      <c r="AO565" s="172">
        <v>0</v>
      </c>
      <c r="AP565" s="172">
        <v>0</v>
      </c>
      <c r="AQ565" s="172">
        <v>0</v>
      </c>
      <c r="AR565" s="173" t="s">
        <v>232</v>
      </c>
      <c r="AS565" s="174">
        <v>0</v>
      </c>
      <c r="AT565" s="171" t="s">
        <v>232</v>
      </c>
      <c r="AU565" s="172">
        <v>1.6081283578816563</v>
      </c>
      <c r="AV565" s="172">
        <v>1.6081283578816563</v>
      </c>
      <c r="AW565" s="175" t="s">
        <v>232</v>
      </c>
      <c r="AX565" s="176">
        <v>1.6081283578816563</v>
      </c>
      <c r="AY565" s="171" t="s">
        <v>232</v>
      </c>
      <c r="AZ565" s="172">
        <v>0</v>
      </c>
      <c r="BA565" s="172">
        <v>0</v>
      </c>
      <c r="BB565" s="172">
        <v>0</v>
      </c>
      <c r="BC565" s="172">
        <v>0</v>
      </c>
      <c r="BD565" s="172">
        <v>0</v>
      </c>
      <c r="BE565" s="172">
        <v>0</v>
      </c>
      <c r="BF565" s="172">
        <v>0</v>
      </c>
      <c r="BG565" s="172">
        <v>0</v>
      </c>
      <c r="BH565" s="172">
        <v>0</v>
      </c>
      <c r="BI565" s="172">
        <v>0</v>
      </c>
      <c r="BJ565" s="172" t="s">
        <v>232</v>
      </c>
      <c r="BK565" s="172" t="s">
        <v>232</v>
      </c>
      <c r="BL565" s="172" t="s">
        <v>232</v>
      </c>
      <c r="BM565" s="172">
        <v>0</v>
      </c>
      <c r="BN565" s="172">
        <v>0</v>
      </c>
      <c r="BO565" s="172">
        <v>0</v>
      </c>
      <c r="BP565" s="172">
        <v>0</v>
      </c>
      <c r="BQ565" s="172" t="s">
        <v>232</v>
      </c>
      <c r="BR565" s="172" t="s">
        <v>232</v>
      </c>
      <c r="BS565" s="172">
        <v>0</v>
      </c>
      <c r="BT565" s="172">
        <v>0</v>
      </c>
      <c r="BU565" s="172">
        <v>0</v>
      </c>
      <c r="BV565" s="173" t="s">
        <v>232</v>
      </c>
      <c r="BW565" s="174">
        <v>0</v>
      </c>
      <c r="BX565" s="177">
        <v>0</v>
      </c>
      <c r="BY565" s="178">
        <v>0</v>
      </c>
      <c r="BZ565" s="179">
        <v>0</v>
      </c>
      <c r="CA565" s="179">
        <v>0.39008738312006785</v>
      </c>
    </row>
    <row r="566" spans="1:79" x14ac:dyDescent="0.2">
      <c r="A566" s="170" t="s">
        <v>442</v>
      </c>
      <c r="B566" s="171"/>
      <c r="C566" s="172"/>
      <c r="D566" s="172"/>
      <c r="E566" s="172">
        <v>2.1152403064077473E-2</v>
      </c>
      <c r="F566" s="172"/>
      <c r="G566" s="172"/>
      <c r="H566" s="173"/>
      <c r="I566" s="171"/>
      <c r="J566" s="172"/>
      <c r="K566" s="172"/>
      <c r="L566" s="172"/>
      <c r="M566" s="171"/>
      <c r="N566" s="172"/>
      <c r="O566" s="172"/>
      <c r="P566" s="172"/>
      <c r="Q566" s="172"/>
      <c r="R566" s="172"/>
      <c r="S566" s="172"/>
      <c r="T566" s="172">
        <v>0.79070158684604319</v>
      </c>
      <c r="U566" s="172"/>
      <c r="V566" s="172">
        <v>0.79070158684604319</v>
      </c>
      <c r="W566" s="172"/>
      <c r="X566" s="172"/>
      <c r="Y566" s="172"/>
      <c r="Z566" s="172"/>
      <c r="AA566" s="172"/>
      <c r="AB566" s="172"/>
      <c r="AC566" s="172"/>
      <c r="AD566" s="172"/>
      <c r="AE566" s="172"/>
      <c r="AF566" s="172"/>
      <c r="AG566" s="172"/>
      <c r="AH566" s="172"/>
      <c r="AI566" s="172"/>
      <c r="AJ566" s="173"/>
      <c r="AK566" s="170" t="s">
        <v>442</v>
      </c>
      <c r="AL566" s="171" t="s">
        <v>232</v>
      </c>
      <c r="AM566" s="172" t="s">
        <v>232</v>
      </c>
      <c r="AN566" s="172">
        <v>0</v>
      </c>
      <c r="AO566" s="172">
        <v>0</v>
      </c>
      <c r="AP566" s="172">
        <v>0</v>
      </c>
      <c r="AQ566" s="172">
        <v>0</v>
      </c>
      <c r="AR566" s="173" t="s">
        <v>232</v>
      </c>
      <c r="AS566" s="174">
        <v>0</v>
      </c>
      <c r="AT566" s="171" t="s">
        <v>232</v>
      </c>
      <c r="AU566" s="172">
        <v>0</v>
      </c>
      <c r="AV566" s="172">
        <v>0</v>
      </c>
      <c r="AW566" s="175" t="s">
        <v>232</v>
      </c>
      <c r="AX566" s="176">
        <v>0</v>
      </c>
      <c r="AY566" s="171" t="s">
        <v>232</v>
      </c>
      <c r="AZ566" s="172">
        <v>0</v>
      </c>
      <c r="BA566" s="172">
        <v>0</v>
      </c>
      <c r="BB566" s="172">
        <v>0</v>
      </c>
      <c r="BC566" s="172">
        <v>0</v>
      </c>
      <c r="BD566" s="172">
        <v>0</v>
      </c>
      <c r="BE566" s="172">
        <v>0</v>
      </c>
      <c r="BF566" s="172">
        <v>0</v>
      </c>
      <c r="BG566" s="172">
        <v>0</v>
      </c>
      <c r="BH566" s="172">
        <v>0</v>
      </c>
      <c r="BI566" s="172">
        <v>0</v>
      </c>
      <c r="BJ566" s="172" t="s">
        <v>232</v>
      </c>
      <c r="BK566" s="172" t="s">
        <v>232</v>
      </c>
      <c r="BL566" s="172" t="s">
        <v>232</v>
      </c>
      <c r="BM566" s="172">
        <v>0</v>
      </c>
      <c r="BN566" s="172">
        <v>0</v>
      </c>
      <c r="BO566" s="172">
        <v>0</v>
      </c>
      <c r="BP566" s="172">
        <v>0</v>
      </c>
      <c r="BQ566" s="172" t="s">
        <v>232</v>
      </c>
      <c r="BR566" s="172" t="s">
        <v>232</v>
      </c>
      <c r="BS566" s="172">
        <v>0</v>
      </c>
      <c r="BT566" s="172">
        <v>0</v>
      </c>
      <c r="BU566" s="172">
        <v>0</v>
      </c>
      <c r="BV566" s="173" t="s">
        <v>232</v>
      </c>
      <c r="BW566" s="174">
        <v>0</v>
      </c>
      <c r="BX566" s="177">
        <v>0</v>
      </c>
      <c r="BY566" s="178">
        <v>0</v>
      </c>
      <c r="BZ566" s="179">
        <v>0</v>
      </c>
      <c r="CA566" s="179">
        <v>0</v>
      </c>
    </row>
    <row r="567" spans="1:79" x14ac:dyDescent="0.2">
      <c r="A567" s="170" t="s">
        <v>443</v>
      </c>
      <c r="B567" s="171"/>
      <c r="C567" s="172"/>
      <c r="D567" s="172"/>
      <c r="E567" s="172">
        <v>1.9136731949786684E-2</v>
      </c>
      <c r="F567" s="172"/>
      <c r="G567" s="172"/>
      <c r="H567" s="173"/>
      <c r="I567" s="171"/>
      <c r="J567" s="172"/>
      <c r="K567" s="172"/>
      <c r="L567" s="172"/>
      <c r="M567" s="171"/>
      <c r="N567" s="172"/>
      <c r="O567" s="172"/>
      <c r="P567" s="172"/>
      <c r="Q567" s="172"/>
      <c r="R567" s="172"/>
      <c r="S567" s="172"/>
      <c r="T567" s="172">
        <v>0.78946411483493928</v>
      </c>
      <c r="U567" s="172"/>
      <c r="V567" s="172">
        <v>0.78946411483493928</v>
      </c>
      <c r="W567" s="172"/>
      <c r="X567" s="172"/>
      <c r="Y567" s="172"/>
      <c r="Z567" s="172"/>
      <c r="AA567" s="172"/>
      <c r="AB567" s="172"/>
      <c r="AC567" s="172"/>
      <c r="AD567" s="172"/>
      <c r="AE567" s="172"/>
      <c r="AF567" s="172"/>
      <c r="AG567" s="172"/>
      <c r="AH567" s="172"/>
      <c r="AI567" s="172"/>
      <c r="AJ567" s="173"/>
      <c r="AK567" s="170" t="s">
        <v>443</v>
      </c>
      <c r="AL567" s="171" t="s">
        <v>232</v>
      </c>
      <c r="AM567" s="172">
        <v>0</v>
      </c>
      <c r="AN567" s="172">
        <v>0</v>
      </c>
      <c r="AO567" s="172">
        <v>0</v>
      </c>
      <c r="AP567" s="172">
        <v>0</v>
      </c>
      <c r="AQ567" s="172">
        <v>0</v>
      </c>
      <c r="AR567" s="173">
        <v>0</v>
      </c>
      <c r="AS567" s="174">
        <v>0</v>
      </c>
      <c r="AT567" s="171" t="s">
        <v>232</v>
      </c>
      <c r="AU567" s="172">
        <v>0</v>
      </c>
      <c r="AV567" s="172">
        <v>0</v>
      </c>
      <c r="AW567" s="175" t="s">
        <v>232</v>
      </c>
      <c r="AX567" s="176">
        <v>0</v>
      </c>
      <c r="AY567" s="171">
        <v>0</v>
      </c>
      <c r="AZ567" s="172">
        <v>0</v>
      </c>
      <c r="BA567" s="172">
        <v>0</v>
      </c>
      <c r="BB567" s="172">
        <v>0</v>
      </c>
      <c r="BC567" s="172">
        <v>0</v>
      </c>
      <c r="BD567" s="172">
        <v>0</v>
      </c>
      <c r="BE567" s="172">
        <v>0</v>
      </c>
      <c r="BF567" s="172">
        <v>0</v>
      </c>
      <c r="BG567" s="172">
        <v>0</v>
      </c>
      <c r="BH567" s="172">
        <v>0</v>
      </c>
      <c r="BI567" s="172">
        <v>0</v>
      </c>
      <c r="BJ567" s="172" t="s">
        <v>232</v>
      </c>
      <c r="BK567" s="172" t="s">
        <v>232</v>
      </c>
      <c r="BL567" s="172" t="s">
        <v>232</v>
      </c>
      <c r="BM567" s="172">
        <v>0</v>
      </c>
      <c r="BN567" s="172">
        <v>0</v>
      </c>
      <c r="BO567" s="172">
        <v>0</v>
      </c>
      <c r="BP567" s="172">
        <v>0</v>
      </c>
      <c r="BQ567" s="172" t="s">
        <v>232</v>
      </c>
      <c r="BR567" s="172" t="s">
        <v>232</v>
      </c>
      <c r="BS567" s="172">
        <v>0</v>
      </c>
      <c r="BT567" s="172">
        <v>0</v>
      </c>
      <c r="BU567" s="172">
        <v>0</v>
      </c>
      <c r="BV567" s="173" t="s">
        <v>232</v>
      </c>
      <c r="BW567" s="174">
        <v>0</v>
      </c>
      <c r="BX567" s="177">
        <v>0</v>
      </c>
      <c r="BY567" s="178">
        <v>0</v>
      </c>
      <c r="BZ567" s="179">
        <v>0</v>
      </c>
      <c r="CA567" s="179">
        <v>0</v>
      </c>
    </row>
    <row r="568" spans="1:79" x14ac:dyDescent="0.2">
      <c r="A568" s="170" t="s">
        <v>444</v>
      </c>
      <c r="B568" s="171"/>
      <c r="C568" s="172"/>
      <c r="D568" s="172"/>
      <c r="E568" s="172">
        <v>1.8128531286824269E-2</v>
      </c>
      <c r="F568" s="172"/>
      <c r="G568" s="172"/>
      <c r="H568" s="173"/>
      <c r="I568" s="171"/>
      <c r="J568" s="172"/>
      <c r="K568" s="172"/>
      <c r="L568" s="172"/>
      <c r="M568" s="171"/>
      <c r="N568" s="172"/>
      <c r="O568" s="172"/>
      <c r="P568" s="172"/>
      <c r="Q568" s="172"/>
      <c r="R568" s="172"/>
      <c r="S568" s="172"/>
      <c r="T568" s="172"/>
      <c r="U568" s="172"/>
      <c r="V568" s="172"/>
      <c r="W568" s="172"/>
      <c r="X568" s="172"/>
      <c r="Y568" s="172"/>
      <c r="Z568" s="172"/>
      <c r="AA568" s="172"/>
      <c r="AB568" s="172"/>
      <c r="AC568" s="172"/>
      <c r="AD568" s="172"/>
      <c r="AE568" s="172"/>
      <c r="AF568" s="172"/>
      <c r="AG568" s="172"/>
      <c r="AH568" s="172"/>
      <c r="AI568" s="172"/>
      <c r="AJ568" s="173"/>
      <c r="AK568" s="170" t="s">
        <v>444</v>
      </c>
      <c r="AL568" s="171" t="s">
        <v>232</v>
      </c>
      <c r="AM568" s="172">
        <v>0</v>
      </c>
      <c r="AN568" s="172">
        <v>0</v>
      </c>
      <c r="AO568" s="172">
        <v>0</v>
      </c>
      <c r="AP568" s="172">
        <v>0</v>
      </c>
      <c r="AQ568" s="172">
        <v>0</v>
      </c>
      <c r="AR568" s="173">
        <v>0</v>
      </c>
      <c r="AS568" s="174">
        <v>0</v>
      </c>
      <c r="AT568" s="171" t="s">
        <v>232</v>
      </c>
      <c r="AU568" s="172">
        <v>0</v>
      </c>
      <c r="AV568" s="172">
        <v>0</v>
      </c>
      <c r="AW568" s="175" t="s">
        <v>232</v>
      </c>
      <c r="AX568" s="176">
        <v>0</v>
      </c>
      <c r="AY568" s="171">
        <v>0</v>
      </c>
      <c r="AZ568" s="172">
        <v>0</v>
      </c>
      <c r="BA568" s="172">
        <v>0</v>
      </c>
      <c r="BB568" s="172">
        <v>0</v>
      </c>
      <c r="BC568" s="172">
        <v>0</v>
      </c>
      <c r="BD568" s="172">
        <v>0</v>
      </c>
      <c r="BE568" s="172">
        <v>0</v>
      </c>
      <c r="BF568" s="172">
        <v>0</v>
      </c>
      <c r="BG568" s="172">
        <v>0</v>
      </c>
      <c r="BH568" s="172">
        <v>0</v>
      </c>
      <c r="BI568" s="172">
        <v>0</v>
      </c>
      <c r="BJ568" s="172" t="s">
        <v>232</v>
      </c>
      <c r="BK568" s="172" t="s">
        <v>232</v>
      </c>
      <c r="BL568" s="172" t="s">
        <v>232</v>
      </c>
      <c r="BM568" s="172">
        <v>0</v>
      </c>
      <c r="BN568" s="172">
        <v>0</v>
      </c>
      <c r="BO568" s="172">
        <v>0</v>
      </c>
      <c r="BP568" s="172">
        <v>0</v>
      </c>
      <c r="BQ568" s="172" t="s">
        <v>232</v>
      </c>
      <c r="BR568" s="172" t="s">
        <v>232</v>
      </c>
      <c r="BS568" s="172">
        <v>0</v>
      </c>
      <c r="BT568" s="172">
        <v>0</v>
      </c>
      <c r="BU568" s="172">
        <v>0</v>
      </c>
      <c r="BV568" s="173" t="s">
        <v>232</v>
      </c>
      <c r="BW568" s="174">
        <v>0</v>
      </c>
      <c r="BX568" s="177">
        <v>0</v>
      </c>
      <c r="BY568" s="178">
        <v>0</v>
      </c>
      <c r="BZ568" s="179">
        <v>0</v>
      </c>
      <c r="CA568" s="179">
        <v>0</v>
      </c>
    </row>
    <row r="569" spans="1:79" x14ac:dyDescent="0.2">
      <c r="A569" s="170" t="s">
        <v>445</v>
      </c>
      <c r="B569" s="171"/>
      <c r="C569" s="172"/>
      <c r="D569" s="172"/>
      <c r="E569" s="172">
        <v>4.3347429648625896E-2</v>
      </c>
      <c r="F569" s="172"/>
      <c r="G569" s="172"/>
      <c r="H569" s="173"/>
      <c r="I569" s="171"/>
      <c r="J569" s="172"/>
      <c r="K569" s="172"/>
      <c r="L569" s="172"/>
      <c r="M569" s="171"/>
      <c r="N569" s="172"/>
      <c r="O569" s="172"/>
      <c r="P569" s="172"/>
      <c r="Q569" s="172"/>
      <c r="R569" s="172"/>
      <c r="S569" s="172"/>
      <c r="T569" s="172">
        <v>0.77838647534394323</v>
      </c>
      <c r="U569" s="172"/>
      <c r="V569" s="172">
        <v>0.77838647534394323</v>
      </c>
      <c r="W569" s="172"/>
      <c r="X569" s="172"/>
      <c r="Y569" s="172"/>
      <c r="Z569" s="172"/>
      <c r="AA569" s="172"/>
      <c r="AB569" s="172"/>
      <c r="AC569" s="172"/>
      <c r="AD569" s="172"/>
      <c r="AE569" s="172"/>
      <c r="AF569" s="172"/>
      <c r="AG569" s="172"/>
      <c r="AH569" s="172"/>
      <c r="AI569" s="172"/>
      <c r="AJ569" s="173"/>
      <c r="AK569" s="170" t="s">
        <v>445</v>
      </c>
      <c r="AL569" s="171" t="s">
        <v>232</v>
      </c>
      <c r="AM569" s="172">
        <v>0</v>
      </c>
      <c r="AN569" s="172">
        <v>0</v>
      </c>
      <c r="AO569" s="172">
        <v>0</v>
      </c>
      <c r="AP569" s="172">
        <v>0</v>
      </c>
      <c r="AQ569" s="172">
        <v>0</v>
      </c>
      <c r="AR569" s="173">
        <v>0</v>
      </c>
      <c r="AS569" s="174">
        <v>0</v>
      </c>
      <c r="AT569" s="171" t="s">
        <v>232</v>
      </c>
      <c r="AU569" s="172">
        <v>0</v>
      </c>
      <c r="AV569" s="172">
        <v>0</v>
      </c>
      <c r="AW569" s="175" t="s">
        <v>232</v>
      </c>
      <c r="AX569" s="176">
        <v>0</v>
      </c>
      <c r="AY569" s="171">
        <v>0</v>
      </c>
      <c r="AZ569" s="172">
        <v>0</v>
      </c>
      <c r="BA569" s="172">
        <v>0</v>
      </c>
      <c r="BB569" s="172">
        <v>0</v>
      </c>
      <c r="BC569" s="172">
        <v>0</v>
      </c>
      <c r="BD569" s="172">
        <v>0</v>
      </c>
      <c r="BE569" s="172">
        <v>0</v>
      </c>
      <c r="BF569" s="172">
        <v>0</v>
      </c>
      <c r="BG569" s="172">
        <v>0</v>
      </c>
      <c r="BH569" s="172">
        <v>0</v>
      </c>
      <c r="BI569" s="172">
        <v>0</v>
      </c>
      <c r="BJ569" s="172" t="s">
        <v>232</v>
      </c>
      <c r="BK569" s="172" t="s">
        <v>232</v>
      </c>
      <c r="BL569" s="172" t="s">
        <v>232</v>
      </c>
      <c r="BM569" s="172">
        <v>0</v>
      </c>
      <c r="BN569" s="172">
        <v>0</v>
      </c>
      <c r="BO569" s="172">
        <v>0</v>
      </c>
      <c r="BP569" s="172">
        <v>0</v>
      </c>
      <c r="BQ569" s="172" t="s">
        <v>232</v>
      </c>
      <c r="BR569" s="172" t="s">
        <v>232</v>
      </c>
      <c r="BS569" s="172">
        <v>0</v>
      </c>
      <c r="BT569" s="172">
        <v>0</v>
      </c>
      <c r="BU569" s="172">
        <v>0</v>
      </c>
      <c r="BV569" s="173" t="s">
        <v>232</v>
      </c>
      <c r="BW569" s="174">
        <v>0</v>
      </c>
      <c r="BX569" s="177">
        <v>0</v>
      </c>
      <c r="BY569" s="178">
        <v>0</v>
      </c>
      <c r="BZ569" s="179">
        <v>0</v>
      </c>
      <c r="CA569" s="179">
        <v>0</v>
      </c>
    </row>
    <row r="570" spans="1:79" x14ac:dyDescent="0.2">
      <c r="A570" s="170" t="s">
        <v>446</v>
      </c>
      <c r="B570" s="171"/>
      <c r="C570" s="172"/>
      <c r="D570" s="172"/>
      <c r="E570" s="172">
        <v>4.2337002540207426E-2</v>
      </c>
      <c r="F570" s="172"/>
      <c r="G570" s="172"/>
      <c r="H570" s="173"/>
      <c r="I570" s="171"/>
      <c r="J570" s="172"/>
      <c r="K570" s="172"/>
      <c r="L570" s="172"/>
      <c r="M570" s="171"/>
      <c r="N570" s="172"/>
      <c r="O570" s="172"/>
      <c r="P570" s="172"/>
      <c r="Q570" s="172"/>
      <c r="R570" s="172"/>
      <c r="S570" s="172"/>
      <c r="T570" s="172">
        <v>0.77209375989863904</v>
      </c>
      <c r="U570" s="172"/>
      <c r="V570" s="172">
        <v>0.77209375989863904</v>
      </c>
      <c r="W570" s="172"/>
      <c r="X570" s="172"/>
      <c r="Y570" s="172"/>
      <c r="Z570" s="172"/>
      <c r="AA570" s="172"/>
      <c r="AB570" s="172"/>
      <c r="AC570" s="172"/>
      <c r="AD570" s="172"/>
      <c r="AE570" s="172"/>
      <c r="AF570" s="172"/>
      <c r="AG570" s="172"/>
      <c r="AH570" s="172"/>
      <c r="AI570" s="172"/>
      <c r="AJ570" s="173"/>
      <c r="AK570" s="170" t="s">
        <v>446</v>
      </c>
      <c r="AL570" s="171" t="s">
        <v>232</v>
      </c>
      <c r="AM570" s="172">
        <v>0</v>
      </c>
      <c r="AN570" s="172">
        <v>0</v>
      </c>
      <c r="AO570" s="172">
        <v>0</v>
      </c>
      <c r="AP570" s="172">
        <v>0</v>
      </c>
      <c r="AQ570" s="172">
        <v>0</v>
      </c>
      <c r="AR570" s="173">
        <v>0</v>
      </c>
      <c r="AS570" s="174">
        <v>0</v>
      </c>
      <c r="AT570" s="171" t="s">
        <v>232</v>
      </c>
      <c r="AU570" s="172">
        <v>0</v>
      </c>
      <c r="AV570" s="172">
        <v>0</v>
      </c>
      <c r="AW570" s="175" t="s">
        <v>232</v>
      </c>
      <c r="AX570" s="176">
        <v>0</v>
      </c>
      <c r="AY570" s="171">
        <v>0</v>
      </c>
      <c r="AZ570" s="172">
        <v>0</v>
      </c>
      <c r="BA570" s="172">
        <v>0</v>
      </c>
      <c r="BB570" s="172">
        <v>0</v>
      </c>
      <c r="BC570" s="172">
        <v>0</v>
      </c>
      <c r="BD570" s="172">
        <v>0</v>
      </c>
      <c r="BE570" s="172">
        <v>0</v>
      </c>
      <c r="BF570" s="172">
        <v>0</v>
      </c>
      <c r="BG570" s="172">
        <v>0</v>
      </c>
      <c r="BH570" s="172">
        <v>0</v>
      </c>
      <c r="BI570" s="172">
        <v>0</v>
      </c>
      <c r="BJ570" s="172" t="s">
        <v>232</v>
      </c>
      <c r="BK570" s="172" t="s">
        <v>232</v>
      </c>
      <c r="BL570" s="172" t="s">
        <v>232</v>
      </c>
      <c r="BM570" s="172">
        <v>0</v>
      </c>
      <c r="BN570" s="172">
        <v>0</v>
      </c>
      <c r="BO570" s="172">
        <v>0</v>
      </c>
      <c r="BP570" s="172">
        <v>0</v>
      </c>
      <c r="BQ570" s="172" t="s">
        <v>232</v>
      </c>
      <c r="BR570" s="172" t="s">
        <v>232</v>
      </c>
      <c r="BS570" s="172">
        <v>0</v>
      </c>
      <c r="BT570" s="172">
        <v>0</v>
      </c>
      <c r="BU570" s="172">
        <v>0</v>
      </c>
      <c r="BV570" s="173" t="s">
        <v>232</v>
      </c>
      <c r="BW570" s="174">
        <v>0</v>
      </c>
      <c r="BX570" s="177">
        <v>0</v>
      </c>
      <c r="BY570" s="178">
        <v>0</v>
      </c>
      <c r="BZ570" s="179">
        <v>0</v>
      </c>
      <c r="CA570" s="179">
        <v>0</v>
      </c>
    </row>
    <row r="571" spans="1:79" x14ac:dyDescent="0.2">
      <c r="A571" s="170" t="s">
        <v>447</v>
      </c>
      <c r="B571" s="171"/>
      <c r="C571" s="172"/>
      <c r="D571" s="172"/>
      <c r="E571" s="172">
        <v>4.0318516278607247E-2</v>
      </c>
      <c r="F571" s="172"/>
      <c r="G571" s="172"/>
      <c r="H571" s="173"/>
      <c r="I571" s="171"/>
      <c r="J571" s="172"/>
      <c r="K571" s="172"/>
      <c r="L571" s="172"/>
      <c r="M571" s="171"/>
      <c r="N571" s="172"/>
      <c r="O571" s="172"/>
      <c r="P571" s="172"/>
      <c r="Q571" s="172"/>
      <c r="R571" s="172"/>
      <c r="S571" s="172"/>
      <c r="T571" s="172">
        <v>0.77013690222824127</v>
      </c>
      <c r="U571" s="172"/>
      <c r="V571" s="172">
        <v>0.77013690222824127</v>
      </c>
      <c r="W571" s="172"/>
      <c r="X571" s="172"/>
      <c r="Y571" s="172"/>
      <c r="Z571" s="172"/>
      <c r="AA571" s="172"/>
      <c r="AB571" s="172"/>
      <c r="AC571" s="172"/>
      <c r="AD571" s="172"/>
      <c r="AE571" s="172"/>
      <c r="AF571" s="172"/>
      <c r="AG571" s="172"/>
      <c r="AH571" s="172"/>
      <c r="AI571" s="172"/>
      <c r="AJ571" s="173"/>
      <c r="AK571" s="170" t="s">
        <v>447</v>
      </c>
      <c r="AL571" s="171" t="s">
        <v>232</v>
      </c>
      <c r="AM571" s="172">
        <v>0</v>
      </c>
      <c r="AN571" s="172">
        <v>0</v>
      </c>
      <c r="AO571" s="172">
        <v>0</v>
      </c>
      <c r="AP571" s="172">
        <v>0</v>
      </c>
      <c r="AQ571" s="172">
        <v>0</v>
      </c>
      <c r="AR571" s="173">
        <v>0</v>
      </c>
      <c r="AS571" s="174">
        <v>0</v>
      </c>
      <c r="AT571" s="171" t="s">
        <v>232</v>
      </c>
      <c r="AU571" s="172">
        <v>0</v>
      </c>
      <c r="AV571" s="172">
        <v>0</v>
      </c>
      <c r="AW571" s="175" t="s">
        <v>232</v>
      </c>
      <c r="AX571" s="176">
        <v>0</v>
      </c>
      <c r="AY571" s="171">
        <v>0</v>
      </c>
      <c r="AZ571" s="172">
        <v>0</v>
      </c>
      <c r="BA571" s="172">
        <v>0</v>
      </c>
      <c r="BB571" s="172">
        <v>0</v>
      </c>
      <c r="BC571" s="172">
        <v>0</v>
      </c>
      <c r="BD571" s="172">
        <v>0</v>
      </c>
      <c r="BE571" s="172">
        <v>0</v>
      </c>
      <c r="BF571" s="172">
        <v>0</v>
      </c>
      <c r="BG571" s="172">
        <v>0</v>
      </c>
      <c r="BH571" s="172">
        <v>0</v>
      </c>
      <c r="BI571" s="172">
        <v>0</v>
      </c>
      <c r="BJ571" s="172" t="s">
        <v>232</v>
      </c>
      <c r="BK571" s="172" t="s">
        <v>232</v>
      </c>
      <c r="BL571" s="172" t="s">
        <v>232</v>
      </c>
      <c r="BM571" s="172">
        <v>0</v>
      </c>
      <c r="BN571" s="172">
        <v>0</v>
      </c>
      <c r="BO571" s="172">
        <v>0</v>
      </c>
      <c r="BP571" s="172">
        <v>0</v>
      </c>
      <c r="BQ571" s="172" t="s">
        <v>232</v>
      </c>
      <c r="BR571" s="172" t="s">
        <v>232</v>
      </c>
      <c r="BS571" s="172">
        <v>0</v>
      </c>
      <c r="BT571" s="172">
        <v>0</v>
      </c>
      <c r="BU571" s="172">
        <v>0</v>
      </c>
      <c r="BV571" s="173" t="s">
        <v>232</v>
      </c>
      <c r="BW571" s="174">
        <v>0</v>
      </c>
      <c r="BX571" s="177">
        <v>0</v>
      </c>
      <c r="BY571" s="178">
        <v>0</v>
      </c>
      <c r="BZ571" s="179">
        <v>0</v>
      </c>
      <c r="CA571" s="179">
        <v>0</v>
      </c>
    </row>
    <row r="572" spans="1:79" x14ac:dyDescent="0.2">
      <c r="A572" s="170" t="s">
        <v>448</v>
      </c>
      <c r="B572" s="171"/>
      <c r="C572" s="172"/>
      <c r="D572" s="172"/>
      <c r="E572" s="172">
        <v>3.628520168524741E-2</v>
      </c>
      <c r="F572" s="172"/>
      <c r="G572" s="172"/>
      <c r="H572" s="173"/>
      <c r="I572" s="171"/>
      <c r="J572" s="172"/>
      <c r="K572" s="172"/>
      <c r="L572" s="172"/>
      <c r="M572" s="171"/>
      <c r="N572" s="172"/>
      <c r="O572" s="172"/>
      <c r="P572" s="172"/>
      <c r="Q572" s="172"/>
      <c r="R572" s="172"/>
      <c r="S572" s="172"/>
      <c r="T572" s="172"/>
      <c r="U572" s="172"/>
      <c r="V572" s="172"/>
      <c r="W572" s="172"/>
      <c r="X572" s="172"/>
      <c r="Y572" s="172"/>
      <c r="Z572" s="172"/>
      <c r="AA572" s="172"/>
      <c r="AB572" s="172"/>
      <c r="AC572" s="172"/>
      <c r="AD572" s="172"/>
      <c r="AE572" s="172"/>
      <c r="AF572" s="172"/>
      <c r="AG572" s="172"/>
      <c r="AH572" s="172"/>
      <c r="AI572" s="172"/>
      <c r="AJ572" s="173"/>
      <c r="AK572" s="170" t="s">
        <v>448</v>
      </c>
      <c r="AL572" s="171" t="s">
        <v>232</v>
      </c>
      <c r="AM572" s="172">
        <v>0</v>
      </c>
      <c r="AN572" s="172">
        <v>0</v>
      </c>
      <c r="AO572" s="172">
        <v>0</v>
      </c>
      <c r="AP572" s="172">
        <v>0</v>
      </c>
      <c r="AQ572" s="172">
        <v>0</v>
      </c>
      <c r="AR572" s="173">
        <v>0</v>
      </c>
      <c r="AS572" s="174">
        <v>0</v>
      </c>
      <c r="AT572" s="171" t="s">
        <v>232</v>
      </c>
      <c r="AU572" s="172">
        <v>0</v>
      </c>
      <c r="AV572" s="172">
        <v>0</v>
      </c>
      <c r="AW572" s="175" t="s">
        <v>232</v>
      </c>
      <c r="AX572" s="176">
        <v>0</v>
      </c>
      <c r="AY572" s="171">
        <v>0</v>
      </c>
      <c r="AZ572" s="172">
        <v>0</v>
      </c>
      <c r="BA572" s="172">
        <v>0</v>
      </c>
      <c r="BB572" s="172">
        <v>0</v>
      </c>
      <c r="BC572" s="172">
        <v>0</v>
      </c>
      <c r="BD572" s="172">
        <v>0</v>
      </c>
      <c r="BE572" s="172">
        <v>0</v>
      </c>
      <c r="BF572" s="172">
        <v>0</v>
      </c>
      <c r="BG572" s="172">
        <v>0</v>
      </c>
      <c r="BH572" s="172">
        <v>0</v>
      </c>
      <c r="BI572" s="172">
        <v>0</v>
      </c>
      <c r="BJ572" s="172" t="s">
        <v>232</v>
      </c>
      <c r="BK572" s="172" t="s">
        <v>232</v>
      </c>
      <c r="BL572" s="172" t="s">
        <v>232</v>
      </c>
      <c r="BM572" s="172">
        <v>0</v>
      </c>
      <c r="BN572" s="172">
        <v>0</v>
      </c>
      <c r="BO572" s="172">
        <v>0</v>
      </c>
      <c r="BP572" s="172">
        <v>0</v>
      </c>
      <c r="BQ572" s="172" t="s">
        <v>232</v>
      </c>
      <c r="BR572" s="172" t="s">
        <v>232</v>
      </c>
      <c r="BS572" s="172">
        <v>0</v>
      </c>
      <c r="BT572" s="172">
        <v>0</v>
      </c>
      <c r="BU572" s="172">
        <v>0</v>
      </c>
      <c r="BV572" s="173" t="s">
        <v>232</v>
      </c>
      <c r="BW572" s="174">
        <v>0</v>
      </c>
      <c r="BX572" s="177">
        <v>0</v>
      </c>
      <c r="BY572" s="178">
        <v>0</v>
      </c>
      <c r="BZ572" s="179">
        <v>0</v>
      </c>
      <c r="CA572" s="179">
        <v>0</v>
      </c>
    </row>
    <row r="573" spans="1:79" x14ac:dyDescent="0.2">
      <c r="A573" s="170" t="s">
        <v>449</v>
      </c>
      <c r="B573" s="171"/>
      <c r="C573" s="172"/>
      <c r="D573" s="172"/>
      <c r="E573" s="172">
        <v>1.8128531286824269E-2</v>
      </c>
      <c r="F573" s="172"/>
      <c r="G573" s="172"/>
      <c r="H573" s="173"/>
      <c r="I573" s="171"/>
      <c r="J573" s="172"/>
      <c r="K573" s="172"/>
      <c r="L573" s="172"/>
      <c r="M573" s="171"/>
      <c r="N573" s="172"/>
      <c r="O573" s="172"/>
      <c r="P573" s="172"/>
      <c r="Q573" s="172"/>
      <c r="R573" s="172"/>
      <c r="S573" s="172"/>
      <c r="T573" s="172"/>
      <c r="U573" s="172"/>
      <c r="V573" s="172"/>
      <c r="W573" s="172"/>
      <c r="X573" s="172"/>
      <c r="Y573" s="172"/>
      <c r="Z573" s="172"/>
      <c r="AA573" s="172"/>
      <c r="AB573" s="172"/>
      <c r="AC573" s="172"/>
      <c r="AD573" s="172"/>
      <c r="AE573" s="172"/>
      <c r="AF573" s="172"/>
      <c r="AG573" s="172"/>
      <c r="AH573" s="172"/>
      <c r="AI573" s="172"/>
      <c r="AJ573" s="173"/>
      <c r="AK573" s="170" t="s">
        <v>449</v>
      </c>
      <c r="AL573" s="171" t="s">
        <v>232</v>
      </c>
      <c r="AM573" s="172">
        <v>0</v>
      </c>
      <c r="AN573" s="172">
        <v>0</v>
      </c>
      <c r="AO573" s="172">
        <v>0</v>
      </c>
      <c r="AP573" s="172">
        <v>0</v>
      </c>
      <c r="AQ573" s="172">
        <v>0</v>
      </c>
      <c r="AR573" s="173">
        <v>0</v>
      </c>
      <c r="AS573" s="174">
        <v>0</v>
      </c>
      <c r="AT573" s="171" t="s">
        <v>232</v>
      </c>
      <c r="AU573" s="172">
        <v>0</v>
      </c>
      <c r="AV573" s="172">
        <v>0</v>
      </c>
      <c r="AW573" s="175" t="s">
        <v>232</v>
      </c>
      <c r="AX573" s="176">
        <v>0</v>
      </c>
      <c r="AY573" s="171" t="s">
        <v>232</v>
      </c>
      <c r="AZ573" s="172">
        <v>0</v>
      </c>
      <c r="BA573" s="172">
        <v>0</v>
      </c>
      <c r="BB573" s="172">
        <v>0</v>
      </c>
      <c r="BC573" s="172">
        <v>0</v>
      </c>
      <c r="BD573" s="172">
        <v>0</v>
      </c>
      <c r="BE573" s="172">
        <v>0</v>
      </c>
      <c r="BF573" s="172">
        <v>0</v>
      </c>
      <c r="BG573" s="172">
        <v>0</v>
      </c>
      <c r="BH573" s="172">
        <v>0</v>
      </c>
      <c r="BI573" s="172">
        <v>0</v>
      </c>
      <c r="BJ573" s="172" t="s">
        <v>232</v>
      </c>
      <c r="BK573" s="172" t="s">
        <v>232</v>
      </c>
      <c r="BL573" s="172" t="s">
        <v>232</v>
      </c>
      <c r="BM573" s="172">
        <v>0</v>
      </c>
      <c r="BN573" s="172">
        <v>0</v>
      </c>
      <c r="BO573" s="172">
        <v>0</v>
      </c>
      <c r="BP573" s="172">
        <v>0</v>
      </c>
      <c r="BQ573" s="172" t="s">
        <v>232</v>
      </c>
      <c r="BR573" s="172" t="s">
        <v>232</v>
      </c>
      <c r="BS573" s="172">
        <v>0</v>
      </c>
      <c r="BT573" s="172">
        <v>0</v>
      </c>
      <c r="BU573" s="172">
        <v>0</v>
      </c>
      <c r="BV573" s="173" t="s">
        <v>232</v>
      </c>
      <c r="BW573" s="174">
        <v>0</v>
      </c>
      <c r="BX573" s="177">
        <v>0</v>
      </c>
      <c r="BY573" s="178">
        <v>0</v>
      </c>
      <c r="BZ573" s="179">
        <v>0</v>
      </c>
      <c r="CA573" s="179">
        <v>0</v>
      </c>
    </row>
    <row r="574" spans="1:79" x14ac:dyDescent="0.2">
      <c r="A574" s="170" t="s">
        <v>450</v>
      </c>
      <c r="B574" s="171"/>
      <c r="C574" s="172"/>
      <c r="D574" s="172"/>
      <c r="E574" s="172">
        <v>2.115346841333958E-2</v>
      </c>
      <c r="F574" s="172"/>
      <c r="G574" s="172"/>
      <c r="H574" s="173"/>
      <c r="I574" s="171"/>
      <c r="J574" s="172"/>
      <c r="K574" s="172"/>
      <c r="L574" s="172"/>
      <c r="M574" s="171"/>
      <c r="N574" s="172"/>
      <c r="O574" s="172"/>
      <c r="P574" s="172"/>
      <c r="Q574" s="172"/>
      <c r="R574" s="172"/>
      <c r="S574" s="172"/>
      <c r="T574" s="172"/>
      <c r="U574" s="172"/>
      <c r="V574" s="172"/>
      <c r="W574" s="172"/>
      <c r="X574" s="172"/>
      <c r="Y574" s="172"/>
      <c r="Z574" s="172"/>
      <c r="AA574" s="172"/>
      <c r="AB574" s="172"/>
      <c r="AC574" s="172"/>
      <c r="AD574" s="172"/>
      <c r="AE574" s="172"/>
      <c r="AF574" s="172"/>
      <c r="AG574" s="172"/>
      <c r="AH574" s="172"/>
      <c r="AI574" s="172"/>
      <c r="AJ574" s="173"/>
      <c r="AK574" s="170" t="s">
        <v>450</v>
      </c>
      <c r="AL574" s="171" t="s">
        <v>232</v>
      </c>
      <c r="AM574" s="172">
        <v>0</v>
      </c>
      <c r="AN574" s="172">
        <v>0</v>
      </c>
      <c r="AO574" s="172">
        <v>0</v>
      </c>
      <c r="AP574" s="172">
        <v>0</v>
      </c>
      <c r="AQ574" s="172">
        <v>0</v>
      </c>
      <c r="AR574" s="173">
        <v>0</v>
      </c>
      <c r="AS574" s="174">
        <v>0</v>
      </c>
      <c r="AT574" s="171" t="s">
        <v>232</v>
      </c>
      <c r="AU574" s="172">
        <v>0</v>
      </c>
      <c r="AV574" s="172">
        <v>0</v>
      </c>
      <c r="AW574" s="175" t="s">
        <v>232</v>
      </c>
      <c r="AX574" s="176">
        <v>0</v>
      </c>
      <c r="AY574" s="171" t="s">
        <v>232</v>
      </c>
      <c r="AZ574" s="172">
        <v>0</v>
      </c>
      <c r="BA574" s="172">
        <v>0</v>
      </c>
      <c r="BB574" s="172">
        <v>0</v>
      </c>
      <c r="BC574" s="172">
        <v>0</v>
      </c>
      <c r="BD574" s="172">
        <v>0</v>
      </c>
      <c r="BE574" s="172">
        <v>0</v>
      </c>
      <c r="BF574" s="172">
        <v>0</v>
      </c>
      <c r="BG574" s="172">
        <v>0</v>
      </c>
      <c r="BH574" s="172">
        <v>0</v>
      </c>
      <c r="BI574" s="172">
        <v>0</v>
      </c>
      <c r="BJ574" s="172" t="s">
        <v>232</v>
      </c>
      <c r="BK574" s="172" t="s">
        <v>232</v>
      </c>
      <c r="BL574" s="172" t="s">
        <v>232</v>
      </c>
      <c r="BM574" s="172">
        <v>0</v>
      </c>
      <c r="BN574" s="172">
        <v>0</v>
      </c>
      <c r="BO574" s="172">
        <v>0</v>
      </c>
      <c r="BP574" s="172">
        <v>0</v>
      </c>
      <c r="BQ574" s="172" t="s">
        <v>232</v>
      </c>
      <c r="BR574" s="172" t="s">
        <v>232</v>
      </c>
      <c r="BS574" s="172">
        <v>0</v>
      </c>
      <c r="BT574" s="172">
        <v>0</v>
      </c>
      <c r="BU574" s="172">
        <v>0</v>
      </c>
      <c r="BV574" s="173" t="s">
        <v>232</v>
      </c>
      <c r="BW574" s="174">
        <v>0</v>
      </c>
      <c r="BX574" s="177">
        <v>0</v>
      </c>
      <c r="BY574" s="178">
        <v>0</v>
      </c>
      <c r="BZ574" s="179">
        <v>0</v>
      </c>
      <c r="CA574" s="179">
        <v>0</v>
      </c>
    </row>
    <row r="575" spans="1:79" x14ac:dyDescent="0.2">
      <c r="A575" s="170" t="s">
        <v>451</v>
      </c>
      <c r="B575" s="171"/>
      <c r="C575" s="172"/>
      <c r="D575" s="172"/>
      <c r="E575" s="172">
        <v>2.1152403064077473E-2</v>
      </c>
      <c r="F575" s="172"/>
      <c r="G575" s="172"/>
      <c r="H575" s="173"/>
      <c r="I575" s="171"/>
      <c r="J575" s="172"/>
      <c r="K575" s="172"/>
      <c r="L575" s="172"/>
      <c r="M575" s="171"/>
      <c r="N575" s="172"/>
      <c r="O575" s="172"/>
      <c r="P575" s="172"/>
      <c r="Q575" s="172"/>
      <c r="R575" s="172"/>
      <c r="S575" s="172"/>
      <c r="T575" s="172"/>
      <c r="U575" s="172"/>
      <c r="V575" s="172"/>
      <c r="W575" s="172"/>
      <c r="X575" s="172"/>
      <c r="Y575" s="172"/>
      <c r="Z575" s="172"/>
      <c r="AA575" s="172"/>
      <c r="AB575" s="172"/>
      <c r="AC575" s="172"/>
      <c r="AD575" s="172"/>
      <c r="AE575" s="172"/>
      <c r="AF575" s="172"/>
      <c r="AG575" s="172"/>
      <c r="AH575" s="172"/>
      <c r="AI575" s="172"/>
      <c r="AJ575" s="173"/>
      <c r="AK575" s="170" t="s">
        <v>451</v>
      </c>
      <c r="AL575" s="171" t="s">
        <v>232</v>
      </c>
      <c r="AM575" s="172">
        <v>0</v>
      </c>
      <c r="AN575" s="172">
        <v>8.8095636623118043</v>
      </c>
      <c r="AO575" s="172">
        <v>0</v>
      </c>
      <c r="AP575" s="172">
        <v>0</v>
      </c>
      <c r="AQ575" s="172">
        <v>0</v>
      </c>
      <c r="AR575" s="173">
        <v>0</v>
      </c>
      <c r="AS575" s="174">
        <v>1.6304888368581787</v>
      </c>
      <c r="AT575" s="171" t="s">
        <v>232</v>
      </c>
      <c r="AU575" s="172">
        <v>0</v>
      </c>
      <c r="AV575" s="172">
        <v>0</v>
      </c>
      <c r="AW575" s="175" t="s">
        <v>232</v>
      </c>
      <c r="AX575" s="176">
        <v>0</v>
      </c>
      <c r="AY575" s="171" t="s">
        <v>232</v>
      </c>
      <c r="AZ575" s="172">
        <v>0</v>
      </c>
      <c r="BA575" s="172">
        <v>5.9273133563115508</v>
      </c>
      <c r="BB575" s="172">
        <v>0</v>
      </c>
      <c r="BC575" s="172">
        <v>0</v>
      </c>
      <c r="BD575" s="172">
        <v>0</v>
      </c>
      <c r="BE575" s="172">
        <v>0</v>
      </c>
      <c r="BF575" s="172">
        <v>0</v>
      </c>
      <c r="BG575" s="172">
        <v>0</v>
      </c>
      <c r="BH575" s="172">
        <v>0</v>
      </c>
      <c r="BI575" s="172">
        <v>0</v>
      </c>
      <c r="BJ575" s="172" t="s">
        <v>232</v>
      </c>
      <c r="BK575" s="172" t="s">
        <v>232</v>
      </c>
      <c r="BL575" s="172" t="s">
        <v>232</v>
      </c>
      <c r="BM575" s="172">
        <v>0</v>
      </c>
      <c r="BN575" s="172">
        <v>0</v>
      </c>
      <c r="BO575" s="172">
        <v>0</v>
      </c>
      <c r="BP575" s="172">
        <v>0</v>
      </c>
      <c r="BQ575" s="172" t="s">
        <v>232</v>
      </c>
      <c r="BR575" s="172" t="s">
        <v>232</v>
      </c>
      <c r="BS575" s="172">
        <v>0</v>
      </c>
      <c r="BT575" s="172">
        <v>0</v>
      </c>
      <c r="BU575" s="172">
        <v>0</v>
      </c>
      <c r="BV575" s="173" t="s">
        <v>232</v>
      </c>
      <c r="BW575" s="174">
        <v>0.69708886395892566</v>
      </c>
      <c r="BX575" s="177">
        <v>0</v>
      </c>
      <c r="BY575" s="178">
        <v>0</v>
      </c>
      <c r="BZ575" s="179">
        <v>0</v>
      </c>
      <c r="CA575" s="179">
        <v>0.52894548370477656</v>
      </c>
    </row>
    <row r="576" spans="1:79" x14ac:dyDescent="0.2">
      <c r="A576" s="170" t="s">
        <v>452</v>
      </c>
      <c r="B576" s="171"/>
      <c r="C576" s="172"/>
      <c r="D576" s="172"/>
      <c r="E576" s="172">
        <v>1.9136731949786684E-2</v>
      </c>
      <c r="F576" s="172"/>
      <c r="G576" s="172"/>
      <c r="H576" s="173"/>
      <c r="I576" s="171"/>
      <c r="J576" s="172"/>
      <c r="K576" s="172"/>
      <c r="L576" s="172"/>
      <c r="M576" s="171"/>
      <c r="N576" s="172"/>
      <c r="O576" s="172"/>
      <c r="P576" s="172"/>
      <c r="Q576" s="172"/>
      <c r="R576" s="172"/>
      <c r="S576" s="172"/>
      <c r="T576" s="172"/>
      <c r="U576" s="172"/>
      <c r="V576" s="172"/>
      <c r="W576" s="172"/>
      <c r="X576" s="172"/>
      <c r="Y576" s="172"/>
      <c r="Z576" s="172"/>
      <c r="AA576" s="172"/>
      <c r="AB576" s="172"/>
      <c r="AC576" s="172"/>
      <c r="AD576" s="172"/>
      <c r="AE576" s="172"/>
      <c r="AF576" s="172"/>
      <c r="AG576" s="172"/>
      <c r="AH576" s="172"/>
      <c r="AI576" s="172"/>
      <c r="AJ576" s="173"/>
      <c r="AK576" s="170" t="s">
        <v>452</v>
      </c>
      <c r="AL576" s="171" t="s">
        <v>232</v>
      </c>
      <c r="AM576" s="172">
        <v>0</v>
      </c>
      <c r="AN576" s="172">
        <v>0</v>
      </c>
      <c r="AO576" s="172">
        <v>0</v>
      </c>
      <c r="AP576" s="172">
        <v>0</v>
      </c>
      <c r="AQ576" s="172">
        <v>0</v>
      </c>
      <c r="AR576" s="173">
        <v>0</v>
      </c>
      <c r="AS576" s="174">
        <v>0</v>
      </c>
      <c r="AT576" s="171" t="s">
        <v>232</v>
      </c>
      <c r="AU576" s="172">
        <v>0</v>
      </c>
      <c r="AV576" s="172">
        <v>0</v>
      </c>
      <c r="AW576" s="175" t="s">
        <v>232</v>
      </c>
      <c r="AX576" s="176">
        <v>0</v>
      </c>
      <c r="AY576" s="171" t="s">
        <v>232</v>
      </c>
      <c r="AZ576" s="172">
        <v>0</v>
      </c>
      <c r="BA576" s="172">
        <v>0</v>
      </c>
      <c r="BB576" s="172">
        <v>0</v>
      </c>
      <c r="BC576" s="172">
        <v>0</v>
      </c>
      <c r="BD576" s="172">
        <v>0</v>
      </c>
      <c r="BE576" s="172">
        <v>0</v>
      </c>
      <c r="BF576" s="172">
        <v>0</v>
      </c>
      <c r="BG576" s="172">
        <v>0</v>
      </c>
      <c r="BH576" s="172">
        <v>0</v>
      </c>
      <c r="BI576" s="172">
        <v>0</v>
      </c>
      <c r="BJ576" s="172" t="s">
        <v>232</v>
      </c>
      <c r="BK576" s="172" t="s">
        <v>232</v>
      </c>
      <c r="BL576" s="172" t="s">
        <v>232</v>
      </c>
      <c r="BM576" s="172">
        <v>0</v>
      </c>
      <c r="BN576" s="172">
        <v>0</v>
      </c>
      <c r="BO576" s="172">
        <v>0</v>
      </c>
      <c r="BP576" s="172">
        <v>0</v>
      </c>
      <c r="BQ576" s="172" t="s">
        <v>232</v>
      </c>
      <c r="BR576" s="172" t="s">
        <v>232</v>
      </c>
      <c r="BS576" s="172">
        <v>0</v>
      </c>
      <c r="BT576" s="172">
        <v>0</v>
      </c>
      <c r="BU576" s="172">
        <v>0</v>
      </c>
      <c r="BV576" s="173" t="s">
        <v>232</v>
      </c>
      <c r="BW576" s="174">
        <v>0</v>
      </c>
      <c r="BX576" s="177">
        <v>0</v>
      </c>
      <c r="BY576" s="178">
        <v>0</v>
      </c>
      <c r="BZ576" s="179">
        <v>0</v>
      </c>
      <c r="CA576" s="179">
        <v>0</v>
      </c>
    </row>
    <row r="577" spans="1:79" x14ac:dyDescent="0.2">
      <c r="A577" s="170">
        <v>42947</v>
      </c>
      <c r="B577" s="171"/>
      <c r="C577" s="172"/>
      <c r="D577" s="172" t="s">
        <v>232</v>
      </c>
      <c r="E577" s="172">
        <v>0.13734975865743498</v>
      </c>
      <c r="F577" s="172" t="s">
        <v>232</v>
      </c>
      <c r="G577" s="172" t="s">
        <v>232</v>
      </c>
      <c r="H577" s="173"/>
      <c r="I577" s="171"/>
      <c r="J577" s="172"/>
      <c r="K577" s="172"/>
      <c r="L577" s="172"/>
      <c r="M577" s="171"/>
      <c r="N577" s="172"/>
      <c r="O577" s="172"/>
      <c r="P577" s="172"/>
      <c r="Q577" s="172"/>
      <c r="R577" s="172"/>
      <c r="S577" s="172"/>
      <c r="T577" s="172">
        <v>0.71815953047224612</v>
      </c>
      <c r="U577" s="172">
        <v>0.47686030387373618</v>
      </c>
      <c r="V577" s="172">
        <v>0.63085945981272085</v>
      </c>
      <c r="W577" s="172" t="s">
        <v>232</v>
      </c>
      <c r="X577" s="172"/>
      <c r="Y577" s="172"/>
      <c r="Z577" s="172"/>
      <c r="AA577" s="172" t="s">
        <v>232</v>
      </c>
      <c r="AB577" s="172" t="s">
        <v>232</v>
      </c>
      <c r="AC577" s="172"/>
      <c r="AD577" s="172"/>
      <c r="AE577" s="172"/>
      <c r="AF577" s="172"/>
      <c r="AG577" s="172"/>
      <c r="AH577" s="172"/>
      <c r="AI577" s="172" t="s">
        <v>232</v>
      </c>
      <c r="AJ577" s="173"/>
      <c r="AK577" s="170">
        <v>42947</v>
      </c>
      <c r="AL577" s="171" t="s">
        <v>232</v>
      </c>
      <c r="AM577" s="172">
        <v>0</v>
      </c>
      <c r="AN577" s="172">
        <v>0</v>
      </c>
      <c r="AO577" s="172">
        <v>0</v>
      </c>
      <c r="AP577" s="172">
        <v>0</v>
      </c>
      <c r="AQ577" s="172">
        <v>0</v>
      </c>
      <c r="AR577" s="173">
        <v>0</v>
      </c>
      <c r="AS577" s="174">
        <v>0</v>
      </c>
      <c r="AT577" s="171" t="s">
        <v>232</v>
      </c>
      <c r="AU577" s="172">
        <v>0</v>
      </c>
      <c r="AV577" s="172">
        <v>0</v>
      </c>
      <c r="AW577" s="175" t="s">
        <v>232</v>
      </c>
      <c r="AX577" s="176">
        <v>0</v>
      </c>
      <c r="AY577" s="171" t="s">
        <v>232</v>
      </c>
      <c r="AZ577" s="172">
        <v>0</v>
      </c>
      <c r="BA577" s="172">
        <v>0</v>
      </c>
      <c r="BB577" s="172">
        <v>0</v>
      </c>
      <c r="BC577" s="172">
        <v>0</v>
      </c>
      <c r="BD577" s="172">
        <v>0</v>
      </c>
      <c r="BE577" s="172">
        <v>0</v>
      </c>
      <c r="BF577" s="172">
        <v>0</v>
      </c>
      <c r="BG577" s="172">
        <v>0</v>
      </c>
      <c r="BH577" s="172">
        <v>0</v>
      </c>
      <c r="BI577" s="172">
        <v>0</v>
      </c>
      <c r="BJ577" s="172" t="s">
        <v>232</v>
      </c>
      <c r="BK577" s="172" t="s">
        <v>232</v>
      </c>
      <c r="BL577" s="172" t="s">
        <v>232</v>
      </c>
      <c r="BM577" s="172">
        <v>0</v>
      </c>
      <c r="BN577" s="172">
        <v>0</v>
      </c>
      <c r="BO577" s="172">
        <v>0</v>
      </c>
      <c r="BP577" s="172">
        <v>0</v>
      </c>
      <c r="BQ577" s="172" t="s">
        <v>232</v>
      </c>
      <c r="BR577" s="172" t="s">
        <v>232</v>
      </c>
      <c r="BS577" s="172">
        <v>0</v>
      </c>
      <c r="BT577" s="172">
        <v>0</v>
      </c>
      <c r="BU577" s="172">
        <v>0</v>
      </c>
      <c r="BV577" s="173" t="s">
        <v>232</v>
      </c>
      <c r="BW577" s="174">
        <v>0</v>
      </c>
      <c r="BX577" s="177">
        <v>0</v>
      </c>
      <c r="BY577" s="178">
        <v>0</v>
      </c>
      <c r="BZ577" s="179">
        <v>0</v>
      </c>
      <c r="CA577" s="179">
        <v>0</v>
      </c>
    </row>
    <row r="578" spans="1:79" x14ac:dyDescent="0.2">
      <c r="A578" s="170">
        <v>42948</v>
      </c>
      <c r="B578" s="171"/>
      <c r="C578" s="172"/>
      <c r="D578" s="172" t="s">
        <v>232</v>
      </c>
      <c r="E578" s="172">
        <v>6.8468323331585881E-2</v>
      </c>
      <c r="F578" s="172" t="s">
        <v>232</v>
      </c>
      <c r="G578" s="172" t="s">
        <v>232</v>
      </c>
      <c r="H578" s="173"/>
      <c r="I578" s="171"/>
      <c r="J578" s="172"/>
      <c r="K578" s="172"/>
      <c r="L578" s="172"/>
      <c r="M578" s="171"/>
      <c r="N578" s="172"/>
      <c r="O578" s="172"/>
      <c r="P578" s="172"/>
      <c r="Q578" s="172"/>
      <c r="R578" s="172"/>
      <c r="S578" s="172"/>
      <c r="T578" s="172" t="s">
        <v>232</v>
      </c>
      <c r="U578" s="172">
        <v>0.47586506182754512</v>
      </c>
      <c r="V578" s="172">
        <v>0.47586506182754512</v>
      </c>
      <c r="W578" s="172" t="s">
        <v>232</v>
      </c>
      <c r="X578" s="172"/>
      <c r="Y578" s="172"/>
      <c r="Z578" s="172"/>
      <c r="AA578" s="172" t="s">
        <v>232</v>
      </c>
      <c r="AB578" s="172" t="s">
        <v>232</v>
      </c>
      <c r="AC578" s="172"/>
      <c r="AD578" s="172"/>
      <c r="AE578" s="172"/>
      <c r="AF578" s="172"/>
      <c r="AG578" s="172"/>
      <c r="AH578" s="172"/>
      <c r="AI578" s="172" t="s">
        <v>232</v>
      </c>
      <c r="AJ578" s="173"/>
      <c r="AK578" s="170">
        <v>42948</v>
      </c>
      <c r="AL578" s="171" t="s">
        <v>232</v>
      </c>
      <c r="AM578" s="172">
        <v>0</v>
      </c>
      <c r="AN578" s="172">
        <v>0</v>
      </c>
      <c r="AO578" s="172">
        <v>0</v>
      </c>
      <c r="AP578" s="172">
        <v>0</v>
      </c>
      <c r="AQ578" s="172">
        <v>0</v>
      </c>
      <c r="AR578" s="173">
        <v>0</v>
      </c>
      <c r="AS578" s="174">
        <v>0</v>
      </c>
      <c r="AT578" s="171" t="s">
        <v>232</v>
      </c>
      <c r="AU578" s="172">
        <v>0</v>
      </c>
      <c r="AV578" s="172">
        <v>0</v>
      </c>
      <c r="AW578" s="175" t="s">
        <v>232</v>
      </c>
      <c r="AX578" s="176">
        <v>0</v>
      </c>
      <c r="AY578" s="171" t="s">
        <v>232</v>
      </c>
      <c r="AZ578" s="172">
        <v>0</v>
      </c>
      <c r="BA578" s="172">
        <v>0</v>
      </c>
      <c r="BB578" s="172">
        <v>0</v>
      </c>
      <c r="BC578" s="172">
        <v>0</v>
      </c>
      <c r="BD578" s="172">
        <v>0</v>
      </c>
      <c r="BE578" s="172">
        <v>0</v>
      </c>
      <c r="BF578" s="172">
        <v>0</v>
      </c>
      <c r="BG578" s="172">
        <v>0</v>
      </c>
      <c r="BH578" s="172">
        <v>0</v>
      </c>
      <c r="BI578" s="172">
        <v>0</v>
      </c>
      <c r="BJ578" s="172" t="s">
        <v>232</v>
      </c>
      <c r="BK578" s="172" t="s">
        <v>232</v>
      </c>
      <c r="BL578" s="172" t="s">
        <v>232</v>
      </c>
      <c r="BM578" s="172">
        <v>0</v>
      </c>
      <c r="BN578" s="172">
        <v>0</v>
      </c>
      <c r="BO578" s="172">
        <v>0</v>
      </c>
      <c r="BP578" s="172">
        <v>0</v>
      </c>
      <c r="BQ578" s="172" t="s">
        <v>232</v>
      </c>
      <c r="BR578" s="172" t="s">
        <v>232</v>
      </c>
      <c r="BS578" s="172">
        <v>0</v>
      </c>
      <c r="BT578" s="172">
        <v>0</v>
      </c>
      <c r="BU578" s="172">
        <v>0</v>
      </c>
      <c r="BV578" s="173" t="s">
        <v>232</v>
      </c>
      <c r="BW578" s="174">
        <v>0</v>
      </c>
      <c r="BX578" s="177">
        <v>0.81499042903052776</v>
      </c>
      <c r="BY578" s="178">
        <v>0</v>
      </c>
      <c r="BZ578" s="179">
        <v>0.34843584296167968</v>
      </c>
      <c r="CA578" s="179">
        <v>0.26439034536966416</v>
      </c>
    </row>
    <row r="579" spans="1:79" x14ac:dyDescent="0.2">
      <c r="A579" s="170">
        <v>42950</v>
      </c>
      <c r="B579" s="171"/>
      <c r="C579" s="172"/>
      <c r="D579" s="172" t="s">
        <v>232</v>
      </c>
      <c r="E579" s="172" t="s">
        <v>232</v>
      </c>
      <c r="F579" s="172" t="s">
        <v>232</v>
      </c>
      <c r="G579" s="172" t="s">
        <v>232</v>
      </c>
      <c r="H579" s="173"/>
      <c r="I579" s="171"/>
      <c r="J579" s="172"/>
      <c r="K579" s="172"/>
      <c r="L579" s="172"/>
      <c r="M579" s="171"/>
      <c r="N579" s="172"/>
      <c r="O579" s="172"/>
      <c r="P579" s="172"/>
      <c r="Q579" s="172"/>
      <c r="R579" s="172"/>
      <c r="S579" s="172"/>
      <c r="T579" s="172" t="s">
        <v>232</v>
      </c>
      <c r="U579" s="172" t="s">
        <v>232</v>
      </c>
      <c r="V579" s="172" t="s">
        <v>232</v>
      </c>
      <c r="W579" s="172" t="s">
        <v>232</v>
      </c>
      <c r="X579" s="172"/>
      <c r="Y579" s="172"/>
      <c r="Z579" s="172"/>
      <c r="AA579" s="172" t="s">
        <v>232</v>
      </c>
      <c r="AB579" s="172" t="s">
        <v>232</v>
      </c>
      <c r="AC579" s="172"/>
      <c r="AD579" s="172"/>
      <c r="AE579" s="172"/>
      <c r="AF579" s="172"/>
      <c r="AG579" s="172"/>
      <c r="AH579" s="172"/>
      <c r="AI579" s="172" t="s">
        <v>232</v>
      </c>
      <c r="AJ579" s="173"/>
      <c r="AK579" s="170">
        <v>42950</v>
      </c>
      <c r="AL579" s="171" t="s">
        <v>232</v>
      </c>
      <c r="AM579" s="172">
        <v>0</v>
      </c>
      <c r="AN579" s="172">
        <v>0</v>
      </c>
      <c r="AO579" s="172">
        <v>0</v>
      </c>
      <c r="AP579" s="172">
        <v>0</v>
      </c>
      <c r="AQ579" s="172">
        <v>0</v>
      </c>
      <c r="AR579" s="173">
        <v>0</v>
      </c>
      <c r="AS579" s="174">
        <v>0</v>
      </c>
      <c r="AT579" s="171">
        <v>0</v>
      </c>
      <c r="AU579" s="172">
        <v>0</v>
      </c>
      <c r="AV579" s="172">
        <v>0</v>
      </c>
      <c r="AW579" s="175" t="s">
        <v>232</v>
      </c>
      <c r="AX579" s="176">
        <v>0</v>
      </c>
      <c r="AY579" s="171">
        <v>0</v>
      </c>
      <c r="AZ579" s="172">
        <v>0</v>
      </c>
      <c r="BA579" s="172">
        <v>0</v>
      </c>
      <c r="BB579" s="172">
        <v>0</v>
      </c>
      <c r="BC579" s="172">
        <v>0</v>
      </c>
      <c r="BD579" s="172">
        <v>0</v>
      </c>
      <c r="BE579" s="172">
        <v>0</v>
      </c>
      <c r="BF579" s="172">
        <v>0</v>
      </c>
      <c r="BG579" s="172">
        <v>0</v>
      </c>
      <c r="BH579" s="172">
        <v>0</v>
      </c>
      <c r="BI579" s="172">
        <v>0</v>
      </c>
      <c r="BJ579" s="172" t="s">
        <v>232</v>
      </c>
      <c r="BK579" s="172" t="s">
        <v>232</v>
      </c>
      <c r="BL579" s="172" t="s">
        <v>232</v>
      </c>
      <c r="BM579" s="172">
        <v>0</v>
      </c>
      <c r="BN579" s="172">
        <v>0</v>
      </c>
      <c r="BO579" s="172">
        <v>0</v>
      </c>
      <c r="BP579" s="172">
        <v>0</v>
      </c>
      <c r="BQ579" s="172" t="s">
        <v>232</v>
      </c>
      <c r="BR579" s="172" t="s">
        <v>232</v>
      </c>
      <c r="BS579" s="172">
        <v>0</v>
      </c>
      <c r="BT579" s="172">
        <v>0</v>
      </c>
      <c r="BU579" s="172">
        <v>0</v>
      </c>
      <c r="BV579" s="173" t="s">
        <v>232</v>
      </c>
      <c r="BW579" s="174">
        <v>0</v>
      </c>
      <c r="BX579" s="177">
        <v>0.26812931570014004</v>
      </c>
      <c r="BY579" s="178">
        <v>0</v>
      </c>
      <c r="BZ579" s="179">
        <v>0.11463430834378194</v>
      </c>
      <c r="CA579" s="179">
        <v>8.6983601103168703E-2</v>
      </c>
    </row>
    <row r="580" spans="1:79" x14ac:dyDescent="0.2">
      <c r="A580" s="170">
        <v>42951</v>
      </c>
      <c r="B580" s="171"/>
      <c r="C580" s="172"/>
      <c r="D580" s="172" t="s">
        <v>232</v>
      </c>
      <c r="E580" s="172" t="s">
        <v>232</v>
      </c>
      <c r="F580" s="172" t="s">
        <v>232</v>
      </c>
      <c r="G580" s="172" t="s">
        <v>232</v>
      </c>
      <c r="H580" s="173"/>
      <c r="I580" s="171"/>
      <c r="J580" s="172"/>
      <c r="K580" s="172"/>
      <c r="L580" s="172"/>
      <c r="M580" s="171"/>
      <c r="N580" s="172"/>
      <c r="O580" s="172"/>
      <c r="P580" s="172"/>
      <c r="Q580" s="172"/>
      <c r="R580" s="172"/>
      <c r="S580" s="172"/>
      <c r="T580" s="172" t="s">
        <v>232</v>
      </c>
      <c r="U580" s="172" t="s">
        <v>232</v>
      </c>
      <c r="V580" s="172" t="s">
        <v>232</v>
      </c>
      <c r="W580" s="172" t="s">
        <v>232</v>
      </c>
      <c r="X580" s="172"/>
      <c r="Y580" s="172"/>
      <c r="Z580" s="172"/>
      <c r="AA580" s="172" t="s">
        <v>232</v>
      </c>
      <c r="AB580" s="172" t="s">
        <v>232</v>
      </c>
      <c r="AC580" s="172"/>
      <c r="AD580" s="172"/>
      <c r="AE580" s="172"/>
      <c r="AF580" s="172"/>
      <c r="AG580" s="172"/>
      <c r="AH580" s="172"/>
      <c r="AI580" s="172" t="s">
        <v>232</v>
      </c>
      <c r="AJ580" s="173"/>
      <c r="AK580" s="170">
        <v>42951</v>
      </c>
      <c r="AL580" s="171" t="s">
        <v>232</v>
      </c>
      <c r="AM580" s="172">
        <v>0</v>
      </c>
      <c r="AN580" s="172">
        <v>0</v>
      </c>
      <c r="AO580" s="172">
        <v>0</v>
      </c>
      <c r="AP580" s="172">
        <v>0</v>
      </c>
      <c r="AQ580" s="172">
        <v>0</v>
      </c>
      <c r="AR580" s="173">
        <v>0</v>
      </c>
      <c r="AS580" s="174">
        <v>0</v>
      </c>
      <c r="AT580" s="171">
        <v>0</v>
      </c>
      <c r="AU580" s="172" t="s">
        <v>232</v>
      </c>
      <c r="AV580" s="172">
        <v>0</v>
      </c>
      <c r="AW580" s="175" t="s">
        <v>232</v>
      </c>
      <c r="AX580" s="176">
        <v>0</v>
      </c>
      <c r="AY580" s="171">
        <v>0</v>
      </c>
      <c r="AZ580" s="172">
        <v>0</v>
      </c>
      <c r="BA580" s="172">
        <v>0</v>
      </c>
      <c r="BB580" s="172">
        <v>0</v>
      </c>
      <c r="BC580" s="172">
        <v>0</v>
      </c>
      <c r="BD580" s="172">
        <v>0</v>
      </c>
      <c r="BE580" s="172">
        <v>0</v>
      </c>
      <c r="BF580" s="172">
        <v>0</v>
      </c>
      <c r="BG580" s="172">
        <v>0</v>
      </c>
      <c r="BH580" s="172">
        <v>0</v>
      </c>
      <c r="BI580" s="172">
        <v>0</v>
      </c>
      <c r="BJ580" s="172" t="s">
        <v>232</v>
      </c>
      <c r="BK580" s="172" t="s">
        <v>232</v>
      </c>
      <c r="BL580" s="172" t="s">
        <v>232</v>
      </c>
      <c r="BM580" s="172">
        <v>0</v>
      </c>
      <c r="BN580" s="172">
        <v>0</v>
      </c>
      <c r="BO580" s="172">
        <v>0</v>
      </c>
      <c r="BP580" s="172">
        <v>0</v>
      </c>
      <c r="BQ580" s="172" t="s">
        <v>232</v>
      </c>
      <c r="BR580" s="172" t="s">
        <v>232</v>
      </c>
      <c r="BS580" s="172">
        <v>0</v>
      </c>
      <c r="BT580" s="172">
        <v>0</v>
      </c>
      <c r="BU580" s="172">
        <v>0</v>
      </c>
      <c r="BV580" s="173" t="s">
        <v>232</v>
      </c>
      <c r="BW580" s="174">
        <v>0</v>
      </c>
      <c r="BX580" s="177">
        <v>0</v>
      </c>
      <c r="BY580" s="178">
        <v>0.52461672088008471</v>
      </c>
      <c r="BZ580" s="179">
        <v>0</v>
      </c>
      <c r="CA580" s="179">
        <v>0.12654172709868819</v>
      </c>
    </row>
    <row r="581" spans="1:79" x14ac:dyDescent="0.2">
      <c r="A581" s="170">
        <v>42954</v>
      </c>
      <c r="B581" s="171"/>
      <c r="C581" s="172"/>
      <c r="D581" s="172" t="s">
        <v>232</v>
      </c>
      <c r="E581" s="172">
        <v>0.12385046725764874</v>
      </c>
      <c r="F581" s="172">
        <v>6.3718366844567262E-2</v>
      </c>
      <c r="G581" s="172">
        <v>0.21651644355984936</v>
      </c>
      <c r="H581" s="173"/>
      <c r="I581" s="171"/>
      <c r="J581" s="172"/>
      <c r="K581" s="172"/>
      <c r="L581" s="172"/>
      <c r="M581" s="171"/>
      <c r="N581" s="172"/>
      <c r="O581" s="172"/>
      <c r="P581" s="172"/>
      <c r="Q581" s="172"/>
      <c r="R581" s="172"/>
      <c r="S581" s="172"/>
      <c r="T581" s="172">
        <v>0.70736491707780869</v>
      </c>
      <c r="U581" s="172">
        <v>0.47088870266171262</v>
      </c>
      <c r="V581" s="172">
        <v>0.56497182185294992</v>
      </c>
      <c r="W581" s="172" t="s">
        <v>232</v>
      </c>
      <c r="X581" s="172"/>
      <c r="Y581" s="172"/>
      <c r="Z581" s="172"/>
      <c r="AA581" s="172" t="s">
        <v>232</v>
      </c>
      <c r="AB581" s="172" t="s">
        <v>232</v>
      </c>
      <c r="AC581" s="172"/>
      <c r="AD581" s="172"/>
      <c r="AE581" s="172"/>
      <c r="AF581" s="172"/>
      <c r="AG581" s="172"/>
      <c r="AH581" s="172"/>
      <c r="AI581" s="172" t="s">
        <v>232</v>
      </c>
      <c r="AJ581" s="173"/>
      <c r="AK581" s="170">
        <v>42954</v>
      </c>
      <c r="AL581" s="171" t="s">
        <v>232</v>
      </c>
      <c r="AM581" s="172">
        <v>0</v>
      </c>
      <c r="AN581" s="172">
        <v>0</v>
      </c>
      <c r="AO581" s="172">
        <v>0</v>
      </c>
      <c r="AP581" s="172">
        <v>0</v>
      </c>
      <c r="AQ581" s="172">
        <v>0</v>
      </c>
      <c r="AR581" s="173">
        <v>0</v>
      </c>
      <c r="AS581" s="174">
        <v>0</v>
      </c>
      <c r="AT581" s="171">
        <v>0</v>
      </c>
      <c r="AU581" s="172" t="s">
        <v>232</v>
      </c>
      <c r="AV581" s="172">
        <v>0</v>
      </c>
      <c r="AW581" s="175" t="s">
        <v>232</v>
      </c>
      <c r="AX581" s="176">
        <v>0</v>
      </c>
      <c r="AY581" s="171">
        <v>0</v>
      </c>
      <c r="AZ581" s="172">
        <v>0</v>
      </c>
      <c r="BA581" s="172">
        <v>0</v>
      </c>
      <c r="BB581" s="172">
        <v>0</v>
      </c>
      <c r="BC581" s="172">
        <v>0</v>
      </c>
      <c r="BD581" s="172">
        <v>0</v>
      </c>
      <c r="BE581" s="172">
        <v>0</v>
      </c>
      <c r="BF581" s="172">
        <v>0</v>
      </c>
      <c r="BG581" s="172">
        <v>0</v>
      </c>
      <c r="BH581" s="172">
        <v>0</v>
      </c>
      <c r="BI581" s="172">
        <v>0</v>
      </c>
      <c r="BJ581" s="172" t="s">
        <v>232</v>
      </c>
      <c r="BK581" s="172" t="s">
        <v>232</v>
      </c>
      <c r="BL581" s="172" t="s">
        <v>232</v>
      </c>
      <c r="BM581" s="172">
        <v>0</v>
      </c>
      <c r="BN581" s="172">
        <v>0</v>
      </c>
      <c r="BO581" s="172">
        <v>0</v>
      </c>
      <c r="BP581" s="172">
        <v>0</v>
      </c>
      <c r="BQ581" s="172" t="s">
        <v>232</v>
      </c>
      <c r="BR581" s="172" t="s">
        <v>232</v>
      </c>
      <c r="BS581" s="172">
        <v>0</v>
      </c>
      <c r="BT581" s="172">
        <v>0</v>
      </c>
      <c r="BU581" s="172">
        <v>0</v>
      </c>
      <c r="BV581" s="173" t="s">
        <v>232</v>
      </c>
      <c r="BW581" s="174">
        <v>0</v>
      </c>
      <c r="BX581" s="177">
        <v>0</v>
      </c>
      <c r="BY581" s="178">
        <v>0</v>
      </c>
      <c r="BZ581" s="179">
        <v>0</v>
      </c>
      <c r="CA581" s="179">
        <v>0</v>
      </c>
    </row>
    <row r="582" spans="1:79" x14ac:dyDescent="0.2">
      <c r="A582" s="170">
        <v>42955</v>
      </c>
      <c r="B582" s="171"/>
      <c r="C582" s="172"/>
      <c r="D582" s="172" t="s">
        <v>232</v>
      </c>
      <c r="E582" s="172" t="s">
        <v>232</v>
      </c>
      <c r="F582" s="172" t="s">
        <v>232</v>
      </c>
      <c r="G582" s="172" t="s">
        <v>232</v>
      </c>
      <c r="H582" s="173"/>
      <c r="I582" s="171"/>
      <c r="J582" s="172"/>
      <c r="K582" s="172"/>
      <c r="L582" s="172"/>
      <c r="M582" s="171"/>
      <c r="N582" s="172"/>
      <c r="O582" s="172"/>
      <c r="P582" s="172"/>
      <c r="Q582" s="172"/>
      <c r="R582" s="172"/>
      <c r="S582" s="172"/>
      <c r="T582" s="172" t="s">
        <v>232</v>
      </c>
      <c r="U582" s="172" t="s">
        <v>232</v>
      </c>
      <c r="V582" s="172" t="s">
        <v>232</v>
      </c>
      <c r="W582" s="172" t="s">
        <v>232</v>
      </c>
      <c r="X582" s="172"/>
      <c r="Y582" s="172"/>
      <c r="Z582" s="172"/>
      <c r="AA582" s="172" t="s">
        <v>232</v>
      </c>
      <c r="AB582" s="172" t="s">
        <v>232</v>
      </c>
      <c r="AC582" s="172"/>
      <c r="AD582" s="172"/>
      <c r="AE582" s="172"/>
      <c r="AF582" s="172"/>
      <c r="AG582" s="172"/>
      <c r="AH582" s="172"/>
      <c r="AI582" s="172" t="s">
        <v>232</v>
      </c>
      <c r="AJ582" s="173"/>
      <c r="AK582" s="170">
        <v>42955</v>
      </c>
      <c r="AL582" s="171" t="s">
        <v>232</v>
      </c>
      <c r="AM582" s="172">
        <v>0</v>
      </c>
      <c r="AN582" s="172">
        <v>0</v>
      </c>
      <c r="AO582" s="172">
        <v>0</v>
      </c>
      <c r="AP582" s="172">
        <v>0</v>
      </c>
      <c r="AQ582" s="172">
        <v>0</v>
      </c>
      <c r="AR582" s="173">
        <v>0</v>
      </c>
      <c r="AS582" s="174">
        <v>0</v>
      </c>
      <c r="AT582" s="171">
        <v>0</v>
      </c>
      <c r="AU582" s="172" t="s">
        <v>232</v>
      </c>
      <c r="AV582" s="172">
        <v>0</v>
      </c>
      <c r="AW582" s="175" t="s">
        <v>232</v>
      </c>
      <c r="AX582" s="176">
        <v>0</v>
      </c>
      <c r="AY582" s="171">
        <v>0</v>
      </c>
      <c r="AZ582" s="172">
        <v>0</v>
      </c>
      <c r="BA582" s="172">
        <v>0</v>
      </c>
      <c r="BB582" s="172">
        <v>0</v>
      </c>
      <c r="BC582" s="172">
        <v>0</v>
      </c>
      <c r="BD582" s="172">
        <v>0</v>
      </c>
      <c r="BE582" s="172">
        <v>0</v>
      </c>
      <c r="BF582" s="172">
        <v>0</v>
      </c>
      <c r="BG582" s="172">
        <v>0</v>
      </c>
      <c r="BH582" s="172">
        <v>0</v>
      </c>
      <c r="BI582" s="172">
        <v>0</v>
      </c>
      <c r="BJ582" s="172" t="s">
        <v>232</v>
      </c>
      <c r="BK582" s="172" t="s">
        <v>232</v>
      </c>
      <c r="BL582" s="172" t="s">
        <v>232</v>
      </c>
      <c r="BM582" s="172">
        <v>0</v>
      </c>
      <c r="BN582" s="172">
        <v>0</v>
      </c>
      <c r="BO582" s="172">
        <v>0</v>
      </c>
      <c r="BP582" s="172">
        <v>0</v>
      </c>
      <c r="BQ582" s="172" t="s">
        <v>232</v>
      </c>
      <c r="BR582" s="172" t="s">
        <v>232</v>
      </c>
      <c r="BS582" s="172">
        <v>0</v>
      </c>
      <c r="BT582" s="172">
        <v>0</v>
      </c>
      <c r="BU582" s="172">
        <v>0</v>
      </c>
      <c r="BV582" s="173" t="s">
        <v>232</v>
      </c>
      <c r="BW582" s="174">
        <v>0</v>
      </c>
      <c r="BX582" s="177">
        <v>0</v>
      </c>
      <c r="BY582" s="178">
        <v>0</v>
      </c>
      <c r="BZ582" s="179">
        <v>0</v>
      </c>
      <c r="CA582" s="179">
        <v>0</v>
      </c>
    </row>
    <row r="583" spans="1:79" x14ac:dyDescent="0.2">
      <c r="A583" s="170">
        <v>42956</v>
      </c>
      <c r="B583" s="171"/>
      <c r="C583" s="172"/>
      <c r="D583" s="172" t="s">
        <v>232</v>
      </c>
      <c r="E583" s="172" t="s">
        <v>232</v>
      </c>
      <c r="F583" s="172" t="s">
        <v>232</v>
      </c>
      <c r="G583" s="172" t="s">
        <v>232</v>
      </c>
      <c r="H583" s="173"/>
      <c r="I583" s="171"/>
      <c r="J583" s="172"/>
      <c r="K583" s="172"/>
      <c r="L583" s="172"/>
      <c r="M583" s="171"/>
      <c r="N583" s="172"/>
      <c r="O583" s="172"/>
      <c r="P583" s="172"/>
      <c r="Q583" s="172"/>
      <c r="R583" s="172"/>
      <c r="S583" s="172"/>
      <c r="T583" s="172" t="s">
        <v>232</v>
      </c>
      <c r="U583" s="172" t="s">
        <v>232</v>
      </c>
      <c r="V583" s="172" t="s">
        <v>232</v>
      </c>
      <c r="W583" s="172" t="s">
        <v>232</v>
      </c>
      <c r="X583" s="172"/>
      <c r="Y583" s="172"/>
      <c r="Z583" s="172"/>
      <c r="AA583" s="172" t="s">
        <v>232</v>
      </c>
      <c r="AB583" s="172" t="s">
        <v>232</v>
      </c>
      <c r="AC583" s="172"/>
      <c r="AD583" s="172"/>
      <c r="AE583" s="172"/>
      <c r="AF583" s="172"/>
      <c r="AG583" s="172"/>
      <c r="AH583" s="172"/>
      <c r="AI583" s="172" t="s">
        <v>232</v>
      </c>
      <c r="AJ583" s="173"/>
      <c r="AK583" s="170">
        <v>42956</v>
      </c>
      <c r="AL583" s="171">
        <v>0</v>
      </c>
      <c r="AM583" s="172">
        <v>0</v>
      </c>
      <c r="AN583" s="172">
        <v>0</v>
      </c>
      <c r="AO583" s="172">
        <v>0</v>
      </c>
      <c r="AP583" s="172">
        <v>0</v>
      </c>
      <c r="AQ583" s="172">
        <v>0</v>
      </c>
      <c r="AR583" s="173">
        <v>0</v>
      </c>
      <c r="AS583" s="174">
        <v>0</v>
      </c>
      <c r="AT583" s="171">
        <v>0</v>
      </c>
      <c r="AU583" s="172" t="s">
        <v>232</v>
      </c>
      <c r="AV583" s="172">
        <v>0</v>
      </c>
      <c r="AW583" s="175">
        <v>0</v>
      </c>
      <c r="AX583" s="176">
        <v>0</v>
      </c>
      <c r="AY583" s="171">
        <v>0</v>
      </c>
      <c r="AZ583" s="172">
        <v>0</v>
      </c>
      <c r="BA583" s="172">
        <v>0</v>
      </c>
      <c r="BB583" s="172">
        <v>0</v>
      </c>
      <c r="BC583" s="172">
        <v>0</v>
      </c>
      <c r="BD583" s="172">
        <v>0</v>
      </c>
      <c r="BE583" s="172">
        <v>0</v>
      </c>
      <c r="BF583" s="172">
        <v>0</v>
      </c>
      <c r="BG583" s="172">
        <v>0</v>
      </c>
      <c r="BH583" s="172">
        <v>0</v>
      </c>
      <c r="BI583" s="172">
        <v>0</v>
      </c>
      <c r="BJ583" s="172" t="s">
        <v>232</v>
      </c>
      <c r="BK583" s="172" t="s">
        <v>232</v>
      </c>
      <c r="BL583" s="172" t="s">
        <v>232</v>
      </c>
      <c r="BM583" s="172">
        <v>0</v>
      </c>
      <c r="BN583" s="172">
        <v>0</v>
      </c>
      <c r="BO583" s="172">
        <v>0</v>
      </c>
      <c r="BP583" s="172">
        <v>0</v>
      </c>
      <c r="BQ583" s="172" t="s">
        <v>232</v>
      </c>
      <c r="BR583" s="172" t="s">
        <v>232</v>
      </c>
      <c r="BS583" s="172">
        <v>0</v>
      </c>
      <c r="BT583" s="172">
        <v>0</v>
      </c>
      <c r="BU583" s="172">
        <v>0</v>
      </c>
      <c r="BV583" s="173" t="s">
        <v>232</v>
      </c>
      <c r="BW583" s="174">
        <v>0</v>
      </c>
      <c r="BX583" s="177">
        <v>0</v>
      </c>
      <c r="BY583" s="178">
        <v>0</v>
      </c>
      <c r="BZ583" s="179">
        <v>0</v>
      </c>
      <c r="CA583" s="179">
        <v>0</v>
      </c>
    </row>
    <row r="584" spans="1:79" x14ac:dyDescent="0.2">
      <c r="A584" s="170">
        <v>42957</v>
      </c>
      <c r="B584" s="171"/>
      <c r="C584" s="172"/>
      <c r="D584" s="172" t="s">
        <v>232</v>
      </c>
      <c r="E584" s="172" t="s">
        <v>232</v>
      </c>
      <c r="F584" s="172" t="s">
        <v>232</v>
      </c>
      <c r="G584" s="172" t="s">
        <v>232</v>
      </c>
      <c r="H584" s="173"/>
      <c r="I584" s="171"/>
      <c r="J584" s="172"/>
      <c r="K584" s="172"/>
      <c r="L584" s="172"/>
      <c r="M584" s="171"/>
      <c r="N584" s="172"/>
      <c r="O584" s="172"/>
      <c r="P584" s="172"/>
      <c r="Q584" s="172"/>
      <c r="R584" s="172"/>
      <c r="S584" s="172"/>
      <c r="T584" s="172" t="s">
        <v>232</v>
      </c>
      <c r="U584" s="172" t="s">
        <v>232</v>
      </c>
      <c r="V584" s="172" t="s">
        <v>232</v>
      </c>
      <c r="W584" s="172" t="s">
        <v>232</v>
      </c>
      <c r="X584" s="172"/>
      <c r="Y584" s="172"/>
      <c r="Z584" s="172"/>
      <c r="AA584" s="172" t="s">
        <v>232</v>
      </c>
      <c r="AB584" s="172" t="s">
        <v>232</v>
      </c>
      <c r="AC584" s="172"/>
      <c r="AD584" s="172"/>
      <c r="AE584" s="172"/>
      <c r="AF584" s="172"/>
      <c r="AG584" s="172"/>
      <c r="AH584" s="172"/>
      <c r="AI584" s="172" t="s">
        <v>232</v>
      </c>
      <c r="AJ584" s="173"/>
      <c r="AK584" s="170">
        <v>42957</v>
      </c>
      <c r="AL584" s="171">
        <v>0</v>
      </c>
      <c r="AM584" s="172">
        <v>0</v>
      </c>
      <c r="AN584" s="172">
        <v>0</v>
      </c>
      <c r="AO584" s="172">
        <v>0</v>
      </c>
      <c r="AP584" s="172">
        <v>0</v>
      </c>
      <c r="AQ584" s="172">
        <v>0</v>
      </c>
      <c r="AR584" s="173">
        <v>0</v>
      </c>
      <c r="AS584" s="174">
        <v>0</v>
      </c>
      <c r="AT584" s="171" t="s">
        <v>232</v>
      </c>
      <c r="AU584" s="172" t="s">
        <v>232</v>
      </c>
      <c r="AV584" s="172" t="s">
        <v>232</v>
      </c>
      <c r="AW584" s="175">
        <v>0</v>
      </c>
      <c r="AX584" s="176">
        <v>0</v>
      </c>
      <c r="AY584" s="171">
        <v>0</v>
      </c>
      <c r="AZ584" s="172">
        <v>0</v>
      </c>
      <c r="BA584" s="172">
        <v>0</v>
      </c>
      <c r="BB584" s="172">
        <v>0</v>
      </c>
      <c r="BC584" s="172">
        <v>0</v>
      </c>
      <c r="BD584" s="172">
        <v>0</v>
      </c>
      <c r="BE584" s="172">
        <v>0</v>
      </c>
      <c r="BF584" s="172">
        <v>0</v>
      </c>
      <c r="BG584" s="172">
        <v>0</v>
      </c>
      <c r="BH584" s="172">
        <v>0</v>
      </c>
      <c r="BI584" s="172">
        <v>0</v>
      </c>
      <c r="BJ584" s="172" t="s">
        <v>232</v>
      </c>
      <c r="BK584" s="172" t="s">
        <v>232</v>
      </c>
      <c r="BL584" s="172">
        <v>0</v>
      </c>
      <c r="BM584" s="172">
        <v>0</v>
      </c>
      <c r="BN584" s="172">
        <v>0</v>
      </c>
      <c r="BO584" s="172">
        <v>0</v>
      </c>
      <c r="BP584" s="172">
        <v>0</v>
      </c>
      <c r="BQ584" s="172" t="s">
        <v>232</v>
      </c>
      <c r="BR584" s="172" t="s">
        <v>232</v>
      </c>
      <c r="BS584" s="172">
        <v>0</v>
      </c>
      <c r="BT584" s="172">
        <v>0</v>
      </c>
      <c r="BU584" s="172">
        <v>0</v>
      </c>
      <c r="BV584" s="173" t="s">
        <v>232</v>
      </c>
      <c r="BW584" s="174">
        <v>0</v>
      </c>
      <c r="BX584" s="177">
        <v>0</v>
      </c>
      <c r="BY584" s="178">
        <v>0</v>
      </c>
      <c r="BZ584" s="179">
        <v>0</v>
      </c>
      <c r="CA584" s="179">
        <v>0</v>
      </c>
    </row>
    <row r="585" spans="1:79" x14ac:dyDescent="0.2">
      <c r="A585" s="170">
        <v>42958</v>
      </c>
      <c r="B585" s="171"/>
      <c r="C585" s="172"/>
      <c r="D585" s="172" t="s">
        <v>232</v>
      </c>
      <c r="E585" s="172" t="s">
        <v>232</v>
      </c>
      <c r="F585" s="172" t="s">
        <v>232</v>
      </c>
      <c r="G585" s="172" t="s">
        <v>232</v>
      </c>
      <c r="H585" s="173"/>
      <c r="I585" s="171"/>
      <c r="J585" s="172"/>
      <c r="K585" s="172"/>
      <c r="L585" s="172"/>
      <c r="M585" s="171"/>
      <c r="N585" s="172"/>
      <c r="O585" s="172"/>
      <c r="P585" s="172"/>
      <c r="Q585" s="172"/>
      <c r="R585" s="172"/>
      <c r="S585" s="172"/>
      <c r="T585" s="172" t="s">
        <v>232</v>
      </c>
      <c r="U585" s="172" t="s">
        <v>232</v>
      </c>
      <c r="V585" s="172" t="s">
        <v>232</v>
      </c>
      <c r="W585" s="172" t="s">
        <v>232</v>
      </c>
      <c r="X585" s="172"/>
      <c r="Y585" s="172"/>
      <c r="Z585" s="172"/>
      <c r="AA585" s="172" t="s">
        <v>232</v>
      </c>
      <c r="AB585" s="172" t="s">
        <v>232</v>
      </c>
      <c r="AC585" s="172"/>
      <c r="AD585" s="172"/>
      <c r="AE585" s="172"/>
      <c r="AF585" s="172"/>
      <c r="AG585" s="172"/>
      <c r="AH585" s="172"/>
      <c r="AI585" s="172" t="s">
        <v>232</v>
      </c>
      <c r="AJ585" s="173"/>
      <c r="AK585" s="170">
        <v>42958</v>
      </c>
      <c r="AL585" s="171">
        <v>0</v>
      </c>
      <c r="AM585" s="172">
        <v>0</v>
      </c>
      <c r="AN585" s="172">
        <v>0</v>
      </c>
      <c r="AO585" s="172">
        <v>0</v>
      </c>
      <c r="AP585" s="172">
        <v>0</v>
      </c>
      <c r="AQ585" s="172">
        <v>0</v>
      </c>
      <c r="AR585" s="173">
        <v>0</v>
      </c>
      <c r="AS585" s="174">
        <v>0</v>
      </c>
      <c r="AT585" s="171" t="s">
        <v>232</v>
      </c>
      <c r="AU585" s="172" t="s">
        <v>232</v>
      </c>
      <c r="AV585" s="172" t="s">
        <v>232</v>
      </c>
      <c r="AW585" s="175">
        <v>0</v>
      </c>
      <c r="AX585" s="176">
        <v>0</v>
      </c>
      <c r="AY585" s="171">
        <v>0</v>
      </c>
      <c r="AZ585" s="172">
        <v>0</v>
      </c>
      <c r="BA585" s="172">
        <v>0</v>
      </c>
      <c r="BB585" s="172">
        <v>0</v>
      </c>
      <c r="BC585" s="172">
        <v>0</v>
      </c>
      <c r="BD585" s="172">
        <v>0</v>
      </c>
      <c r="BE585" s="172">
        <v>0</v>
      </c>
      <c r="BF585" s="172">
        <v>0</v>
      </c>
      <c r="BG585" s="172">
        <v>0</v>
      </c>
      <c r="BH585" s="172">
        <v>0</v>
      </c>
      <c r="BI585" s="172">
        <v>0</v>
      </c>
      <c r="BJ585" s="172" t="s">
        <v>232</v>
      </c>
      <c r="BK585" s="172">
        <v>0</v>
      </c>
      <c r="BL585" s="172">
        <v>0</v>
      </c>
      <c r="BM585" s="172">
        <v>0</v>
      </c>
      <c r="BN585" s="172">
        <v>0</v>
      </c>
      <c r="BO585" s="172">
        <v>0</v>
      </c>
      <c r="BP585" s="172">
        <v>0</v>
      </c>
      <c r="BQ585" s="172" t="s">
        <v>232</v>
      </c>
      <c r="BR585" s="172" t="s">
        <v>232</v>
      </c>
      <c r="BS585" s="172">
        <v>0</v>
      </c>
      <c r="BT585" s="172">
        <v>0</v>
      </c>
      <c r="BU585" s="172">
        <v>0</v>
      </c>
      <c r="BV585" s="173" t="s">
        <v>232</v>
      </c>
      <c r="BW585" s="174">
        <v>0</v>
      </c>
      <c r="BX585" s="177">
        <v>0</v>
      </c>
      <c r="BY585" s="178">
        <v>0</v>
      </c>
      <c r="BZ585" s="179">
        <v>0</v>
      </c>
      <c r="CA585" s="179">
        <v>0</v>
      </c>
    </row>
    <row r="586" spans="1:79" x14ac:dyDescent="0.2">
      <c r="A586" s="170">
        <v>42961</v>
      </c>
      <c r="B586" s="171"/>
      <c r="C586" s="172"/>
      <c r="D586" s="172" t="s">
        <v>232</v>
      </c>
      <c r="E586" s="172">
        <v>8.5467936954835691E-2</v>
      </c>
      <c r="F586" s="172" t="s">
        <v>232</v>
      </c>
      <c r="G586" s="172" t="s">
        <v>232</v>
      </c>
      <c r="H586" s="173"/>
      <c r="I586" s="171"/>
      <c r="J586" s="172"/>
      <c r="K586" s="172"/>
      <c r="L586" s="172"/>
      <c r="M586" s="171"/>
      <c r="N586" s="172"/>
      <c r="O586" s="172"/>
      <c r="P586" s="172"/>
      <c r="Q586" s="172"/>
      <c r="R586" s="172"/>
      <c r="S586" s="172"/>
      <c r="T586" s="172">
        <v>0.69557290634538094</v>
      </c>
      <c r="U586" s="172">
        <v>0.4639213827850282</v>
      </c>
      <c r="V586" s="172">
        <v>0.55672897200186966</v>
      </c>
      <c r="W586" s="172" t="s">
        <v>232</v>
      </c>
      <c r="X586" s="172"/>
      <c r="Y586" s="172"/>
      <c r="Z586" s="172"/>
      <c r="AA586" s="172" t="s">
        <v>232</v>
      </c>
      <c r="AB586" s="172" t="s">
        <v>232</v>
      </c>
      <c r="AC586" s="172"/>
      <c r="AD586" s="172"/>
      <c r="AE586" s="172"/>
      <c r="AF586" s="172"/>
      <c r="AG586" s="172"/>
      <c r="AH586" s="172"/>
      <c r="AI586" s="172" t="s">
        <v>232</v>
      </c>
      <c r="AJ586" s="173"/>
      <c r="AK586" s="170">
        <v>42961</v>
      </c>
      <c r="AL586" s="171">
        <v>0</v>
      </c>
      <c r="AM586" s="172">
        <v>0</v>
      </c>
      <c r="AN586" s="172">
        <v>0</v>
      </c>
      <c r="AO586" s="172">
        <v>0</v>
      </c>
      <c r="AP586" s="172">
        <v>0</v>
      </c>
      <c r="AQ586" s="172">
        <v>0</v>
      </c>
      <c r="AR586" s="173">
        <v>0</v>
      </c>
      <c r="AS586" s="174">
        <v>0</v>
      </c>
      <c r="AT586" s="171" t="s">
        <v>232</v>
      </c>
      <c r="AU586" s="172">
        <v>0</v>
      </c>
      <c r="AV586" s="172">
        <v>0</v>
      </c>
      <c r="AW586" s="175">
        <v>0</v>
      </c>
      <c r="AX586" s="176">
        <v>0</v>
      </c>
      <c r="AY586" s="171">
        <v>0</v>
      </c>
      <c r="AZ586" s="172">
        <v>0</v>
      </c>
      <c r="BA586" s="172">
        <v>0</v>
      </c>
      <c r="BB586" s="172">
        <v>0</v>
      </c>
      <c r="BC586" s="172">
        <v>0</v>
      </c>
      <c r="BD586" s="172">
        <v>0</v>
      </c>
      <c r="BE586" s="172">
        <v>0</v>
      </c>
      <c r="BF586" s="172">
        <v>0</v>
      </c>
      <c r="BG586" s="172">
        <v>0</v>
      </c>
      <c r="BH586" s="172">
        <v>0</v>
      </c>
      <c r="BI586" s="172">
        <v>0</v>
      </c>
      <c r="BJ586" s="172" t="s">
        <v>232</v>
      </c>
      <c r="BK586" s="172">
        <v>0</v>
      </c>
      <c r="BL586" s="172" t="s">
        <v>232</v>
      </c>
      <c r="BM586" s="172">
        <v>0</v>
      </c>
      <c r="BN586" s="172">
        <v>0</v>
      </c>
      <c r="BO586" s="172">
        <v>0</v>
      </c>
      <c r="BP586" s="172">
        <v>0</v>
      </c>
      <c r="BQ586" s="172" t="s">
        <v>232</v>
      </c>
      <c r="BR586" s="172" t="s">
        <v>232</v>
      </c>
      <c r="BS586" s="172">
        <v>0</v>
      </c>
      <c r="BT586" s="172">
        <v>0</v>
      </c>
      <c r="BU586" s="172">
        <v>0</v>
      </c>
      <c r="BV586" s="173" t="s">
        <v>232</v>
      </c>
      <c r="BW586" s="174">
        <v>0</v>
      </c>
      <c r="BX586" s="177">
        <v>0</v>
      </c>
      <c r="BY586" s="178">
        <v>0</v>
      </c>
      <c r="BZ586" s="179">
        <v>0</v>
      </c>
      <c r="CA586" s="179">
        <v>0</v>
      </c>
    </row>
    <row r="587" spans="1:79" x14ac:dyDescent="0.2">
      <c r="A587" s="170">
        <v>42962</v>
      </c>
      <c r="B587" s="171"/>
      <c r="C587" s="172"/>
      <c r="D587" s="172" t="s">
        <v>232</v>
      </c>
      <c r="E587" s="172">
        <v>0.11587332111990917</v>
      </c>
      <c r="F587" s="172">
        <v>5.832539291163566E-2</v>
      </c>
      <c r="G587" s="172">
        <v>0.21114410025992264</v>
      </c>
      <c r="H587" s="173"/>
      <c r="I587" s="171"/>
      <c r="J587" s="172"/>
      <c r="K587" s="172"/>
      <c r="L587" s="172"/>
      <c r="M587" s="171"/>
      <c r="N587" s="172"/>
      <c r="O587" s="172"/>
      <c r="P587" s="172"/>
      <c r="Q587" s="172"/>
      <c r="R587" s="172"/>
      <c r="S587" s="172"/>
      <c r="T587" s="172" t="s">
        <v>232</v>
      </c>
      <c r="U587" s="172">
        <v>0.4639213827850282</v>
      </c>
      <c r="V587" s="172">
        <v>0.4639213827850282</v>
      </c>
      <c r="W587" s="172" t="s">
        <v>232</v>
      </c>
      <c r="X587" s="172"/>
      <c r="Y587" s="172"/>
      <c r="Z587" s="172"/>
      <c r="AA587" s="172" t="s">
        <v>232</v>
      </c>
      <c r="AB587" s="172" t="s">
        <v>232</v>
      </c>
      <c r="AC587" s="172"/>
      <c r="AD587" s="172"/>
      <c r="AE587" s="172"/>
      <c r="AF587" s="172"/>
      <c r="AG587" s="172"/>
      <c r="AH587" s="172"/>
      <c r="AI587" s="172" t="s">
        <v>232</v>
      </c>
      <c r="AJ587" s="173"/>
      <c r="AK587" s="170">
        <v>42962</v>
      </c>
      <c r="AL587" s="171">
        <v>0</v>
      </c>
      <c r="AM587" s="172">
        <v>0</v>
      </c>
      <c r="AN587" s="172">
        <v>0</v>
      </c>
      <c r="AO587" s="172">
        <v>0</v>
      </c>
      <c r="AP587" s="172">
        <v>0</v>
      </c>
      <c r="AQ587" s="172">
        <v>0</v>
      </c>
      <c r="AR587" s="173">
        <v>0</v>
      </c>
      <c r="AS587" s="174">
        <v>0</v>
      </c>
      <c r="AT587" s="171" t="s">
        <v>232</v>
      </c>
      <c r="AU587" s="172">
        <v>0</v>
      </c>
      <c r="AV587" s="172">
        <v>0</v>
      </c>
      <c r="AW587" s="175" t="s">
        <v>232</v>
      </c>
      <c r="AX587" s="176">
        <v>0</v>
      </c>
      <c r="AY587" s="171">
        <v>0</v>
      </c>
      <c r="AZ587" s="172">
        <v>0</v>
      </c>
      <c r="BA587" s="172">
        <v>0</v>
      </c>
      <c r="BB587" s="172">
        <v>0</v>
      </c>
      <c r="BC587" s="172">
        <v>0</v>
      </c>
      <c r="BD587" s="172">
        <v>0</v>
      </c>
      <c r="BE587" s="172">
        <v>0</v>
      </c>
      <c r="BF587" s="172">
        <v>0</v>
      </c>
      <c r="BG587" s="172">
        <v>0</v>
      </c>
      <c r="BH587" s="172">
        <v>0</v>
      </c>
      <c r="BI587" s="172">
        <v>0</v>
      </c>
      <c r="BJ587" s="172" t="s">
        <v>232</v>
      </c>
      <c r="BK587" s="172">
        <v>0</v>
      </c>
      <c r="BL587" s="172" t="s">
        <v>232</v>
      </c>
      <c r="BM587" s="172">
        <v>0</v>
      </c>
      <c r="BN587" s="172">
        <v>0</v>
      </c>
      <c r="BO587" s="172">
        <v>0</v>
      </c>
      <c r="BP587" s="172">
        <v>0</v>
      </c>
      <c r="BQ587" s="172" t="s">
        <v>232</v>
      </c>
      <c r="BR587" s="172" t="s">
        <v>232</v>
      </c>
      <c r="BS587" s="172">
        <v>0</v>
      </c>
      <c r="BT587" s="172">
        <v>0</v>
      </c>
      <c r="BU587" s="172">
        <v>0</v>
      </c>
      <c r="BV587" s="173" t="s">
        <v>232</v>
      </c>
      <c r="BW587" s="174">
        <v>0</v>
      </c>
      <c r="BX587" s="177">
        <v>0</v>
      </c>
      <c r="BY587" s="178">
        <v>0</v>
      </c>
      <c r="BZ587" s="179">
        <v>0</v>
      </c>
      <c r="CA587" s="179">
        <v>0</v>
      </c>
    </row>
    <row r="588" spans="1:79" x14ac:dyDescent="0.2">
      <c r="A588" s="170">
        <v>42963</v>
      </c>
      <c r="B588" s="171"/>
      <c r="C588" s="172"/>
      <c r="D588" s="172" t="s">
        <v>232</v>
      </c>
      <c r="E588" s="172">
        <v>0.11504159992289169</v>
      </c>
      <c r="F588" s="172">
        <v>5.7613631243395164E-2</v>
      </c>
      <c r="G588" s="172">
        <v>0.21052353504779991</v>
      </c>
      <c r="H588" s="173"/>
      <c r="I588" s="171"/>
      <c r="J588" s="172"/>
      <c r="K588" s="172"/>
      <c r="L588" s="172"/>
      <c r="M588" s="171"/>
      <c r="N588" s="172"/>
      <c r="O588" s="172"/>
      <c r="P588" s="172"/>
      <c r="Q588" s="172"/>
      <c r="R588" s="172"/>
      <c r="S588" s="172"/>
      <c r="T588" s="172" t="s">
        <v>232</v>
      </c>
      <c r="U588" s="172" t="s">
        <v>232</v>
      </c>
      <c r="V588" s="172" t="s">
        <v>232</v>
      </c>
      <c r="W588" s="172" t="s">
        <v>232</v>
      </c>
      <c r="X588" s="172"/>
      <c r="Y588" s="172"/>
      <c r="Z588" s="172"/>
      <c r="AA588" s="172" t="s">
        <v>232</v>
      </c>
      <c r="AB588" s="172" t="s">
        <v>232</v>
      </c>
      <c r="AC588" s="172"/>
      <c r="AD588" s="172"/>
      <c r="AE588" s="172"/>
      <c r="AF588" s="172"/>
      <c r="AG588" s="172"/>
      <c r="AH588" s="172"/>
      <c r="AI588" s="172" t="s">
        <v>232</v>
      </c>
      <c r="AJ588" s="173"/>
      <c r="AK588" s="170">
        <v>42963</v>
      </c>
      <c r="AL588" s="171">
        <v>0</v>
      </c>
      <c r="AM588" s="172">
        <v>0</v>
      </c>
      <c r="AN588" s="172">
        <v>0</v>
      </c>
      <c r="AO588" s="172">
        <v>0</v>
      </c>
      <c r="AP588" s="172">
        <v>0</v>
      </c>
      <c r="AQ588" s="172">
        <v>0</v>
      </c>
      <c r="AR588" s="173">
        <v>0</v>
      </c>
      <c r="AS588" s="174">
        <v>0</v>
      </c>
      <c r="AT588" s="171" t="s">
        <v>232</v>
      </c>
      <c r="AU588" s="172">
        <v>0</v>
      </c>
      <c r="AV588" s="172">
        <v>0</v>
      </c>
      <c r="AW588" s="175" t="s">
        <v>232</v>
      </c>
      <c r="AX588" s="176">
        <v>0</v>
      </c>
      <c r="AY588" s="171">
        <v>0</v>
      </c>
      <c r="AZ588" s="172">
        <v>0</v>
      </c>
      <c r="BA588" s="172">
        <v>0</v>
      </c>
      <c r="BB588" s="172">
        <v>0</v>
      </c>
      <c r="BC588" s="172">
        <v>0</v>
      </c>
      <c r="BD588" s="172">
        <v>0</v>
      </c>
      <c r="BE588" s="172">
        <v>0</v>
      </c>
      <c r="BF588" s="172">
        <v>0</v>
      </c>
      <c r="BG588" s="172">
        <v>0</v>
      </c>
      <c r="BH588" s="172">
        <v>0</v>
      </c>
      <c r="BI588" s="172">
        <v>0</v>
      </c>
      <c r="BJ588" s="172" t="s">
        <v>232</v>
      </c>
      <c r="BK588" s="172">
        <v>0</v>
      </c>
      <c r="BL588" s="172" t="s">
        <v>232</v>
      </c>
      <c r="BM588" s="172">
        <v>0</v>
      </c>
      <c r="BN588" s="172">
        <v>0</v>
      </c>
      <c r="BO588" s="172">
        <v>0</v>
      </c>
      <c r="BP588" s="172">
        <v>0</v>
      </c>
      <c r="BQ588" s="172" t="s">
        <v>232</v>
      </c>
      <c r="BR588" s="172" t="s">
        <v>232</v>
      </c>
      <c r="BS588" s="172">
        <v>0</v>
      </c>
      <c r="BT588" s="172">
        <v>0</v>
      </c>
      <c r="BU588" s="172">
        <v>0</v>
      </c>
      <c r="BV588" s="173" t="s">
        <v>232</v>
      </c>
      <c r="BW588" s="174">
        <v>0</v>
      </c>
      <c r="BX588" s="177">
        <v>0</v>
      </c>
      <c r="BY588" s="178">
        <v>1.2009264159999999</v>
      </c>
      <c r="BZ588" s="179">
        <v>0</v>
      </c>
      <c r="CA588" s="179">
        <v>0.26893885989003419</v>
      </c>
    </row>
    <row r="589" spans="1:79" x14ac:dyDescent="0.2">
      <c r="A589" s="170">
        <v>42964</v>
      </c>
      <c r="B589" s="171"/>
      <c r="C589" s="172"/>
      <c r="D589" s="172" t="s">
        <v>232</v>
      </c>
      <c r="E589" s="172">
        <v>8.5455048131307165E-2</v>
      </c>
      <c r="F589" s="172" t="s">
        <v>232</v>
      </c>
      <c r="G589" s="172" t="s">
        <v>232</v>
      </c>
      <c r="H589" s="173"/>
      <c r="I589" s="171"/>
      <c r="J589" s="172"/>
      <c r="K589" s="172"/>
      <c r="L589" s="172"/>
      <c r="M589" s="171"/>
      <c r="N589" s="172"/>
      <c r="O589" s="172"/>
      <c r="P589" s="172"/>
      <c r="Q589" s="172"/>
      <c r="R589" s="172"/>
      <c r="S589" s="172"/>
      <c r="T589" s="172">
        <v>0.69066316545693529</v>
      </c>
      <c r="U589" s="172" t="s">
        <v>232</v>
      </c>
      <c r="V589" s="172">
        <v>0.69066316545693529</v>
      </c>
      <c r="W589" s="172">
        <v>1.0600295099790313</v>
      </c>
      <c r="X589" s="172"/>
      <c r="Y589" s="172"/>
      <c r="Z589" s="172"/>
      <c r="AA589" s="172" t="s">
        <v>232</v>
      </c>
      <c r="AB589" s="172">
        <v>3.5714285714285712</v>
      </c>
      <c r="AC589" s="172"/>
      <c r="AD589" s="172"/>
      <c r="AE589" s="172"/>
      <c r="AF589" s="172"/>
      <c r="AG589" s="172"/>
      <c r="AH589" s="172"/>
      <c r="AI589" s="172">
        <v>1.0840917002337296</v>
      </c>
      <c r="AJ589" s="173"/>
      <c r="AK589" s="170">
        <v>42964</v>
      </c>
      <c r="AL589" s="171" t="s">
        <v>232</v>
      </c>
      <c r="AM589" s="172">
        <v>0</v>
      </c>
      <c r="AN589" s="172">
        <v>0</v>
      </c>
      <c r="AO589" s="172">
        <v>0</v>
      </c>
      <c r="AP589" s="172">
        <v>0</v>
      </c>
      <c r="AQ589" s="172">
        <v>0</v>
      </c>
      <c r="AR589" s="173">
        <v>0</v>
      </c>
      <c r="AS589" s="174">
        <v>0</v>
      </c>
      <c r="AT589" s="171" t="s">
        <v>232</v>
      </c>
      <c r="AU589" s="172">
        <v>0</v>
      </c>
      <c r="AV589" s="172">
        <v>0</v>
      </c>
      <c r="AW589" s="175" t="s">
        <v>232</v>
      </c>
      <c r="AX589" s="176">
        <v>0</v>
      </c>
      <c r="AY589" s="171" t="s">
        <v>232</v>
      </c>
      <c r="AZ589" s="172">
        <v>0</v>
      </c>
      <c r="BA589" s="172">
        <v>0</v>
      </c>
      <c r="BB589" s="172">
        <v>0</v>
      </c>
      <c r="BC589" s="172">
        <v>0</v>
      </c>
      <c r="BD589" s="172">
        <v>0</v>
      </c>
      <c r="BE589" s="172">
        <v>0</v>
      </c>
      <c r="BF589" s="172">
        <v>0</v>
      </c>
      <c r="BG589" s="172">
        <v>0</v>
      </c>
      <c r="BH589" s="172">
        <v>0</v>
      </c>
      <c r="BI589" s="172">
        <v>0</v>
      </c>
      <c r="BJ589" s="172" t="s">
        <v>232</v>
      </c>
      <c r="BK589" s="172">
        <v>0</v>
      </c>
      <c r="BL589" s="172">
        <v>0</v>
      </c>
      <c r="BM589" s="172">
        <v>0</v>
      </c>
      <c r="BN589" s="172">
        <v>0</v>
      </c>
      <c r="BO589" s="172">
        <v>0</v>
      </c>
      <c r="BP589" s="172">
        <v>0</v>
      </c>
      <c r="BQ589" s="172" t="s">
        <v>232</v>
      </c>
      <c r="BR589" s="172" t="s">
        <v>232</v>
      </c>
      <c r="BS589" s="172">
        <v>0</v>
      </c>
      <c r="BT589" s="172">
        <v>0</v>
      </c>
      <c r="BU589" s="172">
        <v>0</v>
      </c>
      <c r="BV589" s="173" t="s">
        <v>232</v>
      </c>
      <c r="BW589" s="174">
        <v>0</v>
      </c>
      <c r="BX589" s="177">
        <v>0</v>
      </c>
      <c r="BY589" s="178">
        <v>0</v>
      </c>
      <c r="BZ589" s="179">
        <v>0</v>
      </c>
      <c r="CA589" s="179">
        <v>0</v>
      </c>
    </row>
    <row r="590" spans="1:79" x14ac:dyDescent="0.2">
      <c r="A590" s="170">
        <v>42965</v>
      </c>
      <c r="B590" s="171"/>
      <c r="C590" s="172"/>
      <c r="D590" s="172" t="s">
        <v>232</v>
      </c>
      <c r="E590" s="172">
        <v>8.545075272059488E-2</v>
      </c>
      <c r="F590" s="172" t="s">
        <v>232</v>
      </c>
      <c r="G590" s="172" t="s">
        <v>232</v>
      </c>
      <c r="H590" s="173"/>
      <c r="I590" s="171"/>
      <c r="J590" s="172"/>
      <c r="K590" s="172"/>
      <c r="L590" s="172"/>
      <c r="M590" s="171"/>
      <c r="N590" s="172"/>
      <c r="O590" s="172"/>
      <c r="P590" s="172"/>
      <c r="Q590" s="172"/>
      <c r="R590" s="172"/>
      <c r="S590" s="172"/>
      <c r="T590" s="172">
        <v>0.68869499729972827</v>
      </c>
      <c r="U590" s="172" t="s">
        <v>232</v>
      </c>
      <c r="V590" s="172">
        <v>0.68869499729972827</v>
      </c>
      <c r="W590" s="172">
        <v>3.0788619927434513</v>
      </c>
      <c r="X590" s="172"/>
      <c r="Y590" s="172"/>
      <c r="Z590" s="172"/>
      <c r="AA590" s="172" t="s">
        <v>232</v>
      </c>
      <c r="AB590" s="172">
        <v>2.8223294749248269</v>
      </c>
      <c r="AC590" s="172"/>
      <c r="AD590" s="172"/>
      <c r="AE590" s="172"/>
      <c r="AF590" s="172"/>
      <c r="AG590" s="172"/>
      <c r="AH590" s="172"/>
      <c r="AI590" s="172">
        <v>2.1760633036597459</v>
      </c>
      <c r="AJ590" s="173"/>
      <c r="AK590" s="170">
        <v>42965</v>
      </c>
      <c r="AL590" s="171" t="s">
        <v>232</v>
      </c>
      <c r="AM590" s="172">
        <v>0</v>
      </c>
      <c r="AN590" s="172">
        <v>0</v>
      </c>
      <c r="AO590" s="172">
        <v>0</v>
      </c>
      <c r="AP590" s="172">
        <v>0</v>
      </c>
      <c r="AQ590" s="172">
        <v>0</v>
      </c>
      <c r="AR590" s="173">
        <v>0</v>
      </c>
      <c r="AS590" s="174">
        <v>0</v>
      </c>
      <c r="AT590" s="171" t="s">
        <v>232</v>
      </c>
      <c r="AU590" s="172">
        <v>0</v>
      </c>
      <c r="AV590" s="172">
        <v>0</v>
      </c>
      <c r="AW590" s="175" t="s">
        <v>232</v>
      </c>
      <c r="AX590" s="176">
        <v>0</v>
      </c>
      <c r="AY590" s="171" t="s">
        <v>232</v>
      </c>
      <c r="AZ590" s="172">
        <v>0</v>
      </c>
      <c r="BA590" s="172">
        <v>0</v>
      </c>
      <c r="BB590" s="172">
        <v>0</v>
      </c>
      <c r="BC590" s="172">
        <v>0</v>
      </c>
      <c r="BD590" s="172">
        <v>0</v>
      </c>
      <c r="BE590" s="172">
        <v>0</v>
      </c>
      <c r="BF590" s="172">
        <v>0</v>
      </c>
      <c r="BG590" s="172">
        <v>0</v>
      </c>
      <c r="BH590" s="172">
        <v>0</v>
      </c>
      <c r="BI590" s="172">
        <v>0</v>
      </c>
      <c r="BJ590" s="172" t="s">
        <v>232</v>
      </c>
      <c r="BK590" s="172">
        <v>0</v>
      </c>
      <c r="BL590" s="172">
        <v>0</v>
      </c>
      <c r="BM590" s="172">
        <v>0</v>
      </c>
      <c r="BN590" s="172">
        <v>0</v>
      </c>
      <c r="BO590" s="172">
        <v>0</v>
      </c>
      <c r="BP590" s="172">
        <v>0</v>
      </c>
      <c r="BQ590" s="172" t="s">
        <v>232</v>
      </c>
      <c r="BR590" s="172" t="s">
        <v>232</v>
      </c>
      <c r="BS590" s="172">
        <v>0</v>
      </c>
      <c r="BT590" s="172">
        <v>0</v>
      </c>
      <c r="BU590" s="172">
        <v>0</v>
      </c>
      <c r="BV590" s="173" t="s">
        <v>232</v>
      </c>
      <c r="BW590" s="174">
        <v>0</v>
      </c>
      <c r="BX590" s="177">
        <v>0</v>
      </c>
      <c r="BY590" s="178">
        <v>0</v>
      </c>
      <c r="BZ590" s="179">
        <v>0</v>
      </c>
      <c r="CA590" s="179">
        <v>0</v>
      </c>
    </row>
    <row r="591" spans="1:79" x14ac:dyDescent="0.2">
      <c r="A591" s="170">
        <v>42968</v>
      </c>
      <c r="B591" s="171"/>
      <c r="C591" s="172"/>
      <c r="D591" s="172" t="s">
        <v>232</v>
      </c>
      <c r="E591" s="172">
        <v>8.1417263475314042E-2</v>
      </c>
      <c r="F591" s="172" t="s">
        <v>232</v>
      </c>
      <c r="G591" s="172" t="s">
        <v>232</v>
      </c>
      <c r="H591" s="173"/>
      <c r="I591" s="171"/>
      <c r="J591" s="172"/>
      <c r="K591" s="172"/>
      <c r="L591" s="172"/>
      <c r="M591" s="171"/>
      <c r="N591" s="172"/>
      <c r="O591" s="172"/>
      <c r="P591" s="172"/>
      <c r="Q591" s="172"/>
      <c r="R591" s="172"/>
      <c r="S591" s="172"/>
      <c r="T591" s="172" t="s">
        <v>232</v>
      </c>
      <c r="U591" s="172" t="s">
        <v>232</v>
      </c>
      <c r="V591" s="172" t="s">
        <v>232</v>
      </c>
      <c r="W591" s="172" t="s">
        <v>232</v>
      </c>
      <c r="X591" s="172"/>
      <c r="Y591" s="172"/>
      <c r="Z591" s="172"/>
      <c r="AA591" s="172" t="s">
        <v>232</v>
      </c>
      <c r="AB591" s="172" t="s">
        <v>232</v>
      </c>
      <c r="AC591" s="172"/>
      <c r="AD591" s="172"/>
      <c r="AE591" s="172"/>
      <c r="AF591" s="172"/>
      <c r="AG591" s="172"/>
      <c r="AH591" s="172"/>
      <c r="AI591" s="172" t="s">
        <v>232</v>
      </c>
      <c r="AJ591" s="173"/>
      <c r="AK591" s="170">
        <v>42968</v>
      </c>
      <c r="AL591" s="171" t="s">
        <v>232</v>
      </c>
      <c r="AM591" s="172">
        <v>0</v>
      </c>
      <c r="AN591" s="172">
        <v>0</v>
      </c>
      <c r="AO591" s="172">
        <v>0</v>
      </c>
      <c r="AP591" s="172">
        <v>0</v>
      </c>
      <c r="AQ591" s="172">
        <v>0</v>
      </c>
      <c r="AR591" s="173">
        <v>0</v>
      </c>
      <c r="AS591" s="174">
        <v>0</v>
      </c>
      <c r="AT591" s="171" t="s">
        <v>232</v>
      </c>
      <c r="AU591" s="172">
        <v>0</v>
      </c>
      <c r="AV591" s="172">
        <v>0</v>
      </c>
      <c r="AW591" s="175" t="s">
        <v>232</v>
      </c>
      <c r="AX591" s="176">
        <v>0</v>
      </c>
      <c r="AY591" s="171" t="s">
        <v>232</v>
      </c>
      <c r="AZ591" s="172">
        <v>0</v>
      </c>
      <c r="BA591" s="172">
        <v>0</v>
      </c>
      <c r="BB591" s="172">
        <v>0</v>
      </c>
      <c r="BC591" s="172">
        <v>0</v>
      </c>
      <c r="BD591" s="172">
        <v>0</v>
      </c>
      <c r="BE591" s="172">
        <v>0</v>
      </c>
      <c r="BF591" s="172">
        <v>0</v>
      </c>
      <c r="BG591" s="172">
        <v>0</v>
      </c>
      <c r="BH591" s="172">
        <v>0</v>
      </c>
      <c r="BI591" s="172">
        <v>0</v>
      </c>
      <c r="BJ591" s="172" t="s">
        <v>232</v>
      </c>
      <c r="BK591" s="172">
        <v>0</v>
      </c>
      <c r="BL591" s="172" t="s">
        <v>232</v>
      </c>
      <c r="BM591" s="172">
        <v>0</v>
      </c>
      <c r="BN591" s="172">
        <v>0</v>
      </c>
      <c r="BO591" s="172">
        <v>0</v>
      </c>
      <c r="BP591" s="172">
        <v>0</v>
      </c>
      <c r="BQ591" s="172" t="s">
        <v>232</v>
      </c>
      <c r="BR591" s="172" t="s">
        <v>232</v>
      </c>
      <c r="BS591" s="172">
        <v>0</v>
      </c>
      <c r="BT591" s="172">
        <v>0</v>
      </c>
      <c r="BU591" s="172">
        <v>0</v>
      </c>
      <c r="BV591" s="173" t="s">
        <v>232</v>
      </c>
      <c r="BW591" s="174">
        <v>0</v>
      </c>
      <c r="BX591" s="177">
        <v>0</v>
      </c>
      <c r="BY591" s="178">
        <v>0</v>
      </c>
      <c r="BZ591" s="179">
        <v>0</v>
      </c>
      <c r="CA591" s="179">
        <v>0</v>
      </c>
    </row>
    <row r="592" spans="1:79" x14ac:dyDescent="0.2">
      <c r="A592" s="170">
        <v>42969</v>
      </c>
      <c r="B592" s="171"/>
      <c r="C592" s="172"/>
      <c r="D592" s="172" t="s">
        <v>232</v>
      </c>
      <c r="E592" s="172">
        <v>6.4834383332030288E-2</v>
      </c>
      <c r="F592" s="172" t="s">
        <v>232</v>
      </c>
      <c r="G592" s="172" t="s">
        <v>232</v>
      </c>
      <c r="H592" s="173"/>
      <c r="I592" s="171"/>
      <c r="J592" s="172"/>
      <c r="K592" s="172"/>
      <c r="L592" s="172"/>
      <c r="M592" s="171"/>
      <c r="N592" s="172"/>
      <c r="O592" s="172"/>
      <c r="P592" s="172"/>
      <c r="Q592" s="172"/>
      <c r="R592" s="172"/>
      <c r="S592" s="172"/>
      <c r="T592" s="172">
        <v>0.68379795257018616</v>
      </c>
      <c r="U592" s="172" t="s">
        <v>232</v>
      </c>
      <c r="V592" s="172">
        <v>0.68379795257018616</v>
      </c>
      <c r="W592" s="172">
        <v>1.029390261734169</v>
      </c>
      <c r="X592" s="172"/>
      <c r="Y592" s="172"/>
      <c r="Z592" s="172"/>
      <c r="AA592" s="172" t="s">
        <v>232</v>
      </c>
      <c r="AB592" s="172">
        <v>1.7854435516235723</v>
      </c>
      <c r="AC592" s="172"/>
      <c r="AD592" s="172"/>
      <c r="AE592" s="172"/>
      <c r="AF592" s="172"/>
      <c r="AG592" s="172"/>
      <c r="AH592" s="172"/>
      <c r="AI592" s="172">
        <v>0</v>
      </c>
      <c r="AJ592" s="173"/>
      <c r="AK592" s="170">
        <v>42969</v>
      </c>
      <c r="AL592" s="171" t="s">
        <v>232</v>
      </c>
      <c r="AM592" s="172">
        <v>0</v>
      </c>
      <c r="AN592" s="172">
        <v>0</v>
      </c>
      <c r="AO592" s="172">
        <v>0.8131608151120111</v>
      </c>
      <c r="AP592" s="172">
        <v>0</v>
      </c>
      <c r="AQ592" s="172">
        <v>0</v>
      </c>
      <c r="AR592" s="173">
        <v>0</v>
      </c>
      <c r="AS592" s="174">
        <v>0.26357613415872383</v>
      </c>
      <c r="AT592" s="171" t="s">
        <v>232</v>
      </c>
      <c r="AU592" s="172">
        <v>0</v>
      </c>
      <c r="AV592" s="172">
        <v>0</v>
      </c>
      <c r="AW592" s="175" t="s">
        <v>232</v>
      </c>
      <c r="AX592" s="176">
        <v>0</v>
      </c>
      <c r="AY592" s="171" t="s">
        <v>232</v>
      </c>
      <c r="AZ592" s="172">
        <v>0</v>
      </c>
      <c r="BA592" s="172">
        <v>0</v>
      </c>
      <c r="BB592" s="172">
        <v>0.63442527806056936</v>
      </c>
      <c r="BC592" s="172">
        <v>0</v>
      </c>
      <c r="BD592" s="172">
        <v>0</v>
      </c>
      <c r="BE592" s="172">
        <v>0</v>
      </c>
      <c r="BF592" s="172">
        <v>0</v>
      </c>
      <c r="BG592" s="172">
        <v>0</v>
      </c>
      <c r="BH592" s="172">
        <v>0</v>
      </c>
      <c r="BI592" s="172">
        <v>0</v>
      </c>
      <c r="BJ592" s="172" t="s">
        <v>232</v>
      </c>
      <c r="BK592" s="172">
        <v>0</v>
      </c>
      <c r="BL592" s="172" t="s">
        <v>232</v>
      </c>
      <c r="BM592" s="172">
        <v>0</v>
      </c>
      <c r="BN592" s="172">
        <v>0</v>
      </c>
      <c r="BO592" s="172">
        <v>0</v>
      </c>
      <c r="BP592" s="172" t="s">
        <v>232</v>
      </c>
      <c r="BQ592" s="172" t="s">
        <v>232</v>
      </c>
      <c r="BR592" s="172" t="s">
        <v>232</v>
      </c>
      <c r="BS592" s="172">
        <v>0</v>
      </c>
      <c r="BT592" s="172">
        <v>0</v>
      </c>
      <c r="BU592" s="172">
        <v>0</v>
      </c>
      <c r="BV592" s="173" t="s">
        <v>232</v>
      </c>
      <c r="BW592" s="174">
        <v>0.11435314955350023</v>
      </c>
      <c r="BX592" s="177">
        <v>0</v>
      </c>
      <c r="BY592" s="178">
        <v>0</v>
      </c>
      <c r="BZ592" s="179">
        <v>0</v>
      </c>
      <c r="CA592" s="179">
        <v>8.8933631343690062E-2</v>
      </c>
    </row>
    <row r="593" spans="1:79" x14ac:dyDescent="0.2">
      <c r="A593" s="170">
        <v>42970</v>
      </c>
      <c r="B593" s="171"/>
      <c r="C593" s="172"/>
      <c r="D593" s="172" t="s">
        <v>232</v>
      </c>
      <c r="E593" s="172">
        <v>7.7389656922603495E-2</v>
      </c>
      <c r="F593" s="172" t="s">
        <v>232</v>
      </c>
      <c r="G593" s="172" t="s">
        <v>232</v>
      </c>
      <c r="H593" s="173"/>
      <c r="I593" s="171"/>
      <c r="J593" s="172"/>
      <c r="K593" s="172"/>
      <c r="L593" s="172"/>
      <c r="M593" s="171"/>
      <c r="N593" s="172"/>
      <c r="O593" s="172"/>
      <c r="P593" s="172"/>
      <c r="Q593" s="172"/>
      <c r="R593" s="172"/>
      <c r="S593" s="172"/>
      <c r="T593" s="172">
        <v>0.68182944353598751</v>
      </c>
      <c r="U593" s="172" t="s">
        <v>232</v>
      </c>
      <c r="V593" s="172">
        <v>0.68182944353598751</v>
      </c>
      <c r="W593" s="172">
        <v>0.61776136899811274</v>
      </c>
      <c r="X593" s="172"/>
      <c r="Y593" s="172"/>
      <c r="Z593" s="172"/>
      <c r="AA593" s="172">
        <v>1.5943312666076146</v>
      </c>
      <c r="AB593" s="172" t="s">
        <v>232</v>
      </c>
      <c r="AC593" s="172"/>
      <c r="AD593" s="172"/>
      <c r="AE593" s="172"/>
      <c r="AF593" s="172"/>
      <c r="AG593" s="172"/>
      <c r="AH593" s="172"/>
      <c r="AI593" s="172">
        <v>1.0840917002337296</v>
      </c>
      <c r="AJ593" s="173"/>
      <c r="AK593" s="170">
        <v>42970</v>
      </c>
      <c r="AL593" s="171">
        <v>0</v>
      </c>
      <c r="AM593" s="172">
        <v>0</v>
      </c>
      <c r="AN593" s="172">
        <v>0</v>
      </c>
      <c r="AO593" s="172">
        <v>0</v>
      </c>
      <c r="AP593" s="172">
        <v>0</v>
      </c>
      <c r="AQ593" s="172">
        <v>0</v>
      </c>
      <c r="AR593" s="173">
        <v>0</v>
      </c>
      <c r="AS593" s="174">
        <v>0</v>
      </c>
      <c r="AT593" s="171" t="s">
        <v>232</v>
      </c>
      <c r="AU593" s="172">
        <v>0</v>
      </c>
      <c r="AV593" s="172">
        <v>0</v>
      </c>
      <c r="AW593" s="175" t="s">
        <v>232</v>
      </c>
      <c r="AX593" s="176">
        <v>0</v>
      </c>
      <c r="AY593" s="171">
        <v>0</v>
      </c>
      <c r="AZ593" s="172">
        <v>0</v>
      </c>
      <c r="BA593" s="172">
        <v>0</v>
      </c>
      <c r="BB593" s="172">
        <v>0</v>
      </c>
      <c r="BC593" s="172">
        <v>0</v>
      </c>
      <c r="BD593" s="172">
        <v>0</v>
      </c>
      <c r="BE593" s="172">
        <v>0</v>
      </c>
      <c r="BF593" s="172">
        <v>0</v>
      </c>
      <c r="BG593" s="172">
        <v>0</v>
      </c>
      <c r="BH593" s="172">
        <v>0</v>
      </c>
      <c r="BI593" s="172">
        <v>0</v>
      </c>
      <c r="BJ593" s="172" t="s">
        <v>232</v>
      </c>
      <c r="BK593" s="172">
        <v>0</v>
      </c>
      <c r="BL593" s="172" t="s">
        <v>232</v>
      </c>
      <c r="BM593" s="172">
        <v>0</v>
      </c>
      <c r="BN593" s="172">
        <v>0</v>
      </c>
      <c r="BO593" s="172">
        <v>0</v>
      </c>
      <c r="BP593" s="172" t="s">
        <v>232</v>
      </c>
      <c r="BQ593" s="172" t="s">
        <v>232</v>
      </c>
      <c r="BR593" s="172" t="s">
        <v>232</v>
      </c>
      <c r="BS593" s="172">
        <v>0</v>
      </c>
      <c r="BT593" s="172">
        <v>0</v>
      </c>
      <c r="BU593" s="172">
        <v>0</v>
      </c>
      <c r="BV593" s="173" t="s">
        <v>232</v>
      </c>
      <c r="BW593" s="174">
        <v>0</v>
      </c>
      <c r="BX593" s="177">
        <v>0</v>
      </c>
      <c r="BY593" s="178">
        <v>0.58139460399999998</v>
      </c>
      <c r="BZ593" s="179">
        <v>0</v>
      </c>
      <c r="CA593" s="179">
        <v>0.12923798584619745</v>
      </c>
    </row>
    <row r="594" spans="1:79" x14ac:dyDescent="0.2">
      <c r="A594" s="170">
        <v>42971</v>
      </c>
      <c r="B594" s="171"/>
      <c r="C594" s="172"/>
      <c r="D594" s="172" t="s">
        <v>232</v>
      </c>
      <c r="E594" s="172">
        <v>7.7385768053760393E-2</v>
      </c>
      <c r="F594" s="172" t="s">
        <v>232</v>
      </c>
      <c r="G594" s="172" t="s">
        <v>232</v>
      </c>
      <c r="H594" s="173"/>
      <c r="I594" s="171"/>
      <c r="J594" s="172"/>
      <c r="K594" s="172"/>
      <c r="L594" s="172"/>
      <c r="M594" s="171"/>
      <c r="N594" s="172"/>
      <c r="O594" s="172"/>
      <c r="P594" s="172"/>
      <c r="Q594" s="172"/>
      <c r="R594" s="172"/>
      <c r="S594" s="172"/>
      <c r="T594" s="172">
        <v>0.67986085646610395</v>
      </c>
      <c r="U594" s="172" t="s">
        <v>232</v>
      </c>
      <c r="V594" s="172">
        <v>0.67986085646610395</v>
      </c>
      <c r="W594" s="172">
        <v>0.67927906886216627</v>
      </c>
      <c r="X594" s="172"/>
      <c r="Y594" s="172"/>
      <c r="Z594" s="172"/>
      <c r="AA594" s="172">
        <v>1.5185390149418956</v>
      </c>
      <c r="AB594" s="172" t="s">
        <v>232</v>
      </c>
      <c r="AC594" s="172"/>
      <c r="AD594" s="172"/>
      <c r="AE594" s="172"/>
      <c r="AF594" s="172"/>
      <c r="AG594" s="172"/>
      <c r="AH594" s="172"/>
      <c r="AI594" s="172">
        <v>2.1927966869265445</v>
      </c>
      <c r="AJ594" s="173"/>
      <c r="AK594" s="170">
        <v>42971</v>
      </c>
      <c r="AL594" s="171">
        <v>0</v>
      </c>
      <c r="AM594" s="172">
        <v>0</v>
      </c>
      <c r="AN594" s="172">
        <v>0</v>
      </c>
      <c r="AO594" s="172">
        <v>0</v>
      </c>
      <c r="AP594" s="172">
        <v>0</v>
      </c>
      <c r="AQ594" s="172">
        <v>0</v>
      </c>
      <c r="AR594" s="173">
        <v>0</v>
      </c>
      <c r="AS594" s="174">
        <v>0</v>
      </c>
      <c r="AT594" s="171" t="s">
        <v>232</v>
      </c>
      <c r="AU594" s="172">
        <v>0</v>
      </c>
      <c r="AV594" s="172">
        <v>0</v>
      </c>
      <c r="AW594" s="175" t="s">
        <v>232</v>
      </c>
      <c r="AX594" s="176">
        <v>0</v>
      </c>
      <c r="AY594" s="171">
        <v>0</v>
      </c>
      <c r="AZ594" s="172">
        <v>0</v>
      </c>
      <c r="BA594" s="172">
        <v>0</v>
      </c>
      <c r="BB594" s="172">
        <v>0</v>
      </c>
      <c r="BC594" s="172">
        <v>0</v>
      </c>
      <c r="BD594" s="172">
        <v>0</v>
      </c>
      <c r="BE594" s="172">
        <v>0</v>
      </c>
      <c r="BF594" s="172">
        <v>0</v>
      </c>
      <c r="BG594" s="172">
        <v>0</v>
      </c>
      <c r="BH594" s="172">
        <v>0</v>
      </c>
      <c r="BI594" s="172">
        <v>0</v>
      </c>
      <c r="BJ594" s="172" t="s">
        <v>232</v>
      </c>
      <c r="BK594" s="172">
        <v>0</v>
      </c>
      <c r="BL594" s="172" t="s">
        <v>232</v>
      </c>
      <c r="BM594" s="172">
        <v>0</v>
      </c>
      <c r="BN594" s="172">
        <v>0</v>
      </c>
      <c r="BO594" s="172">
        <v>0</v>
      </c>
      <c r="BP594" s="172" t="s">
        <v>232</v>
      </c>
      <c r="BQ594" s="172" t="s">
        <v>232</v>
      </c>
      <c r="BR594" s="172" t="s">
        <v>232</v>
      </c>
      <c r="BS594" s="172">
        <v>0</v>
      </c>
      <c r="BT594" s="172">
        <v>0</v>
      </c>
      <c r="BU594" s="172">
        <v>0</v>
      </c>
      <c r="BV594" s="173" t="s">
        <v>232</v>
      </c>
      <c r="BW594" s="174">
        <v>0</v>
      </c>
      <c r="BX594" s="177">
        <v>0</v>
      </c>
      <c r="BY594" s="178">
        <v>0</v>
      </c>
      <c r="BZ594" s="179">
        <v>0</v>
      </c>
      <c r="CA594" s="179">
        <v>0</v>
      </c>
    </row>
    <row r="595" spans="1:79" x14ac:dyDescent="0.2">
      <c r="A595" s="170">
        <v>42972</v>
      </c>
      <c r="B595" s="171"/>
      <c r="C595" s="172"/>
      <c r="D595" s="172" t="s">
        <v>232</v>
      </c>
      <c r="E595" s="172">
        <v>7.5371203175642887E-2</v>
      </c>
      <c r="F595" s="172" t="s">
        <v>232</v>
      </c>
      <c r="G595" s="172" t="s">
        <v>232</v>
      </c>
      <c r="H595" s="173"/>
      <c r="I595" s="171"/>
      <c r="J595" s="172"/>
      <c r="K595" s="172"/>
      <c r="L595" s="172"/>
      <c r="M595" s="171"/>
      <c r="N595" s="172"/>
      <c r="O595" s="172"/>
      <c r="P595" s="172"/>
      <c r="Q595" s="172"/>
      <c r="R595" s="172"/>
      <c r="S595" s="172"/>
      <c r="T595" s="172">
        <v>0.67789219135588108</v>
      </c>
      <c r="U595" s="172" t="s">
        <v>232</v>
      </c>
      <c r="V595" s="172">
        <v>0.67789219135588108</v>
      </c>
      <c r="W595" s="172" t="s">
        <v>232</v>
      </c>
      <c r="X595" s="172"/>
      <c r="Y595" s="172"/>
      <c r="Z595" s="172"/>
      <c r="AA595" s="172" t="s">
        <v>232</v>
      </c>
      <c r="AB595" s="172" t="s">
        <v>232</v>
      </c>
      <c r="AC595" s="172"/>
      <c r="AD595" s="172"/>
      <c r="AE595" s="172"/>
      <c r="AF595" s="172"/>
      <c r="AG595" s="172"/>
      <c r="AH595" s="172"/>
      <c r="AI595" s="172" t="s">
        <v>232</v>
      </c>
      <c r="AJ595" s="173"/>
      <c r="AK595" s="170">
        <v>42972</v>
      </c>
      <c r="AL595" s="171">
        <v>0</v>
      </c>
      <c r="AM595" s="172">
        <v>0</v>
      </c>
      <c r="AN595" s="172">
        <v>0</v>
      </c>
      <c r="AO595" s="172">
        <v>0</v>
      </c>
      <c r="AP595" s="172">
        <v>0</v>
      </c>
      <c r="AQ595" s="172">
        <v>0</v>
      </c>
      <c r="AR595" s="173">
        <v>0</v>
      </c>
      <c r="AS595" s="174">
        <v>0</v>
      </c>
      <c r="AT595" s="171" t="s">
        <v>232</v>
      </c>
      <c r="AU595" s="172">
        <v>0</v>
      </c>
      <c r="AV595" s="172">
        <v>0</v>
      </c>
      <c r="AW595" s="175" t="s">
        <v>232</v>
      </c>
      <c r="AX595" s="176">
        <v>0</v>
      </c>
      <c r="AY595" s="171">
        <v>0</v>
      </c>
      <c r="AZ595" s="172">
        <v>0</v>
      </c>
      <c r="BA595" s="172">
        <v>0</v>
      </c>
      <c r="BB595" s="172">
        <v>0</v>
      </c>
      <c r="BC595" s="172">
        <v>0</v>
      </c>
      <c r="BD595" s="172">
        <v>0</v>
      </c>
      <c r="BE595" s="172">
        <v>0</v>
      </c>
      <c r="BF595" s="172">
        <v>0</v>
      </c>
      <c r="BG595" s="172">
        <v>0</v>
      </c>
      <c r="BH595" s="172">
        <v>0</v>
      </c>
      <c r="BI595" s="172">
        <v>0</v>
      </c>
      <c r="BJ595" s="172" t="s">
        <v>232</v>
      </c>
      <c r="BK595" s="172">
        <v>0</v>
      </c>
      <c r="BL595" s="172" t="s">
        <v>232</v>
      </c>
      <c r="BM595" s="172">
        <v>0</v>
      </c>
      <c r="BN595" s="172">
        <v>0</v>
      </c>
      <c r="BO595" s="172">
        <v>0</v>
      </c>
      <c r="BP595" s="172" t="s">
        <v>232</v>
      </c>
      <c r="BQ595" s="172" t="s">
        <v>232</v>
      </c>
      <c r="BR595" s="172" t="s">
        <v>232</v>
      </c>
      <c r="BS595" s="172">
        <v>0</v>
      </c>
      <c r="BT595" s="172">
        <v>0</v>
      </c>
      <c r="BU595" s="172">
        <v>0</v>
      </c>
      <c r="BV595" s="173" t="s">
        <v>232</v>
      </c>
      <c r="BW595" s="174">
        <v>0</v>
      </c>
      <c r="BX595" s="177">
        <v>0</v>
      </c>
      <c r="BY595" s="178">
        <v>0</v>
      </c>
      <c r="BZ595" s="179">
        <v>0</v>
      </c>
      <c r="CA595" s="179">
        <v>0</v>
      </c>
    </row>
    <row r="596" spans="1:79" x14ac:dyDescent="0.2">
      <c r="A596" s="170">
        <v>42976</v>
      </c>
      <c r="B596" s="171"/>
      <c r="C596" s="172"/>
      <c r="D596" s="172" t="s">
        <v>232</v>
      </c>
      <c r="E596" s="172">
        <v>7.0332673545865115E-2</v>
      </c>
      <c r="F596" s="172" t="s">
        <v>232</v>
      </c>
      <c r="G596" s="172" t="s">
        <v>232</v>
      </c>
      <c r="H596" s="173"/>
      <c r="I596" s="171"/>
      <c r="J596" s="172"/>
      <c r="K596" s="172"/>
      <c r="L596" s="172"/>
      <c r="M596" s="171"/>
      <c r="N596" s="172"/>
      <c r="O596" s="172"/>
      <c r="P596" s="172"/>
      <c r="Q596" s="172"/>
      <c r="R596" s="172"/>
      <c r="S596" s="172"/>
      <c r="T596" s="172">
        <v>0.67101122481848752</v>
      </c>
      <c r="U596" s="172" t="s">
        <v>232</v>
      </c>
      <c r="V596" s="172">
        <v>0.67101122481848752</v>
      </c>
      <c r="W596" s="172" t="s">
        <v>232</v>
      </c>
      <c r="X596" s="172"/>
      <c r="Y596" s="172"/>
      <c r="Z596" s="172"/>
      <c r="AA596" s="172" t="s">
        <v>232</v>
      </c>
      <c r="AB596" s="172" t="s">
        <v>232</v>
      </c>
      <c r="AC596" s="172"/>
      <c r="AD596" s="172"/>
      <c r="AE596" s="172"/>
      <c r="AF596" s="172"/>
      <c r="AG596" s="172"/>
      <c r="AH596" s="172"/>
      <c r="AI596" s="172" t="s">
        <v>232</v>
      </c>
      <c r="AJ596" s="173"/>
      <c r="AK596" s="170">
        <v>42976</v>
      </c>
      <c r="AL596" s="171">
        <v>0</v>
      </c>
      <c r="AM596" s="172">
        <v>0</v>
      </c>
      <c r="AN596" s="172">
        <v>0</v>
      </c>
      <c r="AO596" s="172">
        <v>0</v>
      </c>
      <c r="AP596" s="172">
        <v>0</v>
      </c>
      <c r="AQ596" s="172">
        <v>0</v>
      </c>
      <c r="AR596" s="173">
        <v>0</v>
      </c>
      <c r="AS596" s="174">
        <v>0</v>
      </c>
      <c r="AT596" s="171" t="s">
        <v>232</v>
      </c>
      <c r="AU596" s="172">
        <v>0</v>
      </c>
      <c r="AV596" s="172">
        <v>0</v>
      </c>
      <c r="AW596" s="175" t="s">
        <v>232</v>
      </c>
      <c r="AX596" s="176">
        <v>0</v>
      </c>
      <c r="AY596" s="171">
        <v>0</v>
      </c>
      <c r="AZ596" s="172">
        <v>0</v>
      </c>
      <c r="BA596" s="172">
        <v>0</v>
      </c>
      <c r="BB596" s="172">
        <v>0</v>
      </c>
      <c r="BC596" s="172">
        <v>0</v>
      </c>
      <c r="BD596" s="172">
        <v>0</v>
      </c>
      <c r="BE596" s="172">
        <v>0</v>
      </c>
      <c r="BF596" s="172">
        <v>0</v>
      </c>
      <c r="BG596" s="172">
        <v>0</v>
      </c>
      <c r="BH596" s="172">
        <v>0</v>
      </c>
      <c r="BI596" s="172">
        <v>0</v>
      </c>
      <c r="BJ596" s="172" t="s">
        <v>232</v>
      </c>
      <c r="BK596" s="172">
        <v>0</v>
      </c>
      <c r="BL596" s="172" t="s">
        <v>232</v>
      </c>
      <c r="BM596" s="172">
        <v>0</v>
      </c>
      <c r="BN596" s="172">
        <v>0</v>
      </c>
      <c r="BO596" s="172">
        <v>0</v>
      </c>
      <c r="BP596" s="172" t="s">
        <v>232</v>
      </c>
      <c r="BQ596" s="172" t="s">
        <v>232</v>
      </c>
      <c r="BR596" s="172" t="s">
        <v>232</v>
      </c>
      <c r="BS596" s="172">
        <v>0</v>
      </c>
      <c r="BT596" s="172">
        <v>0</v>
      </c>
      <c r="BU596" s="172">
        <v>0</v>
      </c>
      <c r="BV596" s="173" t="s">
        <v>232</v>
      </c>
      <c r="BW596" s="174">
        <v>0</v>
      </c>
      <c r="BX596" s="177">
        <v>0</v>
      </c>
      <c r="BY596" s="178">
        <v>0</v>
      </c>
      <c r="BZ596" s="179">
        <v>0</v>
      </c>
      <c r="CA596" s="179">
        <v>0</v>
      </c>
    </row>
    <row r="597" spans="1:79" x14ac:dyDescent="0.2">
      <c r="A597" s="170">
        <v>42977</v>
      </c>
      <c r="B597" s="171"/>
      <c r="C597" s="172"/>
      <c r="D597" s="172" t="s">
        <v>232</v>
      </c>
      <c r="E597" s="172">
        <v>6.8320422782849402E-2</v>
      </c>
      <c r="F597" s="172" t="s">
        <v>232</v>
      </c>
      <c r="G597" s="172" t="s">
        <v>232</v>
      </c>
      <c r="H597" s="173"/>
      <c r="I597" s="171"/>
      <c r="J597" s="172"/>
      <c r="K597" s="172"/>
      <c r="L597" s="172"/>
      <c r="M597" s="171"/>
      <c r="N597" s="172"/>
      <c r="O597" s="172"/>
      <c r="P597" s="172"/>
      <c r="Q597" s="172"/>
      <c r="R597" s="172"/>
      <c r="S597" s="172"/>
      <c r="T597" s="172">
        <v>0.67102452659070233</v>
      </c>
      <c r="U597" s="172" t="s">
        <v>232</v>
      </c>
      <c r="V597" s="172">
        <v>0.67102452659070233</v>
      </c>
      <c r="W597" s="172" t="s">
        <v>232</v>
      </c>
      <c r="X597" s="172"/>
      <c r="Y597" s="172"/>
      <c r="Z597" s="172"/>
      <c r="AA597" s="172" t="s">
        <v>232</v>
      </c>
      <c r="AB597" s="172" t="s">
        <v>232</v>
      </c>
      <c r="AC597" s="172"/>
      <c r="AD597" s="172"/>
      <c r="AE597" s="172"/>
      <c r="AF597" s="172"/>
      <c r="AG597" s="172"/>
      <c r="AH597" s="172"/>
      <c r="AI597" s="172" t="s">
        <v>232</v>
      </c>
      <c r="AJ597" s="173"/>
      <c r="AK597" s="170">
        <v>42977</v>
      </c>
      <c r="AL597" s="171">
        <v>0</v>
      </c>
      <c r="AM597" s="172">
        <v>0</v>
      </c>
      <c r="AN597" s="172">
        <v>0</v>
      </c>
      <c r="AO597" s="172">
        <v>0</v>
      </c>
      <c r="AP597" s="172">
        <v>0</v>
      </c>
      <c r="AQ597" s="172">
        <v>0</v>
      </c>
      <c r="AR597" s="173">
        <v>0</v>
      </c>
      <c r="AS597" s="174">
        <v>0</v>
      </c>
      <c r="AT597" s="171" t="s">
        <v>232</v>
      </c>
      <c r="AU597" s="172">
        <v>0</v>
      </c>
      <c r="AV597" s="172">
        <v>0</v>
      </c>
      <c r="AW597" s="175" t="s">
        <v>232</v>
      </c>
      <c r="AX597" s="176">
        <v>0</v>
      </c>
      <c r="AY597" s="171">
        <v>0</v>
      </c>
      <c r="AZ597" s="172">
        <v>0</v>
      </c>
      <c r="BA597" s="172">
        <v>0</v>
      </c>
      <c r="BB597" s="172">
        <v>0</v>
      </c>
      <c r="BC597" s="172">
        <v>0</v>
      </c>
      <c r="BD597" s="172">
        <v>0</v>
      </c>
      <c r="BE597" s="172">
        <v>0</v>
      </c>
      <c r="BF597" s="172">
        <v>0</v>
      </c>
      <c r="BG597" s="172">
        <v>0</v>
      </c>
      <c r="BH597" s="172">
        <v>0</v>
      </c>
      <c r="BI597" s="172">
        <v>0</v>
      </c>
      <c r="BJ597" s="172" t="s">
        <v>232</v>
      </c>
      <c r="BK597" s="172">
        <v>0</v>
      </c>
      <c r="BL597" s="172" t="s">
        <v>232</v>
      </c>
      <c r="BM597" s="172">
        <v>0</v>
      </c>
      <c r="BN597" s="172">
        <v>0</v>
      </c>
      <c r="BO597" s="172">
        <v>0</v>
      </c>
      <c r="BP597" s="172" t="s">
        <v>232</v>
      </c>
      <c r="BQ597" s="172" t="s">
        <v>232</v>
      </c>
      <c r="BR597" s="172" t="s">
        <v>232</v>
      </c>
      <c r="BS597" s="172">
        <v>0</v>
      </c>
      <c r="BT597" s="172">
        <v>0</v>
      </c>
      <c r="BU597" s="172">
        <v>0</v>
      </c>
      <c r="BV597" s="173" t="s">
        <v>232</v>
      </c>
      <c r="BW597" s="174">
        <v>0</v>
      </c>
      <c r="BX597" s="177">
        <v>0</v>
      </c>
      <c r="BY597" s="178">
        <v>0</v>
      </c>
      <c r="BZ597" s="179">
        <v>0</v>
      </c>
      <c r="CA597" s="179">
        <v>0</v>
      </c>
    </row>
    <row r="598" spans="1:79" x14ac:dyDescent="0.2">
      <c r="A598" s="170">
        <v>42978</v>
      </c>
      <c r="B598" s="171"/>
      <c r="C598" s="172"/>
      <c r="D598" s="172">
        <v>0.10045001607201115</v>
      </c>
      <c r="E598" s="172">
        <v>0.10550908131734596</v>
      </c>
      <c r="F598" s="172" t="s">
        <v>232</v>
      </c>
      <c r="G598" s="172" t="s">
        <v>232</v>
      </c>
      <c r="H598" s="173"/>
      <c r="I598" s="171"/>
      <c r="J598" s="172"/>
      <c r="K598" s="172"/>
      <c r="L598" s="172"/>
      <c r="M598" s="171"/>
      <c r="N598" s="172"/>
      <c r="O598" s="172"/>
      <c r="P598" s="172"/>
      <c r="Q598" s="172"/>
      <c r="R598" s="172"/>
      <c r="S598" s="172"/>
      <c r="T598" s="172">
        <v>0.66905544239432357</v>
      </c>
      <c r="U598" s="172" t="s">
        <v>232</v>
      </c>
      <c r="V598" s="172">
        <v>0.66905544239432357</v>
      </c>
      <c r="W598" s="172" t="s">
        <v>232</v>
      </c>
      <c r="X598" s="172"/>
      <c r="Y598" s="172"/>
      <c r="Z598" s="172"/>
      <c r="AA598" s="172" t="s">
        <v>232</v>
      </c>
      <c r="AB598" s="172" t="s">
        <v>232</v>
      </c>
      <c r="AC598" s="172"/>
      <c r="AD598" s="172"/>
      <c r="AE598" s="172"/>
      <c r="AF598" s="172"/>
      <c r="AG598" s="172"/>
      <c r="AH598" s="172"/>
      <c r="AI598" s="172" t="s">
        <v>232</v>
      </c>
      <c r="AJ598" s="173"/>
      <c r="AK598" s="170">
        <v>42978</v>
      </c>
      <c r="AL598" s="171">
        <v>0</v>
      </c>
      <c r="AM598" s="172">
        <v>0</v>
      </c>
      <c r="AN598" s="172">
        <v>0</v>
      </c>
      <c r="AO598" s="172">
        <v>0</v>
      </c>
      <c r="AP598" s="172">
        <v>0</v>
      </c>
      <c r="AQ598" s="172">
        <v>0</v>
      </c>
      <c r="AR598" s="173">
        <v>0</v>
      </c>
      <c r="AS598" s="174">
        <v>0</v>
      </c>
      <c r="AT598" s="171" t="s">
        <v>232</v>
      </c>
      <c r="AU598" s="172">
        <v>0</v>
      </c>
      <c r="AV598" s="172">
        <v>0</v>
      </c>
      <c r="AW598" s="175" t="s">
        <v>232</v>
      </c>
      <c r="AX598" s="176">
        <v>0</v>
      </c>
      <c r="AY598" s="171">
        <v>0</v>
      </c>
      <c r="AZ598" s="172">
        <v>0</v>
      </c>
      <c r="BA598" s="172">
        <v>0</v>
      </c>
      <c r="BB598" s="172">
        <v>0</v>
      </c>
      <c r="BC598" s="172">
        <v>0</v>
      </c>
      <c r="BD598" s="172">
        <v>0</v>
      </c>
      <c r="BE598" s="172">
        <v>0</v>
      </c>
      <c r="BF598" s="172">
        <v>0</v>
      </c>
      <c r="BG598" s="172">
        <v>0</v>
      </c>
      <c r="BH598" s="172">
        <v>0</v>
      </c>
      <c r="BI598" s="172">
        <v>0</v>
      </c>
      <c r="BJ598" s="172" t="s">
        <v>232</v>
      </c>
      <c r="BK598" s="172">
        <v>0</v>
      </c>
      <c r="BL598" s="172" t="s">
        <v>232</v>
      </c>
      <c r="BM598" s="172">
        <v>0</v>
      </c>
      <c r="BN598" s="172">
        <v>0</v>
      </c>
      <c r="BO598" s="172">
        <v>0</v>
      </c>
      <c r="BP598" s="172" t="s">
        <v>232</v>
      </c>
      <c r="BQ598" s="172" t="s">
        <v>232</v>
      </c>
      <c r="BR598" s="172" t="s">
        <v>232</v>
      </c>
      <c r="BS598" s="172">
        <v>0</v>
      </c>
      <c r="BT598" s="172">
        <v>0</v>
      </c>
      <c r="BU598" s="172">
        <v>0</v>
      </c>
      <c r="BV598" s="173" t="s">
        <v>232</v>
      </c>
      <c r="BW598" s="174">
        <v>0</v>
      </c>
      <c r="BX598" s="177">
        <v>0</v>
      </c>
      <c r="BY598" s="178">
        <v>0</v>
      </c>
      <c r="BZ598" s="179">
        <v>0</v>
      </c>
      <c r="CA598" s="179">
        <v>0</v>
      </c>
    </row>
    <row r="599" spans="1:79" x14ac:dyDescent="0.2">
      <c r="A599" s="170">
        <v>42979</v>
      </c>
      <c r="B599" s="171"/>
      <c r="C599" s="172"/>
      <c r="D599" s="172">
        <v>9.7432111414130079E-2</v>
      </c>
      <c r="E599" s="172">
        <v>0.11702403121437172</v>
      </c>
      <c r="F599" s="172" t="s">
        <v>232</v>
      </c>
      <c r="G599" s="172">
        <v>0.23974389424472214</v>
      </c>
      <c r="H599" s="173"/>
      <c r="I599" s="171"/>
      <c r="J599" s="172"/>
      <c r="K599" s="172"/>
      <c r="L599" s="172"/>
      <c r="M599" s="171"/>
      <c r="N599" s="172"/>
      <c r="O599" s="172"/>
      <c r="P599" s="172"/>
      <c r="Q599" s="172"/>
      <c r="R599" s="172"/>
      <c r="S599" s="172"/>
      <c r="T599" s="172">
        <v>0.66708628012667881</v>
      </c>
      <c r="U599" s="172" t="s">
        <v>232</v>
      </c>
      <c r="V599" s="172">
        <v>0.66708628012667881</v>
      </c>
      <c r="W599" s="172" t="s">
        <v>232</v>
      </c>
      <c r="X599" s="172"/>
      <c r="Y599" s="172"/>
      <c r="Z599" s="172"/>
      <c r="AA599" s="172" t="s">
        <v>232</v>
      </c>
      <c r="AB599" s="172" t="s">
        <v>232</v>
      </c>
      <c r="AC599" s="172"/>
      <c r="AD599" s="172"/>
      <c r="AE599" s="172"/>
      <c r="AF599" s="172"/>
      <c r="AG599" s="172"/>
      <c r="AH599" s="172"/>
      <c r="AI599" s="172" t="s">
        <v>232</v>
      </c>
      <c r="AJ599" s="173"/>
      <c r="AK599" s="170">
        <v>42979</v>
      </c>
      <c r="AL599" s="171">
        <v>0</v>
      </c>
      <c r="AM599" s="172">
        <v>0</v>
      </c>
      <c r="AN599" s="172">
        <v>0</v>
      </c>
      <c r="AO599" s="172">
        <v>0</v>
      </c>
      <c r="AP599" s="172">
        <v>0</v>
      </c>
      <c r="AQ599" s="172">
        <v>0</v>
      </c>
      <c r="AR599" s="173">
        <v>0</v>
      </c>
      <c r="AS599" s="174">
        <v>0</v>
      </c>
      <c r="AT599" s="171" t="s">
        <v>232</v>
      </c>
      <c r="AU599" s="172">
        <v>0.4</v>
      </c>
      <c r="AV599" s="172">
        <v>0.4</v>
      </c>
      <c r="AW599" s="175" t="s">
        <v>232</v>
      </c>
      <c r="AX599" s="176">
        <v>0.4</v>
      </c>
      <c r="AY599" s="171">
        <v>0</v>
      </c>
      <c r="AZ599" s="172">
        <v>0</v>
      </c>
      <c r="BA599" s="172">
        <v>0</v>
      </c>
      <c r="BB599" s="172">
        <v>0</v>
      </c>
      <c r="BC599" s="172">
        <v>0</v>
      </c>
      <c r="BD599" s="172">
        <v>0</v>
      </c>
      <c r="BE599" s="172">
        <v>0</v>
      </c>
      <c r="BF599" s="172">
        <v>0</v>
      </c>
      <c r="BG599" s="172">
        <v>0</v>
      </c>
      <c r="BH599" s="172">
        <v>0</v>
      </c>
      <c r="BI599" s="172">
        <v>0</v>
      </c>
      <c r="BJ599" s="172" t="s">
        <v>232</v>
      </c>
      <c r="BK599" s="172">
        <v>0</v>
      </c>
      <c r="BL599" s="172" t="s">
        <v>232</v>
      </c>
      <c r="BM599" s="172">
        <v>0</v>
      </c>
      <c r="BN599" s="172">
        <v>0</v>
      </c>
      <c r="BO599" s="172">
        <v>0</v>
      </c>
      <c r="BP599" s="172" t="s">
        <v>232</v>
      </c>
      <c r="BQ599" s="172" t="s">
        <v>232</v>
      </c>
      <c r="BR599" s="172" t="s">
        <v>232</v>
      </c>
      <c r="BS599" s="172">
        <v>0</v>
      </c>
      <c r="BT599" s="172">
        <v>0</v>
      </c>
      <c r="BU599" s="172">
        <v>0</v>
      </c>
      <c r="BV599" s="173" t="s">
        <v>232</v>
      </c>
      <c r="BW599" s="174">
        <v>0</v>
      </c>
      <c r="BX599" s="177">
        <v>0</v>
      </c>
      <c r="BY599" s="178">
        <v>0.79155168400000009</v>
      </c>
      <c r="BZ599" s="179">
        <v>0</v>
      </c>
      <c r="CA599" s="179">
        <v>0.2660118773448884</v>
      </c>
    </row>
    <row r="600" spans="1:79" x14ac:dyDescent="0.2">
      <c r="A600" s="170">
        <v>42982</v>
      </c>
      <c r="B600" s="171"/>
      <c r="C600" s="172"/>
      <c r="D600" s="172" t="s">
        <v>232</v>
      </c>
      <c r="E600" s="172" t="s">
        <v>232</v>
      </c>
      <c r="F600" s="172" t="s">
        <v>232</v>
      </c>
      <c r="G600" s="172" t="s">
        <v>232</v>
      </c>
      <c r="H600" s="173"/>
      <c r="I600" s="171"/>
      <c r="J600" s="172"/>
      <c r="K600" s="172"/>
      <c r="L600" s="172"/>
      <c r="M600" s="171"/>
      <c r="N600" s="172"/>
      <c r="O600" s="172"/>
      <c r="P600" s="172"/>
      <c r="Q600" s="172"/>
      <c r="R600" s="172"/>
      <c r="S600" s="172"/>
      <c r="T600" s="172" t="s">
        <v>232</v>
      </c>
      <c r="U600" s="172" t="s">
        <v>232</v>
      </c>
      <c r="V600" s="172" t="s">
        <v>232</v>
      </c>
      <c r="W600" s="172" t="s">
        <v>232</v>
      </c>
      <c r="X600" s="172"/>
      <c r="Y600" s="172"/>
      <c r="Z600" s="172"/>
      <c r="AA600" s="172" t="s">
        <v>232</v>
      </c>
      <c r="AB600" s="172" t="s">
        <v>232</v>
      </c>
      <c r="AC600" s="172"/>
      <c r="AD600" s="172"/>
      <c r="AE600" s="172"/>
      <c r="AF600" s="172"/>
      <c r="AG600" s="172"/>
      <c r="AH600" s="172"/>
      <c r="AI600" s="172" t="s">
        <v>232</v>
      </c>
      <c r="AJ600" s="173"/>
      <c r="AK600" s="170">
        <v>42982</v>
      </c>
      <c r="AL600" s="171">
        <v>0</v>
      </c>
      <c r="AM600" s="172">
        <v>0</v>
      </c>
      <c r="AN600" s="172">
        <v>0</v>
      </c>
      <c r="AO600" s="172">
        <v>0</v>
      </c>
      <c r="AP600" s="172">
        <v>0</v>
      </c>
      <c r="AQ600" s="172">
        <v>0</v>
      </c>
      <c r="AR600" s="173">
        <v>0</v>
      </c>
      <c r="AS600" s="174">
        <v>0</v>
      </c>
      <c r="AT600" s="171" t="s">
        <v>232</v>
      </c>
      <c r="AU600" s="172">
        <v>0</v>
      </c>
      <c r="AV600" s="172">
        <v>0</v>
      </c>
      <c r="AW600" s="175" t="s">
        <v>232</v>
      </c>
      <c r="AX600" s="176">
        <v>0</v>
      </c>
      <c r="AY600" s="171">
        <v>0</v>
      </c>
      <c r="AZ600" s="172">
        <v>0</v>
      </c>
      <c r="BA600" s="172">
        <v>0</v>
      </c>
      <c r="BB600" s="172">
        <v>0</v>
      </c>
      <c r="BC600" s="172">
        <v>0</v>
      </c>
      <c r="BD600" s="172">
        <v>0</v>
      </c>
      <c r="BE600" s="172">
        <v>0</v>
      </c>
      <c r="BF600" s="172">
        <v>0</v>
      </c>
      <c r="BG600" s="172">
        <v>0</v>
      </c>
      <c r="BH600" s="172">
        <v>0</v>
      </c>
      <c r="BI600" s="172">
        <v>0</v>
      </c>
      <c r="BJ600" s="172" t="s">
        <v>232</v>
      </c>
      <c r="BK600" s="172">
        <v>0</v>
      </c>
      <c r="BL600" s="172" t="s">
        <v>232</v>
      </c>
      <c r="BM600" s="172">
        <v>0</v>
      </c>
      <c r="BN600" s="172">
        <v>0</v>
      </c>
      <c r="BO600" s="172">
        <v>0</v>
      </c>
      <c r="BP600" s="172" t="s">
        <v>232</v>
      </c>
      <c r="BQ600" s="172" t="s">
        <v>232</v>
      </c>
      <c r="BR600" s="172" t="s">
        <v>232</v>
      </c>
      <c r="BS600" s="172">
        <v>0</v>
      </c>
      <c r="BT600" s="172">
        <v>0</v>
      </c>
      <c r="BU600" s="172">
        <v>0</v>
      </c>
      <c r="BV600" s="173" t="s">
        <v>232</v>
      </c>
      <c r="BW600" s="174">
        <v>0</v>
      </c>
      <c r="BX600" s="177">
        <v>0</v>
      </c>
      <c r="BY600" s="178">
        <v>0.79168316800000005</v>
      </c>
      <c r="BZ600" s="179">
        <v>0</v>
      </c>
      <c r="CA600" s="179">
        <v>0.17674191443803852</v>
      </c>
    </row>
    <row r="601" spans="1:79" x14ac:dyDescent="0.2">
      <c r="A601" s="170">
        <v>42983</v>
      </c>
      <c r="B601" s="171"/>
      <c r="C601" s="172"/>
      <c r="D601" s="172">
        <v>9.3395530069849325E-2</v>
      </c>
      <c r="E601" s="172">
        <v>7.4330771935109299E-2</v>
      </c>
      <c r="F601" s="172" t="s">
        <v>232</v>
      </c>
      <c r="G601" s="172" t="s">
        <v>232</v>
      </c>
      <c r="H601" s="173"/>
      <c r="I601" s="171"/>
      <c r="J601" s="172"/>
      <c r="K601" s="172"/>
      <c r="L601" s="172"/>
      <c r="M601" s="171"/>
      <c r="N601" s="172"/>
      <c r="O601" s="172"/>
      <c r="P601" s="172"/>
      <c r="Q601" s="172"/>
      <c r="R601" s="172"/>
      <c r="S601" s="172"/>
      <c r="T601" s="172">
        <v>0.7708007212633915</v>
      </c>
      <c r="U601" s="172" t="s">
        <v>232</v>
      </c>
      <c r="V601" s="172">
        <v>0.7708007212633915</v>
      </c>
      <c r="W601" s="172" t="s">
        <v>232</v>
      </c>
      <c r="X601" s="172"/>
      <c r="Y601" s="172"/>
      <c r="Z601" s="172"/>
      <c r="AA601" s="172" t="s">
        <v>232</v>
      </c>
      <c r="AB601" s="172" t="s">
        <v>232</v>
      </c>
      <c r="AC601" s="172"/>
      <c r="AD601" s="172"/>
      <c r="AE601" s="172"/>
      <c r="AF601" s="172"/>
      <c r="AG601" s="172"/>
      <c r="AH601" s="172"/>
      <c r="AI601" s="172" t="s">
        <v>232</v>
      </c>
      <c r="AJ601" s="173"/>
      <c r="AK601" s="170">
        <v>42983</v>
      </c>
      <c r="AL601" s="171">
        <v>0</v>
      </c>
      <c r="AM601" s="172">
        <v>0</v>
      </c>
      <c r="AN601" s="172">
        <v>0</v>
      </c>
      <c r="AO601" s="172">
        <v>0</v>
      </c>
      <c r="AP601" s="172">
        <v>0</v>
      </c>
      <c r="AQ601" s="172">
        <v>0</v>
      </c>
      <c r="AR601" s="173">
        <v>0</v>
      </c>
      <c r="AS601" s="174">
        <v>0</v>
      </c>
      <c r="AT601" s="171" t="s">
        <v>232</v>
      </c>
      <c r="AU601" s="172">
        <v>0</v>
      </c>
      <c r="AV601" s="172">
        <v>0</v>
      </c>
      <c r="AW601" s="175" t="s">
        <v>232</v>
      </c>
      <c r="AX601" s="176">
        <v>0</v>
      </c>
      <c r="AY601" s="171">
        <v>0</v>
      </c>
      <c r="AZ601" s="172">
        <v>0</v>
      </c>
      <c r="BA601" s="172">
        <v>0</v>
      </c>
      <c r="BB601" s="172">
        <v>0</v>
      </c>
      <c r="BC601" s="172">
        <v>0</v>
      </c>
      <c r="BD601" s="172">
        <v>0</v>
      </c>
      <c r="BE601" s="172">
        <v>0</v>
      </c>
      <c r="BF601" s="172">
        <v>0</v>
      </c>
      <c r="BG601" s="172">
        <v>0</v>
      </c>
      <c r="BH601" s="172">
        <v>0</v>
      </c>
      <c r="BI601" s="172">
        <v>0</v>
      </c>
      <c r="BJ601" s="172" t="s">
        <v>232</v>
      </c>
      <c r="BK601" s="172">
        <v>0</v>
      </c>
      <c r="BL601" s="172" t="s">
        <v>232</v>
      </c>
      <c r="BM601" s="172">
        <v>0</v>
      </c>
      <c r="BN601" s="172">
        <v>0</v>
      </c>
      <c r="BO601" s="172">
        <v>0</v>
      </c>
      <c r="BP601" s="172" t="s">
        <v>232</v>
      </c>
      <c r="BQ601" s="172" t="s">
        <v>232</v>
      </c>
      <c r="BR601" s="172" t="s">
        <v>232</v>
      </c>
      <c r="BS601" s="172">
        <v>0</v>
      </c>
      <c r="BT601" s="172">
        <v>0</v>
      </c>
      <c r="BU601" s="172">
        <v>0</v>
      </c>
      <c r="BV601" s="173" t="s">
        <v>232</v>
      </c>
      <c r="BW601" s="174">
        <v>0</v>
      </c>
      <c r="BX601" s="177">
        <v>0</v>
      </c>
      <c r="BY601" s="178">
        <v>0</v>
      </c>
      <c r="BZ601" s="179">
        <v>0</v>
      </c>
      <c r="CA601" s="179">
        <v>0</v>
      </c>
    </row>
    <row r="602" spans="1:79" x14ac:dyDescent="0.2">
      <c r="A602" s="170">
        <v>42984</v>
      </c>
      <c r="B602" s="171"/>
      <c r="C602" s="172"/>
      <c r="D602" s="172">
        <v>9.238710195719943E-2</v>
      </c>
      <c r="E602" s="172">
        <v>7.7340685720597407E-2</v>
      </c>
      <c r="F602" s="172" t="s">
        <v>232</v>
      </c>
      <c r="G602" s="172" t="s">
        <v>232</v>
      </c>
      <c r="H602" s="173"/>
      <c r="I602" s="171"/>
      <c r="J602" s="172"/>
      <c r="K602" s="172"/>
      <c r="L602" s="172"/>
      <c r="M602" s="171"/>
      <c r="N602" s="172"/>
      <c r="O602" s="172"/>
      <c r="P602" s="172"/>
      <c r="Q602" s="172"/>
      <c r="R602" s="172"/>
      <c r="S602" s="172"/>
      <c r="T602" s="172">
        <v>0.76883446280663847</v>
      </c>
      <c r="U602" s="172" t="s">
        <v>232</v>
      </c>
      <c r="V602" s="172">
        <v>0.76883446280663847</v>
      </c>
      <c r="W602" s="172" t="s">
        <v>232</v>
      </c>
      <c r="X602" s="172"/>
      <c r="Y602" s="172"/>
      <c r="Z602" s="172"/>
      <c r="AA602" s="172" t="s">
        <v>232</v>
      </c>
      <c r="AB602" s="172" t="s">
        <v>232</v>
      </c>
      <c r="AC602" s="172"/>
      <c r="AD602" s="172"/>
      <c r="AE602" s="172"/>
      <c r="AF602" s="172"/>
      <c r="AG602" s="172"/>
      <c r="AH602" s="172"/>
      <c r="AI602" s="172" t="s">
        <v>232</v>
      </c>
      <c r="AJ602" s="173"/>
      <c r="AK602" s="170">
        <v>42984</v>
      </c>
      <c r="AL602" s="171">
        <v>0</v>
      </c>
      <c r="AM602" s="172">
        <v>0</v>
      </c>
      <c r="AN602" s="172">
        <v>0</v>
      </c>
      <c r="AO602" s="172">
        <v>0</v>
      </c>
      <c r="AP602" s="172">
        <v>0</v>
      </c>
      <c r="AQ602" s="172">
        <v>0</v>
      </c>
      <c r="AR602" s="173">
        <v>0</v>
      </c>
      <c r="AS602" s="174">
        <v>0</v>
      </c>
      <c r="AT602" s="171">
        <v>0</v>
      </c>
      <c r="AU602" s="172">
        <v>0</v>
      </c>
      <c r="AV602" s="172">
        <v>0</v>
      </c>
      <c r="AW602" s="175" t="s">
        <v>232</v>
      </c>
      <c r="AX602" s="176">
        <v>0</v>
      </c>
      <c r="AY602" s="171">
        <v>0</v>
      </c>
      <c r="AZ602" s="172">
        <v>0</v>
      </c>
      <c r="BA602" s="172">
        <v>0</v>
      </c>
      <c r="BB602" s="172">
        <v>0</v>
      </c>
      <c r="BC602" s="172">
        <v>0</v>
      </c>
      <c r="BD602" s="172">
        <v>0</v>
      </c>
      <c r="BE602" s="172">
        <v>0</v>
      </c>
      <c r="BF602" s="172">
        <v>0</v>
      </c>
      <c r="BG602" s="172">
        <v>0</v>
      </c>
      <c r="BH602" s="172">
        <v>0</v>
      </c>
      <c r="BI602" s="172">
        <v>0</v>
      </c>
      <c r="BJ602" s="172" t="s">
        <v>232</v>
      </c>
      <c r="BK602" s="172">
        <v>0</v>
      </c>
      <c r="BL602" s="172" t="s">
        <v>232</v>
      </c>
      <c r="BM602" s="172">
        <v>0</v>
      </c>
      <c r="BN602" s="172">
        <v>0</v>
      </c>
      <c r="BO602" s="172">
        <v>0</v>
      </c>
      <c r="BP602" s="172" t="s">
        <v>232</v>
      </c>
      <c r="BQ602" s="172" t="s">
        <v>232</v>
      </c>
      <c r="BR602" s="172" t="s">
        <v>232</v>
      </c>
      <c r="BS602" s="172">
        <v>0</v>
      </c>
      <c r="BT602" s="172">
        <v>0</v>
      </c>
      <c r="BU602" s="172">
        <v>0</v>
      </c>
      <c r="BV602" s="173" t="s">
        <v>232</v>
      </c>
      <c r="BW602" s="174">
        <v>0</v>
      </c>
      <c r="BX602" s="177">
        <v>0</v>
      </c>
      <c r="BY602" s="178">
        <v>0.39592475200000005</v>
      </c>
      <c r="BZ602" s="179">
        <v>0</v>
      </c>
      <c r="CA602" s="179">
        <v>8.865655183804512E-2</v>
      </c>
    </row>
    <row r="603" spans="1:79" x14ac:dyDescent="0.2">
      <c r="A603" s="170">
        <v>42985</v>
      </c>
      <c r="B603" s="171"/>
      <c r="C603" s="172"/>
      <c r="D603" s="172">
        <v>8.3855258536110214E-2</v>
      </c>
      <c r="E603" s="172" t="s">
        <v>232</v>
      </c>
      <c r="F603" s="172" t="s">
        <v>232</v>
      </c>
      <c r="G603" s="172" t="s">
        <v>232</v>
      </c>
      <c r="H603" s="173"/>
      <c r="I603" s="171"/>
      <c r="J603" s="172"/>
      <c r="K603" s="172"/>
      <c r="L603" s="172"/>
      <c r="M603" s="171"/>
      <c r="N603" s="172"/>
      <c r="O603" s="172"/>
      <c r="P603" s="172"/>
      <c r="Q603" s="172"/>
      <c r="R603" s="172"/>
      <c r="S603" s="172"/>
      <c r="T603" s="172">
        <v>0.76786271605426715</v>
      </c>
      <c r="U603" s="172" t="s">
        <v>232</v>
      </c>
      <c r="V603" s="172">
        <v>0.76786271605426715</v>
      </c>
      <c r="W603" s="172" t="s">
        <v>232</v>
      </c>
      <c r="X603" s="172"/>
      <c r="Y603" s="172"/>
      <c r="Z603" s="172"/>
      <c r="AA603" s="172" t="s">
        <v>232</v>
      </c>
      <c r="AB603" s="172" t="s">
        <v>232</v>
      </c>
      <c r="AC603" s="172"/>
      <c r="AD603" s="172"/>
      <c r="AE603" s="172"/>
      <c r="AF603" s="172"/>
      <c r="AG603" s="172"/>
      <c r="AH603" s="172"/>
      <c r="AI603" s="172" t="s">
        <v>232</v>
      </c>
      <c r="AJ603" s="173"/>
      <c r="AK603" s="170">
        <v>42985</v>
      </c>
      <c r="AL603" s="171" t="s">
        <v>232</v>
      </c>
      <c r="AM603" s="172">
        <v>0</v>
      </c>
      <c r="AN603" s="172">
        <v>0</v>
      </c>
      <c r="AO603" s="172">
        <v>0</v>
      </c>
      <c r="AP603" s="172">
        <v>0</v>
      </c>
      <c r="AQ603" s="172">
        <v>0</v>
      </c>
      <c r="AR603" s="173">
        <v>0</v>
      </c>
      <c r="AS603" s="174">
        <v>0</v>
      </c>
      <c r="AT603" s="171">
        <v>0</v>
      </c>
      <c r="AU603" s="172" t="s">
        <v>232</v>
      </c>
      <c r="AV603" s="172">
        <v>0</v>
      </c>
      <c r="AW603" s="175" t="s">
        <v>232</v>
      </c>
      <c r="AX603" s="176">
        <v>0</v>
      </c>
      <c r="AY603" s="171" t="s">
        <v>232</v>
      </c>
      <c r="AZ603" s="172">
        <v>0</v>
      </c>
      <c r="BA603" s="172">
        <v>0</v>
      </c>
      <c r="BB603" s="172">
        <v>0</v>
      </c>
      <c r="BC603" s="172">
        <v>0</v>
      </c>
      <c r="BD603" s="172">
        <v>0</v>
      </c>
      <c r="BE603" s="172">
        <v>0</v>
      </c>
      <c r="BF603" s="172">
        <v>0</v>
      </c>
      <c r="BG603" s="172">
        <v>0</v>
      </c>
      <c r="BH603" s="172">
        <v>0</v>
      </c>
      <c r="BI603" s="172">
        <v>0</v>
      </c>
      <c r="BJ603" s="172" t="s">
        <v>232</v>
      </c>
      <c r="BK603" s="172">
        <v>0</v>
      </c>
      <c r="BL603" s="172" t="s">
        <v>232</v>
      </c>
      <c r="BM603" s="172">
        <v>0</v>
      </c>
      <c r="BN603" s="172">
        <v>0</v>
      </c>
      <c r="BO603" s="172">
        <v>0</v>
      </c>
      <c r="BP603" s="172" t="s">
        <v>232</v>
      </c>
      <c r="BQ603" s="172" t="s">
        <v>232</v>
      </c>
      <c r="BR603" s="172" t="s">
        <v>232</v>
      </c>
      <c r="BS603" s="172">
        <v>0</v>
      </c>
      <c r="BT603" s="172">
        <v>0</v>
      </c>
      <c r="BU603" s="172">
        <v>0</v>
      </c>
      <c r="BV603" s="173" t="s">
        <v>232</v>
      </c>
      <c r="BW603" s="174">
        <v>0</v>
      </c>
      <c r="BX603" s="177">
        <v>0</v>
      </c>
      <c r="BY603" s="178">
        <v>0</v>
      </c>
      <c r="BZ603" s="179">
        <v>0</v>
      </c>
      <c r="CA603" s="179">
        <v>0</v>
      </c>
    </row>
    <row r="604" spans="1:79" x14ac:dyDescent="0.2">
      <c r="A604" s="170">
        <v>42989</v>
      </c>
      <c r="B604" s="171"/>
      <c r="C604" s="172"/>
      <c r="D604" s="172">
        <v>8.0826704062135019E-2</v>
      </c>
      <c r="E604" s="172">
        <v>0.15029122697596745</v>
      </c>
      <c r="F604" s="172">
        <v>0.1330103082988848</v>
      </c>
      <c r="G604" s="172">
        <v>0.3089955009565587</v>
      </c>
      <c r="H604" s="173"/>
      <c r="I604" s="171"/>
      <c r="J604" s="172"/>
      <c r="K604" s="172"/>
      <c r="L604" s="172"/>
      <c r="M604" s="171"/>
      <c r="N604" s="172"/>
      <c r="O604" s="172"/>
      <c r="P604" s="172"/>
      <c r="Q604" s="172"/>
      <c r="R604" s="172"/>
      <c r="S604" s="172"/>
      <c r="T604" s="172">
        <v>0.76000416169162444</v>
      </c>
      <c r="U604" s="172" t="s">
        <v>232</v>
      </c>
      <c r="V604" s="172">
        <v>0.76000416169162444</v>
      </c>
      <c r="W604" s="172" t="s">
        <v>232</v>
      </c>
      <c r="X604" s="172"/>
      <c r="Y604" s="172"/>
      <c r="Z604" s="172"/>
      <c r="AA604" s="172" t="s">
        <v>232</v>
      </c>
      <c r="AB604" s="172" t="s">
        <v>232</v>
      </c>
      <c r="AC604" s="172"/>
      <c r="AD604" s="172"/>
      <c r="AE604" s="172"/>
      <c r="AF604" s="172"/>
      <c r="AG604" s="172"/>
      <c r="AH604" s="172"/>
      <c r="AI604" s="172" t="s">
        <v>232</v>
      </c>
      <c r="AJ604" s="173"/>
      <c r="AK604" s="170">
        <v>42989</v>
      </c>
      <c r="AL604" s="171" t="s">
        <v>232</v>
      </c>
      <c r="AM604" s="172">
        <v>0</v>
      </c>
      <c r="AN604" s="172">
        <v>0</v>
      </c>
      <c r="AO604" s="172">
        <v>0</v>
      </c>
      <c r="AP604" s="172">
        <v>0</v>
      </c>
      <c r="AQ604" s="172">
        <v>0</v>
      </c>
      <c r="AR604" s="173">
        <v>0</v>
      </c>
      <c r="AS604" s="174">
        <v>0</v>
      </c>
      <c r="AT604" s="171">
        <v>0</v>
      </c>
      <c r="AU604" s="172" t="s">
        <v>232</v>
      </c>
      <c r="AV604" s="172">
        <v>0</v>
      </c>
      <c r="AW604" s="175" t="s">
        <v>232</v>
      </c>
      <c r="AX604" s="176">
        <v>0</v>
      </c>
      <c r="AY604" s="171" t="s">
        <v>232</v>
      </c>
      <c r="AZ604" s="172">
        <v>0</v>
      </c>
      <c r="BA604" s="172">
        <v>0</v>
      </c>
      <c r="BB604" s="172">
        <v>0</v>
      </c>
      <c r="BC604" s="172">
        <v>0</v>
      </c>
      <c r="BD604" s="172">
        <v>0</v>
      </c>
      <c r="BE604" s="172">
        <v>0</v>
      </c>
      <c r="BF604" s="172">
        <v>0</v>
      </c>
      <c r="BG604" s="172">
        <v>0</v>
      </c>
      <c r="BH604" s="172">
        <v>0</v>
      </c>
      <c r="BI604" s="172">
        <v>0</v>
      </c>
      <c r="BJ604" s="172" t="s">
        <v>232</v>
      </c>
      <c r="BK604" s="172">
        <v>0</v>
      </c>
      <c r="BL604" s="172" t="s">
        <v>232</v>
      </c>
      <c r="BM604" s="172">
        <v>0</v>
      </c>
      <c r="BN604" s="172">
        <v>0</v>
      </c>
      <c r="BO604" s="172">
        <v>0</v>
      </c>
      <c r="BP604" s="172" t="s">
        <v>232</v>
      </c>
      <c r="BQ604" s="172" t="s">
        <v>232</v>
      </c>
      <c r="BR604" s="172" t="s">
        <v>232</v>
      </c>
      <c r="BS604" s="172">
        <v>0</v>
      </c>
      <c r="BT604" s="172">
        <v>0</v>
      </c>
      <c r="BU604" s="172">
        <v>0</v>
      </c>
      <c r="BV604" s="173" t="s">
        <v>232</v>
      </c>
      <c r="BW604" s="174">
        <v>0</v>
      </c>
      <c r="BX604" s="177">
        <v>0</v>
      </c>
      <c r="BY604" s="178">
        <v>0</v>
      </c>
      <c r="BZ604" s="179">
        <v>0</v>
      </c>
      <c r="CA604" s="179">
        <v>0</v>
      </c>
    </row>
    <row r="605" spans="1:79" x14ac:dyDescent="0.2">
      <c r="A605" s="170">
        <v>42990</v>
      </c>
      <c r="B605" s="171"/>
      <c r="C605" s="172"/>
      <c r="D605" s="172">
        <v>7.9316342729310069E-2</v>
      </c>
      <c r="E605" s="172" t="s">
        <v>232</v>
      </c>
      <c r="F605" s="172" t="s">
        <v>232</v>
      </c>
      <c r="G605" s="172" t="s">
        <v>232</v>
      </c>
      <c r="H605" s="173"/>
      <c r="I605" s="171"/>
      <c r="J605" s="172"/>
      <c r="K605" s="172"/>
      <c r="L605" s="172"/>
      <c r="M605" s="171"/>
      <c r="N605" s="172"/>
      <c r="O605" s="172"/>
      <c r="P605" s="172"/>
      <c r="Q605" s="172"/>
      <c r="R605" s="172"/>
      <c r="S605" s="172"/>
      <c r="T605" s="172">
        <v>0.75803742623998627</v>
      </c>
      <c r="U605" s="172" t="s">
        <v>232</v>
      </c>
      <c r="V605" s="172">
        <v>0.75803742623998627</v>
      </c>
      <c r="W605" s="172" t="s">
        <v>232</v>
      </c>
      <c r="X605" s="172"/>
      <c r="Y605" s="172"/>
      <c r="Z605" s="172"/>
      <c r="AA605" s="172" t="s">
        <v>232</v>
      </c>
      <c r="AB605" s="172" t="s">
        <v>232</v>
      </c>
      <c r="AC605" s="172"/>
      <c r="AD605" s="172"/>
      <c r="AE605" s="172"/>
      <c r="AF605" s="172"/>
      <c r="AG605" s="172"/>
      <c r="AH605" s="172"/>
      <c r="AI605" s="172" t="s">
        <v>232</v>
      </c>
      <c r="AJ605" s="173"/>
      <c r="AK605" s="170">
        <v>42990</v>
      </c>
      <c r="AL605" s="171" t="s">
        <v>232</v>
      </c>
      <c r="AM605" s="172">
        <v>0</v>
      </c>
      <c r="AN605" s="172">
        <v>0</v>
      </c>
      <c r="AO605" s="172">
        <v>0</v>
      </c>
      <c r="AP605" s="172">
        <v>0</v>
      </c>
      <c r="AQ605" s="172">
        <v>0</v>
      </c>
      <c r="AR605" s="173">
        <v>0</v>
      </c>
      <c r="AS605" s="174">
        <v>0</v>
      </c>
      <c r="AT605" s="171">
        <v>0</v>
      </c>
      <c r="AU605" s="172" t="s">
        <v>232</v>
      </c>
      <c r="AV605" s="172">
        <v>0</v>
      </c>
      <c r="AW605" s="175" t="s">
        <v>232</v>
      </c>
      <c r="AX605" s="176">
        <v>0</v>
      </c>
      <c r="AY605" s="171" t="s">
        <v>232</v>
      </c>
      <c r="AZ605" s="172">
        <v>0</v>
      </c>
      <c r="BA605" s="172">
        <v>0</v>
      </c>
      <c r="BB605" s="172">
        <v>0</v>
      </c>
      <c r="BC605" s="172">
        <v>0</v>
      </c>
      <c r="BD605" s="172">
        <v>0</v>
      </c>
      <c r="BE605" s="172">
        <v>0</v>
      </c>
      <c r="BF605" s="172">
        <v>0</v>
      </c>
      <c r="BG605" s="172">
        <v>0</v>
      </c>
      <c r="BH605" s="172">
        <v>0</v>
      </c>
      <c r="BI605" s="172">
        <v>0</v>
      </c>
      <c r="BJ605" s="172" t="s">
        <v>232</v>
      </c>
      <c r="BK605" s="172">
        <v>0</v>
      </c>
      <c r="BL605" s="172" t="s">
        <v>232</v>
      </c>
      <c r="BM605" s="172">
        <v>0</v>
      </c>
      <c r="BN605" s="172">
        <v>0</v>
      </c>
      <c r="BO605" s="172">
        <v>0</v>
      </c>
      <c r="BP605" s="172" t="s">
        <v>232</v>
      </c>
      <c r="BQ605" s="172" t="s">
        <v>232</v>
      </c>
      <c r="BR605" s="172" t="s">
        <v>232</v>
      </c>
      <c r="BS605" s="172">
        <v>0</v>
      </c>
      <c r="BT605" s="172">
        <v>0</v>
      </c>
      <c r="BU605" s="172">
        <v>0</v>
      </c>
      <c r="BV605" s="173" t="s">
        <v>232</v>
      </c>
      <c r="BW605" s="174">
        <v>0</v>
      </c>
      <c r="BX605" s="177">
        <v>0</v>
      </c>
      <c r="BY605" s="178">
        <v>0</v>
      </c>
      <c r="BZ605" s="179">
        <v>0</v>
      </c>
      <c r="CA605" s="179">
        <v>0</v>
      </c>
    </row>
    <row r="606" spans="1:79" x14ac:dyDescent="0.2">
      <c r="A606" s="170">
        <v>42991</v>
      </c>
      <c r="B606" s="171"/>
      <c r="C606" s="172"/>
      <c r="D606" s="172">
        <v>7.9312361231519482E-2</v>
      </c>
      <c r="E606" s="172" t="s">
        <v>232</v>
      </c>
      <c r="F606" s="172" t="s">
        <v>232</v>
      </c>
      <c r="G606" s="172" t="s">
        <v>232</v>
      </c>
      <c r="H606" s="173"/>
      <c r="I606" s="171"/>
      <c r="J606" s="172"/>
      <c r="K606" s="172"/>
      <c r="L606" s="172"/>
      <c r="M606" s="171"/>
      <c r="N606" s="172"/>
      <c r="O606" s="172"/>
      <c r="P606" s="172"/>
      <c r="Q606" s="172"/>
      <c r="R606" s="172"/>
      <c r="S606" s="172"/>
      <c r="T606" s="172">
        <v>0.75607061283338728</v>
      </c>
      <c r="U606" s="172" t="s">
        <v>232</v>
      </c>
      <c r="V606" s="172">
        <v>0.75607061283338728</v>
      </c>
      <c r="W606" s="172">
        <v>0.99984880335169368</v>
      </c>
      <c r="X606" s="172"/>
      <c r="Y606" s="172"/>
      <c r="Z606" s="172"/>
      <c r="AA606" s="172">
        <v>2.3672851866684437</v>
      </c>
      <c r="AB606" s="172" t="s">
        <v>232</v>
      </c>
      <c r="AC606" s="172"/>
      <c r="AD606" s="172"/>
      <c r="AE606" s="172"/>
      <c r="AF606" s="172"/>
      <c r="AG606" s="172"/>
      <c r="AH606" s="172"/>
      <c r="AI606" s="172">
        <v>1.9788265558519858E-2</v>
      </c>
      <c r="AJ606" s="173"/>
      <c r="AK606" s="170">
        <v>42991</v>
      </c>
      <c r="AL606" s="171">
        <v>0</v>
      </c>
      <c r="AM606" s="172">
        <v>0</v>
      </c>
      <c r="AN606" s="172">
        <v>0</v>
      </c>
      <c r="AO606" s="172">
        <v>0</v>
      </c>
      <c r="AP606" s="172">
        <v>0</v>
      </c>
      <c r="AQ606" s="172">
        <v>0</v>
      </c>
      <c r="AR606" s="173">
        <v>0</v>
      </c>
      <c r="AS606" s="174">
        <v>0</v>
      </c>
      <c r="AT606" s="171">
        <v>0</v>
      </c>
      <c r="AU606" s="172">
        <v>0</v>
      </c>
      <c r="AV606" s="172">
        <v>0</v>
      </c>
      <c r="AW606" s="175" t="s">
        <v>232</v>
      </c>
      <c r="AX606" s="176">
        <v>0</v>
      </c>
      <c r="AY606" s="171">
        <v>0</v>
      </c>
      <c r="AZ606" s="172">
        <v>0</v>
      </c>
      <c r="BA606" s="172">
        <v>0</v>
      </c>
      <c r="BB606" s="172">
        <v>0</v>
      </c>
      <c r="BC606" s="172">
        <v>0</v>
      </c>
      <c r="BD606" s="172">
        <v>0</v>
      </c>
      <c r="BE606" s="172">
        <v>0</v>
      </c>
      <c r="BF606" s="172">
        <v>0</v>
      </c>
      <c r="BG606" s="172">
        <v>0</v>
      </c>
      <c r="BH606" s="172">
        <v>0</v>
      </c>
      <c r="BI606" s="172">
        <v>0</v>
      </c>
      <c r="BJ606" s="172" t="s">
        <v>232</v>
      </c>
      <c r="BK606" s="172">
        <v>0</v>
      </c>
      <c r="BL606" s="172" t="s">
        <v>232</v>
      </c>
      <c r="BM606" s="172">
        <v>0</v>
      </c>
      <c r="BN606" s="172">
        <v>0</v>
      </c>
      <c r="BO606" s="172">
        <v>0</v>
      </c>
      <c r="BP606" s="172" t="s">
        <v>232</v>
      </c>
      <c r="BQ606" s="172" t="s">
        <v>232</v>
      </c>
      <c r="BR606" s="172" t="s">
        <v>232</v>
      </c>
      <c r="BS606" s="172">
        <v>0</v>
      </c>
      <c r="BT606" s="172">
        <v>0</v>
      </c>
      <c r="BU606" s="172">
        <v>0</v>
      </c>
      <c r="BV606" s="173" t="s">
        <v>232</v>
      </c>
      <c r="BW606" s="174">
        <v>0</v>
      </c>
      <c r="BX606" s="177">
        <v>0</v>
      </c>
      <c r="BY606" s="178">
        <v>0</v>
      </c>
      <c r="BZ606" s="179">
        <v>0</v>
      </c>
      <c r="CA606" s="179">
        <v>0</v>
      </c>
    </row>
    <row r="607" spans="1:79" x14ac:dyDescent="0.2">
      <c r="A607" s="170">
        <v>42992</v>
      </c>
      <c r="B607" s="171"/>
      <c r="C607" s="172"/>
      <c r="D607" s="172">
        <v>7.6297097977528733E-2</v>
      </c>
      <c r="E607" s="172" t="s">
        <v>232</v>
      </c>
      <c r="F607" s="172" t="s">
        <v>232</v>
      </c>
      <c r="G607" s="172" t="s">
        <v>232</v>
      </c>
      <c r="H607" s="173"/>
      <c r="I607" s="171"/>
      <c r="J607" s="172"/>
      <c r="K607" s="172"/>
      <c r="L607" s="172"/>
      <c r="M607" s="171"/>
      <c r="N607" s="172"/>
      <c r="O607" s="172"/>
      <c r="P607" s="172"/>
      <c r="Q607" s="172"/>
      <c r="R607" s="172"/>
      <c r="S607" s="172"/>
      <c r="T607" s="172">
        <v>0.75509840061834865</v>
      </c>
      <c r="U607" s="172" t="s">
        <v>232</v>
      </c>
      <c r="V607" s="172">
        <v>0.75509840061834865</v>
      </c>
      <c r="W607" s="172">
        <v>0.80399561456937774</v>
      </c>
      <c r="X607" s="172"/>
      <c r="Y607" s="172"/>
      <c r="Z607" s="172"/>
      <c r="AA607" s="172">
        <v>1.4976294917807591</v>
      </c>
      <c r="AB607" s="172" t="s">
        <v>232</v>
      </c>
      <c r="AC607" s="172"/>
      <c r="AD607" s="172"/>
      <c r="AE607" s="172"/>
      <c r="AF607" s="172"/>
      <c r="AG607" s="172"/>
      <c r="AH607" s="172"/>
      <c r="AI607" s="172">
        <v>7.9176563737132125E-2</v>
      </c>
      <c r="AJ607" s="173"/>
      <c r="AK607" s="170">
        <v>42992</v>
      </c>
      <c r="AL607" s="171">
        <v>0</v>
      </c>
      <c r="AM607" s="172">
        <v>0</v>
      </c>
      <c r="AN607" s="172">
        <v>0</v>
      </c>
      <c r="AO607" s="172">
        <v>0</v>
      </c>
      <c r="AP607" s="172">
        <v>0</v>
      </c>
      <c r="AQ607" s="172">
        <v>0</v>
      </c>
      <c r="AR607" s="173">
        <v>0</v>
      </c>
      <c r="AS607" s="174">
        <v>0</v>
      </c>
      <c r="AT607" s="171" t="s">
        <v>232</v>
      </c>
      <c r="AU607" s="172">
        <v>0.8</v>
      </c>
      <c r="AV607" s="172">
        <v>0.8</v>
      </c>
      <c r="AW607" s="175" t="s">
        <v>232</v>
      </c>
      <c r="AX607" s="176">
        <v>0.8</v>
      </c>
      <c r="AY607" s="171">
        <v>0</v>
      </c>
      <c r="AZ607" s="172">
        <v>0</v>
      </c>
      <c r="BA607" s="172">
        <v>0</v>
      </c>
      <c r="BB607" s="172">
        <v>0</v>
      </c>
      <c r="BC607" s="172">
        <v>0</v>
      </c>
      <c r="BD607" s="172">
        <v>0</v>
      </c>
      <c r="BE607" s="172">
        <v>0</v>
      </c>
      <c r="BF607" s="172">
        <v>0</v>
      </c>
      <c r="BG607" s="172">
        <v>0</v>
      </c>
      <c r="BH607" s="172">
        <v>0</v>
      </c>
      <c r="BI607" s="172">
        <v>0</v>
      </c>
      <c r="BJ607" s="172" t="s">
        <v>232</v>
      </c>
      <c r="BK607" s="172">
        <v>0</v>
      </c>
      <c r="BL607" s="172" t="s">
        <v>232</v>
      </c>
      <c r="BM607" s="172">
        <v>0</v>
      </c>
      <c r="BN607" s="172">
        <v>0</v>
      </c>
      <c r="BO607" s="172">
        <v>0</v>
      </c>
      <c r="BP607" s="172" t="s">
        <v>232</v>
      </c>
      <c r="BQ607" s="172" t="s">
        <v>232</v>
      </c>
      <c r="BR607" s="172" t="s">
        <v>232</v>
      </c>
      <c r="BS607" s="172">
        <v>0</v>
      </c>
      <c r="BT607" s="172">
        <v>0</v>
      </c>
      <c r="BU607" s="172">
        <v>0</v>
      </c>
      <c r="BV607" s="173" t="s">
        <v>232</v>
      </c>
      <c r="BW607" s="174">
        <v>0</v>
      </c>
      <c r="BX607" s="177">
        <v>0</v>
      </c>
      <c r="BY607" s="178">
        <v>0</v>
      </c>
      <c r="BZ607" s="179">
        <v>0</v>
      </c>
      <c r="CA607" s="179">
        <v>0.17825580438778446</v>
      </c>
    </row>
    <row r="608" spans="1:79" x14ac:dyDescent="0.2">
      <c r="A608" s="170">
        <v>42993</v>
      </c>
      <c r="B608" s="171"/>
      <c r="C608" s="172"/>
      <c r="D608" s="172">
        <v>8.6839935761571591E-2</v>
      </c>
      <c r="E608" s="172" t="s">
        <v>232</v>
      </c>
      <c r="F608" s="172" t="s">
        <v>232</v>
      </c>
      <c r="G608" s="172" t="s">
        <v>232</v>
      </c>
      <c r="H608" s="173"/>
      <c r="I608" s="171"/>
      <c r="J608" s="172"/>
      <c r="K608" s="172"/>
      <c r="L608" s="172"/>
      <c r="M608" s="171"/>
      <c r="N608" s="172"/>
      <c r="O608" s="172"/>
      <c r="P608" s="172"/>
      <c r="Q608" s="172"/>
      <c r="R608" s="172"/>
      <c r="S608" s="172"/>
      <c r="T608" s="172">
        <v>0.75214420556626393</v>
      </c>
      <c r="U608" s="172" t="s">
        <v>232</v>
      </c>
      <c r="V608" s="172">
        <v>0.75214420556626393</v>
      </c>
      <c r="W608" s="172">
        <v>0.40071973933765126</v>
      </c>
      <c r="X608" s="172"/>
      <c r="Y608" s="172"/>
      <c r="Z608" s="172"/>
      <c r="AA608" s="172">
        <v>1.8312790991846701</v>
      </c>
      <c r="AB608" s="172" t="s">
        <v>232</v>
      </c>
      <c r="AC608" s="172"/>
      <c r="AD608" s="172"/>
      <c r="AE608" s="172"/>
      <c r="AF608" s="172"/>
      <c r="AG608" s="172"/>
      <c r="AH608" s="172"/>
      <c r="AI608" s="172">
        <v>0</v>
      </c>
      <c r="AJ608" s="173"/>
      <c r="AK608" s="170">
        <v>42993</v>
      </c>
      <c r="AL608" s="171">
        <v>0</v>
      </c>
      <c r="AM608" s="172">
        <v>0</v>
      </c>
      <c r="AN608" s="172">
        <v>0</v>
      </c>
      <c r="AO608" s="172">
        <v>0</v>
      </c>
      <c r="AP608" s="172">
        <v>0</v>
      </c>
      <c r="AQ608" s="172">
        <v>0</v>
      </c>
      <c r="AR608" s="173">
        <v>0</v>
      </c>
      <c r="AS608" s="174">
        <v>0</v>
      </c>
      <c r="AT608" s="171" t="s">
        <v>232</v>
      </c>
      <c r="AU608" s="172">
        <v>0</v>
      </c>
      <c r="AV608" s="172">
        <v>0</v>
      </c>
      <c r="AW608" s="175" t="s">
        <v>232</v>
      </c>
      <c r="AX608" s="176">
        <v>0</v>
      </c>
      <c r="AY608" s="171">
        <v>0</v>
      </c>
      <c r="AZ608" s="172">
        <v>0</v>
      </c>
      <c r="BA608" s="172">
        <v>0</v>
      </c>
      <c r="BB608" s="172">
        <v>0</v>
      </c>
      <c r="BC608" s="172">
        <v>0</v>
      </c>
      <c r="BD608" s="172">
        <v>0</v>
      </c>
      <c r="BE608" s="172">
        <v>0</v>
      </c>
      <c r="BF608" s="172">
        <v>0</v>
      </c>
      <c r="BG608" s="172">
        <v>0</v>
      </c>
      <c r="BH608" s="172">
        <v>0</v>
      </c>
      <c r="BI608" s="172">
        <v>0</v>
      </c>
      <c r="BJ608" s="172" t="s">
        <v>232</v>
      </c>
      <c r="BK608" s="172">
        <v>0</v>
      </c>
      <c r="BL608" s="172" t="s">
        <v>232</v>
      </c>
      <c r="BM608" s="172">
        <v>0</v>
      </c>
      <c r="BN608" s="172">
        <v>0</v>
      </c>
      <c r="BO608" s="172">
        <v>0</v>
      </c>
      <c r="BP608" s="172" t="s">
        <v>232</v>
      </c>
      <c r="BQ608" s="172" t="s">
        <v>232</v>
      </c>
      <c r="BR608" s="172" t="s">
        <v>232</v>
      </c>
      <c r="BS608" s="172">
        <v>0</v>
      </c>
      <c r="BT608" s="172">
        <v>0</v>
      </c>
      <c r="BU608" s="172">
        <v>0</v>
      </c>
      <c r="BV608" s="173" t="s">
        <v>232</v>
      </c>
      <c r="BW608" s="174">
        <v>0</v>
      </c>
      <c r="BX608" s="177">
        <v>0</v>
      </c>
      <c r="BY608" s="178">
        <v>0</v>
      </c>
      <c r="BZ608" s="179">
        <v>0</v>
      </c>
      <c r="CA608" s="179">
        <v>0</v>
      </c>
    </row>
    <row r="609" spans="1:79" x14ac:dyDescent="0.2">
      <c r="A609" s="170">
        <v>42996</v>
      </c>
      <c r="B609" s="171"/>
      <c r="C609" s="172"/>
      <c r="D609" s="172">
        <v>7.3069920646069264E-2</v>
      </c>
      <c r="E609" s="172" t="s">
        <v>232</v>
      </c>
      <c r="F609" s="172" t="s">
        <v>232</v>
      </c>
      <c r="G609" s="172" t="s">
        <v>232</v>
      </c>
      <c r="H609" s="173"/>
      <c r="I609" s="171"/>
      <c r="J609" s="172"/>
      <c r="K609" s="172"/>
      <c r="L609" s="172"/>
      <c r="M609" s="171"/>
      <c r="N609" s="172"/>
      <c r="O609" s="172"/>
      <c r="P609" s="172"/>
      <c r="Q609" s="172"/>
      <c r="R609" s="172"/>
      <c r="S609" s="172"/>
      <c r="T609" s="172">
        <v>0.42744345279322637</v>
      </c>
      <c r="U609" s="172" t="s">
        <v>232</v>
      </c>
      <c r="V609" s="172">
        <v>0.42744345279322637</v>
      </c>
      <c r="W609" s="172">
        <v>0.59589301188864474</v>
      </c>
      <c r="X609" s="172"/>
      <c r="Y609" s="172"/>
      <c r="Z609" s="172"/>
      <c r="AA609" s="172">
        <v>1.18406031805029</v>
      </c>
      <c r="AB609" s="172" t="s">
        <v>232</v>
      </c>
      <c r="AC609" s="172"/>
      <c r="AD609" s="172"/>
      <c r="AE609" s="172"/>
      <c r="AF609" s="172"/>
      <c r="AG609" s="172"/>
      <c r="AH609" s="172"/>
      <c r="AI609" s="172">
        <v>1.0741993236522762</v>
      </c>
      <c r="AJ609" s="173"/>
      <c r="AK609" s="170">
        <v>42996</v>
      </c>
      <c r="AL609" s="171">
        <v>0</v>
      </c>
      <c r="AM609" s="172">
        <v>0</v>
      </c>
      <c r="AN609" s="172">
        <v>0</v>
      </c>
      <c r="AO609" s="172">
        <v>0</v>
      </c>
      <c r="AP609" s="172">
        <v>0</v>
      </c>
      <c r="AQ609" s="172">
        <v>0</v>
      </c>
      <c r="AR609" s="173">
        <v>0</v>
      </c>
      <c r="AS609" s="174">
        <v>0</v>
      </c>
      <c r="AT609" s="171" t="s">
        <v>232</v>
      </c>
      <c r="AU609" s="172">
        <v>0</v>
      </c>
      <c r="AV609" s="172">
        <v>0</v>
      </c>
      <c r="AW609" s="175" t="s">
        <v>232</v>
      </c>
      <c r="AX609" s="176">
        <v>0</v>
      </c>
      <c r="AY609" s="171">
        <v>0</v>
      </c>
      <c r="AZ609" s="172">
        <v>0</v>
      </c>
      <c r="BA609" s="172">
        <v>0</v>
      </c>
      <c r="BB609" s="172">
        <v>0</v>
      </c>
      <c r="BC609" s="172">
        <v>0</v>
      </c>
      <c r="BD609" s="172">
        <v>0</v>
      </c>
      <c r="BE609" s="172">
        <v>0</v>
      </c>
      <c r="BF609" s="172">
        <v>0</v>
      </c>
      <c r="BG609" s="172">
        <v>0</v>
      </c>
      <c r="BH609" s="172">
        <v>0</v>
      </c>
      <c r="BI609" s="172">
        <v>0</v>
      </c>
      <c r="BJ609" s="172" t="s">
        <v>232</v>
      </c>
      <c r="BK609" s="172">
        <v>0</v>
      </c>
      <c r="BL609" s="172" t="s">
        <v>232</v>
      </c>
      <c r="BM609" s="172">
        <v>0</v>
      </c>
      <c r="BN609" s="172">
        <v>0</v>
      </c>
      <c r="BO609" s="172">
        <v>0</v>
      </c>
      <c r="BP609" s="172" t="s">
        <v>232</v>
      </c>
      <c r="BQ609" s="172" t="s">
        <v>232</v>
      </c>
      <c r="BR609" s="172" t="s">
        <v>232</v>
      </c>
      <c r="BS609" s="172">
        <v>0</v>
      </c>
      <c r="BT609" s="172">
        <v>0</v>
      </c>
      <c r="BU609" s="172">
        <v>1.6181540246592223</v>
      </c>
      <c r="BV609" s="173" t="s">
        <v>232</v>
      </c>
      <c r="BW609" s="174">
        <v>0.20503837746396691</v>
      </c>
      <c r="BX609" s="177">
        <v>0</v>
      </c>
      <c r="BY609" s="178">
        <v>0</v>
      </c>
      <c r="BZ609" s="179">
        <v>0</v>
      </c>
      <c r="CA609" s="179">
        <v>0.15935177633245992</v>
      </c>
    </row>
    <row r="610" spans="1:79" x14ac:dyDescent="0.2">
      <c r="A610" s="170">
        <v>42997</v>
      </c>
      <c r="B610" s="171"/>
      <c r="C610" s="172"/>
      <c r="D610" s="172">
        <v>7.1761793617698952E-2</v>
      </c>
      <c r="E610" s="172" t="s">
        <v>232</v>
      </c>
      <c r="F610" s="172" t="s">
        <v>232</v>
      </c>
      <c r="G610" s="172" t="s">
        <v>232</v>
      </c>
      <c r="H610" s="173"/>
      <c r="I610" s="171"/>
      <c r="J610" s="172"/>
      <c r="K610" s="172"/>
      <c r="L610" s="172"/>
      <c r="M610" s="171"/>
      <c r="N610" s="172"/>
      <c r="O610" s="172"/>
      <c r="P610" s="172"/>
      <c r="Q610" s="172"/>
      <c r="R610" s="172"/>
      <c r="S610" s="172"/>
      <c r="T610" s="172">
        <v>0.4264645495158958</v>
      </c>
      <c r="U610" s="172" t="s">
        <v>232</v>
      </c>
      <c r="V610" s="172">
        <v>0.4264645495158958</v>
      </c>
      <c r="W610" s="172">
        <v>0.7953371410748773</v>
      </c>
      <c r="X610" s="172"/>
      <c r="Y610" s="172"/>
      <c r="Z610" s="172"/>
      <c r="AA610" s="172">
        <v>1.4765183944413398</v>
      </c>
      <c r="AB610" s="172" t="s">
        <v>232</v>
      </c>
      <c r="AC610" s="172"/>
      <c r="AD610" s="172"/>
      <c r="AE610" s="172"/>
      <c r="AF610" s="172"/>
      <c r="AG610" s="172"/>
      <c r="AH610" s="172"/>
      <c r="AI610" s="172">
        <v>1.1060834590246298</v>
      </c>
      <c r="AJ610" s="173"/>
      <c r="AK610" s="170">
        <v>42997</v>
      </c>
      <c r="AL610" s="171">
        <v>0</v>
      </c>
      <c r="AM610" s="172">
        <v>0</v>
      </c>
      <c r="AN610" s="172">
        <v>0</v>
      </c>
      <c r="AO610" s="172">
        <v>0</v>
      </c>
      <c r="AP610" s="172">
        <v>0</v>
      </c>
      <c r="AQ610" s="172">
        <v>0</v>
      </c>
      <c r="AR610" s="173">
        <v>0</v>
      </c>
      <c r="AS610" s="174">
        <v>0</v>
      </c>
      <c r="AT610" s="171" t="s">
        <v>232</v>
      </c>
      <c r="AU610" s="172">
        <v>0</v>
      </c>
      <c r="AV610" s="172">
        <v>0</v>
      </c>
      <c r="AW610" s="175" t="s">
        <v>232</v>
      </c>
      <c r="AX610" s="176">
        <v>0</v>
      </c>
      <c r="AY610" s="171">
        <v>0</v>
      </c>
      <c r="AZ610" s="172">
        <v>0</v>
      </c>
      <c r="BA610" s="172">
        <v>0</v>
      </c>
      <c r="BB610" s="172">
        <v>0</v>
      </c>
      <c r="BC610" s="172">
        <v>0</v>
      </c>
      <c r="BD610" s="172">
        <v>0</v>
      </c>
      <c r="BE610" s="172">
        <v>0</v>
      </c>
      <c r="BF610" s="172">
        <v>0</v>
      </c>
      <c r="BG610" s="172">
        <v>0</v>
      </c>
      <c r="BH610" s="172">
        <v>0</v>
      </c>
      <c r="BI610" s="172">
        <v>0</v>
      </c>
      <c r="BJ610" s="172" t="s">
        <v>232</v>
      </c>
      <c r="BK610" s="172">
        <v>0</v>
      </c>
      <c r="BL610" s="172" t="s">
        <v>232</v>
      </c>
      <c r="BM610" s="172">
        <v>0</v>
      </c>
      <c r="BN610" s="172">
        <v>0</v>
      </c>
      <c r="BO610" s="172">
        <v>0</v>
      </c>
      <c r="BP610" s="172" t="s">
        <v>232</v>
      </c>
      <c r="BQ610" s="172" t="s">
        <v>232</v>
      </c>
      <c r="BR610" s="172" t="s">
        <v>232</v>
      </c>
      <c r="BS610" s="172">
        <v>0</v>
      </c>
      <c r="BT610" s="172">
        <v>0</v>
      </c>
      <c r="BU610" s="172">
        <v>0</v>
      </c>
      <c r="BV610" s="173" t="s">
        <v>232</v>
      </c>
      <c r="BW610" s="174">
        <v>0</v>
      </c>
      <c r="BX610" s="177">
        <v>0</v>
      </c>
      <c r="BY610" s="178">
        <v>0</v>
      </c>
      <c r="BZ610" s="179">
        <v>0</v>
      </c>
      <c r="CA610" s="179">
        <v>0</v>
      </c>
    </row>
    <row r="611" spans="1:79" x14ac:dyDescent="0.2">
      <c r="A611" s="170">
        <v>42998</v>
      </c>
      <c r="B611" s="171"/>
      <c r="C611" s="172"/>
      <c r="D611" s="172">
        <v>7.0253123007370133E-2</v>
      </c>
      <c r="E611" s="172" t="s">
        <v>232</v>
      </c>
      <c r="F611" s="172" t="s">
        <v>232</v>
      </c>
      <c r="G611" s="172" t="s">
        <v>232</v>
      </c>
      <c r="H611" s="173"/>
      <c r="I611" s="171"/>
      <c r="J611" s="172"/>
      <c r="K611" s="172"/>
      <c r="L611" s="172"/>
      <c r="M611" s="171"/>
      <c r="N611" s="172"/>
      <c r="O611" s="172"/>
      <c r="P611" s="172"/>
      <c r="Q611" s="172"/>
      <c r="R611" s="172"/>
      <c r="S611" s="172"/>
      <c r="T611" s="172">
        <v>0.42548559780725759</v>
      </c>
      <c r="U611" s="172" t="s">
        <v>232</v>
      </c>
      <c r="V611" s="172">
        <v>0.42548559780725759</v>
      </c>
      <c r="W611" s="172">
        <v>0.59690447094107346</v>
      </c>
      <c r="X611" s="172"/>
      <c r="Y611" s="172"/>
      <c r="Z611" s="172"/>
      <c r="AA611" s="172">
        <v>1.1850658689524363</v>
      </c>
      <c r="AB611" s="172" t="s">
        <v>232</v>
      </c>
      <c r="AC611" s="172"/>
      <c r="AD611" s="172"/>
      <c r="AE611" s="172"/>
      <c r="AF611" s="172"/>
      <c r="AG611" s="172"/>
      <c r="AH611" s="172"/>
      <c r="AI611" s="172">
        <v>1.091082786534926</v>
      </c>
      <c r="AJ611" s="173"/>
      <c r="AK611" s="170">
        <v>42998</v>
      </c>
      <c r="AL611" s="171">
        <v>0</v>
      </c>
      <c r="AM611" s="172">
        <v>0</v>
      </c>
      <c r="AN611" s="172">
        <v>0</v>
      </c>
      <c r="AO611" s="172">
        <v>0</v>
      </c>
      <c r="AP611" s="172">
        <v>0</v>
      </c>
      <c r="AQ611" s="172">
        <v>0</v>
      </c>
      <c r="AR611" s="173">
        <v>0</v>
      </c>
      <c r="AS611" s="174">
        <v>0</v>
      </c>
      <c r="AT611" s="171" t="s">
        <v>232</v>
      </c>
      <c r="AU611" s="172">
        <v>0</v>
      </c>
      <c r="AV611" s="172">
        <v>0</v>
      </c>
      <c r="AW611" s="175" t="s">
        <v>232</v>
      </c>
      <c r="AX611" s="176">
        <v>0</v>
      </c>
      <c r="AY611" s="171">
        <v>0</v>
      </c>
      <c r="AZ611" s="172">
        <v>0</v>
      </c>
      <c r="BA611" s="172">
        <v>0</v>
      </c>
      <c r="BB611" s="172">
        <v>0</v>
      </c>
      <c r="BC611" s="172">
        <v>0</v>
      </c>
      <c r="BD611" s="172">
        <v>0</v>
      </c>
      <c r="BE611" s="172">
        <v>0</v>
      </c>
      <c r="BF611" s="172">
        <v>0</v>
      </c>
      <c r="BG611" s="172">
        <v>0</v>
      </c>
      <c r="BH611" s="172">
        <v>0</v>
      </c>
      <c r="BI611" s="172">
        <v>0</v>
      </c>
      <c r="BJ611" s="172" t="s">
        <v>232</v>
      </c>
      <c r="BK611" s="172">
        <v>0</v>
      </c>
      <c r="BL611" s="172" t="s">
        <v>232</v>
      </c>
      <c r="BM611" s="172">
        <v>0</v>
      </c>
      <c r="BN611" s="172">
        <v>0</v>
      </c>
      <c r="BO611" s="172">
        <v>0</v>
      </c>
      <c r="BP611" s="172" t="s">
        <v>232</v>
      </c>
      <c r="BQ611" s="172" t="s">
        <v>232</v>
      </c>
      <c r="BR611" s="172" t="s">
        <v>232</v>
      </c>
      <c r="BS611" s="172">
        <v>0</v>
      </c>
      <c r="BT611" s="172">
        <v>0</v>
      </c>
      <c r="BU611" s="172">
        <v>0</v>
      </c>
      <c r="BV611" s="173" t="s">
        <v>232</v>
      </c>
      <c r="BW611" s="174">
        <v>0</v>
      </c>
      <c r="BX611" s="177">
        <v>0</v>
      </c>
      <c r="BY611" s="178">
        <v>0</v>
      </c>
      <c r="BZ611" s="179">
        <v>0</v>
      </c>
      <c r="CA611" s="179">
        <v>0</v>
      </c>
    </row>
    <row r="612" spans="1:79" x14ac:dyDescent="0.2">
      <c r="A612" s="170">
        <v>42999</v>
      </c>
      <c r="B612" s="171"/>
      <c r="C612" s="172"/>
      <c r="D612" s="172">
        <v>7.0299410987001779E-2</v>
      </c>
      <c r="E612" s="172" t="s">
        <v>232</v>
      </c>
      <c r="F612" s="172" t="s">
        <v>232</v>
      </c>
      <c r="G612" s="172" t="s">
        <v>232</v>
      </c>
      <c r="H612" s="173"/>
      <c r="I612" s="171"/>
      <c r="J612" s="172"/>
      <c r="K612" s="172"/>
      <c r="L612" s="172"/>
      <c r="M612" s="171"/>
      <c r="N612" s="172"/>
      <c r="O612" s="172"/>
      <c r="P612" s="172"/>
      <c r="Q612" s="172"/>
      <c r="R612" s="172"/>
      <c r="S612" s="172"/>
      <c r="T612" s="172">
        <v>0.42450659766373144</v>
      </c>
      <c r="U612" s="172" t="s">
        <v>232</v>
      </c>
      <c r="V612" s="172">
        <v>0.42450659766373144</v>
      </c>
      <c r="W612" s="172" t="s">
        <v>232</v>
      </c>
      <c r="X612" s="172"/>
      <c r="Y612" s="172"/>
      <c r="Z612" s="172"/>
      <c r="AA612" s="172" t="s">
        <v>232</v>
      </c>
      <c r="AB612" s="172" t="s">
        <v>232</v>
      </c>
      <c r="AC612" s="172"/>
      <c r="AD612" s="172"/>
      <c r="AE612" s="172"/>
      <c r="AF612" s="172"/>
      <c r="AG612" s="172"/>
      <c r="AH612" s="172"/>
      <c r="AI612" s="172">
        <v>1.0950831871043631</v>
      </c>
      <c r="AJ612" s="173"/>
      <c r="AK612" s="170">
        <v>42999</v>
      </c>
      <c r="AL612" s="171" t="s">
        <v>232</v>
      </c>
      <c r="AM612" s="172">
        <v>0</v>
      </c>
      <c r="AN612" s="172">
        <v>0</v>
      </c>
      <c r="AO612" s="172">
        <v>0</v>
      </c>
      <c r="AP612" s="172">
        <v>0</v>
      </c>
      <c r="AQ612" s="172">
        <v>0</v>
      </c>
      <c r="AR612" s="173">
        <v>0</v>
      </c>
      <c r="AS612" s="174">
        <v>0</v>
      </c>
      <c r="AT612" s="171" t="s">
        <v>232</v>
      </c>
      <c r="AU612" s="172">
        <v>0</v>
      </c>
      <c r="AV612" s="172">
        <v>0</v>
      </c>
      <c r="AW612" s="175" t="s">
        <v>232</v>
      </c>
      <c r="AX612" s="176">
        <v>0</v>
      </c>
      <c r="AY612" s="171">
        <v>0</v>
      </c>
      <c r="AZ612" s="172">
        <v>0</v>
      </c>
      <c r="BA612" s="172">
        <v>0</v>
      </c>
      <c r="BB612" s="172">
        <v>0</v>
      </c>
      <c r="BC612" s="172">
        <v>0</v>
      </c>
      <c r="BD612" s="172">
        <v>0</v>
      </c>
      <c r="BE612" s="172">
        <v>0</v>
      </c>
      <c r="BF612" s="172">
        <v>0</v>
      </c>
      <c r="BG612" s="172">
        <v>0</v>
      </c>
      <c r="BH612" s="172">
        <v>0</v>
      </c>
      <c r="BI612" s="172">
        <v>0</v>
      </c>
      <c r="BJ612" s="172" t="s">
        <v>232</v>
      </c>
      <c r="BK612" s="172">
        <v>0</v>
      </c>
      <c r="BL612" s="172" t="s">
        <v>232</v>
      </c>
      <c r="BM612" s="172">
        <v>0</v>
      </c>
      <c r="BN612" s="172">
        <v>0</v>
      </c>
      <c r="BO612" s="172">
        <v>0</v>
      </c>
      <c r="BP612" s="172" t="s">
        <v>232</v>
      </c>
      <c r="BQ612" s="172" t="s">
        <v>232</v>
      </c>
      <c r="BR612" s="172" t="s">
        <v>232</v>
      </c>
      <c r="BS612" s="172">
        <v>0</v>
      </c>
      <c r="BT612" s="172">
        <v>0</v>
      </c>
      <c r="BU612" s="172">
        <v>0</v>
      </c>
      <c r="BV612" s="173" t="s">
        <v>232</v>
      </c>
      <c r="BW612" s="174">
        <v>0</v>
      </c>
      <c r="BX612" s="177">
        <v>0</v>
      </c>
      <c r="BY612" s="178">
        <v>0</v>
      </c>
      <c r="BZ612" s="179">
        <v>0</v>
      </c>
      <c r="CA612" s="179">
        <v>0</v>
      </c>
    </row>
    <row r="613" spans="1:79" x14ac:dyDescent="0.2">
      <c r="A613" s="170">
        <v>43000</v>
      </c>
      <c r="B613" s="171"/>
      <c r="C613" s="172"/>
      <c r="D613" s="172">
        <v>6.8188941815583964E-2</v>
      </c>
      <c r="E613" s="172" t="s">
        <v>232</v>
      </c>
      <c r="F613" s="172" t="s">
        <v>232</v>
      </c>
      <c r="G613" s="172" t="s">
        <v>232</v>
      </c>
      <c r="H613" s="173"/>
      <c r="I613" s="171"/>
      <c r="J613" s="172"/>
      <c r="K613" s="172"/>
      <c r="L613" s="172"/>
      <c r="M613" s="171"/>
      <c r="N613" s="172"/>
      <c r="O613" s="172"/>
      <c r="P613" s="172"/>
      <c r="Q613" s="172"/>
      <c r="R613" s="172"/>
      <c r="S613" s="172"/>
      <c r="T613" s="172">
        <v>0.52912931030219379</v>
      </c>
      <c r="U613" s="172" t="s">
        <v>232</v>
      </c>
      <c r="V613" s="172">
        <v>0.52912931030219379</v>
      </c>
      <c r="W613" s="172">
        <v>0.79248648727684134</v>
      </c>
      <c r="X613" s="172"/>
      <c r="Y613" s="172"/>
      <c r="Z613" s="172"/>
      <c r="AA613" s="172">
        <v>2.3592254618295176</v>
      </c>
      <c r="AB613" s="172" t="s">
        <v>232</v>
      </c>
      <c r="AC613" s="172"/>
      <c r="AD613" s="172"/>
      <c r="AE613" s="172"/>
      <c r="AF613" s="172"/>
      <c r="AG613" s="172"/>
      <c r="AH613" s="172"/>
      <c r="AI613" s="172">
        <v>1.1070945555281817</v>
      </c>
      <c r="AJ613" s="173"/>
      <c r="AK613" s="170">
        <v>43000</v>
      </c>
      <c r="AL613" s="171" t="s">
        <v>232</v>
      </c>
      <c r="AM613" s="172">
        <v>0</v>
      </c>
      <c r="AN613" s="172">
        <v>0</v>
      </c>
      <c r="AO613" s="172">
        <v>0</v>
      </c>
      <c r="AP613" s="172">
        <v>0</v>
      </c>
      <c r="AQ613" s="172">
        <v>0</v>
      </c>
      <c r="AR613" s="173">
        <v>0</v>
      </c>
      <c r="AS613" s="174">
        <v>0</v>
      </c>
      <c r="AT613" s="171" t="s">
        <v>232</v>
      </c>
      <c r="AU613" s="172">
        <v>0</v>
      </c>
      <c r="AV613" s="172">
        <v>0</v>
      </c>
      <c r="AW613" s="175" t="s">
        <v>232</v>
      </c>
      <c r="AX613" s="176">
        <v>0</v>
      </c>
      <c r="AY613" s="171">
        <v>0</v>
      </c>
      <c r="AZ613" s="172">
        <v>0</v>
      </c>
      <c r="BA613" s="172">
        <v>0</v>
      </c>
      <c r="BB613" s="172">
        <v>0</v>
      </c>
      <c r="BC613" s="172">
        <v>0</v>
      </c>
      <c r="BD613" s="172">
        <v>0</v>
      </c>
      <c r="BE613" s="172">
        <v>0</v>
      </c>
      <c r="BF613" s="172">
        <v>0</v>
      </c>
      <c r="BG613" s="172">
        <v>0</v>
      </c>
      <c r="BH613" s="172">
        <v>0</v>
      </c>
      <c r="BI613" s="172">
        <v>0.88613595984031912</v>
      </c>
      <c r="BJ613" s="172" t="s">
        <v>232</v>
      </c>
      <c r="BK613" s="172">
        <v>0</v>
      </c>
      <c r="BL613" s="172" t="s">
        <v>232</v>
      </c>
      <c r="BM613" s="172">
        <v>0</v>
      </c>
      <c r="BN613" s="172">
        <v>0</v>
      </c>
      <c r="BO613" s="172">
        <v>0</v>
      </c>
      <c r="BP613" s="172" t="s">
        <v>232</v>
      </c>
      <c r="BQ613" s="172" t="s">
        <v>232</v>
      </c>
      <c r="BR613" s="172" t="s">
        <v>232</v>
      </c>
      <c r="BS613" s="172">
        <v>0</v>
      </c>
      <c r="BT613" s="172">
        <v>0</v>
      </c>
      <c r="BU613" s="172">
        <v>0</v>
      </c>
      <c r="BV613" s="173" t="s">
        <v>232</v>
      </c>
      <c r="BW613" s="174">
        <v>2.2640146753431251E-2</v>
      </c>
      <c r="BX613" s="177">
        <v>0</v>
      </c>
      <c r="BY613" s="178">
        <v>0</v>
      </c>
      <c r="BZ613" s="179">
        <v>0</v>
      </c>
      <c r="CA613" s="179">
        <v>1.7646231007692432E-2</v>
      </c>
    </row>
    <row r="614" spans="1:79" x14ac:dyDescent="0.2">
      <c r="A614" s="170">
        <v>43003</v>
      </c>
      <c r="B614" s="171"/>
      <c r="C614" s="172"/>
      <c r="D614" s="172">
        <v>7.6260733639923139E-2</v>
      </c>
      <c r="E614" s="172" t="s">
        <v>232</v>
      </c>
      <c r="F614" s="172" t="s">
        <v>232</v>
      </c>
      <c r="G614" s="172" t="s">
        <v>232</v>
      </c>
      <c r="H614" s="173"/>
      <c r="I614" s="171"/>
      <c r="J614" s="172"/>
      <c r="K614" s="172"/>
      <c r="L614" s="172"/>
      <c r="M614" s="171"/>
      <c r="N614" s="172"/>
      <c r="O614" s="172"/>
      <c r="P614" s="172"/>
      <c r="Q614" s="172"/>
      <c r="R614" s="172"/>
      <c r="S614" s="172"/>
      <c r="T614" s="172">
        <v>0.54404273208369491</v>
      </c>
      <c r="U614" s="172" t="s">
        <v>232</v>
      </c>
      <c r="V614" s="172">
        <v>0.54404273208369491</v>
      </c>
      <c r="W614" s="172" t="s">
        <v>232</v>
      </c>
      <c r="X614" s="172"/>
      <c r="Y614" s="172"/>
      <c r="Z614" s="172"/>
      <c r="AA614" s="172" t="s">
        <v>232</v>
      </c>
      <c r="AB614" s="172" t="s">
        <v>232</v>
      </c>
      <c r="AC614" s="172"/>
      <c r="AD614" s="172"/>
      <c r="AE614" s="172"/>
      <c r="AF614" s="172"/>
      <c r="AG614" s="172"/>
      <c r="AH614" s="172"/>
      <c r="AI614" s="172" t="s">
        <v>232</v>
      </c>
      <c r="AJ614" s="173"/>
      <c r="AK614" s="170">
        <v>43003</v>
      </c>
      <c r="AL614" s="171" t="s">
        <v>232</v>
      </c>
      <c r="AM614" s="172">
        <v>0</v>
      </c>
      <c r="AN614" s="172">
        <v>0</v>
      </c>
      <c r="AO614" s="172">
        <v>0</v>
      </c>
      <c r="AP614" s="172">
        <v>0</v>
      </c>
      <c r="AQ614" s="172">
        <v>0</v>
      </c>
      <c r="AR614" s="173">
        <v>0</v>
      </c>
      <c r="AS614" s="174">
        <v>0</v>
      </c>
      <c r="AT614" s="171" t="s">
        <v>232</v>
      </c>
      <c r="AU614" s="172">
        <v>0</v>
      </c>
      <c r="AV614" s="172">
        <v>0</v>
      </c>
      <c r="AW614" s="175" t="s">
        <v>232</v>
      </c>
      <c r="AX614" s="176">
        <v>0</v>
      </c>
      <c r="AY614" s="171">
        <v>0</v>
      </c>
      <c r="AZ614" s="172">
        <v>0</v>
      </c>
      <c r="BA614" s="172">
        <v>0</v>
      </c>
      <c r="BB614" s="172">
        <v>0</v>
      </c>
      <c r="BC614" s="172">
        <v>0</v>
      </c>
      <c r="BD614" s="172">
        <v>0</v>
      </c>
      <c r="BE614" s="172">
        <v>0</v>
      </c>
      <c r="BF614" s="172">
        <v>0</v>
      </c>
      <c r="BG614" s="172">
        <v>0</v>
      </c>
      <c r="BH614" s="172">
        <v>0</v>
      </c>
      <c r="BI614" s="172">
        <v>0</v>
      </c>
      <c r="BJ614" s="172" t="s">
        <v>232</v>
      </c>
      <c r="BK614" s="172">
        <v>0</v>
      </c>
      <c r="BL614" s="172" t="s">
        <v>232</v>
      </c>
      <c r="BM614" s="172">
        <v>0</v>
      </c>
      <c r="BN614" s="172">
        <v>0</v>
      </c>
      <c r="BO614" s="172">
        <v>0</v>
      </c>
      <c r="BP614" s="172" t="s">
        <v>232</v>
      </c>
      <c r="BQ614" s="172" t="s">
        <v>232</v>
      </c>
      <c r="BR614" s="172" t="s">
        <v>232</v>
      </c>
      <c r="BS614" s="172">
        <v>0</v>
      </c>
      <c r="BT614" s="172">
        <v>0</v>
      </c>
      <c r="BU614" s="172">
        <v>0</v>
      </c>
      <c r="BV614" s="173" t="s">
        <v>232</v>
      </c>
      <c r="BW614" s="174">
        <v>0</v>
      </c>
      <c r="BX614" s="177">
        <v>0</v>
      </c>
      <c r="BY614" s="178">
        <v>0</v>
      </c>
      <c r="BZ614" s="179">
        <v>0</v>
      </c>
      <c r="CA614" s="179">
        <v>0</v>
      </c>
    </row>
    <row r="615" spans="1:79" x14ac:dyDescent="0.2">
      <c r="A615" s="170">
        <v>43004</v>
      </c>
      <c r="B615" s="171"/>
      <c r="C615" s="172"/>
      <c r="D615" s="172">
        <v>2.8591803380600196E-2</v>
      </c>
      <c r="E615" s="172" t="s">
        <v>232</v>
      </c>
      <c r="F615" s="172" t="s">
        <v>232</v>
      </c>
      <c r="G615" s="172" t="s">
        <v>232</v>
      </c>
      <c r="H615" s="173"/>
      <c r="I615" s="171"/>
      <c r="J615" s="172"/>
      <c r="K615" s="172"/>
      <c r="L615" s="172"/>
      <c r="M615" s="171"/>
      <c r="N615" s="172"/>
      <c r="O615" s="172"/>
      <c r="P615" s="172"/>
      <c r="Q615" s="172"/>
      <c r="R615" s="172"/>
      <c r="S615" s="172"/>
      <c r="T615" s="172">
        <v>0.52325207594573253</v>
      </c>
      <c r="U615" s="172" t="s">
        <v>232</v>
      </c>
      <c r="V615" s="172">
        <v>0.52325207594573253</v>
      </c>
      <c r="W615" s="172">
        <v>0.59117714374759489</v>
      </c>
      <c r="X615" s="172"/>
      <c r="Y615" s="172"/>
      <c r="Z615" s="172"/>
      <c r="AA615" s="172">
        <v>1.7676644367400747</v>
      </c>
      <c r="AB615" s="172" t="s">
        <v>232</v>
      </c>
      <c r="AC615" s="172"/>
      <c r="AD615" s="172"/>
      <c r="AE615" s="172"/>
      <c r="AF615" s="172"/>
      <c r="AG615" s="172"/>
      <c r="AH615" s="172"/>
      <c r="AI615" s="172">
        <v>1.0851996080947275</v>
      </c>
      <c r="AJ615" s="173"/>
      <c r="AK615" s="170">
        <v>43004</v>
      </c>
      <c r="AL615" s="171" t="s">
        <v>232</v>
      </c>
      <c r="AM615" s="172">
        <v>0</v>
      </c>
      <c r="AN615" s="172">
        <v>0</v>
      </c>
      <c r="AO615" s="172">
        <v>0</v>
      </c>
      <c r="AP615" s="172">
        <v>0</v>
      </c>
      <c r="AQ615" s="172">
        <v>0</v>
      </c>
      <c r="AR615" s="173">
        <v>0</v>
      </c>
      <c r="AS615" s="174">
        <v>0</v>
      </c>
      <c r="AT615" s="171" t="s">
        <v>232</v>
      </c>
      <c r="AU615" s="172">
        <v>0</v>
      </c>
      <c r="AV615" s="172">
        <v>0</v>
      </c>
      <c r="AW615" s="175" t="s">
        <v>232</v>
      </c>
      <c r="AX615" s="176">
        <v>0</v>
      </c>
      <c r="AY615" s="171">
        <v>0</v>
      </c>
      <c r="AZ615" s="172">
        <v>0</v>
      </c>
      <c r="BA615" s="172">
        <v>0</v>
      </c>
      <c r="BB615" s="172">
        <v>0</v>
      </c>
      <c r="BC615" s="172">
        <v>0</v>
      </c>
      <c r="BD615" s="172">
        <v>0</v>
      </c>
      <c r="BE615" s="172">
        <v>0</v>
      </c>
      <c r="BF615" s="172">
        <v>0</v>
      </c>
      <c r="BG615" s="172">
        <v>0</v>
      </c>
      <c r="BH615" s="172">
        <v>0</v>
      </c>
      <c r="BI615" s="172">
        <v>0</v>
      </c>
      <c r="BJ615" s="172" t="s">
        <v>232</v>
      </c>
      <c r="BK615" s="172">
        <v>0</v>
      </c>
      <c r="BL615" s="172" t="s">
        <v>232</v>
      </c>
      <c r="BM615" s="172">
        <v>0</v>
      </c>
      <c r="BN615" s="172">
        <v>0</v>
      </c>
      <c r="BO615" s="172">
        <v>0</v>
      </c>
      <c r="BP615" s="172" t="s">
        <v>232</v>
      </c>
      <c r="BQ615" s="172" t="s">
        <v>232</v>
      </c>
      <c r="BR615" s="172" t="s">
        <v>232</v>
      </c>
      <c r="BS615" s="172">
        <v>0</v>
      </c>
      <c r="BT615" s="172">
        <v>0</v>
      </c>
      <c r="BU615" s="172">
        <v>0</v>
      </c>
      <c r="BV615" s="173" t="s">
        <v>232</v>
      </c>
      <c r="BW615" s="174">
        <v>0</v>
      </c>
      <c r="BX615" s="177">
        <v>0</v>
      </c>
      <c r="BY615" s="178">
        <v>0</v>
      </c>
      <c r="BZ615" s="179">
        <v>0</v>
      </c>
      <c r="CA615" s="179">
        <v>0</v>
      </c>
    </row>
    <row r="616" spans="1:79" x14ac:dyDescent="0.2">
      <c r="A616" s="170">
        <v>43005</v>
      </c>
      <c r="B616" s="171"/>
      <c r="C616" s="172"/>
      <c r="D616" s="172">
        <v>2.7587309788853532E-2</v>
      </c>
      <c r="E616" s="172" t="s">
        <v>232</v>
      </c>
      <c r="F616" s="172" t="s">
        <v>232</v>
      </c>
      <c r="G616" s="172" t="s">
        <v>232</v>
      </c>
      <c r="H616" s="173"/>
      <c r="I616" s="171"/>
      <c r="J616" s="172"/>
      <c r="K616" s="172"/>
      <c r="L616" s="172"/>
      <c r="M616" s="171"/>
      <c r="N616" s="172"/>
      <c r="O616" s="172"/>
      <c r="P616" s="172"/>
      <c r="Q616" s="172"/>
      <c r="R616" s="172"/>
      <c r="S616" s="172"/>
      <c r="T616" s="172">
        <v>0.52227585661154319</v>
      </c>
      <c r="U616" s="172" t="s">
        <v>232</v>
      </c>
      <c r="V616" s="172">
        <v>0.52227585661154319</v>
      </c>
      <c r="W616" s="172">
        <v>0.98270267632780028</v>
      </c>
      <c r="X616" s="172"/>
      <c r="Y616" s="172"/>
      <c r="Z616" s="172"/>
      <c r="AA616" s="172">
        <v>1.7669256381798084</v>
      </c>
      <c r="AB616" s="172" t="s">
        <v>232</v>
      </c>
      <c r="AC616" s="172"/>
      <c r="AD616" s="172"/>
      <c r="AE616" s="172"/>
      <c r="AF616" s="172"/>
      <c r="AG616" s="172"/>
      <c r="AH616" s="172"/>
      <c r="AI616" s="172">
        <v>1.0950831871043631</v>
      </c>
      <c r="AJ616" s="173"/>
      <c r="AK616" s="170">
        <v>43005</v>
      </c>
      <c r="AL616" s="171">
        <v>0</v>
      </c>
      <c r="AM616" s="172">
        <v>0</v>
      </c>
      <c r="AN616" s="172">
        <v>0</v>
      </c>
      <c r="AO616" s="172">
        <v>0</v>
      </c>
      <c r="AP616" s="172">
        <v>0</v>
      </c>
      <c r="AQ616" s="172">
        <v>0</v>
      </c>
      <c r="AR616" s="173">
        <v>0</v>
      </c>
      <c r="AS616" s="174">
        <v>0</v>
      </c>
      <c r="AT616" s="171" t="s">
        <v>232</v>
      </c>
      <c r="AU616" s="172">
        <v>0</v>
      </c>
      <c r="AV616" s="172">
        <v>0</v>
      </c>
      <c r="AW616" s="175" t="s">
        <v>232</v>
      </c>
      <c r="AX616" s="176">
        <v>0</v>
      </c>
      <c r="AY616" s="171">
        <v>0</v>
      </c>
      <c r="AZ616" s="172">
        <v>0</v>
      </c>
      <c r="BA616" s="172">
        <v>0</v>
      </c>
      <c r="BB616" s="172">
        <v>0</v>
      </c>
      <c r="BC616" s="172">
        <v>0</v>
      </c>
      <c r="BD616" s="172">
        <v>0</v>
      </c>
      <c r="BE616" s="172">
        <v>0</v>
      </c>
      <c r="BF616" s="172">
        <v>0</v>
      </c>
      <c r="BG616" s="172">
        <v>0</v>
      </c>
      <c r="BH616" s="172">
        <v>0</v>
      </c>
      <c r="BI616" s="172">
        <v>0</v>
      </c>
      <c r="BJ616" s="172" t="s">
        <v>232</v>
      </c>
      <c r="BK616" s="172">
        <v>0</v>
      </c>
      <c r="BL616" s="172" t="s">
        <v>232</v>
      </c>
      <c r="BM616" s="172">
        <v>0</v>
      </c>
      <c r="BN616" s="172">
        <v>0</v>
      </c>
      <c r="BO616" s="172">
        <v>0</v>
      </c>
      <c r="BP616" s="172" t="s">
        <v>232</v>
      </c>
      <c r="BQ616" s="172" t="s">
        <v>232</v>
      </c>
      <c r="BR616" s="172" t="s">
        <v>232</v>
      </c>
      <c r="BS616" s="172">
        <v>0</v>
      </c>
      <c r="BT616" s="172">
        <v>0</v>
      </c>
      <c r="BU616" s="172">
        <v>0</v>
      </c>
      <c r="BV616" s="173" t="s">
        <v>232</v>
      </c>
      <c r="BW616" s="174">
        <v>0</v>
      </c>
      <c r="BX616" s="177">
        <v>0</v>
      </c>
      <c r="BY616" s="178">
        <v>0</v>
      </c>
      <c r="BZ616" s="179">
        <v>0</v>
      </c>
      <c r="CA616" s="179">
        <v>0</v>
      </c>
    </row>
    <row r="617" spans="1:79" x14ac:dyDescent="0.2">
      <c r="A617" s="170">
        <v>43006</v>
      </c>
      <c r="B617" s="171"/>
      <c r="C617" s="172"/>
      <c r="D617" s="172">
        <v>2.8388659555165084E-2</v>
      </c>
      <c r="E617" s="172" t="s">
        <v>232</v>
      </c>
      <c r="F617" s="172" t="s">
        <v>232</v>
      </c>
      <c r="G617" s="172" t="s">
        <v>232</v>
      </c>
      <c r="H617" s="173"/>
      <c r="I617" s="171"/>
      <c r="J617" s="172"/>
      <c r="K617" s="172"/>
      <c r="L617" s="172"/>
      <c r="M617" s="171"/>
      <c r="N617" s="172"/>
      <c r="O617" s="172"/>
      <c r="P617" s="172"/>
      <c r="Q617" s="172"/>
      <c r="R617" s="172"/>
      <c r="S617" s="172"/>
      <c r="T617" s="172">
        <v>0.52031297913801777</v>
      </c>
      <c r="U617" s="172" t="s">
        <v>232</v>
      </c>
      <c r="V617" s="172">
        <v>0.52031297913801777</v>
      </c>
      <c r="W617" s="172">
        <v>0.59024632557051737</v>
      </c>
      <c r="X617" s="172"/>
      <c r="Y617" s="172"/>
      <c r="Z617" s="172"/>
      <c r="AA617" s="172">
        <v>2.3553507424475257</v>
      </c>
      <c r="AB617" s="172" t="s">
        <v>232</v>
      </c>
      <c r="AC617" s="172"/>
      <c r="AD617" s="172"/>
      <c r="AE617" s="172"/>
      <c r="AF617" s="172"/>
      <c r="AG617" s="172"/>
      <c r="AH617" s="172"/>
      <c r="AI617" s="172">
        <v>1.0950831871043631</v>
      </c>
      <c r="AJ617" s="173"/>
      <c r="AK617" s="170">
        <v>43006</v>
      </c>
      <c r="AL617" s="171">
        <v>0</v>
      </c>
      <c r="AM617" s="172">
        <v>0</v>
      </c>
      <c r="AN617" s="172">
        <v>0</v>
      </c>
      <c r="AO617" s="172">
        <v>0</v>
      </c>
      <c r="AP617" s="172">
        <v>0</v>
      </c>
      <c r="AQ617" s="172">
        <v>0</v>
      </c>
      <c r="AR617" s="173">
        <v>0</v>
      </c>
      <c r="AS617" s="174">
        <v>0</v>
      </c>
      <c r="AT617" s="171" t="s">
        <v>232</v>
      </c>
      <c r="AU617" s="172">
        <v>0</v>
      </c>
      <c r="AV617" s="172">
        <v>0</v>
      </c>
      <c r="AW617" s="175" t="s">
        <v>232</v>
      </c>
      <c r="AX617" s="176">
        <v>0</v>
      </c>
      <c r="AY617" s="171">
        <v>0</v>
      </c>
      <c r="AZ617" s="172">
        <v>0</v>
      </c>
      <c r="BA617" s="172">
        <v>0</v>
      </c>
      <c r="BB617" s="172">
        <v>0</v>
      </c>
      <c r="BC617" s="172">
        <v>0</v>
      </c>
      <c r="BD617" s="172">
        <v>0</v>
      </c>
      <c r="BE617" s="172">
        <v>0</v>
      </c>
      <c r="BF617" s="172">
        <v>0</v>
      </c>
      <c r="BG617" s="172">
        <v>0</v>
      </c>
      <c r="BH617" s="172">
        <v>0</v>
      </c>
      <c r="BI617" s="172">
        <v>0</v>
      </c>
      <c r="BJ617" s="172" t="s">
        <v>232</v>
      </c>
      <c r="BK617" s="172">
        <v>0</v>
      </c>
      <c r="BL617" s="172" t="s">
        <v>232</v>
      </c>
      <c r="BM617" s="172">
        <v>0</v>
      </c>
      <c r="BN617" s="172">
        <v>0</v>
      </c>
      <c r="BO617" s="172">
        <v>0</v>
      </c>
      <c r="BP617" s="172" t="s">
        <v>232</v>
      </c>
      <c r="BQ617" s="172" t="s">
        <v>232</v>
      </c>
      <c r="BR617" s="172" t="s">
        <v>232</v>
      </c>
      <c r="BS617" s="172">
        <v>0</v>
      </c>
      <c r="BT617" s="172">
        <v>0</v>
      </c>
      <c r="BU617" s="172">
        <v>0.95780574200377899</v>
      </c>
      <c r="BV617" s="173" t="s">
        <v>232</v>
      </c>
      <c r="BW617" s="174">
        <v>0.13090845344183935</v>
      </c>
      <c r="BX617" s="177">
        <v>0</v>
      </c>
      <c r="BY617" s="178">
        <v>0</v>
      </c>
      <c r="BZ617" s="179">
        <v>0</v>
      </c>
      <c r="CA617" s="179">
        <v>0.10190730600061232</v>
      </c>
    </row>
    <row r="618" spans="1:79" x14ac:dyDescent="0.2">
      <c r="A618" s="170">
        <v>43007</v>
      </c>
      <c r="B618" s="171"/>
      <c r="C618" s="172"/>
      <c r="D618" s="172">
        <v>2.7584477206669185E-2</v>
      </c>
      <c r="E618" s="172" t="s">
        <v>232</v>
      </c>
      <c r="F618" s="172" t="s">
        <v>232</v>
      </c>
      <c r="G618" s="172" t="s">
        <v>232</v>
      </c>
      <c r="H618" s="173"/>
      <c r="I618" s="171"/>
      <c r="J618" s="172"/>
      <c r="K618" s="172"/>
      <c r="L618" s="172"/>
      <c r="M618" s="171"/>
      <c r="N618" s="172"/>
      <c r="O618" s="172"/>
      <c r="P618" s="172"/>
      <c r="Q618" s="172"/>
      <c r="R618" s="172"/>
      <c r="S618" s="172"/>
      <c r="T618" s="172">
        <v>0.52032842021960257</v>
      </c>
      <c r="U618" s="172" t="s">
        <v>232</v>
      </c>
      <c r="V618" s="172">
        <v>0.52032842021960257</v>
      </c>
      <c r="W618" s="172">
        <v>0.58929241079038619</v>
      </c>
      <c r="X618" s="172"/>
      <c r="Y618" s="172"/>
      <c r="Z618" s="172"/>
      <c r="AA618" s="172">
        <v>1.7608119447515322</v>
      </c>
      <c r="AB618" s="172" t="s">
        <v>232</v>
      </c>
      <c r="AC618" s="172"/>
      <c r="AD618" s="172"/>
      <c r="AE618" s="172"/>
      <c r="AF618" s="172"/>
      <c r="AG618" s="172"/>
      <c r="AH618" s="172"/>
      <c r="AI618" s="172">
        <v>2.1802180218021725</v>
      </c>
      <c r="AJ618" s="173"/>
      <c r="AK618" s="170">
        <v>43007</v>
      </c>
      <c r="AL618" s="171">
        <v>0</v>
      </c>
      <c r="AM618" s="172">
        <v>0</v>
      </c>
      <c r="AN618" s="172">
        <v>0</v>
      </c>
      <c r="AO618" s="172">
        <v>0</v>
      </c>
      <c r="AP618" s="172">
        <v>0</v>
      </c>
      <c r="AQ618" s="172">
        <v>0</v>
      </c>
      <c r="AR618" s="173">
        <v>0</v>
      </c>
      <c r="AS618" s="174">
        <v>0</v>
      </c>
      <c r="AT618" s="171" t="s">
        <v>232</v>
      </c>
      <c r="AU618" s="172">
        <v>0</v>
      </c>
      <c r="AV618" s="172">
        <v>0</v>
      </c>
      <c r="AW618" s="175" t="s">
        <v>232</v>
      </c>
      <c r="AX618" s="176">
        <v>0</v>
      </c>
      <c r="AY618" s="171">
        <v>0</v>
      </c>
      <c r="AZ618" s="172">
        <v>0</v>
      </c>
      <c r="BA618" s="172">
        <v>0</v>
      </c>
      <c r="BB618" s="172">
        <v>0</v>
      </c>
      <c r="BC618" s="172">
        <v>0</v>
      </c>
      <c r="BD618" s="172">
        <v>0</v>
      </c>
      <c r="BE618" s="172">
        <v>0</v>
      </c>
      <c r="BF618" s="172">
        <v>0</v>
      </c>
      <c r="BG618" s="172">
        <v>0</v>
      </c>
      <c r="BH618" s="172">
        <v>0</v>
      </c>
      <c r="BI618" s="172">
        <v>0</v>
      </c>
      <c r="BJ618" s="172" t="s">
        <v>232</v>
      </c>
      <c r="BK618" s="172">
        <v>0</v>
      </c>
      <c r="BL618" s="172" t="s">
        <v>232</v>
      </c>
      <c r="BM618" s="172">
        <v>3.1954190472538535</v>
      </c>
      <c r="BN618" s="172">
        <v>0</v>
      </c>
      <c r="BO618" s="172">
        <v>0</v>
      </c>
      <c r="BP618" s="172" t="s">
        <v>232</v>
      </c>
      <c r="BQ618" s="172" t="s">
        <v>232</v>
      </c>
      <c r="BR618" s="172" t="s">
        <v>232</v>
      </c>
      <c r="BS618" s="172">
        <v>0</v>
      </c>
      <c r="BT618" s="172">
        <v>0</v>
      </c>
      <c r="BU618" s="172">
        <v>0</v>
      </c>
      <c r="BV618" s="173" t="s">
        <v>232</v>
      </c>
      <c r="BW618" s="174">
        <v>5.6916718887756242E-2</v>
      </c>
      <c r="BX618" s="177">
        <v>0</v>
      </c>
      <c r="BY618" s="178">
        <v>0</v>
      </c>
      <c r="BZ618" s="179">
        <v>0</v>
      </c>
      <c r="CA618" s="179">
        <v>4.430752434809232E-2</v>
      </c>
    </row>
    <row r="619" spans="1:79" x14ac:dyDescent="0.2">
      <c r="A619" s="170">
        <v>43010</v>
      </c>
      <c r="B619" s="171"/>
      <c r="C619" s="172" t="s">
        <v>232</v>
      </c>
      <c r="D619" s="172">
        <v>2.4571652284953813E-2</v>
      </c>
      <c r="E619" s="172" t="s">
        <v>232</v>
      </c>
      <c r="F619" s="172" t="s">
        <v>232</v>
      </c>
      <c r="G619" s="172" t="s">
        <v>232</v>
      </c>
      <c r="H619" s="173" t="s">
        <v>232</v>
      </c>
      <c r="I619" s="171"/>
      <c r="J619" s="172"/>
      <c r="K619" s="172"/>
      <c r="L619" s="172"/>
      <c r="M619" s="171"/>
      <c r="N619" s="172"/>
      <c r="O619" s="172"/>
      <c r="P619" s="172"/>
      <c r="Q619" s="172"/>
      <c r="R619" s="172" t="s">
        <v>232</v>
      </c>
      <c r="S619" s="172"/>
      <c r="T619" s="172">
        <v>0.51542567136419692</v>
      </c>
      <c r="U619" s="172" t="s">
        <v>232</v>
      </c>
      <c r="V619" s="172">
        <v>0.51542567136419692</v>
      </c>
      <c r="W619" s="172">
        <v>0.58643027616775001</v>
      </c>
      <c r="X619" s="172"/>
      <c r="Y619" s="172"/>
      <c r="Z619" s="172"/>
      <c r="AA619" s="172">
        <v>2.3521867499120535</v>
      </c>
      <c r="AB619" s="172"/>
      <c r="AC619" s="172"/>
      <c r="AD619" s="172"/>
      <c r="AE619" s="172"/>
      <c r="AF619" s="172"/>
      <c r="AG619" s="172"/>
      <c r="AH619" s="172"/>
      <c r="AI619" s="172">
        <v>1.1060834590246298</v>
      </c>
      <c r="AJ619" s="173"/>
      <c r="AK619" s="170">
        <v>43010</v>
      </c>
      <c r="AL619" s="171">
        <v>0</v>
      </c>
      <c r="AM619" s="172">
        <v>0</v>
      </c>
      <c r="AN619" s="172">
        <v>0</v>
      </c>
      <c r="AO619" s="172">
        <v>0</v>
      </c>
      <c r="AP619" s="172">
        <v>0</v>
      </c>
      <c r="AQ619" s="172">
        <v>0</v>
      </c>
      <c r="AR619" s="173">
        <v>0</v>
      </c>
      <c r="AS619" s="174">
        <v>0</v>
      </c>
      <c r="AT619" s="171" t="s">
        <v>232</v>
      </c>
      <c r="AU619" s="172">
        <v>0</v>
      </c>
      <c r="AV619" s="172">
        <v>0</v>
      </c>
      <c r="AW619" s="175" t="s">
        <v>232</v>
      </c>
      <c r="AX619" s="176">
        <v>0</v>
      </c>
      <c r="AY619" s="171">
        <v>0</v>
      </c>
      <c r="AZ619" s="172">
        <v>0</v>
      </c>
      <c r="BA619" s="172">
        <v>0</v>
      </c>
      <c r="BB619" s="172">
        <v>0</v>
      </c>
      <c r="BC619" s="172">
        <v>0</v>
      </c>
      <c r="BD619" s="172">
        <v>0</v>
      </c>
      <c r="BE619" s="172">
        <v>0</v>
      </c>
      <c r="BF619" s="172">
        <v>0</v>
      </c>
      <c r="BG619" s="172">
        <v>0</v>
      </c>
      <c r="BH619" s="172">
        <v>0</v>
      </c>
      <c r="BI619" s="172">
        <v>0</v>
      </c>
      <c r="BJ619" s="172" t="s">
        <v>232</v>
      </c>
      <c r="BK619" s="172">
        <v>0</v>
      </c>
      <c r="BL619" s="172" t="s">
        <v>232</v>
      </c>
      <c r="BM619" s="172">
        <v>0</v>
      </c>
      <c r="BN619" s="172">
        <v>0</v>
      </c>
      <c r="BO619" s="172">
        <v>0</v>
      </c>
      <c r="BP619" s="172" t="s">
        <v>232</v>
      </c>
      <c r="BQ619" s="172" t="s">
        <v>232</v>
      </c>
      <c r="BR619" s="172" t="s">
        <v>232</v>
      </c>
      <c r="BS619" s="172">
        <v>0</v>
      </c>
      <c r="BT619" s="172">
        <v>0</v>
      </c>
      <c r="BU619" s="172">
        <v>0</v>
      </c>
      <c r="BV619" s="173"/>
      <c r="BW619" s="174">
        <v>0</v>
      </c>
      <c r="BX619" s="177">
        <v>0</v>
      </c>
      <c r="BY619" s="178">
        <v>0</v>
      </c>
      <c r="BZ619" s="179">
        <v>0</v>
      </c>
      <c r="CA619" s="179">
        <v>0</v>
      </c>
    </row>
    <row r="620" spans="1:79" x14ac:dyDescent="0.2">
      <c r="A620" s="170">
        <v>43011</v>
      </c>
      <c r="B620" s="171"/>
      <c r="C620" s="172" t="s">
        <v>232</v>
      </c>
      <c r="D620" s="172">
        <v>2.6626678793572695E-2</v>
      </c>
      <c r="E620" s="172" t="s">
        <v>232</v>
      </c>
      <c r="F620" s="172" t="s">
        <v>232</v>
      </c>
      <c r="G620" s="172" t="s">
        <v>232</v>
      </c>
      <c r="H620" s="173" t="s">
        <v>232</v>
      </c>
      <c r="I620" s="171"/>
      <c r="J620" s="172"/>
      <c r="K620" s="172"/>
      <c r="L620" s="172"/>
      <c r="M620" s="171"/>
      <c r="N620" s="172"/>
      <c r="O620" s="172"/>
      <c r="P620" s="172"/>
      <c r="Q620" s="172"/>
      <c r="R620" s="172" t="s">
        <v>232</v>
      </c>
      <c r="S620" s="172"/>
      <c r="T620" s="172">
        <v>0.51444909427279251</v>
      </c>
      <c r="U620" s="172" t="s">
        <v>232</v>
      </c>
      <c r="V620" s="172">
        <v>0.51444909427279251</v>
      </c>
      <c r="W620" s="172">
        <v>0.58627076375621101</v>
      </c>
      <c r="X620" s="172"/>
      <c r="Y620" s="172"/>
      <c r="Z620" s="172"/>
      <c r="AA620" s="172">
        <v>2.3469683137010442</v>
      </c>
      <c r="AB620" s="172"/>
      <c r="AC620" s="172"/>
      <c r="AD620" s="172"/>
      <c r="AE620" s="172"/>
      <c r="AF620" s="172"/>
      <c r="AG620" s="172"/>
      <c r="AH620" s="172"/>
      <c r="AI620" s="172">
        <v>1.1060834590246298</v>
      </c>
      <c r="AJ620" s="173"/>
      <c r="AK620" s="170">
        <v>43011</v>
      </c>
      <c r="AL620" s="171">
        <v>0</v>
      </c>
      <c r="AM620" s="172">
        <v>0</v>
      </c>
      <c r="AN620" s="172">
        <v>0</v>
      </c>
      <c r="AO620" s="172">
        <v>0</v>
      </c>
      <c r="AP620" s="172">
        <v>0</v>
      </c>
      <c r="AQ620" s="172">
        <v>0</v>
      </c>
      <c r="AR620" s="173">
        <v>0</v>
      </c>
      <c r="AS620" s="174">
        <v>0</v>
      </c>
      <c r="AT620" s="171" t="s">
        <v>232</v>
      </c>
      <c r="AU620" s="172">
        <v>0</v>
      </c>
      <c r="AV620" s="172">
        <v>0</v>
      </c>
      <c r="AW620" s="175" t="s">
        <v>232</v>
      </c>
      <c r="AX620" s="176">
        <v>0</v>
      </c>
      <c r="AY620" s="171">
        <v>0</v>
      </c>
      <c r="AZ620" s="172">
        <v>0</v>
      </c>
      <c r="BA620" s="172">
        <v>0</v>
      </c>
      <c r="BB620" s="172">
        <v>0</v>
      </c>
      <c r="BC620" s="172">
        <v>0</v>
      </c>
      <c r="BD620" s="172">
        <v>0</v>
      </c>
      <c r="BE620" s="172">
        <v>0</v>
      </c>
      <c r="BF620" s="172">
        <v>0</v>
      </c>
      <c r="BG620" s="172">
        <v>0</v>
      </c>
      <c r="BH620" s="172">
        <v>0</v>
      </c>
      <c r="BI620" s="172">
        <v>0</v>
      </c>
      <c r="BJ620" s="172" t="s">
        <v>232</v>
      </c>
      <c r="BK620" s="172">
        <v>0</v>
      </c>
      <c r="BL620" s="172" t="s">
        <v>232</v>
      </c>
      <c r="BM620" s="172">
        <v>0</v>
      </c>
      <c r="BN620" s="172">
        <v>0</v>
      </c>
      <c r="BO620" s="172">
        <v>0</v>
      </c>
      <c r="BP620" s="172" t="s">
        <v>232</v>
      </c>
      <c r="BQ620" s="172" t="s">
        <v>232</v>
      </c>
      <c r="BR620" s="172" t="s">
        <v>232</v>
      </c>
      <c r="BS620" s="172">
        <v>0</v>
      </c>
      <c r="BT620" s="172">
        <v>0</v>
      </c>
      <c r="BU620" s="172">
        <v>0</v>
      </c>
      <c r="BV620" s="173"/>
      <c r="BW620" s="174">
        <v>0</v>
      </c>
      <c r="BX620" s="177">
        <v>0</v>
      </c>
      <c r="BY620" s="178">
        <v>0</v>
      </c>
      <c r="BZ620" s="179">
        <v>0</v>
      </c>
      <c r="CA620" s="179">
        <v>0</v>
      </c>
    </row>
    <row r="621" spans="1:79" x14ac:dyDescent="0.2">
      <c r="A621" s="170">
        <v>43012</v>
      </c>
      <c r="B621" s="171"/>
      <c r="C621" s="172" t="s">
        <v>232</v>
      </c>
      <c r="D621" s="172">
        <v>2.5371992857242461E-2</v>
      </c>
      <c r="E621" s="172" t="s">
        <v>232</v>
      </c>
      <c r="F621" s="172" t="s">
        <v>232</v>
      </c>
      <c r="G621" s="172" t="s">
        <v>232</v>
      </c>
      <c r="H621" s="173" t="s">
        <v>232</v>
      </c>
      <c r="I621" s="171"/>
      <c r="J621" s="172"/>
      <c r="K621" s="172"/>
      <c r="L621" s="172"/>
      <c r="M621" s="171"/>
      <c r="N621" s="172"/>
      <c r="O621" s="172"/>
      <c r="P621" s="172"/>
      <c r="Q621" s="172"/>
      <c r="R621" s="172" t="s">
        <v>232</v>
      </c>
      <c r="S621" s="172"/>
      <c r="T621" s="172">
        <v>0.51347246887259201</v>
      </c>
      <c r="U621" s="172" t="s">
        <v>232</v>
      </c>
      <c r="V621" s="172">
        <v>0.51347246887259201</v>
      </c>
      <c r="W621" s="172">
        <v>0.58434897593084945</v>
      </c>
      <c r="X621" s="172"/>
      <c r="Y621" s="172"/>
      <c r="Z621" s="172"/>
      <c r="AA621" s="172">
        <v>1.177772858091652</v>
      </c>
      <c r="AB621" s="172"/>
      <c r="AC621" s="172"/>
      <c r="AD621" s="172"/>
      <c r="AE621" s="172"/>
      <c r="AF621" s="172"/>
      <c r="AG621" s="172"/>
      <c r="AH621" s="172"/>
      <c r="AI621" s="172">
        <v>2.1802180218021725</v>
      </c>
      <c r="AJ621" s="173"/>
      <c r="AK621" s="170">
        <v>43012</v>
      </c>
      <c r="AL621" s="171">
        <v>0</v>
      </c>
      <c r="AM621" s="172">
        <v>0</v>
      </c>
      <c r="AN621" s="172">
        <v>0</v>
      </c>
      <c r="AO621" s="172">
        <v>0</v>
      </c>
      <c r="AP621" s="172">
        <v>0</v>
      </c>
      <c r="AQ621" s="172">
        <v>0</v>
      </c>
      <c r="AR621" s="173">
        <v>0</v>
      </c>
      <c r="AS621" s="174">
        <v>0</v>
      </c>
      <c r="AT621" s="171" t="s">
        <v>232</v>
      </c>
      <c r="AU621" s="172">
        <v>0</v>
      </c>
      <c r="AV621" s="172">
        <v>0</v>
      </c>
      <c r="AW621" s="175" t="s">
        <v>232</v>
      </c>
      <c r="AX621" s="176">
        <v>0</v>
      </c>
      <c r="AY621" s="171">
        <v>0</v>
      </c>
      <c r="AZ621" s="172">
        <v>0</v>
      </c>
      <c r="BA621" s="172">
        <v>0</v>
      </c>
      <c r="BB621" s="172">
        <v>0</v>
      </c>
      <c r="BC621" s="172">
        <v>0</v>
      </c>
      <c r="BD621" s="172">
        <v>0</v>
      </c>
      <c r="BE621" s="172">
        <v>0</v>
      </c>
      <c r="BF621" s="172">
        <v>0</v>
      </c>
      <c r="BG621" s="172">
        <v>0</v>
      </c>
      <c r="BH621" s="172">
        <v>0</v>
      </c>
      <c r="BI621" s="172">
        <v>0</v>
      </c>
      <c r="BJ621" s="172" t="s">
        <v>232</v>
      </c>
      <c r="BK621" s="172">
        <v>0</v>
      </c>
      <c r="BL621" s="172" t="s">
        <v>232</v>
      </c>
      <c r="BM621" s="172">
        <v>0</v>
      </c>
      <c r="BN621" s="172">
        <v>0</v>
      </c>
      <c r="BO621" s="172">
        <v>0</v>
      </c>
      <c r="BP621" s="172" t="s">
        <v>232</v>
      </c>
      <c r="BQ621" s="172" t="s">
        <v>232</v>
      </c>
      <c r="BR621" s="172" t="s">
        <v>232</v>
      </c>
      <c r="BS621" s="172">
        <v>0</v>
      </c>
      <c r="BT621" s="172">
        <v>0</v>
      </c>
      <c r="BU621" s="172">
        <v>0.69347586573960485</v>
      </c>
      <c r="BV621" s="173"/>
      <c r="BW621" s="174">
        <v>0.16479456606397858</v>
      </c>
      <c r="BX621" s="177">
        <v>1.0125366413666521</v>
      </c>
      <c r="BY621" s="178">
        <v>0</v>
      </c>
      <c r="BZ621" s="179">
        <v>0</v>
      </c>
      <c r="CA621" s="179">
        <v>0.41842414534760941</v>
      </c>
    </row>
    <row r="622" spans="1:79" x14ac:dyDescent="0.2">
      <c r="A622" s="170">
        <v>43013</v>
      </c>
      <c r="B622" s="171"/>
      <c r="C622" s="172" t="s">
        <v>232</v>
      </c>
      <c r="D622" s="172">
        <v>2.4568695432084061E-2</v>
      </c>
      <c r="E622" s="172" t="s">
        <v>232</v>
      </c>
      <c r="F622" s="172" t="s">
        <v>232</v>
      </c>
      <c r="G622" s="172">
        <v>0.37645622424582037</v>
      </c>
      <c r="H622" s="173" t="s">
        <v>232</v>
      </c>
      <c r="I622" s="171"/>
      <c r="J622" s="172"/>
      <c r="K622" s="172"/>
      <c r="L622" s="172"/>
      <c r="M622" s="171"/>
      <c r="N622" s="172"/>
      <c r="O622" s="172"/>
      <c r="P622" s="172"/>
      <c r="Q622" s="172"/>
      <c r="R622" s="172" t="s">
        <v>232</v>
      </c>
      <c r="S622" s="172"/>
      <c r="T622" s="172">
        <v>0.51150895140664554</v>
      </c>
      <c r="U622" s="172" t="s">
        <v>232</v>
      </c>
      <c r="V622" s="172">
        <v>0.51150895140664554</v>
      </c>
      <c r="W622" s="172">
        <v>0.77861911899246394</v>
      </c>
      <c r="X622" s="172"/>
      <c r="Y622" s="172"/>
      <c r="Z622" s="172"/>
      <c r="AA622" s="172">
        <v>1.1707507151143766</v>
      </c>
      <c r="AB622" s="172"/>
      <c r="AC622" s="172"/>
      <c r="AD622" s="172"/>
      <c r="AE622" s="172"/>
      <c r="AF622" s="172"/>
      <c r="AG622" s="172"/>
      <c r="AH622" s="172"/>
      <c r="AI622" s="172">
        <v>1.0960832621046701</v>
      </c>
      <c r="AJ622" s="173"/>
      <c r="AK622" s="170">
        <v>43013</v>
      </c>
      <c r="AL622" s="171" t="s">
        <v>232</v>
      </c>
      <c r="AM622" s="172">
        <v>0</v>
      </c>
      <c r="AN622" s="172">
        <v>0</v>
      </c>
      <c r="AO622" s="172">
        <v>0</v>
      </c>
      <c r="AP622" s="172">
        <v>0</v>
      </c>
      <c r="AQ622" s="172">
        <v>0</v>
      </c>
      <c r="AR622" s="173">
        <v>0</v>
      </c>
      <c r="AS622" s="174">
        <v>0</v>
      </c>
      <c r="AT622" s="171">
        <v>1.2</v>
      </c>
      <c r="AU622" s="172">
        <v>0</v>
      </c>
      <c r="AV622" s="172">
        <v>0.6</v>
      </c>
      <c r="AW622" s="175" t="s">
        <v>232</v>
      </c>
      <c r="AX622" s="176">
        <v>0.6</v>
      </c>
      <c r="AY622" s="171" t="s">
        <v>232</v>
      </c>
      <c r="AZ622" s="172">
        <v>0</v>
      </c>
      <c r="BA622" s="172">
        <v>0</v>
      </c>
      <c r="BB622" s="172">
        <v>0</v>
      </c>
      <c r="BC622" s="172">
        <v>0</v>
      </c>
      <c r="BD622" s="172">
        <v>0</v>
      </c>
      <c r="BE622" s="172">
        <v>0</v>
      </c>
      <c r="BF622" s="172">
        <v>0</v>
      </c>
      <c r="BG622" s="172">
        <v>0</v>
      </c>
      <c r="BH622" s="172">
        <v>0</v>
      </c>
      <c r="BI622" s="172">
        <v>0</v>
      </c>
      <c r="BJ622" s="172">
        <v>0</v>
      </c>
      <c r="BK622" s="172">
        <v>0</v>
      </c>
      <c r="BL622" s="172" t="s">
        <v>232</v>
      </c>
      <c r="BM622" s="172">
        <v>0</v>
      </c>
      <c r="BN622" s="172">
        <v>0</v>
      </c>
      <c r="BO622" s="172">
        <v>0</v>
      </c>
      <c r="BP622" s="172" t="s">
        <v>232</v>
      </c>
      <c r="BQ622" s="172" t="s">
        <v>232</v>
      </c>
      <c r="BR622" s="172" t="s">
        <v>232</v>
      </c>
      <c r="BS622" s="172">
        <v>0</v>
      </c>
      <c r="BT622" s="172">
        <v>0</v>
      </c>
      <c r="BU622" s="172">
        <v>0.45466907944391483</v>
      </c>
      <c r="BV622" s="173"/>
      <c r="BW622" s="174">
        <v>0.11020090727405132</v>
      </c>
      <c r="BX622" s="177">
        <v>0</v>
      </c>
      <c r="BY622" s="178">
        <v>0</v>
      </c>
      <c r="BZ622" s="179">
        <v>0</v>
      </c>
      <c r="CA622" s="179">
        <v>0.18102559476731833</v>
      </c>
    </row>
    <row r="623" spans="1:79" x14ac:dyDescent="0.2">
      <c r="A623" s="170">
        <v>43014</v>
      </c>
      <c r="B623" s="171"/>
      <c r="C623" s="172" t="s">
        <v>232</v>
      </c>
      <c r="D623" s="172">
        <v>2.4617691473696232E-2</v>
      </c>
      <c r="E623" s="172" t="s">
        <v>232</v>
      </c>
      <c r="F623" s="172" t="s">
        <v>232</v>
      </c>
      <c r="G623" s="172">
        <v>0.37643707396478826</v>
      </c>
      <c r="H623" s="173" t="s">
        <v>232</v>
      </c>
      <c r="I623" s="171"/>
      <c r="J623" s="172"/>
      <c r="K623" s="172"/>
      <c r="L623" s="172"/>
      <c r="M623" s="171"/>
      <c r="N623" s="172"/>
      <c r="O623" s="172"/>
      <c r="P623" s="172"/>
      <c r="Q623" s="172"/>
      <c r="R623" s="172" t="s">
        <v>232</v>
      </c>
      <c r="S623" s="172"/>
      <c r="T623" s="172">
        <v>0.51053220013652889</v>
      </c>
      <c r="U623" s="172" t="s">
        <v>232</v>
      </c>
      <c r="V623" s="172">
        <v>0.51053220013652889</v>
      </c>
      <c r="W623" s="172" t="s">
        <v>232</v>
      </c>
      <c r="X623" s="172"/>
      <c r="Y623" s="172"/>
      <c r="Z623" s="172"/>
      <c r="AA623" s="172" t="s">
        <v>232</v>
      </c>
      <c r="AB623" s="172"/>
      <c r="AC623" s="172"/>
      <c r="AD623" s="172"/>
      <c r="AE623" s="172"/>
      <c r="AF623" s="172"/>
      <c r="AG623" s="172"/>
      <c r="AH623" s="172"/>
      <c r="AI623" s="172" t="s">
        <v>232</v>
      </c>
      <c r="AJ623" s="173"/>
      <c r="AK623" s="170">
        <v>43014</v>
      </c>
      <c r="AL623" s="171" t="s">
        <v>232</v>
      </c>
      <c r="AM623" s="172">
        <v>0</v>
      </c>
      <c r="AN623" s="172">
        <v>0</v>
      </c>
      <c r="AO623" s="172">
        <v>0</v>
      </c>
      <c r="AP623" s="172">
        <v>0</v>
      </c>
      <c r="AQ623" s="172">
        <v>0</v>
      </c>
      <c r="AR623" s="173">
        <v>0</v>
      </c>
      <c r="AS623" s="174">
        <v>0</v>
      </c>
      <c r="AT623" s="171">
        <v>0</v>
      </c>
      <c r="AU623" s="172" t="s">
        <v>232</v>
      </c>
      <c r="AV623" s="172">
        <v>0</v>
      </c>
      <c r="AW623" s="175" t="s">
        <v>232</v>
      </c>
      <c r="AX623" s="176">
        <v>0</v>
      </c>
      <c r="AY623" s="171" t="s">
        <v>232</v>
      </c>
      <c r="AZ623" s="172">
        <v>0</v>
      </c>
      <c r="BA623" s="172">
        <v>0</v>
      </c>
      <c r="BB623" s="172">
        <v>0</v>
      </c>
      <c r="BC623" s="172">
        <v>0</v>
      </c>
      <c r="BD623" s="172">
        <v>0</v>
      </c>
      <c r="BE623" s="172">
        <v>0</v>
      </c>
      <c r="BF623" s="172">
        <v>0</v>
      </c>
      <c r="BG623" s="172">
        <v>0</v>
      </c>
      <c r="BH623" s="172">
        <v>0</v>
      </c>
      <c r="BI623" s="172">
        <v>0</v>
      </c>
      <c r="BJ623" s="172">
        <v>0</v>
      </c>
      <c r="BK623" s="172">
        <v>0</v>
      </c>
      <c r="BL623" s="172" t="s">
        <v>232</v>
      </c>
      <c r="BM623" s="172">
        <v>0</v>
      </c>
      <c r="BN623" s="172">
        <v>0</v>
      </c>
      <c r="BO623" s="172">
        <v>0</v>
      </c>
      <c r="BP623" s="172" t="s">
        <v>232</v>
      </c>
      <c r="BQ623" s="172" t="s">
        <v>232</v>
      </c>
      <c r="BR623" s="172" t="s">
        <v>232</v>
      </c>
      <c r="BS623" s="172">
        <v>0</v>
      </c>
      <c r="BT623" s="172">
        <v>0</v>
      </c>
      <c r="BU623" s="172">
        <v>0</v>
      </c>
      <c r="BV623" s="173"/>
      <c r="BW623" s="174">
        <v>0</v>
      </c>
      <c r="BX623" s="177">
        <v>0</v>
      </c>
      <c r="BY623" s="178">
        <v>0</v>
      </c>
      <c r="BZ623" s="179">
        <v>0</v>
      </c>
      <c r="CA623" s="179">
        <v>0</v>
      </c>
    </row>
    <row r="624" spans="1:79" x14ac:dyDescent="0.2">
      <c r="A624" s="170">
        <v>43017</v>
      </c>
      <c r="B624" s="171"/>
      <c r="C624" s="172" t="s">
        <v>232</v>
      </c>
      <c r="D624" s="172" t="s">
        <v>232</v>
      </c>
      <c r="E624" s="172" t="s">
        <v>232</v>
      </c>
      <c r="F624" s="172" t="s">
        <v>232</v>
      </c>
      <c r="G624" s="172" t="s">
        <v>232</v>
      </c>
      <c r="H624" s="173" t="s">
        <v>232</v>
      </c>
      <c r="I624" s="171"/>
      <c r="J624" s="172"/>
      <c r="K624" s="172"/>
      <c r="L624" s="172"/>
      <c r="M624" s="171"/>
      <c r="N624" s="172"/>
      <c r="O624" s="172"/>
      <c r="P624" s="172"/>
      <c r="Q624" s="172"/>
      <c r="R624" s="172" t="s">
        <v>232</v>
      </c>
      <c r="S624" s="172"/>
      <c r="T624" s="172" t="s">
        <v>232</v>
      </c>
      <c r="U624" s="172" t="s">
        <v>232</v>
      </c>
      <c r="V624" s="172" t="s">
        <v>232</v>
      </c>
      <c r="W624" s="172">
        <v>0.58153669613248837</v>
      </c>
      <c r="X624" s="172"/>
      <c r="Y624" s="172"/>
      <c r="Z624" s="172"/>
      <c r="AA624" s="172">
        <v>2.3430887790101966</v>
      </c>
      <c r="AB624" s="172"/>
      <c r="AC624" s="172"/>
      <c r="AD624" s="172"/>
      <c r="AE624" s="172"/>
      <c r="AF624" s="172"/>
      <c r="AG624" s="172"/>
      <c r="AH624" s="172"/>
      <c r="AI624" s="172">
        <v>1.1060834590246298</v>
      </c>
      <c r="AJ624" s="173"/>
      <c r="AK624" s="170">
        <v>43017</v>
      </c>
      <c r="AL624" s="171" t="s">
        <v>232</v>
      </c>
      <c r="AM624" s="172">
        <v>0</v>
      </c>
      <c r="AN624" s="172">
        <v>0</v>
      </c>
      <c r="AO624" s="172">
        <v>0</v>
      </c>
      <c r="AP624" s="172">
        <v>0</v>
      </c>
      <c r="AQ624" s="172">
        <v>0</v>
      </c>
      <c r="AR624" s="173">
        <v>0</v>
      </c>
      <c r="AS624" s="174">
        <v>0</v>
      </c>
      <c r="AT624" s="171">
        <v>0.8</v>
      </c>
      <c r="AU624" s="172" t="s">
        <v>232</v>
      </c>
      <c r="AV624" s="172">
        <v>0.8</v>
      </c>
      <c r="AW624" s="175" t="s">
        <v>232</v>
      </c>
      <c r="AX624" s="176">
        <v>0.8</v>
      </c>
      <c r="AY624" s="171" t="s">
        <v>232</v>
      </c>
      <c r="AZ624" s="172">
        <v>0</v>
      </c>
      <c r="BA624" s="172">
        <v>0</v>
      </c>
      <c r="BB624" s="172">
        <v>0</v>
      </c>
      <c r="BC624" s="172">
        <v>0</v>
      </c>
      <c r="BD624" s="172">
        <v>0</v>
      </c>
      <c r="BE624" s="172">
        <v>0</v>
      </c>
      <c r="BF624" s="172">
        <v>0</v>
      </c>
      <c r="BG624" s="172">
        <v>0</v>
      </c>
      <c r="BH624" s="172">
        <v>0</v>
      </c>
      <c r="BI624" s="172">
        <v>0</v>
      </c>
      <c r="BJ624" s="172" t="s">
        <v>232</v>
      </c>
      <c r="BK624" s="172">
        <v>0</v>
      </c>
      <c r="BL624" s="172" t="s">
        <v>232</v>
      </c>
      <c r="BM624" s="172">
        <v>0</v>
      </c>
      <c r="BN624" s="172">
        <v>0</v>
      </c>
      <c r="BO624" s="172">
        <v>0</v>
      </c>
      <c r="BP624" s="172" t="s">
        <v>232</v>
      </c>
      <c r="BQ624" s="172" t="s">
        <v>232</v>
      </c>
      <c r="BR624" s="172" t="s">
        <v>232</v>
      </c>
      <c r="BS624" s="172">
        <v>0</v>
      </c>
      <c r="BT624" s="172">
        <v>0</v>
      </c>
      <c r="BU624" s="172">
        <v>0</v>
      </c>
      <c r="BV624" s="173"/>
      <c r="BW624" s="174">
        <v>0</v>
      </c>
      <c r="BX624" s="177">
        <v>0</v>
      </c>
      <c r="BY624" s="178">
        <v>0</v>
      </c>
      <c r="BZ624" s="179">
        <v>0</v>
      </c>
      <c r="CA624" s="179">
        <v>0.17441321508001076</v>
      </c>
    </row>
    <row r="625" spans="1:79" x14ac:dyDescent="0.2">
      <c r="A625" s="170">
        <v>43018</v>
      </c>
      <c r="B625" s="171"/>
      <c r="C625" s="172" t="s">
        <v>232</v>
      </c>
      <c r="D625" s="172">
        <v>2.3109180324178434E-2</v>
      </c>
      <c r="E625" s="172" t="s">
        <v>232</v>
      </c>
      <c r="F625" s="172" t="s">
        <v>232</v>
      </c>
      <c r="G625" s="172">
        <v>0.3712839813849349</v>
      </c>
      <c r="H625" s="173" t="s">
        <v>232</v>
      </c>
      <c r="I625" s="171"/>
      <c r="J625" s="172"/>
      <c r="K625" s="172"/>
      <c r="L625" s="172"/>
      <c r="M625" s="171"/>
      <c r="N625" s="172"/>
      <c r="O625" s="172"/>
      <c r="P625" s="172"/>
      <c r="Q625" s="172"/>
      <c r="R625" s="172" t="s">
        <v>232</v>
      </c>
      <c r="S625" s="172"/>
      <c r="T625" s="172">
        <v>0.50465070255292988</v>
      </c>
      <c r="U625" s="172" t="s">
        <v>232</v>
      </c>
      <c r="V625" s="172">
        <v>0.50465070255292988</v>
      </c>
      <c r="W625" s="172" t="s">
        <v>232</v>
      </c>
      <c r="X625" s="172"/>
      <c r="Y625" s="172"/>
      <c r="Z625" s="172"/>
      <c r="AA625" s="172" t="s">
        <v>232</v>
      </c>
      <c r="AB625" s="172"/>
      <c r="AC625" s="172"/>
      <c r="AD625" s="172"/>
      <c r="AE625" s="172"/>
      <c r="AF625" s="172"/>
      <c r="AG625" s="172"/>
      <c r="AH625" s="172"/>
      <c r="AI625" s="172" t="s">
        <v>232</v>
      </c>
      <c r="AJ625" s="173"/>
      <c r="AK625" s="170">
        <v>43018</v>
      </c>
      <c r="AL625" s="171" t="s">
        <v>232</v>
      </c>
      <c r="AM625" s="172">
        <v>0</v>
      </c>
      <c r="AN625" s="172">
        <v>0</v>
      </c>
      <c r="AO625" s="172">
        <v>0</v>
      </c>
      <c r="AP625" s="172">
        <v>0</v>
      </c>
      <c r="AQ625" s="172">
        <v>0</v>
      </c>
      <c r="AR625" s="173">
        <v>0</v>
      </c>
      <c r="AS625" s="174">
        <v>0</v>
      </c>
      <c r="AT625" s="171">
        <v>0.4</v>
      </c>
      <c r="AU625" s="172" t="s">
        <v>232</v>
      </c>
      <c r="AV625" s="172">
        <v>0.4</v>
      </c>
      <c r="AW625" s="175" t="s">
        <v>232</v>
      </c>
      <c r="AX625" s="176">
        <v>0.4</v>
      </c>
      <c r="AY625" s="171" t="s">
        <v>232</v>
      </c>
      <c r="AZ625" s="172">
        <v>0</v>
      </c>
      <c r="BA625" s="172">
        <v>0</v>
      </c>
      <c r="BB625" s="172">
        <v>0</v>
      </c>
      <c r="BC625" s="172">
        <v>0</v>
      </c>
      <c r="BD625" s="172">
        <v>0</v>
      </c>
      <c r="BE625" s="172">
        <v>0</v>
      </c>
      <c r="BF625" s="172">
        <v>0</v>
      </c>
      <c r="BG625" s="172">
        <v>0</v>
      </c>
      <c r="BH625" s="172">
        <v>0</v>
      </c>
      <c r="BI625" s="172">
        <v>0</v>
      </c>
      <c r="BJ625" s="172" t="s">
        <v>232</v>
      </c>
      <c r="BK625" s="172">
        <v>0</v>
      </c>
      <c r="BL625" s="172" t="s">
        <v>232</v>
      </c>
      <c r="BM625" s="172">
        <v>0</v>
      </c>
      <c r="BN625" s="172">
        <v>0</v>
      </c>
      <c r="BO625" s="172">
        <v>0</v>
      </c>
      <c r="BP625" s="172" t="s">
        <v>232</v>
      </c>
      <c r="BQ625" s="172" t="s">
        <v>232</v>
      </c>
      <c r="BR625" s="172" t="s">
        <v>232</v>
      </c>
      <c r="BS625" s="172">
        <v>0</v>
      </c>
      <c r="BT625" s="172">
        <v>0</v>
      </c>
      <c r="BU625" s="172">
        <v>0</v>
      </c>
      <c r="BV625" s="173"/>
      <c r="BW625" s="174">
        <v>0</v>
      </c>
      <c r="BX625" s="177">
        <v>0</v>
      </c>
      <c r="BY625" s="178">
        <v>0</v>
      </c>
      <c r="BZ625" s="179">
        <v>0</v>
      </c>
      <c r="CA625" s="179">
        <v>8.7206607540005379E-2</v>
      </c>
    </row>
    <row r="626" spans="1:79" x14ac:dyDescent="0.2">
      <c r="A626" s="170">
        <v>43020</v>
      </c>
      <c r="B626" s="171"/>
      <c r="C626" s="172" t="s">
        <v>232</v>
      </c>
      <c r="D626" s="172" t="s">
        <v>232</v>
      </c>
      <c r="E626" s="172" t="s">
        <v>232</v>
      </c>
      <c r="F626" s="172" t="s">
        <v>232</v>
      </c>
      <c r="G626" s="172">
        <v>0.37124621761130511</v>
      </c>
      <c r="H626" s="173" t="s">
        <v>232</v>
      </c>
      <c r="I626" s="171"/>
      <c r="J626" s="172"/>
      <c r="K626" s="172"/>
      <c r="L626" s="172"/>
      <c r="M626" s="171"/>
      <c r="N626" s="172"/>
      <c r="O626" s="172"/>
      <c r="P626" s="172"/>
      <c r="Q626" s="172"/>
      <c r="R626" s="172" t="s">
        <v>232</v>
      </c>
      <c r="S626" s="172"/>
      <c r="T626" s="172">
        <v>0.50170947360088369</v>
      </c>
      <c r="U626" s="172" t="s">
        <v>232</v>
      </c>
      <c r="V626" s="172">
        <v>0.50170947360088369</v>
      </c>
      <c r="W626" s="172" t="s">
        <v>232</v>
      </c>
      <c r="X626" s="172"/>
      <c r="Y626" s="172"/>
      <c r="Z626" s="172"/>
      <c r="AA626" s="172" t="s">
        <v>232</v>
      </c>
      <c r="AB626" s="172"/>
      <c r="AC626" s="172"/>
      <c r="AD626" s="172"/>
      <c r="AE626" s="172"/>
      <c r="AF626" s="172"/>
      <c r="AG626" s="172"/>
      <c r="AH626" s="172"/>
      <c r="AI626" s="172" t="s">
        <v>232</v>
      </c>
      <c r="AJ626" s="173"/>
      <c r="AK626" s="170">
        <v>43020</v>
      </c>
      <c r="AL626" s="171">
        <v>0</v>
      </c>
      <c r="AM626" s="172">
        <v>0</v>
      </c>
      <c r="AN626" s="172">
        <v>0</v>
      </c>
      <c r="AO626" s="172">
        <v>0</v>
      </c>
      <c r="AP626" s="172">
        <v>0</v>
      </c>
      <c r="AQ626" s="172">
        <v>0</v>
      </c>
      <c r="AR626" s="173">
        <v>0</v>
      </c>
      <c r="AS626" s="174">
        <v>0</v>
      </c>
      <c r="AT626" s="171">
        <v>0</v>
      </c>
      <c r="AU626" s="172" t="s">
        <v>232</v>
      </c>
      <c r="AV626" s="172">
        <v>0</v>
      </c>
      <c r="AW626" s="175">
        <v>0</v>
      </c>
      <c r="AX626" s="176">
        <v>0</v>
      </c>
      <c r="AY626" s="171">
        <v>0</v>
      </c>
      <c r="AZ626" s="172">
        <v>0</v>
      </c>
      <c r="BA626" s="172">
        <v>0</v>
      </c>
      <c r="BB626" s="172">
        <v>0</v>
      </c>
      <c r="BC626" s="172">
        <v>0</v>
      </c>
      <c r="BD626" s="172">
        <v>0</v>
      </c>
      <c r="BE626" s="172">
        <v>0</v>
      </c>
      <c r="BF626" s="172">
        <v>0</v>
      </c>
      <c r="BG626" s="172">
        <v>0</v>
      </c>
      <c r="BH626" s="172">
        <v>0</v>
      </c>
      <c r="BI626" s="172">
        <v>0</v>
      </c>
      <c r="BJ626" s="172" t="s">
        <v>232</v>
      </c>
      <c r="BK626" s="172">
        <v>0</v>
      </c>
      <c r="BL626" s="172" t="s">
        <v>232</v>
      </c>
      <c r="BM626" s="172">
        <v>0</v>
      </c>
      <c r="BN626" s="172">
        <v>0</v>
      </c>
      <c r="BO626" s="172">
        <v>0</v>
      </c>
      <c r="BP626" s="172" t="s">
        <v>232</v>
      </c>
      <c r="BQ626" s="172" t="s">
        <v>232</v>
      </c>
      <c r="BR626" s="172" t="s">
        <v>232</v>
      </c>
      <c r="BS626" s="172">
        <v>0</v>
      </c>
      <c r="BT626" s="172">
        <v>0</v>
      </c>
      <c r="BU626" s="172">
        <v>0</v>
      </c>
      <c r="BV626" s="173"/>
      <c r="BW626" s="174">
        <v>0</v>
      </c>
      <c r="BX626" s="177">
        <v>0</v>
      </c>
      <c r="BY626" s="178">
        <v>0</v>
      </c>
      <c r="BZ626" s="179">
        <v>0</v>
      </c>
      <c r="CA626" s="179">
        <v>0</v>
      </c>
    </row>
    <row r="627" spans="1:79" x14ac:dyDescent="0.2">
      <c r="A627" s="170">
        <v>43021</v>
      </c>
      <c r="B627" s="171"/>
      <c r="C627" s="172" t="s">
        <v>232</v>
      </c>
      <c r="D627" s="172" t="s">
        <v>232</v>
      </c>
      <c r="E627" s="172" t="s">
        <v>232</v>
      </c>
      <c r="F627" s="172" t="s">
        <v>232</v>
      </c>
      <c r="G627" s="172">
        <v>0.37122733860509544</v>
      </c>
      <c r="H627" s="173" t="s">
        <v>232</v>
      </c>
      <c r="I627" s="171"/>
      <c r="J627" s="172"/>
      <c r="K627" s="172"/>
      <c r="L627" s="172"/>
      <c r="M627" s="171"/>
      <c r="N627" s="172"/>
      <c r="O627" s="172"/>
      <c r="P627" s="172"/>
      <c r="Q627" s="172"/>
      <c r="R627" s="172" t="s">
        <v>232</v>
      </c>
      <c r="S627" s="172"/>
      <c r="T627" s="172">
        <v>0.50073229624351834</v>
      </c>
      <c r="U627" s="172" t="s">
        <v>232</v>
      </c>
      <c r="V627" s="172">
        <v>0.50073229624351834</v>
      </c>
      <c r="W627" s="172">
        <v>0.57869526102073954</v>
      </c>
      <c r="X627" s="172"/>
      <c r="Y627" s="172"/>
      <c r="Z627" s="172"/>
      <c r="AA627" s="172">
        <v>2.3389989084671758</v>
      </c>
      <c r="AB627" s="172"/>
      <c r="AC627" s="172"/>
      <c r="AD627" s="172"/>
      <c r="AE627" s="172"/>
      <c r="AF627" s="172"/>
      <c r="AG627" s="172"/>
      <c r="AH627" s="172"/>
      <c r="AI627" s="172">
        <v>1.0741993236522762</v>
      </c>
      <c r="AJ627" s="173"/>
      <c r="AK627" s="170">
        <v>43021</v>
      </c>
      <c r="AL627" s="171">
        <v>0</v>
      </c>
      <c r="AM627" s="172">
        <v>0</v>
      </c>
      <c r="AN627" s="172">
        <v>0</v>
      </c>
      <c r="AO627" s="172">
        <v>0</v>
      </c>
      <c r="AP627" s="172">
        <v>0</v>
      </c>
      <c r="AQ627" s="172">
        <v>0</v>
      </c>
      <c r="AR627" s="173">
        <v>0</v>
      </c>
      <c r="AS627" s="174">
        <v>0</v>
      </c>
      <c r="AT627" s="171" t="s">
        <v>232</v>
      </c>
      <c r="AU627" s="172" t="s">
        <v>232</v>
      </c>
      <c r="AV627" s="172" t="s">
        <v>232</v>
      </c>
      <c r="AW627" s="175">
        <v>1.8800000000000001</v>
      </c>
      <c r="AX627" s="176">
        <v>1.8800000000000001</v>
      </c>
      <c r="AY627" s="171">
        <v>0</v>
      </c>
      <c r="AZ627" s="172">
        <v>0</v>
      </c>
      <c r="BA627" s="172">
        <v>0</v>
      </c>
      <c r="BB627" s="172">
        <v>0</v>
      </c>
      <c r="BC627" s="172">
        <v>0</v>
      </c>
      <c r="BD627" s="172">
        <v>0</v>
      </c>
      <c r="BE627" s="172">
        <v>0</v>
      </c>
      <c r="BF627" s="172">
        <v>0</v>
      </c>
      <c r="BG627" s="172">
        <v>0</v>
      </c>
      <c r="BH627" s="172">
        <v>0</v>
      </c>
      <c r="BI627" s="172">
        <v>0</v>
      </c>
      <c r="BJ627" s="172" t="s">
        <v>232</v>
      </c>
      <c r="BK627" s="172">
        <v>0</v>
      </c>
      <c r="BL627" s="172" t="s">
        <v>232</v>
      </c>
      <c r="BM627" s="172">
        <v>0</v>
      </c>
      <c r="BN627" s="172">
        <v>0</v>
      </c>
      <c r="BO627" s="172">
        <v>0</v>
      </c>
      <c r="BP627" s="172" t="s">
        <v>232</v>
      </c>
      <c r="BQ627" s="172" t="s">
        <v>232</v>
      </c>
      <c r="BR627" s="172" t="s">
        <v>232</v>
      </c>
      <c r="BS627" s="172">
        <v>0</v>
      </c>
      <c r="BT627" s="172">
        <v>0</v>
      </c>
      <c r="BU627" s="172">
        <v>0</v>
      </c>
      <c r="BV627" s="173"/>
      <c r="BW627" s="174">
        <v>0</v>
      </c>
      <c r="BX627" s="177">
        <v>0</v>
      </c>
      <c r="BY627" s="178">
        <v>2.159707644</v>
      </c>
      <c r="BZ627" s="179">
        <v>0</v>
      </c>
      <c r="CA627" s="179">
        <v>0.88072299771666951</v>
      </c>
    </row>
    <row r="628" spans="1:79" x14ac:dyDescent="0.2">
      <c r="A628" s="170">
        <v>43024</v>
      </c>
      <c r="B628" s="171"/>
      <c r="C628" s="172" t="s">
        <v>232</v>
      </c>
      <c r="D628" s="172" t="s">
        <v>232</v>
      </c>
      <c r="E628" s="172" t="s">
        <v>232</v>
      </c>
      <c r="F628" s="172" t="s">
        <v>232</v>
      </c>
      <c r="G628" s="172">
        <v>0.20422989580211812</v>
      </c>
      <c r="H628" s="173" t="s">
        <v>232</v>
      </c>
      <c r="I628" s="171"/>
      <c r="J628" s="172"/>
      <c r="K628" s="172"/>
      <c r="L628" s="172"/>
      <c r="M628" s="171"/>
      <c r="N628" s="172"/>
      <c r="O628" s="172"/>
      <c r="P628" s="172"/>
      <c r="Q628" s="172"/>
      <c r="R628" s="172" t="s">
        <v>232</v>
      </c>
      <c r="S628" s="172"/>
      <c r="T628" s="172">
        <v>0.39705525603132502</v>
      </c>
      <c r="U628" s="172" t="s">
        <v>232</v>
      </c>
      <c r="V628" s="172">
        <v>0.39705525603132502</v>
      </c>
      <c r="W628" s="172" t="s">
        <v>232</v>
      </c>
      <c r="X628" s="172"/>
      <c r="Y628" s="172"/>
      <c r="Z628" s="172"/>
      <c r="AA628" s="172">
        <v>2.3393115740225019</v>
      </c>
      <c r="AB628" s="172"/>
      <c r="AC628" s="172"/>
      <c r="AD628" s="172"/>
      <c r="AE628" s="172"/>
      <c r="AF628" s="172"/>
      <c r="AG628" s="172"/>
      <c r="AH628" s="172"/>
      <c r="AI628" s="172">
        <v>1.0050251256281406</v>
      </c>
      <c r="AJ628" s="173"/>
      <c r="AK628" s="170">
        <v>43024</v>
      </c>
      <c r="AL628" s="171">
        <v>0</v>
      </c>
      <c r="AM628" s="172">
        <v>0</v>
      </c>
      <c r="AN628" s="172">
        <v>0</v>
      </c>
      <c r="AO628" s="172">
        <v>0</v>
      </c>
      <c r="AP628" s="172">
        <v>0</v>
      </c>
      <c r="AQ628" s="172">
        <v>0</v>
      </c>
      <c r="AR628" s="173">
        <v>0</v>
      </c>
      <c r="AS628" s="174">
        <v>0</v>
      </c>
      <c r="AT628" s="171" t="s">
        <v>232</v>
      </c>
      <c r="AU628" s="172">
        <v>0</v>
      </c>
      <c r="AV628" s="172">
        <v>0</v>
      </c>
      <c r="AW628" s="175">
        <v>0</v>
      </c>
      <c r="AX628" s="176">
        <v>0</v>
      </c>
      <c r="AY628" s="171">
        <v>0</v>
      </c>
      <c r="AZ628" s="172">
        <v>0</v>
      </c>
      <c r="BA628" s="172">
        <v>0</v>
      </c>
      <c r="BB628" s="172">
        <v>0</v>
      </c>
      <c r="BC628" s="172">
        <v>0</v>
      </c>
      <c r="BD628" s="172">
        <v>0</v>
      </c>
      <c r="BE628" s="172">
        <v>0</v>
      </c>
      <c r="BF628" s="172">
        <v>0</v>
      </c>
      <c r="BG628" s="172">
        <v>0</v>
      </c>
      <c r="BH628" s="172">
        <v>0</v>
      </c>
      <c r="BI628" s="172">
        <v>0</v>
      </c>
      <c r="BJ628" s="172" t="s">
        <v>232</v>
      </c>
      <c r="BK628" s="172">
        <v>0</v>
      </c>
      <c r="BL628" s="172" t="s">
        <v>232</v>
      </c>
      <c r="BM628" s="172">
        <v>0</v>
      </c>
      <c r="BN628" s="172">
        <v>0</v>
      </c>
      <c r="BO628" s="172">
        <v>0</v>
      </c>
      <c r="BP628" s="172" t="s">
        <v>232</v>
      </c>
      <c r="BQ628" s="172" t="s">
        <v>232</v>
      </c>
      <c r="BR628" s="172" t="s">
        <v>232</v>
      </c>
      <c r="BS628" s="172">
        <v>0</v>
      </c>
      <c r="BT628" s="172">
        <v>0</v>
      </c>
      <c r="BU628" s="172">
        <v>0</v>
      </c>
      <c r="BV628" s="173"/>
      <c r="BW628" s="174">
        <v>0</v>
      </c>
      <c r="BX628" s="177">
        <v>0</v>
      </c>
      <c r="BY628" s="178">
        <v>0</v>
      </c>
      <c r="BZ628" s="179">
        <v>0</v>
      </c>
      <c r="CA628" s="179">
        <v>0</v>
      </c>
    </row>
    <row r="629" spans="1:79" x14ac:dyDescent="0.2">
      <c r="A629" s="170">
        <v>43025</v>
      </c>
      <c r="B629" s="171"/>
      <c r="C629" s="172" t="s">
        <v>232</v>
      </c>
      <c r="D629" s="172" t="s">
        <v>232</v>
      </c>
      <c r="E629" s="172" t="s">
        <v>232</v>
      </c>
      <c r="F629" s="172" t="s">
        <v>232</v>
      </c>
      <c r="G629" s="172">
        <v>0.2896856656417664</v>
      </c>
      <c r="H629" s="173" t="s">
        <v>232</v>
      </c>
      <c r="I629" s="171"/>
      <c r="J629" s="172"/>
      <c r="K629" s="172"/>
      <c r="L629" s="172"/>
      <c r="M629" s="171"/>
      <c r="N629" s="172"/>
      <c r="O629" s="172"/>
      <c r="P629" s="172"/>
      <c r="Q629" s="172"/>
      <c r="R629" s="172" t="s">
        <v>232</v>
      </c>
      <c r="S629" s="172"/>
      <c r="T629" s="172">
        <v>0.39706705086121591</v>
      </c>
      <c r="U629" s="172">
        <v>0.57683983210362055</v>
      </c>
      <c r="V629" s="172">
        <v>0.48695344148241826</v>
      </c>
      <c r="W629" s="172" t="s">
        <v>232</v>
      </c>
      <c r="X629" s="172"/>
      <c r="Y629" s="172"/>
      <c r="Z629" s="172"/>
      <c r="AA629" s="172">
        <v>2.3340269763255339</v>
      </c>
      <c r="AB629" s="172"/>
      <c r="AC629" s="172"/>
      <c r="AD629" s="172"/>
      <c r="AE629" s="172"/>
      <c r="AF629" s="172"/>
      <c r="AG629" s="172"/>
      <c r="AH629" s="172"/>
      <c r="AI629" s="172">
        <v>2.1721303278196662</v>
      </c>
      <c r="AJ629" s="173"/>
      <c r="AK629" s="170">
        <v>43025</v>
      </c>
      <c r="AL629" s="171">
        <v>0</v>
      </c>
      <c r="AM629" s="172">
        <v>0</v>
      </c>
      <c r="AN629" s="172">
        <v>0</v>
      </c>
      <c r="AO629" s="172">
        <v>0</v>
      </c>
      <c r="AP629" s="172">
        <v>0</v>
      </c>
      <c r="AQ629" s="172">
        <v>0</v>
      </c>
      <c r="AR629" s="173">
        <v>0</v>
      </c>
      <c r="AS629" s="174">
        <v>0</v>
      </c>
      <c r="AT629" s="171" t="s">
        <v>232</v>
      </c>
      <c r="AU629" s="172">
        <v>0</v>
      </c>
      <c r="AV629" s="172">
        <v>0</v>
      </c>
      <c r="AW629" s="175" t="s">
        <v>232</v>
      </c>
      <c r="AX629" s="176">
        <v>0</v>
      </c>
      <c r="AY629" s="171">
        <v>0</v>
      </c>
      <c r="AZ629" s="172">
        <v>0</v>
      </c>
      <c r="BA629" s="172">
        <v>0</v>
      </c>
      <c r="BB629" s="172">
        <v>0</v>
      </c>
      <c r="BC629" s="172">
        <v>0</v>
      </c>
      <c r="BD629" s="172">
        <v>0</v>
      </c>
      <c r="BE629" s="172">
        <v>0</v>
      </c>
      <c r="BF629" s="172">
        <v>0</v>
      </c>
      <c r="BG629" s="172">
        <v>0</v>
      </c>
      <c r="BH629" s="172">
        <v>0</v>
      </c>
      <c r="BI629" s="172">
        <v>0</v>
      </c>
      <c r="BJ629" s="172" t="s">
        <v>232</v>
      </c>
      <c r="BK629" s="172">
        <v>0</v>
      </c>
      <c r="BL629" s="172" t="s">
        <v>232</v>
      </c>
      <c r="BM629" s="172">
        <v>0</v>
      </c>
      <c r="BN629" s="172">
        <v>0</v>
      </c>
      <c r="BO629" s="172">
        <v>0</v>
      </c>
      <c r="BP629" s="172" t="s">
        <v>232</v>
      </c>
      <c r="BQ629" s="172" t="s">
        <v>232</v>
      </c>
      <c r="BR629" s="172" t="s">
        <v>232</v>
      </c>
      <c r="BS629" s="172">
        <v>0</v>
      </c>
      <c r="BT629" s="172">
        <v>0</v>
      </c>
      <c r="BU629" s="172">
        <v>0</v>
      </c>
      <c r="BV629" s="173"/>
      <c r="BW629" s="174">
        <v>0</v>
      </c>
      <c r="BX629" s="177">
        <v>0</v>
      </c>
      <c r="BY629" s="178">
        <v>0</v>
      </c>
      <c r="BZ629" s="179">
        <v>0</v>
      </c>
      <c r="CA629" s="179">
        <v>0</v>
      </c>
    </row>
    <row r="630" spans="1:79" x14ac:dyDescent="0.2">
      <c r="A630" s="170">
        <v>43026</v>
      </c>
      <c r="B630" s="171"/>
      <c r="C630" s="172" t="s">
        <v>232</v>
      </c>
      <c r="D630" s="172" t="s">
        <v>232</v>
      </c>
      <c r="E630" s="172" t="s">
        <v>232</v>
      </c>
      <c r="F630" s="172" t="s">
        <v>232</v>
      </c>
      <c r="G630" s="172">
        <v>0.28967094397153764</v>
      </c>
      <c r="H630" s="173" t="s">
        <v>232</v>
      </c>
      <c r="I630" s="171"/>
      <c r="J630" s="172"/>
      <c r="K630" s="172"/>
      <c r="L630" s="172"/>
      <c r="M630" s="171"/>
      <c r="N630" s="172"/>
      <c r="O630" s="172"/>
      <c r="P630" s="172"/>
      <c r="Q630" s="172"/>
      <c r="R630" s="172" t="s">
        <v>232</v>
      </c>
      <c r="S630" s="172"/>
      <c r="T630" s="172">
        <v>0.39509840326773205</v>
      </c>
      <c r="U630" s="172">
        <v>0.57491670517279914</v>
      </c>
      <c r="V630" s="172">
        <v>0.48500755422026559</v>
      </c>
      <c r="W630" s="172" t="s">
        <v>232</v>
      </c>
      <c r="X630" s="172"/>
      <c r="Y630" s="172"/>
      <c r="Z630" s="172"/>
      <c r="AA630" s="172">
        <v>2.9225034543120043</v>
      </c>
      <c r="AB630" s="172"/>
      <c r="AC630" s="172"/>
      <c r="AD630" s="172"/>
      <c r="AE630" s="172"/>
      <c r="AF630" s="172"/>
      <c r="AG630" s="172"/>
      <c r="AH630" s="172"/>
      <c r="AI630" s="172">
        <v>1.0841995325011224</v>
      </c>
      <c r="AJ630" s="173"/>
      <c r="AK630" s="170">
        <v>43026</v>
      </c>
      <c r="AL630" s="171">
        <v>0</v>
      </c>
      <c r="AM630" s="172">
        <v>0</v>
      </c>
      <c r="AN630" s="172">
        <v>0</v>
      </c>
      <c r="AO630" s="172">
        <v>0</v>
      </c>
      <c r="AP630" s="172">
        <v>0</v>
      </c>
      <c r="AQ630" s="172">
        <v>0</v>
      </c>
      <c r="AR630" s="173">
        <v>0</v>
      </c>
      <c r="AS630" s="174">
        <v>0</v>
      </c>
      <c r="AT630" s="171" t="s">
        <v>232</v>
      </c>
      <c r="AU630" s="172">
        <v>0</v>
      </c>
      <c r="AV630" s="172">
        <v>0</v>
      </c>
      <c r="AW630" s="175" t="s">
        <v>232</v>
      </c>
      <c r="AX630" s="176">
        <v>0</v>
      </c>
      <c r="AY630" s="171">
        <v>0</v>
      </c>
      <c r="AZ630" s="172">
        <v>0</v>
      </c>
      <c r="BA630" s="172">
        <v>0</v>
      </c>
      <c r="BB630" s="172">
        <v>0</v>
      </c>
      <c r="BC630" s="172">
        <v>0</v>
      </c>
      <c r="BD630" s="172">
        <v>0</v>
      </c>
      <c r="BE630" s="172">
        <v>0</v>
      </c>
      <c r="BF630" s="172">
        <v>0</v>
      </c>
      <c r="BG630" s="172">
        <v>0</v>
      </c>
      <c r="BH630" s="172">
        <v>0</v>
      </c>
      <c r="BI630" s="172">
        <v>0</v>
      </c>
      <c r="BJ630" s="172" t="s">
        <v>232</v>
      </c>
      <c r="BK630" s="172">
        <v>0</v>
      </c>
      <c r="BL630" s="172" t="s">
        <v>232</v>
      </c>
      <c r="BM630" s="172">
        <v>0</v>
      </c>
      <c r="BN630" s="172">
        <v>0</v>
      </c>
      <c r="BO630" s="172">
        <v>0</v>
      </c>
      <c r="BP630" s="172" t="s">
        <v>232</v>
      </c>
      <c r="BQ630" s="172" t="s">
        <v>232</v>
      </c>
      <c r="BR630" s="172" t="s">
        <v>232</v>
      </c>
      <c r="BS630" s="172">
        <v>0</v>
      </c>
      <c r="BT630" s="172">
        <v>0</v>
      </c>
      <c r="BU630" s="172">
        <v>0</v>
      </c>
      <c r="BV630" s="173"/>
      <c r="BW630" s="174">
        <v>0</v>
      </c>
      <c r="BX630" s="177">
        <v>0</v>
      </c>
      <c r="BY630" s="178">
        <v>0</v>
      </c>
      <c r="BZ630" s="179">
        <v>0</v>
      </c>
      <c r="CA630" s="179">
        <v>0</v>
      </c>
    </row>
    <row r="631" spans="1:79" x14ac:dyDescent="0.2">
      <c r="A631" s="170">
        <v>43027</v>
      </c>
      <c r="B631" s="171"/>
      <c r="C631" s="172" t="s">
        <v>232</v>
      </c>
      <c r="D631" s="172" t="s">
        <v>232</v>
      </c>
      <c r="E631" s="172" t="s">
        <v>232</v>
      </c>
      <c r="F631" s="172" t="s">
        <v>232</v>
      </c>
      <c r="G631" s="172">
        <v>0.28965622379754208</v>
      </c>
      <c r="H631" s="173" t="s">
        <v>232</v>
      </c>
      <c r="I631" s="171"/>
      <c r="J631" s="172"/>
      <c r="K631" s="172"/>
      <c r="L631" s="172"/>
      <c r="M631" s="171"/>
      <c r="N631" s="172"/>
      <c r="O631" s="172"/>
      <c r="P631" s="172"/>
      <c r="Q631" s="172"/>
      <c r="R631" s="172" t="s">
        <v>232</v>
      </c>
      <c r="S631" s="172"/>
      <c r="T631" s="172">
        <v>0.39411793830766567</v>
      </c>
      <c r="U631" s="172">
        <v>0.5739578773286671</v>
      </c>
      <c r="V631" s="172">
        <v>0.48403790781816636</v>
      </c>
      <c r="W631" s="172" t="s">
        <v>232</v>
      </c>
      <c r="X631" s="172"/>
      <c r="Y631" s="172"/>
      <c r="Z631" s="172"/>
      <c r="AA631" s="172">
        <v>2.3342350010472415</v>
      </c>
      <c r="AB631" s="172"/>
      <c r="AC631" s="172"/>
      <c r="AD631" s="172"/>
      <c r="AE631" s="172"/>
      <c r="AF631" s="172"/>
      <c r="AG631" s="172"/>
      <c r="AH631" s="172"/>
      <c r="AI631" s="172">
        <v>1.0969840479817343</v>
      </c>
      <c r="AJ631" s="173"/>
      <c r="AK631" s="170">
        <v>43027</v>
      </c>
      <c r="AL631" s="171" t="s">
        <v>232</v>
      </c>
      <c r="AM631" s="172">
        <v>0</v>
      </c>
      <c r="AN631" s="172">
        <v>0</v>
      </c>
      <c r="AO631" s="172">
        <v>0</v>
      </c>
      <c r="AP631" s="172">
        <v>0</v>
      </c>
      <c r="AQ631" s="172">
        <v>0</v>
      </c>
      <c r="AR631" s="173">
        <v>0</v>
      </c>
      <c r="AS631" s="174">
        <v>0</v>
      </c>
      <c r="AT631" s="171" t="s">
        <v>232</v>
      </c>
      <c r="AU631" s="172">
        <v>0</v>
      </c>
      <c r="AV631" s="172">
        <v>0</v>
      </c>
      <c r="AW631" s="175" t="s">
        <v>232</v>
      </c>
      <c r="AX631" s="176">
        <v>0</v>
      </c>
      <c r="AY631" s="171" t="s">
        <v>232</v>
      </c>
      <c r="AZ631" s="172">
        <v>0</v>
      </c>
      <c r="BA631" s="172">
        <v>0</v>
      </c>
      <c r="BB631" s="172">
        <v>0</v>
      </c>
      <c r="BC631" s="172">
        <v>0</v>
      </c>
      <c r="BD631" s="172">
        <v>0</v>
      </c>
      <c r="BE631" s="172">
        <v>0</v>
      </c>
      <c r="BF631" s="172">
        <v>0</v>
      </c>
      <c r="BG631" s="172">
        <v>0</v>
      </c>
      <c r="BH631" s="172">
        <v>0</v>
      </c>
      <c r="BI631" s="172">
        <v>0</v>
      </c>
      <c r="BJ631" s="172" t="s">
        <v>232</v>
      </c>
      <c r="BK631" s="172">
        <v>0</v>
      </c>
      <c r="BL631" s="172" t="s">
        <v>232</v>
      </c>
      <c r="BM631" s="172">
        <v>0</v>
      </c>
      <c r="BN631" s="172">
        <v>0</v>
      </c>
      <c r="BO631" s="172">
        <v>0</v>
      </c>
      <c r="BP631" s="172" t="s">
        <v>232</v>
      </c>
      <c r="BQ631" s="172" t="s">
        <v>232</v>
      </c>
      <c r="BR631" s="172" t="s">
        <v>232</v>
      </c>
      <c r="BS631" s="172">
        <v>0</v>
      </c>
      <c r="BT631" s="172">
        <v>0</v>
      </c>
      <c r="BU631" s="172">
        <v>0</v>
      </c>
      <c r="BV631" s="173"/>
      <c r="BW631" s="174">
        <v>0</v>
      </c>
      <c r="BX631" s="177">
        <v>0</v>
      </c>
      <c r="BY631" s="178">
        <v>0</v>
      </c>
      <c r="BZ631" s="179">
        <v>0</v>
      </c>
      <c r="CA631" s="179">
        <v>0</v>
      </c>
    </row>
    <row r="632" spans="1:79" x14ac:dyDescent="0.2">
      <c r="A632" s="170">
        <v>43028</v>
      </c>
      <c r="B632" s="171"/>
      <c r="C632" s="172" t="s">
        <v>232</v>
      </c>
      <c r="D632" s="172" t="s">
        <v>232</v>
      </c>
      <c r="E632" s="172" t="s">
        <v>232</v>
      </c>
      <c r="F632" s="172" t="s">
        <v>232</v>
      </c>
      <c r="G632" s="172" t="s">
        <v>232</v>
      </c>
      <c r="H632" s="173" t="s">
        <v>232</v>
      </c>
      <c r="I632" s="171"/>
      <c r="J632" s="172"/>
      <c r="K632" s="172"/>
      <c r="L632" s="172"/>
      <c r="M632" s="171"/>
      <c r="N632" s="172"/>
      <c r="O632" s="172"/>
      <c r="P632" s="172"/>
      <c r="Q632" s="172"/>
      <c r="R632" s="172" t="s">
        <v>232</v>
      </c>
      <c r="S632" s="172"/>
      <c r="T632" s="172" t="s">
        <v>232</v>
      </c>
      <c r="U632" s="172" t="s">
        <v>232</v>
      </c>
      <c r="V632" s="172" t="s">
        <v>232</v>
      </c>
      <c r="W632" s="172" t="s">
        <v>232</v>
      </c>
      <c r="X632" s="172"/>
      <c r="Y632" s="172"/>
      <c r="Z632" s="172"/>
      <c r="AA632" s="172" t="s">
        <v>232</v>
      </c>
      <c r="AB632" s="172"/>
      <c r="AC632" s="172"/>
      <c r="AD632" s="172"/>
      <c r="AE632" s="172"/>
      <c r="AF632" s="172"/>
      <c r="AG632" s="172"/>
      <c r="AH632" s="172"/>
      <c r="AI632" s="172" t="s">
        <v>232</v>
      </c>
      <c r="AJ632" s="173"/>
      <c r="AK632" s="170">
        <v>43028</v>
      </c>
      <c r="AL632" s="171" t="s">
        <v>232</v>
      </c>
      <c r="AM632" s="172">
        <v>0</v>
      </c>
      <c r="AN632" s="172">
        <v>0</v>
      </c>
      <c r="AO632" s="172">
        <v>0</v>
      </c>
      <c r="AP632" s="172">
        <v>0</v>
      </c>
      <c r="AQ632" s="172">
        <v>0</v>
      </c>
      <c r="AR632" s="173">
        <v>0</v>
      </c>
      <c r="AS632" s="174">
        <v>0</v>
      </c>
      <c r="AT632" s="171" t="s">
        <v>232</v>
      </c>
      <c r="AU632" s="172">
        <v>0</v>
      </c>
      <c r="AV632" s="172">
        <v>0</v>
      </c>
      <c r="AW632" s="175" t="s">
        <v>232</v>
      </c>
      <c r="AX632" s="176">
        <v>0</v>
      </c>
      <c r="AY632" s="171" t="s">
        <v>232</v>
      </c>
      <c r="AZ632" s="172">
        <v>0</v>
      </c>
      <c r="BA632" s="172">
        <v>0</v>
      </c>
      <c r="BB632" s="172">
        <v>0</v>
      </c>
      <c r="BC632" s="172">
        <v>0</v>
      </c>
      <c r="BD632" s="172">
        <v>0</v>
      </c>
      <c r="BE632" s="172">
        <v>0</v>
      </c>
      <c r="BF632" s="172">
        <v>0</v>
      </c>
      <c r="BG632" s="172">
        <v>0</v>
      </c>
      <c r="BH632" s="172">
        <v>0</v>
      </c>
      <c r="BI632" s="172">
        <v>0</v>
      </c>
      <c r="BJ632" s="172" t="s">
        <v>232</v>
      </c>
      <c r="BK632" s="172">
        <v>0</v>
      </c>
      <c r="BL632" s="172" t="s">
        <v>232</v>
      </c>
      <c r="BM632" s="172">
        <v>0</v>
      </c>
      <c r="BN632" s="172">
        <v>0</v>
      </c>
      <c r="BO632" s="172">
        <v>0</v>
      </c>
      <c r="BP632" s="172" t="s">
        <v>232</v>
      </c>
      <c r="BQ632" s="172" t="s">
        <v>232</v>
      </c>
      <c r="BR632" s="172" t="s">
        <v>232</v>
      </c>
      <c r="BS632" s="172">
        <v>0</v>
      </c>
      <c r="BT632" s="172">
        <v>0</v>
      </c>
      <c r="BU632" s="172">
        <v>0</v>
      </c>
      <c r="BV632" s="173"/>
      <c r="BW632" s="174">
        <v>0</v>
      </c>
      <c r="BX632" s="177">
        <v>0</v>
      </c>
      <c r="BY632" s="178">
        <v>0</v>
      </c>
      <c r="BZ632" s="179">
        <v>0</v>
      </c>
      <c r="CA632" s="179">
        <v>0</v>
      </c>
    </row>
    <row r="633" spans="1:79" x14ac:dyDescent="0.2">
      <c r="A633" s="170">
        <v>43032</v>
      </c>
      <c r="B633" s="171"/>
      <c r="C633" s="172" t="s">
        <v>232</v>
      </c>
      <c r="D633" s="172" t="s">
        <v>232</v>
      </c>
      <c r="E633" s="172" t="s">
        <v>232</v>
      </c>
      <c r="F633" s="172" t="s">
        <v>232</v>
      </c>
      <c r="G633" s="172">
        <v>0.28450947518162994</v>
      </c>
      <c r="H633" s="173" t="s">
        <v>232</v>
      </c>
      <c r="I633" s="171"/>
      <c r="J633" s="172"/>
      <c r="K633" s="172"/>
      <c r="L633" s="172"/>
      <c r="M633" s="171"/>
      <c r="N633" s="172"/>
      <c r="O633" s="172"/>
      <c r="P633" s="172"/>
      <c r="Q633" s="172"/>
      <c r="R633" s="172">
        <v>0.38982883150291014</v>
      </c>
      <c r="S633" s="172"/>
      <c r="T633" s="172" t="s">
        <v>232</v>
      </c>
      <c r="U633" s="172">
        <v>0.56694652461780681</v>
      </c>
      <c r="V633" s="172">
        <v>0.56694652461780681</v>
      </c>
      <c r="W633" s="172" t="s">
        <v>232</v>
      </c>
      <c r="X633" s="172"/>
      <c r="Y633" s="172"/>
      <c r="Z633" s="172"/>
      <c r="AA633" s="172">
        <v>1.7546354731471474</v>
      </c>
      <c r="AB633" s="172"/>
      <c r="AC633" s="172"/>
      <c r="AD633" s="172"/>
      <c r="AE633" s="172"/>
      <c r="AF633" s="172"/>
      <c r="AG633" s="172"/>
      <c r="AH633" s="172"/>
      <c r="AI633" s="172">
        <v>1.0841995325011224</v>
      </c>
      <c r="AJ633" s="173"/>
      <c r="AK633" s="170">
        <v>43032</v>
      </c>
      <c r="AL633" s="171" t="s">
        <v>232</v>
      </c>
      <c r="AM633" s="172">
        <v>0</v>
      </c>
      <c r="AN633" s="172">
        <v>0</v>
      </c>
      <c r="AO633" s="172">
        <v>0</v>
      </c>
      <c r="AP633" s="172">
        <v>0</v>
      </c>
      <c r="AQ633" s="172">
        <v>0</v>
      </c>
      <c r="AR633" s="173">
        <v>0</v>
      </c>
      <c r="AS633" s="174">
        <v>0</v>
      </c>
      <c r="AT633" s="171" t="s">
        <v>232</v>
      </c>
      <c r="AU633" s="172">
        <v>0</v>
      </c>
      <c r="AV633" s="172">
        <v>0</v>
      </c>
      <c r="AW633" s="175" t="s">
        <v>232</v>
      </c>
      <c r="AX633" s="176">
        <v>0</v>
      </c>
      <c r="AY633" s="171" t="s">
        <v>232</v>
      </c>
      <c r="AZ633" s="172">
        <v>0</v>
      </c>
      <c r="BA633" s="172">
        <v>0</v>
      </c>
      <c r="BB633" s="172">
        <v>0</v>
      </c>
      <c r="BC633" s="172">
        <v>0</v>
      </c>
      <c r="BD633" s="172">
        <v>0</v>
      </c>
      <c r="BE633" s="172">
        <v>0</v>
      </c>
      <c r="BF633" s="172">
        <v>0</v>
      </c>
      <c r="BG633" s="172">
        <v>0</v>
      </c>
      <c r="BH633" s="172">
        <v>0</v>
      </c>
      <c r="BI633" s="172">
        <v>0</v>
      </c>
      <c r="BJ633" s="172" t="s">
        <v>232</v>
      </c>
      <c r="BK633" s="172">
        <v>0</v>
      </c>
      <c r="BL633" s="172" t="s">
        <v>232</v>
      </c>
      <c r="BM633" s="172">
        <v>0</v>
      </c>
      <c r="BN633" s="172">
        <v>0</v>
      </c>
      <c r="BO633" s="172">
        <v>0</v>
      </c>
      <c r="BP633" s="172" t="s">
        <v>232</v>
      </c>
      <c r="BQ633" s="172" t="s">
        <v>232</v>
      </c>
      <c r="BR633" s="172" t="s">
        <v>232</v>
      </c>
      <c r="BS633" s="172">
        <v>0</v>
      </c>
      <c r="BT633" s="172">
        <v>0</v>
      </c>
      <c r="BU633" s="172">
        <v>0</v>
      </c>
      <c r="BV633" s="173"/>
      <c r="BW633" s="174">
        <v>0</v>
      </c>
      <c r="BX633" s="177">
        <v>0</v>
      </c>
      <c r="BY633" s="178">
        <v>0</v>
      </c>
      <c r="BZ633" s="179">
        <v>0</v>
      </c>
      <c r="CA633" s="179">
        <v>0</v>
      </c>
    </row>
    <row r="634" spans="1:79" x14ac:dyDescent="0.2">
      <c r="A634" s="170">
        <v>43033</v>
      </c>
      <c r="B634" s="171"/>
      <c r="C634" s="172" t="s">
        <v>232</v>
      </c>
      <c r="D634" s="172" t="s">
        <v>232</v>
      </c>
      <c r="E634" s="172" t="s">
        <v>232</v>
      </c>
      <c r="F634" s="172" t="s">
        <v>232</v>
      </c>
      <c r="G634" s="172">
        <v>0.28449502133712773</v>
      </c>
      <c r="H634" s="173" t="s">
        <v>232</v>
      </c>
      <c r="I634" s="171"/>
      <c r="J634" s="172"/>
      <c r="K634" s="172"/>
      <c r="L634" s="172"/>
      <c r="M634" s="171"/>
      <c r="N634" s="172"/>
      <c r="O634" s="172"/>
      <c r="P634" s="172"/>
      <c r="Q634" s="172"/>
      <c r="R634" s="172">
        <v>0.38823797403164356</v>
      </c>
      <c r="S634" s="172"/>
      <c r="T634" s="172" t="s">
        <v>232</v>
      </c>
      <c r="U634" s="172">
        <v>0.56922395800391523</v>
      </c>
      <c r="V634" s="172">
        <v>0.56922395800391523</v>
      </c>
      <c r="W634" s="172" t="s">
        <v>232</v>
      </c>
      <c r="X634" s="172"/>
      <c r="Y634" s="172"/>
      <c r="Z634" s="172"/>
      <c r="AA634" s="172">
        <v>1.7511889417307425</v>
      </c>
      <c r="AB634" s="172"/>
      <c r="AC634" s="172"/>
      <c r="AD634" s="172"/>
      <c r="AE634" s="172"/>
      <c r="AF634" s="172"/>
      <c r="AG634" s="172"/>
      <c r="AH634" s="172"/>
      <c r="AI634" s="172">
        <v>1.1010281290063084</v>
      </c>
      <c r="AJ634" s="173"/>
      <c r="AK634" s="170">
        <v>43033</v>
      </c>
      <c r="AL634" s="171">
        <v>0</v>
      </c>
      <c r="AM634" s="172">
        <v>0</v>
      </c>
      <c r="AN634" s="172">
        <v>0</v>
      </c>
      <c r="AO634" s="172">
        <v>0</v>
      </c>
      <c r="AP634" s="172">
        <v>0</v>
      </c>
      <c r="AQ634" s="172">
        <v>0</v>
      </c>
      <c r="AR634" s="173">
        <v>0</v>
      </c>
      <c r="AS634" s="174">
        <v>0</v>
      </c>
      <c r="AT634" s="171" t="s">
        <v>232</v>
      </c>
      <c r="AU634" s="172">
        <v>0</v>
      </c>
      <c r="AV634" s="172">
        <v>0</v>
      </c>
      <c r="AW634" s="175" t="s">
        <v>232</v>
      </c>
      <c r="AX634" s="176">
        <v>0</v>
      </c>
      <c r="AY634" s="171">
        <v>0</v>
      </c>
      <c r="AZ634" s="172">
        <v>0</v>
      </c>
      <c r="BA634" s="172">
        <v>0</v>
      </c>
      <c r="BB634" s="172">
        <v>0</v>
      </c>
      <c r="BC634" s="172">
        <v>0</v>
      </c>
      <c r="BD634" s="172">
        <v>0</v>
      </c>
      <c r="BE634" s="172">
        <v>0</v>
      </c>
      <c r="BF634" s="172">
        <v>0</v>
      </c>
      <c r="BG634" s="172">
        <v>0</v>
      </c>
      <c r="BH634" s="172">
        <v>0</v>
      </c>
      <c r="BI634" s="172">
        <v>0</v>
      </c>
      <c r="BJ634" s="172" t="s">
        <v>232</v>
      </c>
      <c r="BK634" s="172">
        <v>0</v>
      </c>
      <c r="BL634" s="172" t="s">
        <v>232</v>
      </c>
      <c r="BM634" s="172">
        <v>0</v>
      </c>
      <c r="BN634" s="172">
        <v>0</v>
      </c>
      <c r="BO634" s="172">
        <v>0</v>
      </c>
      <c r="BP634" s="172" t="s">
        <v>232</v>
      </c>
      <c r="BQ634" s="172" t="s">
        <v>232</v>
      </c>
      <c r="BR634" s="172" t="s">
        <v>232</v>
      </c>
      <c r="BS634" s="172">
        <v>0</v>
      </c>
      <c r="BT634" s="172">
        <v>0</v>
      </c>
      <c r="BU634" s="172">
        <v>0</v>
      </c>
      <c r="BV634" s="173"/>
      <c r="BW634" s="174">
        <v>0</v>
      </c>
      <c r="BX634" s="177">
        <v>0</v>
      </c>
      <c r="BY634" s="178">
        <v>0</v>
      </c>
      <c r="BZ634" s="179">
        <v>0</v>
      </c>
      <c r="CA634" s="179">
        <v>0</v>
      </c>
    </row>
    <row r="635" spans="1:79" x14ac:dyDescent="0.2">
      <c r="A635" s="170">
        <v>43034</v>
      </c>
      <c r="B635" s="171"/>
      <c r="C635" s="172" t="s">
        <v>232</v>
      </c>
      <c r="D635" s="172" t="s">
        <v>232</v>
      </c>
      <c r="E635" s="172" t="s">
        <v>232</v>
      </c>
      <c r="F635" s="172" t="s">
        <v>232</v>
      </c>
      <c r="G635" s="172">
        <v>0.28448056896113905</v>
      </c>
      <c r="H635" s="173" t="s">
        <v>232</v>
      </c>
      <c r="I635" s="171"/>
      <c r="J635" s="172"/>
      <c r="K635" s="172"/>
      <c r="L635" s="172"/>
      <c r="M635" s="171"/>
      <c r="N635" s="172"/>
      <c r="O635" s="172"/>
      <c r="P635" s="172"/>
      <c r="Q635" s="172"/>
      <c r="R635" s="172">
        <v>0.38626864489035967</v>
      </c>
      <c r="S635" s="172"/>
      <c r="T635" s="172" t="s">
        <v>232</v>
      </c>
      <c r="U635" s="172">
        <v>0.38011170034366115</v>
      </c>
      <c r="V635" s="172">
        <v>0.38011170034366115</v>
      </c>
      <c r="W635" s="172" t="s">
        <v>232</v>
      </c>
      <c r="X635" s="172"/>
      <c r="Y635" s="172"/>
      <c r="Z635" s="172"/>
      <c r="AA635" s="172">
        <v>1.170026059671323</v>
      </c>
      <c r="AB635" s="172"/>
      <c r="AC635" s="172"/>
      <c r="AD635" s="172"/>
      <c r="AE635" s="172"/>
      <c r="AF635" s="172"/>
      <c r="AG635" s="172"/>
      <c r="AH635" s="172"/>
      <c r="AI635" s="172">
        <v>1.0979950529893203</v>
      </c>
      <c r="AJ635" s="173"/>
      <c r="AK635" s="170">
        <v>43034</v>
      </c>
      <c r="AL635" s="171">
        <v>0</v>
      </c>
      <c r="AM635" s="172" t="s">
        <v>232</v>
      </c>
      <c r="AN635" s="172">
        <v>0</v>
      </c>
      <c r="AO635" s="172">
        <v>0</v>
      </c>
      <c r="AP635" s="172">
        <v>0</v>
      </c>
      <c r="AQ635" s="172">
        <v>0</v>
      </c>
      <c r="AR635" s="173">
        <v>0</v>
      </c>
      <c r="AS635" s="174">
        <v>0</v>
      </c>
      <c r="AT635" s="171" t="s">
        <v>232</v>
      </c>
      <c r="AU635" s="172">
        <v>0</v>
      </c>
      <c r="AV635" s="172">
        <v>0</v>
      </c>
      <c r="AW635" s="175" t="s">
        <v>232</v>
      </c>
      <c r="AX635" s="176">
        <v>0</v>
      </c>
      <c r="AY635" s="171">
        <v>0</v>
      </c>
      <c r="AZ635" s="172">
        <v>0</v>
      </c>
      <c r="BA635" s="172">
        <v>0</v>
      </c>
      <c r="BB635" s="172">
        <v>0</v>
      </c>
      <c r="BC635" s="172">
        <v>0</v>
      </c>
      <c r="BD635" s="172">
        <v>0</v>
      </c>
      <c r="BE635" s="172">
        <v>0</v>
      </c>
      <c r="BF635" s="172">
        <v>0</v>
      </c>
      <c r="BG635" s="172">
        <v>0</v>
      </c>
      <c r="BH635" s="172">
        <v>0</v>
      </c>
      <c r="BI635" s="172">
        <v>0</v>
      </c>
      <c r="BJ635" s="172" t="s">
        <v>232</v>
      </c>
      <c r="BK635" s="172">
        <v>0</v>
      </c>
      <c r="BL635" s="172" t="s">
        <v>232</v>
      </c>
      <c r="BM635" s="172">
        <v>0</v>
      </c>
      <c r="BN635" s="172">
        <v>0</v>
      </c>
      <c r="BO635" s="172">
        <v>0</v>
      </c>
      <c r="BP635" s="172" t="s">
        <v>232</v>
      </c>
      <c r="BQ635" s="172" t="s">
        <v>232</v>
      </c>
      <c r="BR635" s="172" t="s">
        <v>232</v>
      </c>
      <c r="BS635" s="172">
        <v>0</v>
      </c>
      <c r="BT635" s="172">
        <v>0</v>
      </c>
      <c r="BU635" s="172">
        <v>0</v>
      </c>
      <c r="BV635" s="173"/>
      <c r="BW635" s="174">
        <v>0</v>
      </c>
      <c r="BX635" s="177">
        <v>0</v>
      </c>
      <c r="BY635" s="178">
        <v>0</v>
      </c>
      <c r="BZ635" s="179">
        <v>0</v>
      </c>
      <c r="CA635" s="179">
        <v>0</v>
      </c>
    </row>
    <row r="636" spans="1:79" x14ac:dyDescent="0.2">
      <c r="A636" s="170">
        <v>43035</v>
      </c>
      <c r="B636" s="171"/>
      <c r="C636" s="172" t="s">
        <v>232</v>
      </c>
      <c r="D636" s="172" t="s">
        <v>232</v>
      </c>
      <c r="E636" s="172" t="s">
        <v>232</v>
      </c>
      <c r="F636" s="172" t="s">
        <v>232</v>
      </c>
      <c r="G636" s="172">
        <v>0.2844661180534257</v>
      </c>
      <c r="H636" s="173" t="s">
        <v>232</v>
      </c>
      <c r="I636" s="171"/>
      <c r="J636" s="172"/>
      <c r="K636" s="172"/>
      <c r="L636" s="172"/>
      <c r="M636" s="171"/>
      <c r="N636" s="172"/>
      <c r="O636" s="172"/>
      <c r="P636" s="172"/>
      <c r="Q636" s="172"/>
      <c r="R636" s="172">
        <v>0.38528775250461378</v>
      </c>
      <c r="S636" s="172"/>
      <c r="T636" s="172" t="s">
        <v>232</v>
      </c>
      <c r="U636" s="172">
        <v>0.37818210100087984</v>
      </c>
      <c r="V636" s="172">
        <v>0.37818210100087984</v>
      </c>
      <c r="W636" s="172" t="s">
        <v>232</v>
      </c>
      <c r="X636" s="172"/>
      <c r="Y636" s="172"/>
      <c r="Z636" s="172"/>
      <c r="AA636" s="172">
        <v>1.7459640139392634</v>
      </c>
      <c r="AB636" s="172"/>
      <c r="AC636" s="172"/>
      <c r="AD636" s="172"/>
      <c r="AE636" s="172"/>
      <c r="AF636" s="172"/>
      <c r="AG636" s="172"/>
      <c r="AH636" s="172"/>
      <c r="AI636" s="172">
        <v>2.1721303278196662</v>
      </c>
      <c r="AJ636" s="173"/>
      <c r="AK636" s="170">
        <v>43035</v>
      </c>
      <c r="AL636" s="171">
        <v>0</v>
      </c>
      <c r="AM636" s="172" t="s">
        <v>232</v>
      </c>
      <c r="AN636" s="172">
        <v>0</v>
      </c>
      <c r="AO636" s="172">
        <v>0</v>
      </c>
      <c r="AP636" s="172">
        <v>0</v>
      </c>
      <c r="AQ636" s="172">
        <v>0</v>
      </c>
      <c r="AR636" s="173">
        <v>0</v>
      </c>
      <c r="AS636" s="174">
        <v>0</v>
      </c>
      <c r="AT636" s="171" t="s">
        <v>232</v>
      </c>
      <c r="AU636" s="172">
        <v>0</v>
      </c>
      <c r="AV636" s="172">
        <v>0</v>
      </c>
      <c r="AW636" s="175" t="s">
        <v>232</v>
      </c>
      <c r="AX636" s="176">
        <v>0</v>
      </c>
      <c r="AY636" s="171">
        <v>0</v>
      </c>
      <c r="AZ636" s="172">
        <v>0</v>
      </c>
      <c r="BA636" s="172">
        <v>0</v>
      </c>
      <c r="BB636" s="172">
        <v>0</v>
      </c>
      <c r="BC636" s="172">
        <v>0</v>
      </c>
      <c r="BD636" s="172">
        <v>0</v>
      </c>
      <c r="BE636" s="172">
        <v>0</v>
      </c>
      <c r="BF636" s="172">
        <v>0</v>
      </c>
      <c r="BG636" s="172">
        <v>0</v>
      </c>
      <c r="BH636" s="172">
        <v>0</v>
      </c>
      <c r="BI636" s="172">
        <v>0</v>
      </c>
      <c r="BJ636" s="172" t="s">
        <v>232</v>
      </c>
      <c r="BK636" s="172">
        <v>0</v>
      </c>
      <c r="BL636" s="172" t="s">
        <v>232</v>
      </c>
      <c r="BM636" s="172">
        <v>0</v>
      </c>
      <c r="BN636" s="172">
        <v>0</v>
      </c>
      <c r="BO636" s="172">
        <v>0</v>
      </c>
      <c r="BP636" s="172" t="s">
        <v>232</v>
      </c>
      <c r="BQ636" s="172" t="s">
        <v>232</v>
      </c>
      <c r="BR636" s="172" t="s">
        <v>232</v>
      </c>
      <c r="BS636" s="172">
        <v>0</v>
      </c>
      <c r="BT636" s="172">
        <v>0</v>
      </c>
      <c r="BU636" s="172">
        <v>0</v>
      </c>
      <c r="BV636" s="173"/>
      <c r="BW636" s="174">
        <v>0</v>
      </c>
      <c r="BX636" s="177">
        <v>0</v>
      </c>
      <c r="BY636" s="178">
        <v>2.1628930120000001</v>
      </c>
      <c r="BZ636" s="179">
        <v>0</v>
      </c>
      <c r="CA636" s="179">
        <v>0.46776848903693663</v>
      </c>
    </row>
    <row r="637" spans="1:79" x14ac:dyDescent="0.2">
      <c r="A637" s="170">
        <v>43038</v>
      </c>
      <c r="B637" s="171"/>
      <c r="C637" s="172" t="s">
        <v>232</v>
      </c>
      <c r="D637" s="172" t="s">
        <v>232</v>
      </c>
      <c r="E637" s="172" t="s">
        <v>232</v>
      </c>
      <c r="F637" s="172" t="s">
        <v>232</v>
      </c>
      <c r="G637" s="172">
        <v>0.27935089011350944</v>
      </c>
      <c r="H637" s="173" t="s">
        <v>232</v>
      </c>
      <c r="I637" s="171"/>
      <c r="J637" s="172"/>
      <c r="K637" s="172"/>
      <c r="L637" s="172"/>
      <c r="M637" s="171"/>
      <c r="N637" s="172"/>
      <c r="O637" s="172"/>
      <c r="P637" s="172"/>
      <c r="Q637" s="172"/>
      <c r="R637" s="172">
        <v>0.38234857114555559</v>
      </c>
      <c r="S637" s="172"/>
      <c r="T637" s="172" t="s">
        <v>232</v>
      </c>
      <c r="U637" s="172">
        <v>0.37725575606721107</v>
      </c>
      <c r="V637" s="172">
        <v>0.37725575606721107</v>
      </c>
      <c r="W637" s="172" t="s">
        <v>232</v>
      </c>
      <c r="X637" s="172"/>
      <c r="Y637" s="172"/>
      <c r="Z637" s="172"/>
      <c r="AA637" s="172">
        <v>1.1640432105606133</v>
      </c>
      <c r="AB637" s="172"/>
      <c r="AC637" s="172"/>
      <c r="AD637" s="172"/>
      <c r="AE637" s="172"/>
      <c r="AF637" s="172"/>
      <c r="AG637" s="172"/>
      <c r="AH637" s="172"/>
      <c r="AI637" s="172">
        <v>2.1701085054252731</v>
      </c>
      <c r="AJ637" s="173"/>
      <c r="AK637" s="170">
        <v>43038</v>
      </c>
      <c r="AL637" s="171">
        <v>0</v>
      </c>
      <c r="AM637" s="172">
        <v>0</v>
      </c>
      <c r="AN637" s="172">
        <v>0</v>
      </c>
      <c r="AO637" s="172">
        <v>0</v>
      </c>
      <c r="AP637" s="172">
        <v>0</v>
      </c>
      <c r="AQ637" s="172">
        <v>0</v>
      </c>
      <c r="AR637" s="173">
        <v>0</v>
      </c>
      <c r="AS637" s="174">
        <v>0</v>
      </c>
      <c r="AT637" s="171" t="s">
        <v>232</v>
      </c>
      <c r="AU637" s="172">
        <v>0.8</v>
      </c>
      <c r="AV637" s="172">
        <v>0.8</v>
      </c>
      <c r="AW637" s="175" t="s">
        <v>232</v>
      </c>
      <c r="AX637" s="176">
        <v>0.8</v>
      </c>
      <c r="AY637" s="171">
        <v>0</v>
      </c>
      <c r="AZ637" s="172">
        <v>0</v>
      </c>
      <c r="BA637" s="172">
        <v>0</v>
      </c>
      <c r="BB637" s="172">
        <v>0</v>
      </c>
      <c r="BC637" s="172">
        <v>0</v>
      </c>
      <c r="BD637" s="172">
        <v>0</v>
      </c>
      <c r="BE637" s="172">
        <v>0</v>
      </c>
      <c r="BF637" s="172">
        <v>0</v>
      </c>
      <c r="BG637" s="172">
        <v>0</v>
      </c>
      <c r="BH637" s="172">
        <v>0</v>
      </c>
      <c r="BI637" s="172">
        <v>0</v>
      </c>
      <c r="BJ637" s="172" t="s">
        <v>232</v>
      </c>
      <c r="BK637" s="172">
        <v>0</v>
      </c>
      <c r="BL637" s="172" t="s">
        <v>232</v>
      </c>
      <c r="BM637" s="172">
        <v>0</v>
      </c>
      <c r="BN637" s="172">
        <v>0</v>
      </c>
      <c r="BO637" s="172">
        <v>0</v>
      </c>
      <c r="BP637" s="172" t="s">
        <v>232</v>
      </c>
      <c r="BQ637" s="172" t="s">
        <v>232</v>
      </c>
      <c r="BR637" s="172" t="s">
        <v>232</v>
      </c>
      <c r="BS637" s="172">
        <v>0</v>
      </c>
      <c r="BT637" s="172">
        <v>0</v>
      </c>
      <c r="BU637" s="172">
        <v>0</v>
      </c>
      <c r="BV637" s="173"/>
      <c r="BW637" s="174">
        <v>0</v>
      </c>
      <c r="BX637" s="177">
        <v>0</v>
      </c>
      <c r="BY637" s="178">
        <v>0</v>
      </c>
      <c r="BZ637" s="179">
        <v>0</v>
      </c>
      <c r="CA637" s="179">
        <v>0.17301585846057063</v>
      </c>
    </row>
    <row r="638" spans="1:79" x14ac:dyDescent="0.2">
      <c r="A638" s="170">
        <v>43039</v>
      </c>
      <c r="B638" s="171"/>
      <c r="C638" s="172" t="s">
        <v>232</v>
      </c>
      <c r="D638" s="172" t="s">
        <v>232</v>
      </c>
      <c r="E638" s="172" t="s">
        <v>232</v>
      </c>
      <c r="F638" s="172" t="s">
        <v>232</v>
      </c>
      <c r="G638" s="172">
        <v>0.27933670230324947</v>
      </c>
      <c r="H638" s="173" t="s">
        <v>232</v>
      </c>
      <c r="I638" s="171"/>
      <c r="J638" s="172"/>
      <c r="K638" s="172"/>
      <c r="L638" s="172"/>
      <c r="M638" s="171"/>
      <c r="N638" s="172"/>
      <c r="O638" s="172"/>
      <c r="P638" s="172"/>
      <c r="Q638" s="172"/>
      <c r="R638" s="172">
        <v>0.38136747480249711</v>
      </c>
      <c r="S638" s="172"/>
      <c r="T638" s="172" t="s">
        <v>232</v>
      </c>
      <c r="U638" s="172">
        <v>0.56448787324327321</v>
      </c>
      <c r="V638" s="172">
        <v>0.56448787324327321</v>
      </c>
      <c r="W638" s="172" t="s">
        <v>232</v>
      </c>
      <c r="X638" s="172"/>
      <c r="Y638" s="172"/>
      <c r="Z638" s="172"/>
      <c r="AA638" s="172">
        <v>1.743583816056796</v>
      </c>
      <c r="AB638" s="172"/>
      <c r="AC638" s="172"/>
      <c r="AD638" s="172"/>
      <c r="AE638" s="172"/>
      <c r="AF638" s="172"/>
      <c r="AG638" s="172"/>
      <c r="AH638" s="172"/>
      <c r="AI638" s="172">
        <v>1.5768250847593663</v>
      </c>
      <c r="AJ638" s="173"/>
      <c r="AK638" s="170">
        <v>43039</v>
      </c>
      <c r="AL638" s="171">
        <v>0</v>
      </c>
      <c r="AM638" s="172">
        <v>0</v>
      </c>
      <c r="AN638" s="172">
        <v>0</v>
      </c>
      <c r="AO638" s="172">
        <v>0</v>
      </c>
      <c r="AP638" s="172">
        <v>0</v>
      </c>
      <c r="AQ638" s="172">
        <v>0</v>
      </c>
      <c r="AR638" s="173">
        <v>0</v>
      </c>
      <c r="AS638" s="174">
        <v>0</v>
      </c>
      <c r="AT638" s="171" t="s">
        <v>232</v>
      </c>
      <c r="AU638" s="172">
        <v>0</v>
      </c>
      <c r="AV638" s="172">
        <v>0</v>
      </c>
      <c r="AW638" s="175" t="s">
        <v>232</v>
      </c>
      <c r="AX638" s="176">
        <v>0</v>
      </c>
      <c r="AY638" s="171">
        <v>0</v>
      </c>
      <c r="AZ638" s="172">
        <v>0</v>
      </c>
      <c r="BA638" s="172">
        <v>0</v>
      </c>
      <c r="BB638" s="172">
        <v>0</v>
      </c>
      <c r="BC638" s="172">
        <v>0</v>
      </c>
      <c r="BD638" s="172">
        <v>0</v>
      </c>
      <c r="BE638" s="172">
        <v>0</v>
      </c>
      <c r="BF638" s="172">
        <v>0</v>
      </c>
      <c r="BG638" s="172">
        <v>0</v>
      </c>
      <c r="BH638" s="172">
        <v>0</v>
      </c>
      <c r="BI638" s="172">
        <v>0</v>
      </c>
      <c r="BJ638" s="172" t="s">
        <v>232</v>
      </c>
      <c r="BK638" s="172">
        <v>0</v>
      </c>
      <c r="BL638" s="172" t="s">
        <v>232</v>
      </c>
      <c r="BM638" s="172">
        <v>0</v>
      </c>
      <c r="BN638" s="172">
        <v>0</v>
      </c>
      <c r="BO638" s="172">
        <v>0</v>
      </c>
      <c r="BP638" s="172" t="s">
        <v>232</v>
      </c>
      <c r="BQ638" s="172" t="s">
        <v>232</v>
      </c>
      <c r="BR638" s="172" t="s">
        <v>232</v>
      </c>
      <c r="BS638" s="172">
        <v>0</v>
      </c>
      <c r="BT638" s="172">
        <v>0</v>
      </c>
      <c r="BU638" s="172">
        <v>0</v>
      </c>
      <c r="BV638" s="173"/>
      <c r="BW638" s="174">
        <v>0</v>
      </c>
      <c r="BX638" s="177">
        <v>0</v>
      </c>
      <c r="BY638" s="178">
        <v>0</v>
      </c>
      <c r="BZ638" s="179">
        <v>0</v>
      </c>
      <c r="CA638" s="179">
        <v>0</v>
      </c>
    </row>
    <row r="639" spans="1:79" x14ac:dyDescent="0.2">
      <c r="A639" s="170">
        <v>43040</v>
      </c>
      <c r="B639" s="171"/>
      <c r="C639" s="172">
        <v>2.332620699354913E-2</v>
      </c>
      <c r="D639" s="172">
        <v>1.9830757504893683E-2</v>
      </c>
      <c r="E639" s="172" t="s">
        <v>232</v>
      </c>
      <c r="F639" s="172" t="s">
        <v>232</v>
      </c>
      <c r="G639" s="172">
        <v>0.27932251593408569</v>
      </c>
      <c r="H639" s="173">
        <v>2.332620699354913E-2</v>
      </c>
      <c r="I639" s="171"/>
      <c r="J639" s="172"/>
      <c r="K639" s="172"/>
      <c r="L639" s="172"/>
      <c r="M639" s="171"/>
      <c r="N639" s="172"/>
      <c r="O639" s="172"/>
      <c r="P639" s="172"/>
      <c r="Q639" s="172"/>
      <c r="R639" s="172">
        <v>0.3803863298662708</v>
      </c>
      <c r="S639" s="172"/>
      <c r="T639" s="172" t="s">
        <v>232</v>
      </c>
      <c r="U639" s="172">
        <v>0.56450984972359697</v>
      </c>
      <c r="V639" s="172">
        <v>0.56450984972359697</v>
      </c>
      <c r="W639" s="172" t="s">
        <v>232</v>
      </c>
      <c r="X639" s="172"/>
      <c r="Y639" s="172"/>
      <c r="Z639" s="172"/>
      <c r="AA639" s="172">
        <v>1.1685536710140154</v>
      </c>
      <c r="AB639" s="172"/>
      <c r="AC639" s="172"/>
      <c r="AD639" s="172"/>
      <c r="AE639" s="172"/>
      <c r="AF639" s="172"/>
      <c r="AG639" s="172"/>
      <c r="AH639" s="172"/>
      <c r="AI639" s="172">
        <v>1.245855520948467</v>
      </c>
      <c r="AJ639" s="173"/>
      <c r="AK639" s="170">
        <v>43040</v>
      </c>
      <c r="AL639" s="171">
        <v>0</v>
      </c>
      <c r="AM639" s="172">
        <v>0</v>
      </c>
      <c r="AN639" s="172">
        <v>0</v>
      </c>
      <c r="AO639" s="172">
        <v>0</v>
      </c>
      <c r="AP639" s="172">
        <v>0</v>
      </c>
      <c r="AQ639" s="172">
        <v>0</v>
      </c>
      <c r="AR639" s="173">
        <v>0</v>
      </c>
      <c r="AS639" s="174">
        <v>0</v>
      </c>
      <c r="AT639" s="171" t="s">
        <v>232</v>
      </c>
      <c r="AU639" s="172">
        <v>0</v>
      </c>
      <c r="AV639" s="172">
        <v>0</v>
      </c>
      <c r="AW639" s="175" t="s">
        <v>232</v>
      </c>
      <c r="AX639" s="176">
        <v>0</v>
      </c>
      <c r="AY639" s="171">
        <v>0</v>
      </c>
      <c r="AZ639" s="172">
        <v>0</v>
      </c>
      <c r="BA639" s="172">
        <v>0</v>
      </c>
      <c r="BB639" s="172">
        <v>0</v>
      </c>
      <c r="BC639" s="172">
        <v>0</v>
      </c>
      <c r="BD639" s="172">
        <v>0</v>
      </c>
      <c r="BE639" s="172">
        <v>0</v>
      </c>
      <c r="BF639" s="172">
        <v>0</v>
      </c>
      <c r="BG639" s="172">
        <v>0</v>
      </c>
      <c r="BH639" s="172">
        <v>0</v>
      </c>
      <c r="BI639" s="172">
        <v>0</v>
      </c>
      <c r="BJ639" s="172" t="s">
        <v>232</v>
      </c>
      <c r="BK639" s="172">
        <v>0</v>
      </c>
      <c r="BL639" s="172" t="s">
        <v>232</v>
      </c>
      <c r="BM639" s="172">
        <v>0</v>
      </c>
      <c r="BN639" s="172">
        <v>0</v>
      </c>
      <c r="BO639" s="172">
        <v>0</v>
      </c>
      <c r="BP639" s="172" t="s">
        <v>232</v>
      </c>
      <c r="BQ639" s="172" t="s">
        <v>232</v>
      </c>
      <c r="BR639" s="172" t="s">
        <v>232</v>
      </c>
      <c r="BS639" s="172">
        <v>0</v>
      </c>
      <c r="BT639" s="172">
        <v>0</v>
      </c>
      <c r="BU639" s="172">
        <v>0</v>
      </c>
      <c r="BV639" s="173"/>
      <c r="BW639" s="174">
        <v>0</v>
      </c>
      <c r="BX639" s="177">
        <v>0</v>
      </c>
      <c r="BY639" s="178">
        <v>1.384389308</v>
      </c>
      <c r="BZ639" s="179">
        <v>0</v>
      </c>
      <c r="CA639" s="179">
        <v>0.30082741825368986</v>
      </c>
    </row>
    <row r="640" spans="1:79" x14ac:dyDescent="0.2">
      <c r="A640" s="170" t="s">
        <v>462</v>
      </c>
      <c r="B640" s="171"/>
      <c r="C640" s="172">
        <v>2.2924884962633969E-2</v>
      </c>
      <c r="D640" s="172">
        <v>1.9028638100332243E-2</v>
      </c>
      <c r="E640" s="172" t="s">
        <v>232</v>
      </c>
      <c r="F640" s="172" t="s">
        <v>232</v>
      </c>
      <c r="G640" s="172">
        <v>0.27930833100576968</v>
      </c>
      <c r="H640" s="173">
        <v>2.2924884962633969E-2</v>
      </c>
      <c r="I640" s="171"/>
      <c r="J640" s="172"/>
      <c r="K640" s="172"/>
      <c r="L640" s="172"/>
      <c r="M640" s="171"/>
      <c r="N640" s="172"/>
      <c r="O640" s="172"/>
      <c r="P640" s="172"/>
      <c r="Q640" s="172"/>
      <c r="R640" s="172">
        <v>0.37940513633323819</v>
      </c>
      <c r="S640" s="172"/>
      <c r="T640" s="172" t="s">
        <v>232</v>
      </c>
      <c r="U640" s="172">
        <v>0.37729977828776423</v>
      </c>
      <c r="V640" s="172">
        <v>0.37729977828776423</v>
      </c>
      <c r="W640" s="172" t="s">
        <v>232</v>
      </c>
      <c r="X640" s="172"/>
      <c r="Y640" s="172"/>
      <c r="Z640" s="172"/>
      <c r="AA640" s="172">
        <v>1.1615122712441375</v>
      </c>
      <c r="AB640" s="172"/>
      <c r="AC640" s="172"/>
      <c r="AD640" s="172"/>
      <c r="AE640" s="172"/>
      <c r="AF640" s="172"/>
      <c r="AG640" s="172"/>
      <c r="AH640" s="172"/>
      <c r="AI640" s="172">
        <v>2.1721303278196662</v>
      </c>
      <c r="AJ640" s="173"/>
      <c r="AK640" s="170" t="s">
        <v>462</v>
      </c>
      <c r="AL640" s="171" t="s">
        <v>232</v>
      </c>
      <c r="AM640" s="172">
        <v>0</v>
      </c>
      <c r="AN640" s="172">
        <v>0</v>
      </c>
      <c r="AO640" s="172">
        <v>0</v>
      </c>
      <c r="AP640" s="172">
        <v>0</v>
      </c>
      <c r="AQ640" s="172">
        <v>0</v>
      </c>
      <c r="AR640" s="173">
        <v>0</v>
      </c>
      <c r="AS640" s="174">
        <v>0</v>
      </c>
      <c r="AT640" s="171" t="s">
        <v>232</v>
      </c>
      <c r="AU640" s="172">
        <v>0</v>
      </c>
      <c r="AV640" s="172">
        <v>0</v>
      </c>
      <c r="AW640" s="175" t="s">
        <v>232</v>
      </c>
      <c r="AX640" s="176">
        <v>0</v>
      </c>
      <c r="AY640" s="171">
        <v>0</v>
      </c>
      <c r="AZ640" s="172">
        <v>0</v>
      </c>
      <c r="BA640" s="172">
        <v>0</v>
      </c>
      <c r="BB640" s="172">
        <v>0</v>
      </c>
      <c r="BC640" s="172">
        <v>0</v>
      </c>
      <c r="BD640" s="172">
        <v>0</v>
      </c>
      <c r="BE640" s="172">
        <v>0</v>
      </c>
      <c r="BF640" s="172">
        <v>0</v>
      </c>
      <c r="BG640" s="172">
        <v>0</v>
      </c>
      <c r="BH640" s="172">
        <v>0</v>
      </c>
      <c r="BI640" s="172">
        <v>0</v>
      </c>
      <c r="BJ640" s="172">
        <v>0</v>
      </c>
      <c r="BK640" s="172">
        <v>0</v>
      </c>
      <c r="BL640" s="172" t="s">
        <v>232</v>
      </c>
      <c r="BM640" s="172">
        <v>0</v>
      </c>
      <c r="BN640" s="172">
        <v>0</v>
      </c>
      <c r="BO640" s="172">
        <v>0</v>
      </c>
      <c r="BP640" s="172" t="s">
        <v>232</v>
      </c>
      <c r="BQ640" s="172" t="s">
        <v>232</v>
      </c>
      <c r="BR640" s="172" t="s">
        <v>232</v>
      </c>
      <c r="BS640" s="172">
        <v>0</v>
      </c>
      <c r="BT640" s="172">
        <v>0</v>
      </c>
      <c r="BU640" s="172">
        <v>0</v>
      </c>
      <c r="BV640" s="173"/>
      <c r="BW640" s="174">
        <v>0</v>
      </c>
      <c r="BX640" s="177">
        <v>0</v>
      </c>
      <c r="BY640" s="178">
        <v>0</v>
      </c>
      <c r="BZ640" s="179">
        <v>0</v>
      </c>
      <c r="CA640" s="179">
        <v>0</v>
      </c>
    </row>
    <row r="641" spans="1:79" x14ac:dyDescent="0.2">
      <c r="A641" s="170" t="s">
        <v>463</v>
      </c>
      <c r="B641" s="171"/>
      <c r="C641" s="172" t="s">
        <v>232</v>
      </c>
      <c r="D641" s="172" t="s">
        <v>232</v>
      </c>
      <c r="E641" s="172" t="s">
        <v>232</v>
      </c>
      <c r="F641" s="172" t="s">
        <v>232</v>
      </c>
      <c r="G641" s="172" t="s">
        <v>232</v>
      </c>
      <c r="H641" s="173" t="s">
        <v>232</v>
      </c>
      <c r="I641" s="171"/>
      <c r="J641" s="172"/>
      <c r="K641" s="172"/>
      <c r="L641" s="172"/>
      <c r="M641" s="171"/>
      <c r="N641" s="172"/>
      <c r="O641" s="172"/>
      <c r="P641" s="172"/>
      <c r="Q641" s="172"/>
      <c r="R641" s="172" t="s">
        <v>232</v>
      </c>
      <c r="S641" s="172"/>
      <c r="T641" s="172" t="s">
        <v>232</v>
      </c>
      <c r="U641" s="172" t="s">
        <v>232</v>
      </c>
      <c r="V641" s="172" t="s">
        <v>232</v>
      </c>
      <c r="W641" s="172" t="s">
        <v>232</v>
      </c>
      <c r="X641" s="172"/>
      <c r="Y641" s="172"/>
      <c r="Z641" s="172"/>
      <c r="AA641" s="172" t="s">
        <v>232</v>
      </c>
      <c r="AB641" s="172"/>
      <c r="AC641" s="172"/>
      <c r="AD641" s="172"/>
      <c r="AE641" s="172"/>
      <c r="AF641" s="172"/>
      <c r="AG641" s="172"/>
      <c r="AH641" s="172"/>
      <c r="AI641" s="172" t="s">
        <v>232</v>
      </c>
      <c r="AJ641" s="173"/>
      <c r="AK641" s="170" t="s">
        <v>463</v>
      </c>
      <c r="AL641" s="171" t="s">
        <v>232</v>
      </c>
      <c r="AM641" s="172">
        <v>0</v>
      </c>
      <c r="AN641" s="172">
        <v>0</v>
      </c>
      <c r="AO641" s="172">
        <v>0</v>
      </c>
      <c r="AP641" s="172">
        <v>0</v>
      </c>
      <c r="AQ641" s="172">
        <v>0</v>
      </c>
      <c r="AR641" s="173">
        <v>0</v>
      </c>
      <c r="AS641" s="174">
        <v>0</v>
      </c>
      <c r="AT641" s="171" t="s">
        <v>232</v>
      </c>
      <c r="AU641" s="172">
        <v>0</v>
      </c>
      <c r="AV641" s="172">
        <v>0</v>
      </c>
      <c r="AW641" s="175" t="s">
        <v>232</v>
      </c>
      <c r="AX641" s="176">
        <v>0</v>
      </c>
      <c r="AY641" s="171">
        <v>0</v>
      </c>
      <c r="AZ641" s="172">
        <v>0</v>
      </c>
      <c r="BA641" s="172">
        <v>0</v>
      </c>
      <c r="BB641" s="172">
        <v>0</v>
      </c>
      <c r="BC641" s="172">
        <v>0</v>
      </c>
      <c r="BD641" s="172">
        <v>0</v>
      </c>
      <c r="BE641" s="172">
        <v>0</v>
      </c>
      <c r="BF641" s="172">
        <v>0</v>
      </c>
      <c r="BG641" s="172">
        <v>0</v>
      </c>
      <c r="BH641" s="172">
        <v>0</v>
      </c>
      <c r="BI641" s="172">
        <v>0</v>
      </c>
      <c r="BJ641" s="172">
        <v>0</v>
      </c>
      <c r="BK641" s="172">
        <v>0</v>
      </c>
      <c r="BL641" s="172" t="s">
        <v>232</v>
      </c>
      <c r="BM641" s="172">
        <v>0</v>
      </c>
      <c r="BN641" s="172">
        <v>0</v>
      </c>
      <c r="BO641" s="172">
        <v>0</v>
      </c>
      <c r="BP641" s="172" t="s">
        <v>232</v>
      </c>
      <c r="BQ641" s="172" t="s">
        <v>232</v>
      </c>
      <c r="BR641" s="172" t="s">
        <v>232</v>
      </c>
      <c r="BS641" s="172">
        <v>0</v>
      </c>
      <c r="BT641" s="172">
        <v>0</v>
      </c>
      <c r="BU641" s="172">
        <v>0</v>
      </c>
      <c r="BV641" s="173"/>
      <c r="BW641" s="174">
        <v>0</v>
      </c>
      <c r="BX641" s="177">
        <v>0</v>
      </c>
      <c r="BY641" s="178">
        <v>0</v>
      </c>
      <c r="BZ641" s="179">
        <v>0</v>
      </c>
      <c r="CA641" s="179">
        <v>0</v>
      </c>
    </row>
    <row r="642" spans="1:79" x14ac:dyDescent="0.2">
      <c r="A642" s="170" t="s">
        <v>464</v>
      </c>
      <c r="B642" s="171"/>
      <c r="C642" s="172">
        <v>1.8170240068304266E-2</v>
      </c>
      <c r="D642" s="172" t="s">
        <v>232</v>
      </c>
      <c r="E642" s="172" t="s">
        <v>232</v>
      </c>
      <c r="F642" s="172" t="s">
        <v>232</v>
      </c>
      <c r="G642" s="172">
        <v>0.26909700185321578</v>
      </c>
      <c r="H642" s="173">
        <v>1.8170240068304266E-2</v>
      </c>
      <c r="I642" s="171"/>
      <c r="J642" s="172"/>
      <c r="K642" s="172"/>
      <c r="L642" s="172"/>
      <c r="M642" s="171"/>
      <c r="N642" s="172"/>
      <c r="O642" s="172"/>
      <c r="P642" s="172"/>
      <c r="Q642" s="172"/>
      <c r="R642" s="172">
        <v>0.37449472933343908</v>
      </c>
      <c r="S642" s="172"/>
      <c r="T642" s="172" t="s">
        <v>232</v>
      </c>
      <c r="U642" s="172" t="s">
        <v>232</v>
      </c>
      <c r="V642" s="172" t="s">
        <v>232</v>
      </c>
      <c r="W642" s="172" t="s">
        <v>232</v>
      </c>
      <c r="X642" s="172"/>
      <c r="Y642" s="172"/>
      <c r="Z642" s="172"/>
      <c r="AA642" s="172" t="s">
        <v>232</v>
      </c>
      <c r="AB642" s="172"/>
      <c r="AC642" s="172"/>
      <c r="AD642" s="172"/>
      <c r="AE642" s="172"/>
      <c r="AF642" s="172"/>
      <c r="AG642" s="172"/>
      <c r="AH642" s="172"/>
      <c r="AI642" s="172" t="s">
        <v>232</v>
      </c>
      <c r="AJ642" s="173"/>
      <c r="AK642" s="170" t="s">
        <v>464</v>
      </c>
      <c r="AL642" s="171" t="s">
        <v>232</v>
      </c>
      <c r="AM642" s="172">
        <v>0</v>
      </c>
      <c r="AN642" s="172">
        <v>0</v>
      </c>
      <c r="AO642" s="172">
        <v>0</v>
      </c>
      <c r="AP642" s="172">
        <v>0</v>
      </c>
      <c r="AQ642" s="172">
        <v>0</v>
      </c>
      <c r="AR642" s="173">
        <v>0</v>
      </c>
      <c r="AS642" s="174">
        <v>0</v>
      </c>
      <c r="AT642" s="171" t="s">
        <v>232</v>
      </c>
      <c r="AU642" s="172">
        <v>0</v>
      </c>
      <c r="AV642" s="172">
        <v>0</v>
      </c>
      <c r="AW642" s="175" t="s">
        <v>232</v>
      </c>
      <c r="AX642" s="176">
        <v>0</v>
      </c>
      <c r="AY642" s="171">
        <v>0</v>
      </c>
      <c r="AZ642" s="172">
        <v>0</v>
      </c>
      <c r="BA642" s="172">
        <v>0</v>
      </c>
      <c r="BB642" s="172">
        <v>0</v>
      </c>
      <c r="BC642" s="172">
        <v>0</v>
      </c>
      <c r="BD642" s="172">
        <v>0</v>
      </c>
      <c r="BE642" s="172">
        <v>0</v>
      </c>
      <c r="BF642" s="172">
        <v>0</v>
      </c>
      <c r="BG642" s="172">
        <v>0</v>
      </c>
      <c r="BH642" s="172">
        <v>0</v>
      </c>
      <c r="BI642" s="172">
        <v>0</v>
      </c>
      <c r="BJ642" s="172" t="s">
        <v>232</v>
      </c>
      <c r="BK642" s="172">
        <v>0</v>
      </c>
      <c r="BL642" s="172" t="s">
        <v>232</v>
      </c>
      <c r="BM642" s="172">
        <v>0</v>
      </c>
      <c r="BN642" s="172">
        <v>0</v>
      </c>
      <c r="BO642" s="172">
        <v>0</v>
      </c>
      <c r="BP642" s="172" t="s">
        <v>232</v>
      </c>
      <c r="BQ642" s="172" t="s">
        <v>232</v>
      </c>
      <c r="BR642" s="172" t="s">
        <v>232</v>
      </c>
      <c r="BS642" s="172">
        <v>0</v>
      </c>
      <c r="BT642" s="172">
        <v>0</v>
      </c>
      <c r="BU642" s="172">
        <v>0</v>
      </c>
      <c r="BV642" s="173"/>
      <c r="BW642" s="174">
        <v>0</v>
      </c>
      <c r="BX642" s="177">
        <v>0</v>
      </c>
      <c r="BY642" s="178">
        <v>0</v>
      </c>
      <c r="BZ642" s="179">
        <v>0</v>
      </c>
      <c r="CA642" s="179">
        <v>0</v>
      </c>
    </row>
    <row r="643" spans="1:79" x14ac:dyDescent="0.2">
      <c r="A643" s="170" t="s">
        <v>465</v>
      </c>
      <c r="B643" s="171"/>
      <c r="C643" s="172">
        <v>2.4776012139165339E-2</v>
      </c>
      <c r="D643" s="172" t="s">
        <v>232</v>
      </c>
      <c r="E643" s="172" t="s">
        <v>232</v>
      </c>
      <c r="F643" s="172" t="s">
        <v>232</v>
      </c>
      <c r="G643" s="172">
        <v>0.26908333967963916</v>
      </c>
      <c r="H643" s="173">
        <v>2.4776012139165339E-2</v>
      </c>
      <c r="I643" s="171"/>
      <c r="J643" s="172"/>
      <c r="K643" s="172"/>
      <c r="L643" s="172"/>
      <c r="M643" s="171"/>
      <c r="N643" s="172"/>
      <c r="O643" s="172"/>
      <c r="P643" s="172"/>
      <c r="Q643" s="172"/>
      <c r="R643" s="172" t="s">
        <v>232</v>
      </c>
      <c r="S643" s="172"/>
      <c r="T643" s="172" t="s">
        <v>232</v>
      </c>
      <c r="U643" s="172" t="s">
        <v>232</v>
      </c>
      <c r="V643" s="172" t="s">
        <v>232</v>
      </c>
      <c r="W643" s="172" t="s">
        <v>232</v>
      </c>
      <c r="X643" s="172"/>
      <c r="Y643" s="172"/>
      <c r="Z643" s="172"/>
      <c r="AA643" s="172" t="s">
        <v>232</v>
      </c>
      <c r="AB643" s="172"/>
      <c r="AC643" s="172"/>
      <c r="AD643" s="172"/>
      <c r="AE643" s="172"/>
      <c r="AF643" s="172"/>
      <c r="AG643" s="172"/>
      <c r="AH643" s="172"/>
      <c r="AI643" s="172" t="s">
        <v>232</v>
      </c>
      <c r="AJ643" s="173"/>
      <c r="AK643" s="170" t="s">
        <v>465</v>
      </c>
      <c r="AL643" s="171" t="s">
        <v>232</v>
      </c>
      <c r="AM643" s="172">
        <v>0</v>
      </c>
      <c r="AN643" s="172">
        <v>0</v>
      </c>
      <c r="AO643" s="172">
        <v>0</v>
      </c>
      <c r="AP643" s="172">
        <v>0</v>
      </c>
      <c r="AQ643" s="172">
        <v>0</v>
      </c>
      <c r="AR643" s="173">
        <v>0</v>
      </c>
      <c r="AS643" s="174">
        <v>0</v>
      </c>
      <c r="AT643" s="171" t="s">
        <v>232</v>
      </c>
      <c r="AU643" s="172">
        <v>0</v>
      </c>
      <c r="AV643" s="172">
        <v>0</v>
      </c>
      <c r="AW643" s="175" t="s">
        <v>232</v>
      </c>
      <c r="AX643" s="176">
        <v>0</v>
      </c>
      <c r="AY643" s="171">
        <v>0</v>
      </c>
      <c r="AZ643" s="172">
        <v>0</v>
      </c>
      <c r="BA643" s="172">
        <v>0</v>
      </c>
      <c r="BB643" s="172">
        <v>0</v>
      </c>
      <c r="BC643" s="172">
        <v>0</v>
      </c>
      <c r="BD643" s="172">
        <v>0</v>
      </c>
      <c r="BE643" s="172">
        <v>0</v>
      </c>
      <c r="BF643" s="172">
        <v>0</v>
      </c>
      <c r="BG643" s="172">
        <v>0</v>
      </c>
      <c r="BH643" s="172">
        <v>0</v>
      </c>
      <c r="BI643" s="172">
        <v>0</v>
      </c>
      <c r="BJ643" s="172" t="s">
        <v>232</v>
      </c>
      <c r="BK643" s="172">
        <v>0</v>
      </c>
      <c r="BL643" s="172" t="s">
        <v>232</v>
      </c>
      <c r="BM643" s="172">
        <v>0</v>
      </c>
      <c r="BN643" s="172">
        <v>0</v>
      </c>
      <c r="BO643" s="172">
        <v>0</v>
      </c>
      <c r="BP643" s="172" t="s">
        <v>232</v>
      </c>
      <c r="BQ643" s="172" t="s">
        <v>232</v>
      </c>
      <c r="BR643" s="172" t="s">
        <v>232</v>
      </c>
      <c r="BS643" s="172">
        <v>0</v>
      </c>
      <c r="BT643" s="172">
        <v>0</v>
      </c>
      <c r="BU643" s="172">
        <v>0</v>
      </c>
      <c r="BV643" s="173"/>
      <c r="BW643" s="174">
        <v>0</v>
      </c>
      <c r="BX643" s="177">
        <v>0</v>
      </c>
      <c r="BY643" s="178">
        <v>0</v>
      </c>
      <c r="BZ643" s="179">
        <v>0</v>
      </c>
      <c r="CA643" s="179">
        <v>0</v>
      </c>
    </row>
    <row r="644" spans="1:79" x14ac:dyDescent="0.2">
      <c r="A644" s="170" t="s">
        <v>466</v>
      </c>
      <c r="B644" s="171"/>
      <c r="C644" s="172">
        <v>2.34737792992043E-2</v>
      </c>
      <c r="D644" s="172" t="s">
        <v>232</v>
      </c>
      <c r="E644" s="172" t="s">
        <v>232</v>
      </c>
      <c r="F644" s="172" t="s">
        <v>232</v>
      </c>
      <c r="G644" s="172">
        <v>0.26906967889326111</v>
      </c>
      <c r="H644" s="173">
        <v>2.34737792992043E-2</v>
      </c>
      <c r="I644" s="171"/>
      <c r="J644" s="172"/>
      <c r="K644" s="172"/>
      <c r="L644" s="172"/>
      <c r="M644" s="171"/>
      <c r="N644" s="172"/>
      <c r="O644" s="172"/>
      <c r="P644" s="172"/>
      <c r="Q644" s="172"/>
      <c r="R644" s="172" t="s">
        <v>232</v>
      </c>
      <c r="S644" s="172"/>
      <c r="T644" s="172" t="s">
        <v>232</v>
      </c>
      <c r="U644" s="172">
        <v>0.55979321725331654</v>
      </c>
      <c r="V644" s="172">
        <v>0.55979321725331654</v>
      </c>
      <c r="W644" s="172" t="s">
        <v>232</v>
      </c>
      <c r="X644" s="172"/>
      <c r="Y644" s="172"/>
      <c r="Z644" s="172"/>
      <c r="AA644" s="172">
        <v>1.1600475371162062</v>
      </c>
      <c r="AB644" s="172"/>
      <c r="AC644" s="172"/>
      <c r="AD644" s="172"/>
      <c r="AE644" s="172"/>
      <c r="AF644" s="172"/>
      <c r="AG644" s="172"/>
      <c r="AH644" s="172"/>
      <c r="AI644" s="172">
        <v>1.0939510939510877</v>
      </c>
      <c r="AJ644" s="173"/>
      <c r="AK644" s="170" t="s">
        <v>466</v>
      </c>
      <c r="AL644" s="171" t="s">
        <v>232</v>
      </c>
      <c r="AM644" s="172">
        <v>0</v>
      </c>
      <c r="AN644" s="172">
        <v>0</v>
      </c>
      <c r="AO644" s="172">
        <v>0</v>
      </c>
      <c r="AP644" s="172">
        <v>0</v>
      </c>
      <c r="AQ644" s="172">
        <v>0</v>
      </c>
      <c r="AR644" s="173">
        <v>0</v>
      </c>
      <c r="AS644" s="174">
        <v>0</v>
      </c>
      <c r="AT644" s="171">
        <v>0</v>
      </c>
      <c r="AU644" s="172">
        <v>0</v>
      </c>
      <c r="AV644" s="172">
        <v>0</v>
      </c>
      <c r="AW644" s="175" t="s">
        <v>232</v>
      </c>
      <c r="AX644" s="176">
        <v>0</v>
      </c>
      <c r="AY644" s="171">
        <v>0</v>
      </c>
      <c r="AZ644" s="172">
        <v>0</v>
      </c>
      <c r="BA644" s="172">
        <v>0</v>
      </c>
      <c r="BB644" s="172">
        <v>0</v>
      </c>
      <c r="BC644" s="172">
        <v>0</v>
      </c>
      <c r="BD644" s="172">
        <v>0</v>
      </c>
      <c r="BE644" s="172">
        <v>0</v>
      </c>
      <c r="BF644" s="172">
        <v>0</v>
      </c>
      <c r="BG644" s="172">
        <v>0</v>
      </c>
      <c r="BH644" s="172">
        <v>0</v>
      </c>
      <c r="BI644" s="172">
        <v>0</v>
      </c>
      <c r="BJ644" s="172" t="s">
        <v>232</v>
      </c>
      <c r="BK644" s="172">
        <v>0</v>
      </c>
      <c r="BL644" s="172" t="s">
        <v>232</v>
      </c>
      <c r="BM644" s="172">
        <v>0</v>
      </c>
      <c r="BN644" s="172">
        <v>0</v>
      </c>
      <c r="BO644" s="172">
        <v>0</v>
      </c>
      <c r="BP644" s="172" t="s">
        <v>232</v>
      </c>
      <c r="BQ644" s="172" t="s">
        <v>232</v>
      </c>
      <c r="BR644" s="172" t="s">
        <v>232</v>
      </c>
      <c r="BS644" s="172">
        <v>0</v>
      </c>
      <c r="BT644" s="172">
        <v>0</v>
      </c>
      <c r="BU644" s="172">
        <v>0</v>
      </c>
      <c r="BV644" s="173"/>
      <c r="BW644" s="174">
        <v>0</v>
      </c>
      <c r="BX644" s="177">
        <v>0.5177514262772881</v>
      </c>
      <c r="BY644" s="178">
        <v>0</v>
      </c>
      <c r="BZ644" s="179">
        <v>0</v>
      </c>
      <c r="CA644" s="179">
        <v>0.1682479717851717</v>
      </c>
    </row>
    <row r="645" spans="1:79" x14ac:dyDescent="0.2">
      <c r="A645" s="170" t="s">
        <v>467</v>
      </c>
      <c r="B645" s="171"/>
      <c r="C645" s="172">
        <v>1.5914760144049279E-2</v>
      </c>
      <c r="D645" s="172" t="s">
        <v>232</v>
      </c>
      <c r="E645" s="172" t="s">
        <v>232</v>
      </c>
      <c r="F645" s="172" t="s">
        <v>232</v>
      </c>
      <c r="G645" s="172">
        <v>0.26905601949387065</v>
      </c>
      <c r="H645" s="173">
        <v>1.5914760144049279E-2</v>
      </c>
      <c r="I645" s="171"/>
      <c r="J645" s="172"/>
      <c r="K645" s="172"/>
      <c r="L645" s="172"/>
      <c r="M645" s="171"/>
      <c r="N645" s="172"/>
      <c r="O645" s="172"/>
      <c r="P645" s="172"/>
      <c r="Q645" s="172"/>
      <c r="R645" s="172" t="s">
        <v>232</v>
      </c>
      <c r="S645" s="172"/>
      <c r="T645" s="172" t="s">
        <v>232</v>
      </c>
      <c r="U645" s="172" t="s">
        <v>232</v>
      </c>
      <c r="V645" s="172" t="s">
        <v>232</v>
      </c>
      <c r="W645" s="172" t="s">
        <v>232</v>
      </c>
      <c r="X645" s="172"/>
      <c r="Y645" s="172"/>
      <c r="Z645" s="172"/>
      <c r="AA645" s="172" t="s">
        <v>232</v>
      </c>
      <c r="AB645" s="172"/>
      <c r="AC645" s="172"/>
      <c r="AD645" s="172"/>
      <c r="AE645" s="172"/>
      <c r="AF645" s="172"/>
      <c r="AG645" s="172"/>
      <c r="AH645" s="172"/>
      <c r="AI645" s="172" t="s">
        <v>232</v>
      </c>
      <c r="AJ645" s="173"/>
      <c r="AK645" s="170" t="s">
        <v>467</v>
      </c>
      <c r="AL645" s="171" t="s">
        <v>232</v>
      </c>
      <c r="AM645" s="172">
        <v>0</v>
      </c>
      <c r="AN645" s="172">
        <v>0</v>
      </c>
      <c r="AO645" s="172">
        <v>0</v>
      </c>
      <c r="AP645" s="172">
        <v>0</v>
      </c>
      <c r="AQ645" s="172">
        <v>0</v>
      </c>
      <c r="AR645" s="173">
        <v>0</v>
      </c>
      <c r="AS645" s="174">
        <v>0</v>
      </c>
      <c r="AT645" s="171">
        <v>0</v>
      </c>
      <c r="AU645" s="172" t="s">
        <v>232</v>
      </c>
      <c r="AV645" s="172">
        <v>0</v>
      </c>
      <c r="AW645" s="175" t="s">
        <v>232</v>
      </c>
      <c r="AX645" s="176">
        <v>0</v>
      </c>
      <c r="AY645" s="171" t="s">
        <v>232</v>
      </c>
      <c r="AZ645" s="172">
        <v>0</v>
      </c>
      <c r="BA645" s="172">
        <v>0</v>
      </c>
      <c r="BB645" s="172">
        <v>0</v>
      </c>
      <c r="BC645" s="172">
        <v>0</v>
      </c>
      <c r="BD645" s="172">
        <v>0</v>
      </c>
      <c r="BE645" s="172">
        <v>0</v>
      </c>
      <c r="BF645" s="172">
        <v>0</v>
      </c>
      <c r="BG645" s="172">
        <v>0</v>
      </c>
      <c r="BH645" s="172">
        <v>0</v>
      </c>
      <c r="BI645" s="172">
        <v>0</v>
      </c>
      <c r="BJ645" s="172" t="s">
        <v>232</v>
      </c>
      <c r="BK645" s="172">
        <v>0</v>
      </c>
      <c r="BL645" s="172" t="s">
        <v>232</v>
      </c>
      <c r="BM645" s="172">
        <v>0</v>
      </c>
      <c r="BN645" s="172">
        <v>0</v>
      </c>
      <c r="BO645" s="172">
        <v>0</v>
      </c>
      <c r="BP645" s="172" t="s">
        <v>232</v>
      </c>
      <c r="BQ645" s="172" t="s">
        <v>232</v>
      </c>
      <c r="BR645" s="172" t="s">
        <v>232</v>
      </c>
      <c r="BS645" s="172">
        <v>0</v>
      </c>
      <c r="BT645" s="172">
        <v>0</v>
      </c>
      <c r="BU645" s="172">
        <v>0</v>
      </c>
      <c r="BV645" s="173"/>
      <c r="BW645" s="174">
        <v>0</v>
      </c>
      <c r="BX645" s="177">
        <v>0</v>
      </c>
      <c r="BY645" s="178">
        <v>0</v>
      </c>
      <c r="BZ645" s="179">
        <v>0</v>
      </c>
      <c r="CA645" s="179">
        <v>0</v>
      </c>
    </row>
    <row r="646" spans="1:79" x14ac:dyDescent="0.2">
      <c r="A646" s="170" t="s">
        <v>468</v>
      </c>
      <c r="B646" s="171"/>
      <c r="C646" s="172" t="s">
        <v>232</v>
      </c>
      <c r="D646" s="172" t="s">
        <v>232</v>
      </c>
      <c r="E646" s="172" t="s">
        <v>232</v>
      </c>
      <c r="F646" s="172" t="s">
        <v>232</v>
      </c>
      <c r="G646" s="172">
        <v>0.26904236148125643</v>
      </c>
      <c r="H646" s="173" t="s">
        <v>232</v>
      </c>
      <c r="I646" s="171"/>
      <c r="J646" s="172"/>
      <c r="K646" s="172"/>
      <c r="L646" s="172"/>
      <c r="M646" s="171"/>
      <c r="N646" s="172"/>
      <c r="O646" s="172"/>
      <c r="P646" s="172"/>
      <c r="Q646" s="172"/>
      <c r="R646" s="172" t="s">
        <v>232</v>
      </c>
      <c r="S646" s="172"/>
      <c r="T646" s="172" t="s">
        <v>232</v>
      </c>
      <c r="U646" s="172">
        <v>0.37227251907653514</v>
      </c>
      <c r="V646" s="172">
        <v>0.37227251907653514</v>
      </c>
      <c r="W646" s="172" t="s">
        <v>232</v>
      </c>
      <c r="X646" s="172"/>
      <c r="Y646" s="172"/>
      <c r="Z646" s="172"/>
      <c r="AA646" s="172">
        <v>1.1619140538383097</v>
      </c>
      <c r="AB646" s="172"/>
      <c r="AC646" s="172"/>
      <c r="AD646" s="172"/>
      <c r="AE646" s="172"/>
      <c r="AF646" s="172"/>
      <c r="AG646" s="172"/>
      <c r="AH646" s="172"/>
      <c r="AI646" s="172">
        <v>1.0979950529893203</v>
      </c>
      <c r="AJ646" s="173"/>
      <c r="AK646" s="170" t="s">
        <v>468</v>
      </c>
      <c r="AL646" s="171" t="s">
        <v>232</v>
      </c>
      <c r="AM646" s="172">
        <v>0</v>
      </c>
      <c r="AN646" s="172">
        <v>0</v>
      </c>
      <c r="AO646" s="172">
        <v>0</v>
      </c>
      <c r="AP646" s="172">
        <v>0</v>
      </c>
      <c r="AQ646" s="172">
        <v>0</v>
      </c>
      <c r="AR646" s="173">
        <v>0</v>
      </c>
      <c r="AS646" s="174">
        <v>0</v>
      </c>
      <c r="AT646" s="171">
        <v>0</v>
      </c>
      <c r="AU646" s="172" t="s">
        <v>232</v>
      </c>
      <c r="AV646" s="172">
        <v>0</v>
      </c>
      <c r="AW646" s="175" t="s">
        <v>232</v>
      </c>
      <c r="AX646" s="176">
        <v>0</v>
      </c>
      <c r="AY646" s="171" t="s">
        <v>232</v>
      </c>
      <c r="AZ646" s="172">
        <v>0</v>
      </c>
      <c r="BA646" s="172">
        <v>0</v>
      </c>
      <c r="BB646" s="172">
        <v>0</v>
      </c>
      <c r="BC646" s="172">
        <v>0</v>
      </c>
      <c r="BD646" s="172">
        <v>0</v>
      </c>
      <c r="BE646" s="172">
        <v>0</v>
      </c>
      <c r="BF646" s="172">
        <v>0</v>
      </c>
      <c r="BG646" s="172">
        <v>0</v>
      </c>
      <c r="BH646" s="172">
        <v>0</v>
      </c>
      <c r="BI646" s="172">
        <v>0</v>
      </c>
      <c r="BJ646" s="172" t="s">
        <v>232</v>
      </c>
      <c r="BK646" s="172">
        <v>0</v>
      </c>
      <c r="BL646" s="172" t="s">
        <v>232</v>
      </c>
      <c r="BM646" s="172">
        <v>0</v>
      </c>
      <c r="BN646" s="172">
        <v>0</v>
      </c>
      <c r="BO646" s="172">
        <v>0</v>
      </c>
      <c r="BP646" s="172" t="s">
        <v>232</v>
      </c>
      <c r="BQ646" s="172" t="s">
        <v>232</v>
      </c>
      <c r="BR646" s="172" t="s">
        <v>232</v>
      </c>
      <c r="BS646" s="172">
        <v>0</v>
      </c>
      <c r="BT646" s="172">
        <v>0</v>
      </c>
      <c r="BU646" s="172">
        <v>0</v>
      </c>
      <c r="BV646" s="173"/>
      <c r="BW646" s="174">
        <v>0</v>
      </c>
      <c r="BX646" s="177">
        <v>0</v>
      </c>
      <c r="BY646" s="178">
        <v>0.5820844879999999</v>
      </c>
      <c r="BZ646" s="179">
        <v>0</v>
      </c>
      <c r="CA646" s="179">
        <v>0.1256351397878723</v>
      </c>
    </row>
    <row r="647" spans="1:79" x14ac:dyDescent="0.2">
      <c r="A647" s="170" t="s">
        <v>469</v>
      </c>
      <c r="B647" s="171"/>
      <c r="C647" s="172">
        <v>1.876525871814325E-2</v>
      </c>
      <c r="D647" s="172" t="s">
        <v>232</v>
      </c>
      <c r="E647" s="172">
        <v>4.0213129586802093E-2</v>
      </c>
      <c r="F647" s="172" t="s">
        <v>232</v>
      </c>
      <c r="G647" s="172">
        <v>0.26900139576195975</v>
      </c>
      <c r="H647" s="173">
        <v>1.876525871814325E-2</v>
      </c>
      <c r="I647" s="171"/>
      <c r="J647" s="172"/>
      <c r="K647" s="172"/>
      <c r="L647" s="172"/>
      <c r="M647" s="171"/>
      <c r="N647" s="172"/>
      <c r="O647" s="172"/>
      <c r="P647" s="172"/>
      <c r="Q647" s="172"/>
      <c r="R647" s="172" t="s">
        <v>232</v>
      </c>
      <c r="S647" s="172"/>
      <c r="T647" s="172" t="s">
        <v>232</v>
      </c>
      <c r="U647" s="172">
        <v>0.55600185009371983</v>
      </c>
      <c r="V647" s="172">
        <v>0.55600185009371983</v>
      </c>
      <c r="W647" s="172" t="s">
        <v>232</v>
      </c>
      <c r="X647" s="172"/>
      <c r="Y647" s="172"/>
      <c r="Z647" s="172"/>
      <c r="AA647" s="172">
        <v>1.1593920066707195</v>
      </c>
      <c r="AB647" s="172"/>
      <c r="AC647" s="172"/>
      <c r="AD647" s="172"/>
      <c r="AE647" s="172"/>
      <c r="AF647" s="172"/>
      <c r="AG647" s="172"/>
      <c r="AH647" s="172"/>
      <c r="AI647" s="172">
        <v>1.0969840479817343</v>
      </c>
      <c r="AJ647" s="173"/>
      <c r="AK647" s="170" t="s">
        <v>469</v>
      </c>
      <c r="AL647" s="171" t="s">
        <v>232</v>
      </c>
      <c r="AM647" s="172">
        <v>0</v>
      </c>
      <c r="AN647" s="172">
        <v>0</v>
      </c>
      <c r="AO647" s="172">
        <v>0</v>
      </c>
      <c r="AP647" s="172">
        <v>0</v>
      </c>
      <c r="AQ647" s="172">
        <v>0</v>
      </c>
      <c r="AR647" s="173">
        <v>0</v>
      </c>
      <c r="AS647" s="174">
        <v>0</v>
      </c>
      <c r="AT647" s="171">
        <v>0</v>
      </c>
      <c r="AU647" s="172" t="s">
        <v>232</v>
      </c>
      <c r="AV647" s="172">
        <v>0</v>
      </c>
      <c r="AW647" s="175" t="s">
        <v>232</v>
      </c>
      <c r="AX647" s="176">
        <v>0</v>
      </c>
      <c r="AY647" s="171" t="s">
        <v>232</v>
      </c>
      <c r="AZ647" s="172">
        <v>0</v>
      </c>
      <c r="BA647" s="172">
        <v>0</v>
      </c>
      <c r="BB647" s="172">
        <v>0</v>
      </c>
      <c r="BC647" s="172">
        <v>0</v>
      </c>
      <c r="BD647" s="172">
        <v>0</v>
      </c>
      <c r="BE647" s="172">
        <v>0</v>
      </c>
      <c r="BF647" s="172">
        <v>0</v>
      </c>
      <c r="BG647" s="172">
        <v>0</v>
      </c>
      <c r="BH647" s="172">
        <v>0</v>
      </c>
      <c r="BI647" s="172">
        <v>0</v>
      </c>
      <c r="BJ647" s="172" t="s">
        <v>232</v>
      </c>
      <c r="BK647" s="172">
        <v>0</v>
      </c>
      <c r="BL647" s="172" t="s">
        <v>232</v>
      </c>
      <c r="BM647" s="172">
        <v>0</v>
      </c>
      <c r="BN647" s="172">
        <v>0</v>
      </c>
      <c r="BO647" s="172">
        <v>0</v>
      </c>
      <c r="BP647" s="172" t="s">
        <v>232</v>
      </c>
      <c r="BQ647" s="172" t="s">
        <v>232</v>
      </c>
      <c r="BR647" s="172" t="s">
        <v>232</v>
      </c>
      <c r="BS647" s="172">
        <v>0</v>
      </c>
      <c r="BT647" s="172">
        <v>0</v>
      </c>
      <c r="BU647" s="172">
        <v>0</v>
      </c>
      <c r="BV647" s="173"/>
      <c r="BW647" s="174">
        <v>0</v>
      </c>
      <c r="BX647" s="177">
        <v>0.65384276380253126</v>
      </c>
      <c r="BY647" s="178">
        <v>0</v>
      </c>
      <c r="BZ647" s="179">
        <v>0</v>
      </c>
      <c r="CA647" s="179">
        <v>0.21252426089776283</v>
      </c>
    </row>
    <row r="648" spans="1:79" x14ac:dyDescent="0.2">
      <c r="A648" s="170" t="s">
        <v>470</v>
      </c>
      <c r="B648" s="171"/>
      <c r="C648" s="172">
        <v>1.7563604945525439E-2</v>
      </c>
      <c r="D648" s="172" t="s">
        <v>232</v>
      </c>
      <c r="E648" s="172" t="s">
        <v>232</v>
      </c>
      <c r="F648" s="172" t="s">
        <v>232</v>
      </c>
      <c r="G648" s="172">
        <v>0.26898774329433911</v>
      </c>
      <c r="H648" s="173">
        <v>1.7563604945525439E-2</v>
      </c>
      <c r="I648" s="171"/>
      <c r="J648" s="172"/>
      <c r="K648" s="172"/>
      <c r="L648" s="172"/>
      <c r="M648" s="171"/>
      <c r="N648" s="172"/>
      <c r="O648" s="172"/>
      <c r="P648" s="172"/>
      <c r="Q648" s="172"/>
      <c r="R648" s="172" t="s">
        <v>232</v>
      </c>
      <c r="S648" s="172"/>
      <c r="T648" s="172" t="s">
        <v>232</v>
      </c>
      <c r="U648" s="172">
        <v>0.73879862376825867</v>
      </c>
      <c r="V648" s="172">
        <v>0.73879862376825867</v>
      </c>
      <c r="W648" s="172" t="s">
        <v>232</v>
      </c>
      <c r="X648" s="172"/>
      <c r="Y648" s="172"/>
      <c r="Z648" s="172"/>
      <c r="AA648" s="172">
        <v>1.1621202040363738</v>
      </c>
      <c r="AB648" s="172"/>
      <c r="AC648" s="172"/>
      <c r="AD648" s="172"/>
      <c r="AE648" s="172"/>
      <c r="AF648" s="172"/>
      <c r="AG648" s="172"/>
      <c r="AH648" s="172"/>
      <c r="AI648" s="172">
        <v>1.0969840479817343</v>
      </c>
      <c r="AJ648" s="173"/>
      <c r="AK648" s="170" t="s">
        <v>470</v>
      </c>
      <c r="AL648" s="171" t="s">
        <v>232</v>
      </c>
      <c r="AM648" s="172">
        <v>0</v>
      </c>
      <c r="AN648" s="172">
        <v>0</v>
      </c>
      <c r="AO648" s="172">
        <v>0</v>
      </c>
      <c r="AP648" s="172">
        <v>0</v>
      </c>
      <c r="AQ648" s="172">
        <v>0</v>
      </c>
      <c r="AR648" s="173">
        <v>0</v>
      </c>
      <c r="AS648" s="174">
        <v>0</v>
      </c>
      <c r="AT648" s="171">
        <v>0</v>
      </c>
      <c r="AU648" s="172" t="s">
        <v>232</v>
      </c>
      <c r="AV648" s="172">
        <v>0</v>
      </c>
      <c r="AW648" s="175" t="s">
        <v>232</v>
      </c>
      <c r="AX648" s="176">
        <v>0</v>
      </c>
      <c r="AY648" s="171" t="s">
        <v>232</v>
      </c>
      <c r="AZ648" s="172">
        <v>0</v>
      </c>
      <c r="BA648" s="172">
        <v>0</v>
      </c>
      <c r="BB648" s="172">
        <v>0</v>
      </c>
      <c r="BC648" s="172">
        <v>0</v>
      </c>
      <c r="BD648" s="172">
        <v>0</v>
      </c>
      <c r="BE648" s="172">
        <v>0</v>
      </c>
      <c r="BF648" s="172">
        <v>0</v>
      </c>
      <c r="BG648" s="172">
        <v>0</v>
      </c>
      <c r="BH648" s="172">
        <v>0</v>
      </c>
      <c r="BI648" s="172">
        <v>0</v>
      </c>
      <c r="BJ648" s="172" t="s">
        <v>232</v>
      </c>
      <c r="BK648" s="172">
        <v>0</v>
      </c>
      <c r="BL648" s="172" t="s">
        <v>232</v>
      </c>
      <c r="BM648" s="172">
        <v>0</v>
      </c>
      <c r="BN648" s="172">
        <v>0</v>
      </c>
      <c r="BO648" s="172">
        <v>0</v>
      </c>
      <c r="BP648" s="172" t="s">
        <v>232</v>
      </c>
      <c r="BQ648" s="172" t="s">
        <v>232</v>
      </c>
      <c r="BR648" s="172" t="s">
        <v>232</v>
      </c>
      <c r="BS648" s="172">
        <v>0</v>
      </c>
      <c r="BT648" s="172">
        <v>0</v>
      </c>
      <c r="BU648" s="172">
        <v>0</v>
      </c>
      <c r="BV648" s="173"/>
      <c r="BW648" s="174">
        <v>0</v>
      </c>
      <c r="BX648" s="177">
        <v>0</v>
      </c>
      <c r="BY648" s="178">
        <v>0</v>
      </c>
      <c r="BZ648" s="179">
        <v>0</v>
      </c>
      <c r="CA648" s="179">
        <v>0</v>
      </c>
    </row>
    <row r="649" spans="1:79" x14ac:dyDescent="0.2">
      <c r="A649" s="170" t="s">
        <v>471</v>
      </c>
      <c r="B649" s="171"/>
      <c r="C649" s="172" t="s">
        <v>232</v>
      </c>
      <c r="D649" s="172" t="s">
        <v>232</v>
      </c>
      <c r="E649" s="172" t="s">
        <v>232</v>
      </c>
      <c r="F649" s="172" t="s">
        <v>232</v>
      </c>
      <c r="G649" s="172">
        <v>0.26897409221243934</v>
      </c>
      <c r="H649" s="173" t="s">
        <v>232</v>
      </c>
      <c r="I649" s="171"/>
      <c r="J649" s="172"/>
      <c r="K649" s="172"/>
      <c r="L649" s="172"/>
      <c r="M649" s="171"/>
      <c r="N649" s="172"/>
      <c r="O649" s="172"/>
      <c r="P649" s="172"/>
      <c r="Q649" s="172"/>
      <c r="R649" s="172" t="s">
        <v>232</v>
      </c>
      <c r="S649" s="172"/>
      <c r="T649" s="172" t="s">
        <v>232</v>
      </c>
      <c r="U649" s="172">
        <v>0.55409754648722853</v>
      </c>
      <c r="V649" s="172">
        <v>0.55409754648722853</v>
      </c>
      <c r="W649" s="172" t="s">
        <v>232</v>
      </c>
      <c r="X649" s="172"/>
      <c r="Y649" s="172"/>
      <c r="Z649" s="172"/>
      <c r="AA649" s="172">
        <v>1.1577103062831349</v>
      </c>
      <c r="AB649" s="172"/>
      <c r="AC649" s="172"/>
      <c r="AD649" s="172"/>
      <c r="AE649" s="172"/>
      <c r="AF649" s="172"/>
      <c r="AG649" s="172"/>
      <c r="AH649" s="172"/>
      <c r="AI649" s="172">
        <v>1.0969840479817343</v>
      </c>
      <c r="AJ649" s="173"/>
      <c r="AK649" s="170" t="s">
        <v>471</v>
      </c>
      <c r="AL649" s="171" t="s">
        <v>232</v>
      </c>
      <c r="AM649" s="172">
        <v>0</v>
      </c>
      <c r="AN649" s="172">
        <v>0</v>
      </c>
      <c r="AO649" s="172">
        <v>0.44100558092562675</v>
      </c>
      <c r="AP649" s="172">
        <v>0</v>
      </c>
      <c r="AQ649" s="172">
        <v>0</v>
      </c>
      <c r="AR649" s="173">
        <v>0</v>
      </c>
      <c r="AS649" s="174">
        <v>0.15936801021867678</v>
      </c>
      <c r="AT649" s="171">
        <v>0</v>
      </c>
      <c r="AU649" s="172">
        <v>0</v>
      </c>
      <c r="AV649" s="172">
        <v>0</v>
      </c>
      <c r="AW649" s="175" t="s">
        <v>232</v>
      </c>
      <c r="AX649" s="176">
        <v>0</v>
      </c>
      <c r="AY649" s="171" t="s">
        <v>232</v>
      </c>
      <c r="AZ649" s="172">
        <v>0</v>
      </c>
      <c r="BA649" s="172">
        <v>0</v>
      </c>
      <c r="BB649" s="172">
        <v>0</v>
      </c>
      <c r="BC649" s="172">
        <v>0</v>
      </c>
      <c r="BD649" s="172">
        <v>0</v>
      </c>
      <c r="BE649" s="172">
        <v>0</v>
      </c>
      <c r="BF649" s="172">
        <v>0</v>
      </c>
      <c r="BG649" s="172">
        <v>0</v>
      </c>
      <c r="BH649" s="172">
        <v>0</v>
      </c>
      <c r="BI649" s="172">
        <v>0</v>
      </c>
      <c r="BJ649" s="172" t="s">
        <v>232</v>
      </c>
      <c r="BK649" s="172">
        <v>0</v>
      </c>
      <c r="BL649" s="172" t="s">
        <v>232</v>
      </c>
      <c r="BM649" s="172">
        <v>0</v>
      </c>
      <c r="BN649" s="172">
        <v>0</v>
      </c>
      <c r="BO649" s="172">
        <v>0</v>
      </c>
      <c r="BP649" s="172" t="s">
        <v>232</v>
      </c>
      <c r="BQ649" s="172" t="s">
        <v>232</v>
      </c>
      <c r="BR649" s="172" t="s">
        <v>232</v>
      </c>
      <c r="BS649" s="172">
        <v>0</v>
      </c>
      <c r="BT649" s="172">
        <v>0</v>
      </c>
      <c r="BU649" s="172">
        <v>0</v>
      </c>
      <c r="BV649" s="173"/>
      <c r="BW649" s="174">
        <v>0</v>
      </c>
      <c r="BX649" s="177">
        <v>0</v>
      </c>
      <c r="BY649" s="178">
        <v>0</v>
      </c>
      <c r="BZ649" s="179">
        <v>0</v>
      </c>
      <c r="CA649" s="179">
        <v>5.180078523083638E-2</v>
      </c>
    </row>
    <row r="650" spans="1:79" x14ac:dyDescent="0.2">
      <c r="A650" s="170" t="s">
        <v>472</v>
      </c>
      <c r="B650" s="171"/>
      <c r="C650" s="172" t="s">
        <v>232</v>
      </c>
      <c r="D650" s="172" t="s">
        <v>232</v>
      </c>
      <c r="E650" s="172" t="s">
        <v>232</v>
      </c>
      <c r="F650" s="172" t="s">
        <v>232</v>
      </c>
      <c r="G650" s="172">
        <v>0.26896044251604939</v>
      </c>
      <c r="H650" s="173" t="s">
        <v>232</v>
      </c>
      <c r="I650" s="171"/>
      <c r="J650" s="172"/>
      <c r="K650" s="172"/>
      <c r="L650" s="172"/>
      <c r="M650" s="171"/>
      <c r="N650" s="172"/>
      <c r="O650" s="172"/>
      <c r="P650" s="172"/>
      <c r="Q650" s="172"/>
      <c r="R650" s="172" t="s">
        <v>232</v>
      </c>
      <c r="S650" s="172"/>
      <c r="T650" s="172" t="s">
        <v>232</v>
      </c>
      <c r="U650" s="172">
        <v>0.36972173574624972</v>
      </c>
      <c r="V650" s="172">
        <v>0.36972173574624972</v>
      </c>
      <c r="W650" s="172" t="s">
        <v>232</v>
      </c>
      <c r="X650" s="172"/>
      <c r="Y650" s="172"/>
      <c r="Z650" s="172"/>
      <c r="AA650" s="172">
        <v>1.157761660789147</v>
      </c>
      <c r="AB650" s="172"/>
      <c r="AC650" s="172"/>
      <c r="AD650" s="172"/>
      <c r="AE650" s="172"/>
      <c r="AF650" s="172"/>
      <c r="AG650" s="172"/>
      <c r="AH650" s="172"/>
      <c r="AI650" s="172">
        <v>1.0969840479817343</v>
      </c>
      <c r="AJ650" s="173"/>
      <c r="AK650" s="170" t="s">
        <v>472</v>
      </c>
      <c r="AL650" s="171" t="s">
        <v>232</v>
      </c>
      <c r="AM650" s="172">
        <v>0</v>
      </c>
      <c r="AN650" s="172">
        <v>0</v>
      </c>
      <c r="AO650" s="172">
        <v>0</v>
      </c>
      <c r="AP650" s="172">
        <v>0</v>
      </c>
      <c r="AQ650" s="172">
        <v>0</v>
      </c>
      <c r="AR650" s="173">
        <v>0</v>
      </c>
      <c r="AS650" s="174">
        <v>0</v>
      </c>
      <c r="AT650" s="171" t="s">
        <v>232</v>
      </c>
      <c r="AU650" s="172">
        <v>1.6</v>
      </c>
      <c r="AV650" s="172">
        <v>1.6</v>
      </c>
      <c r="AW650" s="175" t="s">
        <v>232</v>
      </c>
      <c r="AX650" s="176">
        <v>1.6</v>
      </c>
      <c r="AY650" s="171">
        <v>0</v>
      </c>
      <c r="AZ650" s="172">
        <v>0</v>
      </c>
      <c r="BA650" s="172">
        <v>0</v>
      </c>
      <c r="BB650" s="172">
        <v>0</v>
      </c>
      <c r="BC650" s="172">
        <v>0</v>
      </c>
      <c r="BD650" s="172">
        <v>0</v>
      </c>
      <c r="BE650" s="172">
        <v>0</v>
      </c>
      <c r="BF650" s="172">
        <v>4.2272528926550486</v>
      </c>
      <c r="BG650" s="172">
        <v>0</v>
      </c>
      <c r="BH650" s="172">
        <v>2.1751352839083453</v>
      </c>
      <c r="BI650" s="172">
        <v>0</v>
      </c>
      <c r="BJ650" s="172" t="s">
        <v>232</v>
      </c>
      <c r="BK650" s="172">
        <v>0</v>
      </c>
      <c r="BL650" s="172" t="s">
        <v>232</v>
      </c>
      <c r="BM650" s="172">
        <v>0</v>
      </c>
      <c r="BN650" s="172">
        <v>0</v>
      </c>
      <c r="BO650" s="172">
        <v>0</v>
      </c>
      <c r="BP650" s="172" t="s">
        <v>232</v>
      </c>
      <c r="BQ650" s="172" t="s">
        <v>232</v>
      </c>
      <c r="BR650" s="172" t="s">
        <v>232</v>
      </c>
      <c r="BS650" s="172">
        <v>0</v>
      </c>
      <c r="BT650" s="172">
        <v>0</v>
      </c>
      <c r="BU650" s="172">
        <v>0</v>
      </c>
      <c r="BV650" s="173"/>
      <c r="BW650" s="174">
        <v>0.4517705550901519</v>
      </c>
      <c r="BX650" s="177">
        <v>0</v>
      </c>
      <c r="BY650" s="178">
        <v>0</v>
      </c>
      <c r="BZ650" s="179">
        <v>0</v>
      </c>
      <c r="CA650" s="179">
        <v>0.55275754573404989</v>
      </c>
    </row>
    <row r="651" spans="1:79" x14ac:dyDescent="0.2">
      <c r="A651" s="170" t="s">
        <v>473</v>
      </c>
      <c r="B651" s="171"/>
      <c r="C651" s="172" t="s">
        <v>232</v>
      </c>
      <c r="D651" s="172" t="s">
        <v>232</v>
      </c>
      <c r="E651" s="172" t="s">
        <v>232</v>
      </c>
      <c r="F651" s="172" t="s">
        <v>232</v>
      </c>
      <c r="G651" s="172">
        <v>0.26894679420495832</v>
      </c>
      <c r="H651" s="173" t="s">
        <v>232</v>
      </c>
      <c r="I651" s="171"/>
      <c r="J651" s="172"/>
      <c r="K651" s="172"/>
      <c r="L651" s="172"/>
      <c r="M651" s="171"/>
      <c r="N651" s="172"/>
      <c r="O651" s="172"/>
      <c r="P651" s="172"/>
      <c r="Q651" s="172"/>
      <c r="R651" s="172" t="s">
        <v>232</v>
      </c>
      <c r="S651" s="172"/>
      <c r="T651" s="172" t="s">
        <v>232</v>
      </c>
      <c r="U651" s="172">
        <v>0.55121637677489965</v>
      </c>
      <c r="V651" s="172">
        <v>0.55121637677489965</v>
      </c>
      <c r="W651" s="172" t="s">
        <v>232</v>
      </c>
      <c r="X651" s="172"/>
      <c r="Y651" s="172"/>
      <c r="Z651" s="172"/>
      <c r="AA651" s="172">
        <v>1.1578130198513852</v>
      </c>
      <c r="AB651" s="172"/>
      <c r="AC651" s="172"/>
      <c r="AD651" s="172"/>
      <c r="AE651" s="172"/>
      <c r="AF651" s="172"/>
      <c r="AG651" s="172"/>
      <c r="AH651" s="172"/>
      <c r="AI651" s="172">
        <v>1.0868745569804827</v>
      </c>
      <c r="AJ651" s="173"/>
      <c r="AK651" s="170" t="s">
        <v>473</v>
      </c>
      <c r="AL651" s="171" t="s">
        <v>232</v>
      </c>
      <c r="AM651" s="172">
        <v>0</v>
      </c>
      <c r="AN651" s="172">
        <v>0</v>
      </c>
      <c r="AO651" s="172">
        <v>0</v>
      </c>
      <c r="AP651" s="172">
        <v>0</v>
      </c>
      <c r="AQ651" s="172">
        <v>0</v>
      </c>
      <c r="AR651" s="173">
        <v>0</v>
      </c>
      <c r="AS651" s="174">
        <v>0</v>
      </c>
      <c r="AT651" s="171" t="s">
        <v>232</v>
      </c>
      <c r="AU651" s="172">
        <v>0</v>
      </c>
      <c r="AV651" s="172">
        <v>0</v>
      </c>
      <c r="AW651" s="175" t="s">
        <v>232</v>
      </c>
      <c r="AX651" s="176">
        <v>0</v>
      </c>
      <c r="AY651" s="171">
        <v>0</v>
      </c>
      <c r="AZ651" s="172" t="s">
        <v>232</v>
      </c>
      <c r="BA651" s="172">
        <v>0</v>
      </c>
      <c r="BB651" s="172">
        <v>0</v>
      </c>
      <c r="BC651" s="172">
        <v>0</v>
      </c>
      <c r="BD651" s="172">
        <v>0</v>
      </c>
      <c r="BE651" s="172">
        <v>0</v>
      </c>
      <c r="BF651" s="172">
        <v>0</v>
      </c>
      <c r="BG651" s="172">
        <v>0</v>
      </c>
      <c r="BH651" s="172">
        <v>0</v>
      </c>
      <c r="BI651" s="172">
        <v>0</v>
      </c>
      <c r="BJ651" s="172" t="s">
        <v>232</v>
      </c>
      <c r="BK651" s="172">
        <v>0</v>
      </c>
      <c r="BL651" s="172" t="s">
        <v>232</v>
      </c>
      <c r="BM651" s="172">
        <v>0</v>
      </c>
      <c r="BN651" s="172">
        <v>0</v>
      </c>
      <c r="BO651" s="172">
        <v>0</v>
      </c>
      <c r="BP651" s="172" t="s">
        <v>232</v>
      </c>
      <c r="BQ651" s="172" t="s">
        <v>232</v>
      </c>
      <c r="BR651" s="172" t="s">
        <v>232</v>
      </c>
      <c r="BS651" s="172">
        <v>0</v>
      </c>
      <c r="BT651" s="172">
        <v>0</v>
      </c>
      <c r="BU651" s="172">
        <v>0</v>
      </c>
      <c r="BV651" s="173"/>
      <c r="BW651" s="174">
        <v>0</v>
      </c>
      <c r="BX651" s="177">
        <v>0</v>
      </c>
      <c r="BY651" s="178">
        <v>0</v>
      </c>
      <c r="BZ651" s="179">
        <v>0</v>
      </c>
      <c r="CA651" s="179">
        <v>0</v>
      </c>
    </row>
    <row r="652" spans="1:79" x14ac:dyDescent="0.2">
      <c r="A652" s="170" t="s">
        <v>474</v>
      </c>
      <c r="B652" s="171"/>
      <c r="C652" s="172" t="s">
        <v>232</v>
      </c>
      <c r="D652" s="172" t="s">
        <v>232</v>
      </c>
      <c r="E652" s="172" t="s">
        <v>232</v>
      </c>
      <c r="F652" s="172" t="s">
        <v>232</v>
      </c>
      <c r="G652" s="172">
        <v>0.25369120706276321</v>
      </c>
      <c r="H652" s="173" t="s">
        <v>232</v>
      </c>
      <c r="I652" s="171"/>
      <c r="J652" s="172"/>
      <c r="K652" s="172"/>
      <c r="L652" s="172"/>
      <c r="M652" s="171"/>
      <c r="N652" s="172"/>
      <c r="O652" s="172"/>
      <c r="P652" s="172"/>
      <c r="Q652" s="172"/>
      <c r="R652" s="172" t="s">
        <v>232</v>
      </c>
      <c r="S652" s="172"/>
      <c r="T652" s="172" t="s">
        <v>232</v>
      </c>
      <c r="U652" s="172">
        <v>0.55030412825494923</v>
      </c>
      <c r="V652" s="172">
        <v>0.55030412825494923</v>
      </c>
      <c r="W652" s="172" t="s">
        <v>232</v>
      </c>
      <c r="X652" s="172"/>
      <c r="Y652" s="172"/>
      <c r="Z652" s="172"/>
      <c r="AA652" s="172">
        <v>1.1552897541238099</v>
      </c>
      <c r="AB652" s="172"/>
      <c r="AC652" s="172"/>
      <c r="AD652" s="172"/>
      <c r="AE652" s="172"/>
      <c r="AF652" s="172"/>
      <c r="AG652" s="172"/>
      <c r="AH652" s="172"/>
      <c r="AI652" s="172">
        <v>1.0868745569804827</v>
      </c>
      <c r="AJ652" s="173"/>
      <c r="AK652" s="170" t="s">
        <v>474</v>
      </c>
      <c r="AL652" s="171" t="s">
        <v>232</v>
      </c>
      <c r="AM652" s="172">
        <v>0</v>
      </c>
      <c r="AN652" s="172">
        <v>0</v>
      </c>
      <c r="AO652" s="172">
        <v>0</v>
      </c>
      <c r="AP652" s="172">
        <v>0</v>
      </c>
      <c r="AQ652" s="172">
        <v>0</v>
      </c>
      <c r="AR652" s="173">
        <v>0</v>
      </c>
      <c r="AS652" s="174">
        <v>0</v>
      </c>
      <c r="AT652" s="171" t="s">
        <v>232</v>
      </c>
      <c r="AU652" s="172">
        <v>0</v>
      </c>
      <c r="AV652" s="172">
        <v>0</v>
      </c>
      <c r="AW652" s="175" t="s">
        <v>232</v>
      </c>
      <c r="AX652" s="176">
        <v>0</v>
      </c>
      <c r="AY652" s="171">
        <v>0</v>
      </c>
      <c r="AZ652" s="172" t="s">
        <v>232</v>
      </c>
      <c r="BA652" s="172">
        <v>0</v>
      </c>
      <c r="BB652" s="172">
        <v>0</v>
      </c>
      <c r="BC652" s="172">
        <v>0</v>
      </c>
      <c r="BD652" s="172">
        <v>0</v>
      </c>
      <c r="BE652" s="172">
        <v>0</v>
      </c>
      <c r="BF652" s="172">
        <v>0</v>
      </c>
      <c r="BG652" s="172">
        <v>0</v>
      </c>
      <c r="BH652" s="172">
        <v>0</v>
      </c>
      <c r="BI652" s="172">
        <v>0</v>
      </c>
      <c r="BJ652" s="172" t="s">
        <v>232</v>
      </c>
      <c r="BK652" s="172">
        <v>0</v>
      </c>
      <c r="BL652" s="172" t="s">
        <v>232</v>
      </c>
      <c r="BM652" s="172">
        <v>0</v>
      </c>
      <c r="BN652" s="172">
        <v>0</v>
      </c>
      <c r="BO652" s="172">
        <v>0</v>
      </c>
      <c r="BP652" s="172" t="s">
        <v>232</v>
      </c>
      <c r="BQ652" s="172" t="s">
        <v>232</v>
      </c>
      <c r="BR652" s="172" t="s">
        <v>232</v>
      </c>
      <c r="BS652" s="172">
        <v>0</v>
      </c>
      <c r="BT652" s="172">
        <v>0</v>
      </c>
      <c r="BU652" s="172">
        <v>0</v>
      </c>
      <c r="BV652" s="173"/>
      <c r="BW652" s="174">
        <v>0</v>
      </c>
      <c r="BX652" s="177">
        <v>0</v>
      </c>
      <c r="BY652" s="178">
        <v>0</v>
      </c>
      <c r="BZ652" s="179">
        <v>0</v>
      </c>
      <c r="CA652" s="179">
        <v>0</v>
      </c>
    </row>
    <row r="653" spans="1:79" x14ac:dyDescent="0.2">
      <c r="A653" s="170" t="s">
        <v>475</v>
      </c>
      <c r="B653" s="171"/>
      <c r="C653" s="172" t="s">
        <v>232</v>
      </c>
      <c r="D653" s="172" t="s">
        <v>232</v>
      </c>
      <c r="E653" s="172" t="s">
        <v>232</v>
      </c>
      <c r="F653" s="172" t="s">
        <v>232</v>
      </c>
      <c r="G653" s="172">
        <v>0.25367833587011668</v>
      </c>
      <c r="H653" s="173" t="s">
        <v>232</v>
      </c>
      <c r="I653" s="171"/>
      <c r="J653" s="172"/>
      <c r="K653" s="172"/>
      <c r="L653" s="172"/>
      <c r="M653" s="171"/>
      <c r="N653" s="172"/>
      <c r="O653" s="172"/>
      <c r="P653" s="172"/>
      <c r="Q653" s="172"/>
      <c r="R653" s="172" t="s">
        <v>232</v>
      </c>
      <c r="S653" s="172"/>
      <c r="T653" s="172" t="s">
        <v>232</v>
      </c>
      <c r="U653" s="172">
        <v>0.54934886575042896</v>
      </c>
      <c r="V653" s="172">
        <v>0.54934886575042896</v>
      </c>
      <c r="W653" s="172" t="s">
        <v>232</v>
      </c>
      <c r="X653" s="172"/>
      <c r="Y653" s="172"/>
      <c r="Z653" s="172"/>
      <c r="AA653" s="172">
        <v>1.1606651640726151</v>
      </c>
      <c r="AB653" s="172"/>
      <c r="AC653" s="172"/>
      <c r="AD653" s="172"/>
      <c r="AE653" s="172"/>
      <c r="AF653" s="172"/>
      <c r="AG653" s="172"/>
      <c r="AH653" s="172"/>
      <c r="AI653" s="172">
        <v>1.1881347491687559</v>
      </c>
      <c r="AJ653" s="173"/>
      <c r="AK653" s="170" t="s">
        <v>475</v>
      </c>
      <c r="AL653" s="171" t="s">
        <v>232</v>
      </c>
      <c r="AM653" s="172">
        <v>0</v>
      </c>
      <c r="AN653" s="172">
        <v>0</v>
      </c>
      <c r="AO653" s="172">
        <v>0</v>
      </c>
      <c r="AP653" s="172">
        <v>0</v>
      </c>
      <c r="AQ653" s="172">
        <v>0</v>
      </c>
      <c r="AR653" s="173">
        <v>0</v>
      </c>
      <c r="AS653" s="174">
        <v>0</v>
      </c>
      <c r="AT653" s="171" t="s">
        <v>232</v>
      </c>
      <c r="AU653" s="172">
        <v>0</v>
      </c>
      <c r="AV653" s="172">
        <v>0</v>
      </c>
      <c r="AW653" s="175" t="s">
        <v>232</v>
      </c>
      <c r="AX653" s="176">
        <v>0</v>
      </c>
      <c r="AY653" s="171">
        <v>0</v>
      </c>
      <c r="AZ653" s="172" t="s">
        <v>232</v>
      </c>
      <c r="BA653" s="172">
        <v>0</v>
      </c>
      <c r="BB653" s="172">
        <v>0</v>
      </c>
      <c r="BC653" s="172">
        <v>0</v>
      </c>
      <c r="BD653" s="172">
        <v>0</v>
      </c>
      <c r="BE653" s="172">
        <v>0</v>
      </c>
      <c r="BF653" s="172">
        <v>0</v>
      </c>
      <c r="BG653" s="172">
        <v>0</v>
      </c>
      <c r="BH653" s="172">
        <v>0</v>
      </c>
      <c r="BI653" s="172">
        <v>0</v>
      </c>
      <c r="BJ653" s="172" t="s">
        <v>232</v>
      </c>
      <c r="BK653" s="172">
        <v>0</v>
      </c>
      <c r="BL653" s="172" t="s">
        <v>232</v>
      </c>
      <c r="BM653" s="172">
        <v>0</v>
      </c>
      <c r="BN653" s="172">
        <v>0</v>
      </c>
      <c r="BO653" s="172">
        <v>0</v>
      </c>
      <c r="BP653" s="172" t="s">
        <v>232</v>
      </c>
      <c r="BQ653" s="172" t="s">
        <v>232</v>
      </c>
      <c r="BR653" s="172" t="s">
        <v>232</v>
      </c>
      <c r="BS653" s="172">
        <v>0</v>
      </c>
      <c r="BT653" s="172">
        <v>0</v>
      </c>
      <c r="BU653" s="172">
        <v>0</v>
      </c>
      <c r="BV653" s="173"/>
      <c r="BW653" s="174">
        <v>0</v>
      </c>
      <c r="BX653" s="177">
        <v>0</v>
      </c>
      <c r="BY653" s="178">
        <v>0</v>
      </c>
      <c r="BZ653" s="179">
        <v>0</v>
      </c>
      <c r="CA653" s="179">
        <v>0</v>
      </c>
    </row>
    <row r="654" spans="1:79" x14ac:dyDescent="0.2">
      <c r="A654" s="170" t="s">
        <v>476</v>
      </c>
      <c r="B654" s="171"/>
      <c r="C654" s="172" t="s">
        <v>232</v>
      </c>
      <c r="D654" s="172" t="s">
        <v>232</v>
      </c>
      <c r="E654" s="172" t="s">
        <v>232</v>
      </c>
      <c r="F654" s="172" t="s">
        <v>232</v>
      </c>
      <c r="G654" s="172">
        <v>0.25366546598346096</v>
      </c>
      <c r="H654" s="173" t="s">
        <v>232</v>
      </c>
      <c r="I654" s="171"/>
      <c r="J654" s="172"/>
      <c r="K654" s="172"/>
      <c r="L654" s="172"/>
      <c r="M654" s="171"/>
      <c r="N654" s="172"/>
      <c r="O654" s="172"/>
      <c r="P654" s="172"/>
      <c r="Q654" s="172"/>
      <c r="R654" s="172" t="s">
        <v>232</v>
      </c>
      <c r="S654" s="172"/>
      <c r="T654" s="172" t="s">
        <v>232</v>
      </c>
      <c r="U654" s="172">
        <v>0.36591537233835958</v>
      </c>
      <c r="V654" s="172">
        <v>0.36591537233835958</v>
      </c>
      <c r="W654" s="172" t="s">
        <v>232</v>
      </c>
      <c r="X654" s="172"/>
      <c r="Y654" s="172"/>
      <c r="Z654" s="172"/>
      <c r="AA654" s="172">
        <v>1.1536072411039109</v>
      </c>
      <c r="AB654" s="172"/>
      <c r="AC654" s="172"/>
      <c r="AD654" s="172"/>
      <c r="AE654" s="172"/>
      <c r="AF654" s="172"/>
      <c r="AG654" s="172"/>
      <c r="AH654" s="172"/>
      <c r="AI654" s="172">
        <v>1.0878854603404353</v>
      </c>
      <c r="AJ654" s="173"/>
      <c r="AK654" s="170" t="s">
        <v>476</v>
      </c>
      <c r="AL654" s="171">
        <v>0</v>
      </c>
      <c r="AM654" s="172">
        <v>0</v>
      </c>
      <c r="AN654" s="172">
        <v>0</v>
      </c>
      <c r="AO654" s="172">
        <v>0</v>
      </c>
      <c r="AP654" s="172">
        <v>0</v>
      </c>
      <c r="AQ654" s="172">
        <v>0</v>
      </c>
      <c r="AR654" s="173">
        <v>0</v>
      </c>
      <c r="AS654" s="174">
        <v>0</v>
      </c>
      <c r="AT654" s="171" t="s">
        <v>232</v>
      </c>
      <c r="AU654" s="172">
        <v>0</v>
      </c>
      <c r="AV654" s="172">
        <v>0</v>
      </c>
      <c r="AW654" s="175" t="s">
        <v>232</v>
      </c>
      <c r="AX654" s="176">
        <v>0</v>
      </c>
      <c r="AY654" s="171">
        <v>0</v>
      </c>
      <c r="AZ654" s="172" t="s">
        <v>232</v>
      </c>
      <c r="BA654" s="172">
        <v>0</v>
      </c>
      <c r="BB654" s="172">
        <v>0</v>
      </c>
      <c r="BC654" s="172">
        <v>0</v>
      </c>
      <c r="BD654" s="172">
        <v>0</v>
      </c>
      <c r="BE654" s="172">
        <v>0</v>
      </c>
      <c r="BF654" s="172">
        <v>0</v>
      </c>
      <c r="BG654" s="172">
        <v>0</v>
      </c>
      <c r="BH654" s="172">
        <v>0</v>
      </c>
      <c r="BI654" s="172">
        <v>0</v>
      </c>
      <c r="BJ654" s="172" t="s">
        <v>232</v>
      </c>
      <c r="BK654" s="172">
        <v>0</v>
      </c>
      <c r="BL654" s="172" t="s">
        <v>232</v>
      </c>
      <c r="BM654" s="172">
        <v>0</v>
      </c>
      <c r="BN654" s="172">
        <v>0</v>
      </c>
      <c r="BO654" s="172">
        <v>0</v>
      </c>
      <c r="BP654" s="172" t="s">
        <v>232</v>
      </c>
      <c r="BQ654" s="172" t="s">
        <v>232</v>
      </c>
      <c r="BR654" s="172" t="s">
        <v>232</v>
      </c>
      <c r="BS654" s="172">
        <v>0</v>
      </c>
      <c r="BT654" s="172">
        <v>0</v>
      </c>
      <c r="BU654" s="172">
        <v>0</v>
      </c>
      <c r="BV654" s="173"/>
      <c r="BW654" s="174">
        <v>0</v>
      </c>
      <c r="BX654" s="177">
        <v>0</v>
      </c>
      <c r="BY654" s="178">
        <v>0</v>
      </c>
      <c r="BZ654" s="179">
        <v>0</v>
      </c>
      <c r="CA654" s="179">
        <v>0</v>
      </c>
    </row>
    <row r="655" spans="1:79" x14ac:dyDescent="0.2">
      <c r="A655" s="170" t="s">
        <v>477</v>
      </c>
      <c r="B655" s="171"/>
      <c r="C655" s="172" t="s">
        <v>232</v>
      </c>
      <c r="D655" s="172" t="s">
        <v>232</v>
      </c>
      <c r="E655" s="172" t="s">
        <v>232</v>
      </c>
      <c r="F655" s="172" t="s">
        <v>232</v>
      </c>
      <c r="G655" s="172">
        <v>0.25365259740259738</v>
      </c>
      <c r="H655" s="173" t="s">
        <v>232</v>
      </c>
      <c r="I655" s="171"/>
      <c r="J655" s="172"/>
      <c r="K655" s="172"/>
      <c r="L655" s="172"/>
      <c r="M655" s="171"/>
      <c r="N655" s="172"/>
      <c r="O655" s="172"/>
      <c r="P655" s="172"/>
      <c r="Q655" s="172"/>
      <c r="R655" s="172" t="s">
        <v>232</v>
      </c>
      <c r="S655" s="172"/>
      <c r="T655" s="172" t="s">
        <v>232</v>
      </c>
      <c r="U655" s="172">
        <v>0.36495462397508577</v>
      </c>
      <c r="V655" s="172">
        <v>0.36495462397508577</v>
      </c>
      <c r="W655" s="172" t="s">
        <v>232</v>
      </c>
      <c r="X655" s="172"/>
      <c r="Y655" s="172"/>
      <c r="Z655" s="172"/>
      <c r="AA655" s="172">
        <v>1.1607681658443014</v>
      </c>
      <c r="AB655" s="172"/>
      <c r="AC655" s="172"/>
      <c r="AD655" s="172"/>
      <c r="AE655" s="172"/>
      <c r="AF655" s="172"/>
      <c r="AG655" s="172"/>
      <c r="AH655" s="172"/>
      <c r="AI655" s="172">
        <v>1.0868745569804827</v>
      </c>
      <c r="AJ655" s="173"/>
      <c r="AK655" s="170" t="s">
        <v>477</v>
      </c>
      <c r="AL655" s="171">
        <v>0</v>
      </c>
      <c r="AM655" s="172">
        <v>0</v>
      </c>
      <c r="AN655" s="172">
        <v>0</v>
      </c>
      <c r="AO655" s="172">
        <v>0</v>
      </c>
      <c r="AP655" s="172">
        <v>0</v>
      </c>
      <c r="AQ655" s="172">
        <v>0</v>
      </c>
      <c r="AR655" s="173">
        <v>0</v>
      </c>
      <c r="AS655" s="174">
        <v>0</v>
      </c>
      <c r="AT655" s="171" t="s">
        <v>232</v>
      </c>
      <c r="AU655" s="172">
        <v>0</v>
      </c>
      <c r="AV655" s="172">
        <v>0</v>
      </c>
      <c r="AW655" s="175" t="s">
        <v>232</v>
      </c>
      <c r="AX655" s="176">
        <v>0</v>
      </c>
      <c r="AY655" s="171">
        <v>0</v>
      </c>
      <c r="AZ655" s="172" t="s">
        <v>232</v>
      </c>
      <c r="BA655" s="172">
        <v>0</v>
      </c>
      <c r="BB655" s="172">
        <v>0</v>
      </c>
      <c r="BC655" s="172">
        <v>0</v>
      </c>
      <c r="BD655" s="172">
        <v>0</v>
      </c>
      <c r="BE655" s="172">
        <v>0</v>
      </c>
      <c r="BF655" s="172">
        <v>0</v>
      </c>
      <c r="BG655" s="172">
        <v>0</v>
      </c>
      <c r="BH655" s="172">
        <v>0</v>
      </c>
      <c r="BI655" s="172">
        <v>0</v>
      </c>
      <c r="BJ655" s="172" t="s">
        <v>232</v>
      </c>
      <c r="BK655" s="172">
        <v>0</v>
      </c>
      <c r="BL655" s="172" t="s">
        <v>232</v>
      </c>
      <c r="BM655" s="172">
        <v>0</v>
      </c>
      <c r="BN655" s="172">
        <v>0</v>
      </c>
      <c r="BO655" s="172">
        <v>0</v>
      </c>
      <c r="BP655" s="172" t="s">
        <v>232</v>
      </c>
      <c r="BQ655" s="172" t="s">
        <v>232</v>
      </c>
      <c r="BR655" s="172" t="s">
        <v>232</v>
      </c>
      <c r="BS655" s="172">
        <v>0</v>
      </c>
      <c r="BT655" s="172">
        <v>0</v>
      </c>
      <c r="BU655" s="172">
        <v>0</v>
      </c>
      <c r="BV655" s="173"/>
      <c r="BW655" s="174">
        <v>0</v>
      </c>
      <c r="BX655" s="177">
        <v>0</v>
      </c>
      <c r="BY655" s="178">
        <v>0.5989199999999999</v>
      </c>
      <c r="BZ655" s="179">
        <v>0</v>
      </c>
      <c r="CA655" s="179">
        <v>0.12785138670254212</v>
      </c>
    </row>
    <row r="656" spans="1:79" x14ac:dyDescent="0.2">
      <c r="A656" s="170" t="s">
        <v>478</v>
      </c>
      <c r="B656" s="171"/>
      <c r="C656" s="172" t="s">
        <v>232</v>
      </c>
      <c r="D656" s="172" t="s">
        <v>232</v>
      </c>
      <c r="E656" s="172" t="s">
        <v>232</v>
      </c>
      <c r="F656" s="172" t="s">
        <v>232</v>
      </c>
      <c r="G656" s="172">
        <v>0.24857324032974462</v>
      </c>
      <c r="H656" s="173" t="s">
        <v>232</v>
      </c>
      <c r="I656" s="171"/>
      <c r="J656" s="172"/>
      <c r="K656" s="172"/>
      <c r="L656" s="172"/>
      <c r="M656" s="171"/>
      <c r="N656" s="172"/>
      <c r="O656" s="172"/>
      <c r="P656" s="172"/>
      <c r="Q656" s="172"/>
      <c r="R656" s="172" t="s">
        <v>232</v>
      </c>
      <c r="S656" s="172"/>
      <c r="T656" s="172" t="s">
        <v>232</v>
      </c>
      <c r="U656" s="172">
        <v>0.54746480931275809</v>
      </c>
      <c r="V656" s="172">
        <v>0.54746480931275809</v>
      </c>
      <c r="W656" s="172" t="s">
        <v>232</v>
      </c>
      <c r="X656" s="172"/>
      <c r="Y656" s="172"/>
      <c r="Z656" s="172"/>
      <c r="AA656" s="172">
        <v>1.1537096201632917</v>
      </c>
      <c r="AB656" s="172"/>
      <c r="AC656" s="172"/>
      <c r="AD656" s="172"/>
      <c r="AE656" s="172"/>
      <c r="AF656" s="172"/>
      <c r="AG656" s="172"/>
      <c r="AH656" s="172"/>
      <c r="AI656" s="172">
        <v>1.0858636637844341</v>
      </c>
      <c r="AJ656" s="173"/>
      <c r="AK656" s="170" t="s">
        <v>478</v>
      </c>
      <c r="AL656" s="171">
        <v>0</v>
      </c>
      <c r="AM656" s="172">
        <v>0</v>
      </c>
      <c r="AN656" s="172">
        <v>0</v>
      </c>
      <c r="AO656" s="172">
        <v>0</v>
      </c>
      <c r="AP656" s="172">
        <v>0</v>
      </c>
      <c r="AQ656" s="172">
        <v>0</v>
      </c>
      <c r="AR656" s="173">
        <v>0</v>
      </c>
      <c r="AS656" s="174">
        <v>0</v>
      </c>
      <c r="AT656" s="171" t="s">
        <v>232</v>
      </c>
      <c r="AU656" s="172">
        <v>0</v>
      </c>
      <c r="AV656" s="172">
        <v>0</v>
      </c>
      <c r="AW656" s="175" t="s">
        <v>232</v>
      </c>
      <c r="AX656" s="176">
        <v>0</v>
      </c>
      <c r="AY656" s="171" t="s">
        <v>232</v>
      </c>
      <c r="AZ656" s="172" t="s">
        <v>232</v>
      </c>
      <c r="BA656" s="172">
        <v>0</v>
      </c>
      <c r="BB656" s="172">
        <v>0</v>
      </c>
      <c r="BC656" s="172">
        <v>0</v>
      </c>
      <c r="BD656" s="172">
        <v>0</v>
      </c>
      <c r="BE656" s="172" t="s">
        <v>232</v>
      </c>
      <c r="BF656" s="172">
        <v>0</v>
      </c>
      <c r="BG656" s="172">
        <v>0</v>
      </c>
      <c r="BH656" s="172">
        <v>0</v>
      </c>
      <c r="BI656" s="172">
        <v>0</v>
      </c>
      <c r="BJ656" s="172" t="s">
        <v>232</v>
      </c>
      <c r="BK656" s="172">
        <v>0</v>
      </c>
      <c r="BL656" s="172" t="s">
        <v>232</v>
      </c>
      <c r="BM656" s="172">
        <v>0</v>
      </c>
      <c r="BN656" s="172">
        <v>0</v>
      </c>
      <c r="BO656" s="172">
        <v>0</v>
      </c>
      <c r="BP656" s="172" t="s">
        <v>232</v>
      </c>
      <c r="BQ656" s="172" t="s">
        <v>232</v>
      </c>
      <c r="BR656" s="172" t="s">
        <v>232</v>
      </c>
      <c r="BS656" s="172">
        <v>0</v>
      </c>
      <c r="BT656" s="172">
        <v>0</v>
      </c>
      <c r="BU656" s="172">
        <v>0</v>
      </c>
      <c r="BV656" s="173"/>
      <c r="BW656" s="174">
        <v>0</v>
      </c>
      <c r="BX656" s="177">
        <v>2.5404145193948691E-3</v>
      </c>
      <c r="BY656" s="178">
        <v>0</v>
      </c>
      <c r="BZ656" s="179">
        <v>0</v>
      </c>
      <c r="CA656" s="179">
        <v>8.4022909097948518E-4</v>
      </c>
    </row>
    <row r="657" spans="1:79" x14ac:dyDescent="0.2">
      <c r="A657" s="170" t="s">
        <v>479</v>
      </c>
      <c r="B657" s="171"/>
      <c r="C657" s="172" t="s">
        <v>232</v>
      </c>
      <c r="D657" s="172" t="s">
        <v>232</v>
      </c>
      <c r="E657" s="172" t="s">
        <v>232</v>
      </c>
      <c r="F657" s="172" t="s">
        <v>232</v>
      </c>
      <c r="G657" s="172">
        <v>0.24345709068777552</v>
      </c>
      <c r="H657" s="173" t="s">
        <v>232</v>
      </c>
      <c r="I657" s="171"/>
      <c r="J657" s="172"/>
      <c r="K657" s="172"/>
      <c r="L657" s="172"/>
      <c r="M657" s="171"/>
      <c r="N657" s="172"/>
      <c r="O657" s="172"/>
      <c r="P657" s="172"/>
      <c r="Q657" s="172"/>
      <c r="R657" s="172" t="s">
        <v>232</v>
      </c>
      <c r="S657" s="172"/>
      <c r="T657" s="172" t="s">
        <v>232</v>
      </c>
      <c r="U657" s="172">
        <v>0.5446034088860936</v>
      </c>
      <c r="V657" s="172">
        <v>0.5446034088860936</v>
      </c>
      <c r="W657" s="172" t="s">
        <v>232</v>
      </c>
      <c r="X657" s="172"/>
      <c r="Y657" s="172"/>
      <c r="Z657" s="172"/>
      <c r="AA657" s="172">
        <v>1.1565105865541196</v>
      </c>
      <c r="AB657" s="172"/>
      <c r="AC657" s="172"/>
      <c r="AD657" s="172"/>
      <c r="AE657" s="172"/>
      <c r="AF657" s="172"/>
      <c r="AG657" s="172"/>
      <c r="AH657" s="172"/>
      <c r="AI657" s="172">
        <v>1.0868745569804827</v>
      </c>
      <c r="AJ657" s="173"/>
      <c r="AK657" s="170" t="s">
        <v>479</v>
      </c>
      <c r="AL657" s="171">
        <v>0</v>
      </c>
      <c r="AM657" s="172">
        <v>0</v>
      </c>
      <c r="AN657" s="172">
        <v>0</v>
      </c>
      <c r="AO657" s="172">
        <v>0</v>
      </c>
      <c r="AP657" s="172">
        <v>0</v>
      </c>
      <c r="AQ657" s="172">
        <v>0</v>
      </c>
      <c r="AR657" s="173">
        <v>0</v>
      </c>
      <c r="AS657" s="174">
        <v>0</v>
      </c>
      <c r="AT657" s="171" t="s">
        <v>232</v>
      </c>
      <c r="AU657" s="172">
        <v>0</v>
      </c>
      <c r="AV657" s="172">
        <v>0</v>
      </c>
      <c r="AW657" s="175" t="s">
        <v>232</v>
      </c>
      <c r="AX657" s="176">
        <v>0</v>
      </c>
      <c r="AY657" s="171" t="s">
        <v>232</v>
      </c>
      <c r="AZ657" s="172" t="s">
        <v>232</v>
      </c>
      <c r="BA657" s="172">
        <v>0</v>
      </c>
      <c r="BB657" s="172">
        <v>0</v>
      </c>
      <c r="BC657" s="172">
        <v>0</v>
      </c>
      <c r="BD657" s="172">
        <v>0</v>
      </c>
      <c r="BE657" s="172" t="s">
        <v>232</v>
      </c>
      <c r="BF657" s="172">
        <v>0</v>
      </c>
      <c r="BG657" s="172">
        <v>0</v>
      </c>
      <c r="BH657" s="172">
        <v>0</v>
      </c>
      <c r="BI657" s="172">
        <v>0</v>
      </c>
      <c r="BJ657" s="172" t="s">
        <v>232</v>
      </c>
      <c r="BK657" s="172">
        <v>0</v>
      </c>
      <c r="BL657" s="172" t="s">
        <v>232</v>
      </c>
      <c r="BM657" s="172">
        <v>0</v>
      </c>
      <c r="BN657" s="172">
        <v>0</v>
      </c>
      <c r="BO657" s="172">
        <v>0</v>
      </c>
      <c r="BP657" s="172" t="s">
        <v>232</v>
      </c>
      <c r="BQ657" s="172" t="s">
        <v>232</v>
      </c>
      <c r="BR657" s="172" t="s">
        <v>232</v>
      </c>
      <c r="BS657" s="172">
        <v>0</v>
      </c>
      <c r="BT657" s="172">
        <v>0</v>
      </c>
      <c r="BU657" s="172">
        <v>0.43769582328760631</v>
      </c>
      <c r="BV657" s="173"/>
      <c r="BW657" s="174">
        <v>0.11219566924716706</v>
      </c>
      <c r="BX657" s="177">
        <v>0</v>
      </c>
      <c r="BY657" s="178">
        <v>0</v>
      </c>
      <c r="BZ657" s="179">
        <v>0</v>
      </c>
      <c r="CA657" s="179">
        <v>5.1167597675319587E-2</v>
      </c>
    </row>
    <row r="658" spans="1:79" x14ac:dyDescent="0.2">
      <c r="A658" s="170" t="s">
        <v>480</v>
      </c>
      <c r="B658" s="171"/>
      <c r="C658" s="172" t="s">
        <v>232</v>
      </c>
      <c r="D658" s="172" t="s">
        <v>232</v>
      </c>
      <c r="E658" s="172" t="s">
        <v>232</v>
      </c>
      <c r="F658" s="172" t="s">
        <v>232</v>
      </c>
      <c r="G658" s="172" t="s">
        <v>232</v>
      </c>
      <c r="H658" s="173" t="s">
        <v>232</v>
      </c>
      <c r="I658" s="171"/>
      <c r="J658" s="172"/>
      <c r="K658" s="172"/>
      <c r="L658" s="172"/>
      <c r="M658" s="171"/>
      <c r="N658" s="172"/>
      <c r="O658" s="172"/>
      <c r="P658" s="172"/>
      <c r="Q658" s="172"/>
      <c r="R658" s="172" t="s">
        <v>232</v>
      </c>
      <c r="S658" s="172"/>
      <c r="T658" s="172" t="s">
        <v>232</v>
      </c>
      <c r="U658" s="172">
        <v>0.36210723046373072</v>
      </c>
      <c r="V658" s="172">
        <v>0.36210723046373072</v>
      </c>
      <c r="W658" s="172" t="s">
        <v>232</v>
      </c>
      <c r="X658" s="172"/>
      <c r="Y658" s="172"/>
      <c r="Z658" s="172"/>
      <c r="AA658" s="172">
        <v>1.1548276856844879</v>
      </c>
      <c r="AB658" s="172"/>
      <c r="AC658" s="172"/>
      <c r="AD658" s="172"/>
      <c r="AE658" s="172"/>
      <c r="AF658" s="172"/>
      <c r="AG658" s="172"/>
      <c r="AH658" s="172"/>
      <c r="AI658" s="172">
        <v>1.0858636637844341</v>
      </c>
      <c r="AJ658" s="173"/>
      <c r="AK658" s="170" t="s">
        <v>480</v>
      </c>
      <c r="AL658" s="171">
        <v>0</v>
      </c>
      <c r="AM658" s="172">
        <v>0</v>
      </c>
      <c r="AN658" s="172">
        <v>0</v>
      </c>
      <c r="AO658" s="172">
        <v>0</v>
      </c>
      <c r="AP658" s="172">
        <v>0</v>
      </c>
      <c r="AQ658" s="172">
        <v>0</v>
      </c>
      <c r="AR658" s="173">
        <v>0</v>
      </c>
      <c r="AS658" s="174">
        <v>0</v>
      </c>
      <c r="AT658" s="171" t="s">
        <v>232</v>
      </c>
      <c r="AU658" s="172">
        <v>0</v>
      </c>
      <c r="AV658" s="172">
        <v>0</v>
      </c>
      <c r="AW658" s="175" t="s">
        <v>232</v>
      </c>
      <c r="AX658" s="176">
        <v>0</v>
      </c>
      <c r="AY658" s="171" t="s">
        <v>232</v>
      </c>
      <c r="AZ658" s="172" t="s">
        <v>232</v>
      </c>
      <c r="BA658" s="172">
        <v>0</v>
      </c>
      <c r="BB658" s="172">
        <v>0</v>
      </c>
      <c r="BC658" s="172">
        <v>0</v>
      </c>
      <c r="BD658" s="172">
        <v>0</v>
      </c>
      <c r="BE658" s="172" t="s">
        <v>232</v>
      </c>
      <c r="BF658" s="172">
        <v>0</v>
      </c>
      <c r="BG658" s="172">
        <v>0</v>
      </c>
      <c r="BH658" s="172">
        <v>0</v>
      </c>
      <c r="BI658" s="172">
        <v>0</v>
      </c>
      <c r="BJ658" s="172" t="s">
        <v>232</v>
      </c>
      <c r="BK658" s="172">
        <v>0</v>
      </c>
      <c r="BL658" s="172" t="s">
        <v>232</v>
      </c>
      <c r="BM658" s="172">
        <v>0</v>
      </c>
      <c r="BN658" s="172">
        <v>0</v>
      </c>
      <c r="BO658" s="172">
        <v>0</v>
      </c>
      <c r="BP658" s="172" t="s">
        <v>232</v>
      </c>
      <c r="BQ658" s="172" t="s">
        <v>232</v>
      </c>
      <c r="BR658" s="172" t="s">
        <v>232</v>
      </c>
      <c r="BS658" s="172">
        <v>0</v>
      </c>
      <c r="BT658" s="172">
        <v>0</v>
      </c>
      <c r="BU658" s="172">
        <v>0</v>
      </c>
      <c r="BV658" s="173"/>
      <c r="BW658" s="174">
        <v>0</v>
      </c>
      <c r="BX658" s="177">
        <v>0</v>
      </c>
      <c r="BY658" s="178">
        <v>0</v>
      </c>
      <c r="BZ658" s="179">
        <v>0</v>
      </c>
      <c r="CA658" s="179">
        <v>0</v>
      </c>
    </row>
    <row r="659" spans="1:79" x14ac:dyDescent="0.2">
      <c r="A659" s="170" t="s">
        <v>481</v>
      </c>
      <c r="B659" s="171"/>
      <c r="C659" s="172" t="s">
        <v>232</v>
      </c>
      <c r="D659" s="172" t="s">
        <v>232</v>
      </c>
      <c r="E659" s="172" t="s">
        <v>232</v>
      </c>
      <c r="F659" s="172" t="s">
        <v>232</v>
      </c>
      <c r="G659" s="172">
        <v>0.24851020666919266</v>
      </c>
      <c r="H659" s="173" t="s">
        <v>232</v>
      </c>
      <c r="I659" s="171"/>
      <c r="J659" s="172"/>
      <c r="K659" s="172"/>
      <c r="L659" s="172"/>
      <c r="M659" s="171"/>
      <c r="N659" s="172"/>
      <c r="O659" s="172"/>
      <c r="P659" s="172"/>
      <c r="Q659" s="172"/>
      <c r="R659" s="172" t="s">
        <v>232</v>
      </c>
      <c r="S659" s="172"/>
      <c r="T659" s="172" t="s">
        <v>232</v>
      </c>
      <c r="U659" s="172">
        <v>0.54367418521947386</v>
      </c>
      <c r="V659" s="172">
        <v>0.54367418521947386</v>
      </c>
      <c r="W659" s="172" t="s">
        <v>232</v>
      </c>
      <c r="X659" s="172"/>
      <c r="Y659" s="172"/>
      <c r="Z659" s="172"/>
      <c r="AA659" s="172">
        <v>1.148639652034984</v>
      </c>
      <c r="AB659" s="172"/>
      <c r="AC659" s="172"/>
      <c r="AD659" s="172"/>
      <c r="AE659" s="172"/>
      <c r="AF659" s="172"/>
      <c r="AG659" s="172"/>
      <c r="AH659" s="172"/>
      <c r="AI659" s="172">
        <v>1.0858636637844341</v>
      </c>
      <c r="AJ659" s="173"/>
      <c r="AK659" s="170" t="s">
        <v>481</v>
      </c>
      <c r="AL659" s="171">
        <v>0</v>
      </c>
      <c r="AM659" s="172">
        <v>0</v>
      </c>
      <c r="AN659" s="172">
        <v>0</v>
      </c>
      <c r="AO659" s="172">
        <v>0</v>
      </c>
      <c r="AP659" s="172">
        <v>0</v>
      </c>
      <c r="AQ659" s="172">
        <v>0</v>
      </c>
      <c r="AR659" s="173">
        <v>0</v>
      </c>
      <c r="AS659" s="174">
        <v>0</v>
      </c>
      <c r="AT659" s="171" t="s">
        <v>232</v>
      </c>
      <c r="AU659" s="172">
        <v>0</v>
      </c>
      <c r="AV659" s="172">
        <v>0</v>
      </c>
      <c r="AW659" s="175" t="s">
        <v>232</v>
      </c>
      <c r="AX659" s="176">
        <v>0</v>
      </c>
      <c r="AY659" s="171" t="s">
        <v>232</v>
      </c>
      <c r="AZ659" s="172" t="s">
        <v>232</v>
      </c>
      <c r="BA659" s="172">
        <v>0</v>
      </c>
      <c r="BB659" s="172">
        <v>0</v>
      </c>
      <c r="BC659" s="172">
        <v>0</v>
      </c>
      <c r="BD659" s="172">
        <v>0</v>
      </c>
      <c r="BE659" s="172" t="s">
        <v>232</v>
      </c>
      <c r="BF659" s="172">
        <v>0</v>
      </c>
      <c r="BG659" s="172">
        <v>0</v>
      </c>
      <c r="BH659" s="172">
        <v>0</v>
      </c>
      <c r="BI659" s="172">
        <v>0</v>
      </c>
      <c r="BJ659" s="172" t="s">
        <v>232</v>
      </c>
      <c r="BK659" s="172">
        <v>0</v>
      </c>
      <c r="BL659" s="172" t="s">
        <v>232</v>
      </c>
      <c r="BM659" s="172">
        <v>0</v>
      </c>
      <c r="BN659" s="172">
        <v>0</v>
      </c>
      <c r="BO659" s="172">
        <v>0</v>
      </c>
      <c r="BP659" s="172" t="s">
        <v>232</v>
      </c>
      <c r="BQ659" s="172" t="s">
        <v>232</v>
      </c>
      <c r="BR659" s="172" t="s">
        <v>232</v>
      </c>
      <c r="BS659" s="172">
        <v>0</v>
      </c>
      <c r="BT659" s="172">
        <v>0</v>
      </c>
      <c r="BU659" s="172">
        <v>0</v>
      </c>
      <c r="BV659" s="173"/>
      <c r="BW659" s="174">
        <v>0</v>
      </c>
      <c r="BX659" s="177">
        <v>0</v>
      </c>
      <c r="BY659" s="178">
        <v>0.98884950400000005</v>
      </c>
      <c r="BZ659" s="179">
        <v>0</v>
      </c>
      <c r="CA659" s="179">
        <v>0.21104151671154703</v>
      </c>
    </row>
    <row r="660" spans="1:79" x14ac:dyDescent="0.2">
      <c r="A660" s="170" t="s">
        <v>482</v>
      </c>
      <c r="B660" s="171"/>
      <c r="C660" s="172" t="s">
        <v>232</v>
      </c>
      <c r="D660" s="172" t="s">
        <v>232</v>
      </c>
      <c r="E660" s="172" t="s">
        <v>232</v>
      </c>
      <c r="F660" s="172" t="s">
        <v>232</v>
      </c>
      <c r="G660" s="172">
        <v>0.24849760377311106</v>
      </c>
      <c r="H660" s="173" t="s">
        <v>232</v>
      </c>
      <c r="I660" s="171"/>
      <c r="J660" s="172"/>
      <c r="K660" s="172"/>
      <c r="L660" s="172"/>
      <c r="M660" s="171"/>
      <c r="N660" s="172"/>
      <c r="O660" s="172"/>
      <c r="P660" s="172"/>
      <c r="Q660" s="172"/>
      <c r="R660" s="172" t="s">
        <v>232</v>
      </c>
      <c r="S660" s="172"/>
      <c r="T660" s="172" t="s">
        <v>232</v>
      </c>
      <c r="U660" s="172">
        <v>0.54271836619361724</v>
      </c>
      <c r="V660" s="172">
        <v>0.54271836619361724</v>
      </c>
      <c r="W660" s="172" t="s">
        <v>232</v>
      </c>
      <c r="X660" s="172"/>
      <c r="Y660" s="172"/>
      <c r="Z660" s="172"/>
      <c r="AA660" s="172">
        <v>1.1540168664003525</v>
      </c>
      <c r="AB660" s="172"/>
      <c r="AC660" s="172"/>
      <c r="AD660" s="172"/>
      <c r="AE660" s="172"/>
      <c r="AF660" s="172"/>
      <c r="AG660" s="172"/>
      <c r="AH660" s="172"/>
      <c r="AI660" s="172">
        <v>1.0868745569804827</v>
      </c>
      <c r="AJ660" s="173"/>
      <c r="AK660" s="170" t="s">
        <v>482</v>
      </c>
      <c r="AL660" s="171">
        <v>0</v>
      </c>
      <c r="AM660" s="172">
        <v>0</v>
      </c>
      <c r="AN660" s="172">
        <v>0</v>
      </c>
      <c r="AO660" s="172">
        <v>0</v>
      </c>
      <c r="AP660" s="172">
        <v>0</v>
      </c>
      <c r="AQ660" s="172">
        <v>0</v>
      </c>
      <c r="AR660" s="173">
        <v>0</v>
      </c>
      <c r="AS660" s="174">
        <v>0</v>
      </c>
      <c r="AT660" s="171" t="s">
        <v>232</v>
      </c>
      <c r="AU660" s="172">
        <v>0</v>
      </c>
      <c r="AV660" s="172">
        <v>0</v>
      </c>
      <c r="AW660" s="175" t="s">
        <v>232</v>
      </c>
      <c r="AX660" s="176">
        <v>0</v>
      </c>
      <c r="AY660" s="171" t="s">
        <v>232</v>
      </c>
      <c r="AZ660" s="172" t="s">
        <v>232</v>
      </c>
      <c r="BA660" s="172">
        <v>0</v>
      </c>
      <c r="BB660" s="172">
        <v>0</v>
      </c>
      <c r="BC660" s="172">
        <v>0</v>
      </c>
      <c r="BD660" s="172">
        <v>0</v>
      </c>
      <c r="BE660" s="172" t="s">
        <v>232</v>
      </c>
      <c r="BF660" s="172">
        <v>0</v>
      </c>
      <c r="BG660" s="172">
        <v>0</v>
      </c>
      <c r="BH660" s="172">
        <v>0</v>
      </c>
      <c r="BI660" s="172">
        <v>0</v>
      </c>
      <c r="BJ660" s="172" t="s">
        <v>232</v>
      </c>
      <c r="BK660" s="172">
        <v>0</v>
      </c>
      <c r="BL660" s="172" t="s">
        <v>232</v>
      </c>
      <c r="BM660" s="172">
        <v>0</v>
      </c>
      <c r="BN660" s="172">
        <v>0</v>
      </c>
      <c r="BO660" s="172">
        <v>0</v>
      </c>
      <c r="BP660" s="172" t="s">
        <v>232</v>
      </c>
      <c r="BQ660" s="172" t="s">
        <v>232</v>
      </c>
      <c r="BR660" s="172" t="s">
        <v>232</v>
      </c>
      <c r="BS660" s="172">
        <v>0</v>
      </c>
      <c r="BT660" s="172">
        <v>0</v>
      </c>
      <c r="BU660" s="172">
        <v>0</v>
      </c>
      <c r="BV660" s="173"/>
      <c r="BW660" s="174">
        <v>0</v>
      </c>
      <c r="BX660" s="177">
        <v>0</v>
      </c>
      <c r="BY660" s="178">
        <v>0</v>
      </c>
      <c r="BZ660" s="179">
        <v>0</v>
      </c>
      <c r="CA660" s="179">
        <v>0</v>
      </c>
    </row>
    <row r="661" spans="1:79" x14ac:dyDescent="0.2">
      <c r="A661" s="170" t="s">
        <v>483</v>
      </c>
      <c r="B661" s="171"/>
      <c r="C661" s="172" t="s">
        <v>232</v>
      </c>
      <c r="D661" s="172" t="s">
        <v>232</v>
      </c>
      <c r="E661" s="172" t="s">
        <v>232</v>
      </c>
      <c r="F661" s="172" t="s">
        <v>232</v>
      </c>
      <c r="G661" s="172">
        <v>0.24645405356064748</v>
      </c>
      <c r="H661" s="173" t="s">
        <v>232</v>
      </c>
      <c r="I661" s="171"/>
      <c r="J661" s="172"/>
      <c r="K661" s="172"/>
      <c r="L661" s="172"/>
      <c r="M661" s="171"/>
      <c r="N661" s="172"/>
      <c r="O661" s="172"/>
      <c r="P661" s="172"/>
      <c r="Q661" s="172"/>
      <c r="R661" s="172" t="s">
        <v>232</v>
      </c>
      <c r="S661" s="172"/>
      <c r="T661" s="172" t="s">
        <v>232</v>
      </c>
      <c r="U661" s="172">
        <v>0.54176248197374166</v>
      </c>
      <c r="V661" s="172">
        <v>0.54176248197374166</v>
      </c>
      <c r="W661" s="172" t="s">
        <v>232</v>
      </c>
      <c r="X661" s="172"/>
      <c r="Y661" s="172"/>
      <c r="Z661" s="172"/>
      <c r="AA661" s="172">
        <v>1.153144515905677</v>
      </c>
      <c r="AB661" s="172"/>
      <c r="AC661" s="172"/>
      <c r="AD661" s="172"/>
      <c r="AE661" s="172"/>
      <c r="AF661" s="172"/>
      <c r="AG661" s="172"/>
      <c r="AH661" s="172"/>
      <c r="AI661" s="172">
        <v>1.0868745569804827</v>
      </c>
      <c r="AJ661" s="173"/>
      <c r="AK661" s="170" t="s">
        <v>483</v>
      </c>
      <c r="AL661" s="171">
        <v>0</v>
      </c>
      <c r="AM661" s="172">
        <v>0</v>
      </c>
      <c r="AN661" s="172">
        <v>0</v>
      </c>
      <c r="AO661" s="172">
        <v>0</v>
      </c>
      <c r="AP661" s="172">
        <v>0</v>
      </c>
      <c r="AQ661" s="172">
        <v>0</v>
      </c>
      <c r="AR661" s="173">
        <v>0</v>
      </c>
      <c r="AS661" s="174">
        <v>0</v>
      </c>
      <c r="AT661" s="171" t="s">
        <v>232</v>
      </c>
      <c r="AU661" s="172">
        <v>0</v>
      </c>
      <c r="AV661" s="172">
        <v>0</v>
      </c>
      <c r="AW661" s="175" t="s">
        <v>232</v>
      </c>
      <c r="AX661" s="176">
        <v>0</v>
      </c>
      <c r="AY661" s="171" t="s">
        <v>232</v>
      </c>
      <c r="AZ661" s="172" t="s">
        <v>232</v>
      </c>
      <c r="BA661" s="172">
        <v>0</v>
      </c>
      <c r="BB661" s="172">
        <v>0</v>
      </c>
      <c r="BC661" s="172">
        <v>0</v>
      </c>
      <c r="BD661" s="172">
        <v>0</v>
      </c>
      <c r="BE661" s="172" t="s">
        <v>232</v>
      </c>
      <c r="BF661" s="172">
        <v>0</v>
      </c>
      <c r="BG661" s="172">
        <v>0</v>
      </c>
      <c r="BH661" s="172">
        <v>0</v>
      </c>
      <c r="BI661" s="172">
        <v>0</v>
      </c>
      <c r="BJ661" s="172" t="s">
        <v>232</v>
      </c>
      <c r="BK661" s="172">
        <v>0</v>
      </c>
      <c r="BL661" s="172" t="s">
        <v>232</v>
      </c>
      <c r="BM661" s="172">
        <v>0</v>
      </c>
      <c r="BN661" s="172">
        <v>0</v>
      </c>
      <c r="BO661" s="172">
        <v>0</v>
      </c>
      <c r="BP661" s="172" t="s">
        <v>232</v>
      </c>
      <c r="BQ661" s="172" t="s">
        <v>232</v>
      </c>
      <c r="BR661" s="172" t="s">
        <v>232</v>
      </c>
      <c r="BS661" s="172">
        <v>0</v>
      </c>
      <c r="BT661" s="172">
        <v>0</v>
      </c>
      <c r="BU661" s="172">
        <v>0</v>
      </c>
      <c r="BV661" s="173"/>
      <c r="BW661" s="174">
        <v>0</v>
      </c>
      <c r="BX661" s="177">
        <v>0</v>
      </c>
      <c r="BY661" s="178">
        <v>0</v>
      </c>
      <c r="BZ661" s="179">
        <v>0</v>
      </c>
      <c r="CA661" s="179">
        <v>0</v>
      </c>
    </row>
    <row r="662" spans="1:79" x14ac:dyDescent="0.2">
      <c r="A662" s="170" t="s">
        <v>484</v>
      </c>
      <c r="B662" s="171"/>
      <c r="C662" s="172" t="s">
        <v>232</v>
      </c>
      <c r="D662" s="172" t="s">
        <v>232</v>
      </c>
      <c r="E662" s="172" t="s">
        <v>232</v>
      </c>
      <c r="F662" s="172" t="s">
        <v>232</v>
      </c>
      <c r="G662" s="172">
        <v>0.2433706839730212</v>
      </c>
      <c r="H662" s="173" t="s">
        <v>232</v>
      </c>
      <c r="I662" s="171"/>
      <c r="J662" s="172"/>
      <c r="K662" s="172"/>
      <c r="L662" s="172"/>
      <c r="M662" s="171"/>
      <c r="N662" s="172"/>
      <c r="O662" s="172"/>
      <c r="P662" s="172"/>
      <c r="Q662" s="172"/>
      <c r="R662" s="172" t="s">
        <v>232</v>
      </c>
      <c r="S662" s="172"/>
      <c r="T662" s="172" t="s">
        <v>232</v>
      </c>
      <c r="U662" s="172">
        <v>0.36121645238710459</v>
      </c>
      <c r="V662" s="172">
        <v>0.36121645238710459</v>
      </c>
      <c r="W662" s="172" t="s">
        <v>232</v>
      </c>
      <c r="X662" s="172"/>
      <c r="Y662" s="172"/>
      <c r="Z662" s="172"/>
      <c r="AA662" s="172">
        <v>1.1542217881559063</v>
      </c>
      <c r="AB662" s="172"/>
      <c r="AC662" s="172"/>
      <c r="AD662" s="172"/>
      <c r="AE662" s="172"/>
      <c r="AF662" s="172"/>
      <c r="AG662" s="172"/>
      <c r="AH662" s="172"/>
      <c r="AI662" s="172">
        <v>1.2882447665056374</v>
      </c>
      <c r="AJ662" s="173"/>
      <c r="AK662" s="170" t="s">
        <v>484</v>
      </c>
      <c r="AL662" s="171">
        <v>0</v>
      </c>
      <c r="AM662" s="172">
        <v>0</v>
      </c>
      <c r="AN662" s="172">
        <v>0</v>
      </c>
      <c r="AO662" s="172">
        <v>0</v>
      </c>
      <c r="AP662" s="172">
        <v>0</v>
      </c>
      <c r="AQ662" s="172">
        <v>0</v>
      </c>
      <c r="AR662" s="173">
        <v>0</v>
      </c>
      <c r="AS662" s="174">
        <v>0</v>
      </c>
      <c r="AT662" s="171" t="s">
        <v>232</v>
      </c>
      <c r="AU662" s="172">
        <v>0</v>
      </c>
      <c r="AV662" s="172">
        <v>0</v>
      </c>
      <c r="AW662" s="175" t="s">
        <v>232</v>
      </c>
      <c r="AX662" s="176">
        <v>0</v>
      </c>
      <c r="AY662" s="171" t="s">
        <v>232</v>
      </c>
      <c r="AZ662" s="172" t="s">
        <v>232</v>
      </c>
      <c r="BA662" s="172">
        <v>0</v>
      </c>
      <c r="BB662" s="172">
        <v>0</v>
      </c>
      <c r="BC662" s="172">
        <v>0</v>
      </c>
      <c r="BD662" s="172">
        <v>0</v>
      </c>
      <c r="BE662" s="172" t="s">
        <v>232</v>
      </c>
      <c r="BF662" s="172">
        <v>0</v>
      </c>
      <c r="BG662" s="172">
        <v>0</v>
      </c>
      <c r="BH662" s="172">
        <v>0</v>
      </c>
      <c r="BI662" s="172">
        <v>0</v>
      </c>
      <c r="BJ662" s="172" t="s">
        <v>232</v>
      </c>
      <c r="BK662" s="172">
        <v>0</v>
      </c>
      <c r="BL662" s="172" t="s">
        <v>232</v>
      </c>
      <c r="BM662" s="172">
        <v>0</v>
      </c>
      <c r="BN662" s="172">
        <v>0</v>
      </c>
      <c r="BO662" s="172">
        <v>0</v>
      </c>
      <c r="BP662" s="172" t="s">
        <v>232</v>
      </c>
      <c r="BQ662" s="172" t="s">
        <v>232</v>
      </c>
      <c r="BR662" s="172" t="s">
        <v>232</v>
      </c>
      <c r="BS662" s="172">
        <v>0</v>
      </c>
      <c r="BT662" s="172">
        <v>0</v>
      </c>
      <c r="BU662" s="172">
        <v>0</v>
      </c>
      <c r="BV662" s="173"/>
      <c r="BW662" s="174">
        <v>0</v>
      </c>
      <c r="BX662" s="177">
        <v>0</v>
      </c>
      <c r="BY662" s="178">
        <v>0</v>
      </c>
      <c r="BZ662" s="179">
        <v>0</v>
      </c>
      <c r="CA662" s="179">
        <v>0</v>
      </c>
    </row>
    <row r="663" spans="1:79" x14ac:dyDescent="0.2">
      <c r="A663" s="170" t="s">
        <v>485</v>
      </c>
      <c r="B663" s="171"/>
      <c r="C663" s="172" t="s">
        <v>232</v>
      </c>
      <c r="D663" s="172" t="s">
        <v>232</v>
      </c>
      <c r="E663" s="172" t="s">
        <v>232</v>
      </c>
      <c r="F663" s="172" t="s">
        <v>232</v>
      </c>
      <c r="G663" s="172">
        <v>0.24032489492122996</v>
      </c>
      <c r="H663" s="173" t="s">
        <v>232</v>
      </c>
      <c r="I663" s="171"/>
      <c r="J663" s="172"/>
      <c r="K663" s="172"/>
      <c r="L663" s="172"/>
      <c r="M663" s="171"/>
      <c r="N663" s="172"/>
      <c r="O663" s="172"/>
      <c r="P663" s="172"/>
      <c r="Q663" s="172"/>
      <c r="R663" s="172" t="s">
        <v>232</v>
      </c>
      <c r="S663" s="172"/>
      <c r="T663" s="172" t="s">
        <v>232</v>
      </c>
      <c r="U663" s="172" t="s">
        <v>232</v>
      </c>
      <c r="V663" s="172" t="s">
        <v>232</v>
      </c>
      <c r="W663" s="172" t="s">
        <v>232</v>
      </c>
      <c r="X663" s="172"/>
      <c r="Y663" s="172"/>
      <c r="Z663" s="172"/>
      <c r="AA663" s="172" t="s">
        <v>232</v>
      </c>
      <c r="AB663" s="172"/>
      <c r="AC663" s="172"/>
      <c r="AD663" s="172"/>
      <c r="AE663" s="172"/>
      <c r="AF663" s="172"/>
      <c r="AG663" s="172"/>
      <c r="AH663" s="172"/>
      <c r="AI663" s="172" t="s">
        <v>232</v>
      </c>
      <c r="AJ663" s="173"/>
      <c r="AK663" s="170" t="s">
        <v>485</v>
      </c>
      <c r="AL663" s="171">
        <v>0</v>
      </c>
      <c r="AM663" s="172">
        <v>0</v>
      </c>
      <c r="AN663" s="172">
        <v>0</v>
      </c>
      <c r="AO663" s="172">
        <v>0</v>
      </c>
      <c r="AP663" s="172">
        <v>0</v>
      </c>
      <c r="AQ663" s="172">
        <v>0</v>
      </c>
      <c r="AR663" s="173">
        <v>0</v>
      </c>
      <c r="AS663" s="174">
        <v>0</v>
      </c>
      <c r="AT663" s="171" t="s">
        <v>232</v>
      </c>
      <c r="AU663" s="172">
        <v>0</v>
      </c>
      <c r="AV663" s="172">
        <v>0</v>
      </c>
      <c r="AW663" s="175" t="s">
        <v>232</v>
      </c>
      <c r="AX663" s="176">
        <v>0</v>
      </c>
      <c r="AY663" s="171" t="s">
        <v>232</v>
      </c>
      <c r="AZ663" s="172" t="s">
        <v>232</v>
      </c>
      <c r="BA663" s="172">
        <v>0</v>
      </c>
      <c r="BB663" s="172">
        <v>0</v>
      </c>
      <c r="BC663" s="172">
        <v>0</v>
      </c>
      <c r="BD663" s="172">
        <v>0</v>
      </c>
      <c r="BE663" s="172" t="s">
        <v>232</v>
      </c>
      <c r="BF663" s="172">
        <v>0</v>
      </c>
      <c r="BG663" s="172">
        <v>0</v>
      </c>
      <c r="BH663" s="172">
        <v>0</v>
      </c>
      <c r="BI663" s="172">
        <v>0</v>
      </c>
      <c r="BJ663" s="172" t="s">
        <v>232</v>
      </c>
      <c r="BK663" s="172">
        <v>0</v>
      </c>
      <c r="BL663" s="172" t="s">
        <v>232</v>
      </c>
      <c r="BM663" s="172">
        <v>0</v>
      </c>
      <c r="BN663" s="172">
        <v>0</v>
      </c>
      <c r="BO663" s="172">
        <v>0</v>
      </c>
      <c r="BP663" s="172" t="s">
        <v>232</v>
      </c>
      <c r="BQ663" s="172" t="s">
        <v>232</v>
      </c>
      <c r="BR663" s="172" t="s">
        <v>232</v>
      </c>
      <c r="BS663" s="172">
        <v>0</v>
      </c>
      <c r="BT663" s="172">
        <v>0</v>
      </c>
      <c r="BU663" s="172">
        <v>0</v>
      </c>
      <c r="BV663" s="173"/>
      <c r="BW663" s="174">
        <v>0</v>
      </c>
      <c r="BX663" s="177">
        <v>0</v>
      </c>
      <c r="BY663" s="178">
        <v>0</v>
      </c>
      <c r="BZ663" s="179">
        <v>0</v>
      </c>
      <c r="CA663" s="179">
        <v>0</v>
      </c>
    </row>
    <row r="664" spans="1:79" x14ac:dyDescent="0.2">
      <c r="A664" s="170" t="s">
        <v>486</v>
      </c>
      <c r="B664" s="171"/>
      <c r="C664" s="172" t="s">
        <v>232</v>
      </c>
      <c r="D664" s="172" t="s">
        <v>232</v>
      </c>
      <c r="E664" s="172" t="s">
        <v>232</v>
      </c>
      <c r="F664" s="172" t="s">
        <v>232</v>
      </c>
      <c r="G664" s="172">
        <v>0.23828233922279343</v>
      </c>
      <c r="H664" s="173" t="s">
        <v>232</v>
      </c>
      <c r="I664" s="171"/>
      <c r="J664" s="172"/>
      <c r="K664" s="172"/>
      <c r="L664" s="172"/>
      <c r="M664" s="171"/>
      <c r="N664" s="172"/>
      <c r="O664" s="172"/>
      <c r="P664" s="172"/>
      <c r="Q664" s="172"/>
      <c r="R664" s="172" t="s">
        <v>232</v>
      </c>
      <c r="S664" s="172"/>
      <c r="T664" s="172" t="s">
        <v>232</v>
      </c>
      <c r="U664" s="172" t="s">
        <v>232</v>
      </c>
      <c r="V664" s="172" t="s">
        <v>232</v>
      </c>
      <c r="W664" s="172" t="s">
        <v>232</v>
      </c>
      <c r="X664" s="172"/>
      <c r="Y664" s="172"/>
      <c r="Z664" s="172"/>
      <c r="AA664" s="172" t="s">
        <v>232</v>
      </c>
      <c r="AB664" s="172"/>
      <c r="AC664" s="172"/>
      <c r="AD664" s="172"/>
      <c r="AE664" s="172"/>
      <c r="AF664" s="172"/>
      <c r="AG664" s="172"/>
      <c r="AH664" s="172"/>
      <c r="AI664" s="172">
        <v>1.0868745569804827</v>
      </c>
      <c r="AJ664" s="173"/>
      <c r="AK664" s="170" t="s">
        <v>486</v>
      </c>
      <c r="AL664" s="171">
        <v>0</v>
      </c>
      <c r="AM664" s="172">
        <v>0</v>
      </c>
      <c r="AN664" s="172">
        <v>0</v>
      </c>
      <c r="AO664" s="172">
        <v>0</v>
      </c>
      <c r="AP664" s="172">
        <v>0</v>
      </c>
      <c r="AQ664" s="172">
        <v>0</v>
      </c>
      <c r="AR664" s="173">
        <v>0</v>
      </c>
      <c r="AS664" s="174">
        <v>0</v>
      </c>
      <c r="AT664" s="171">
        <v>0</v>
      </c>
      <c r="AU664" s="172">
        <v>0</v>
      </c>
      <c r="AV664" s="172">
        <v>0</v>
      </c>
      <c r="AW664" s="175" t="s">
        <v>232</v>
      </c>
      <c r="AX664" s="176">
        <v>0</v>
      </c>
      <c r="AY664" s="171" t="s">
        <v>232</v>
      </c>
      <c r="AZ664" s="172" t="s">
        <v>232</v>
      </c>
      <c r="BA664" s="172">
        <v>0</v>
      </c>
      <c r="BB664" s="172">
        <v>0</v>
      </c>
      <c r="BC664" s="172">
        <v>0</v>
      </c>
      <c r="BD664" s="172">
        <v>0</v>
      </c>
      <c r="BE664" s="172" t="s">
        <v>232</v>
      </c>
      <c r="BF664" s="172">
        <v>0</v>
      </c>
      <c r="BG664" s="172">
        <v>0</v>
      </c>
      <c r="BH664" s="172">
        <v>0</v>
      </c>
      <c r="BI664" s="172">
        <v>0</v>
      </c>
      <c r="BJ664" s="172" t="s">
        <v>232</v>
      </c>
      <c r="BK664" s="172">
        <v>0</v>
      </c>
      <c r="BL664" s="172" t="s">
        <v>232</v>
      </c>
      <c r="BM664" s="172">
        <v>0</v>
      </c>
      <c r="BN664" s="172">
        <v>0</v>
      </c>
      <c r="BO664" s="172">
        <v>0</v>
      </c>
      <c r="BP664" s="172" t="s">
        <v>232</v>
      </c>
      <c r="BQ664" s="172" t="s">
        <v>232</v>
      </c>
      <c r="BR664" s="172" t="s">
        <v>232</v>
      </c>
      <c r="BS664" s="172">
        <v>0</v>
      </c>
      <c r="BT664" s="172">
        <v>0</v>
      </c>
      <c r="BU664" s="172">
        <v>0</v>
      </c>
      <c r="BV664" s="173"/>
      <c r="BW664" s="174">
        <v>0</v>
      </c>
      <c r="BX664" s="177">
        <v>0</v>
      </c>
      <c r="BY664" s="178">
        <v>0</v>
      </c>
      <c r="BZ664" s="179">
        <v>0</v>
      </c>
      <c r="CA664" s="179">
        <v>0</v>
      </c>
    </row>
    <row r="665" spans="1:79" x14ac:dyDescent="0.2">
      <c r="A665" s="170" t="s">
        <v>487</v>
      </c>
      <c r="B665" s="171"/>
      <c r="C665" s="172" t="s">
        <v>232</v>
      </c>
      <c r="D665" s="172" t="s">
        <v>232</v>
      </c>
      <c r="E665" s="172" t="s">
        <v>232</v>
      </c>
      <c r="F665" s="172" t="s">
        <v>232</v>
      </c>
      <c r="G665" s="172">
        <v>0.23827025930901569</v>
      </c>
      <c r="H665" s="173" t="s">
        <v>232</v>
      </c>
      <c r="I665" s="171"/>
      <c r="J665" s="172"/>
      <c r="K665" s="172"/>
      <c r="L665" s="172"/>
      <c r="M665" s="171"/>
      <c r="N665" s="172"/>
      <c r="O665" s="172"/>
      <c r="P665" s="172"/>
      <c r="Q665" s="172"/>
      <c r="R665" s="172" t="s">
        <v>232</v>
      </c>
      <c r="S665" s="172"/>
      <c r="T665" s="172" t="s">
        <v>232</v>
      </c>
      <c r="U665" s="172" t="s">
        <v>232</v>
      </c>
      <c r="V665" s="172" t="s">
        <v>232</v>
      </c>
      <c r="W665" s="172" t="s">
        <v>232</v>
      </c>
      <c r="X665" s="172"/>
      <c r="Y665" s="172"/>
      <c r="Z665" s="172"/>
      <c r="AA665" s="172" t="s">
        <v>232</v>
      </c>
      <c r="AB665" s="172"/>
      <c r="AC665" s="172"/>
      <c r="AD665" s="172"/>
      <c r="AE665" s="172"/>
      <c r="AF665" s="172"/>
      <c r="AG665" s="172"/>
      <c r="AH665" s="172"/>
      <c r="AI665" s="172" t="s">
        <v>232</v>
      </c>
      <c r="AJ665" s="173"/>
      <c r="AK665" s="170" t="s">
        <v>487</v>
      </c>
      <c r="AL665" s="171">
        <v>0</v>
      </c>
      <c r="AM665" s="172" t="s">
        <v>232</v>
      </c>
      <c r="AN665" s="172">
        <v>0</v>
      </c>
      <c r="AO665" s="172">
        <v>0</v>
      </c>
      <c r="AP665" s="172">
        <v>0</v>
      </c>
      <c r="AQ665" s="172">
        <v>0</v>
      </c>
      <c r="AR665" s="173">
        <v>0</v>
      </c>
      <c r="AS665" s="174">
        <v>0</v>
      </c>
      <c r="AT665" s="171">
        <v>0</v>
      </c>
      <c r="AU665" s="172" t="s">
        <v>232</v>
      </c>
      <c r="AV665" s="172">
        <v>0</v>
      </c>
      <c r="AW665" s="175" t="s">
        <v>232</v>
      </c>
      <c r="AX665" s="176">
        <v>0</v>
      </c>
      <c r="AY665" s="171" t="s">
        <v>232</v>
      </c>
      <c r="AZ665" s="172" t="s">
        <v>232</v>
      </c>
      <c r="BA665" s="172">
        <v>0</v>
      </c>
      <c r="BB665" s="172">
        <v>0</v>
      </c>
      <c r="BC665" s="172">
        <v>0</v>
      </c>
      <c r="BD665" s="172">
        <v>0</v>
      </c>
      <c r="BE665" s="172" t="s">
        <v>232</v>
      </c>
      <c r="BF665" s="172">
        <v>0</v>
      </c>
      <c r="BG665" s="172">
        <v>0</v>
      </c>
      <c r="BH665" s="172">
        <v>0</v>
      </c>
      <c r="BI665" s="172">
        <v>0</v>
      </c>
      <c r="BJ665" s="172" t="s">
        <v>232</v>
      </c>
      <c r="BK665" s="172">
        <v>0</v>
      </c>
      <c r="BL665" s="172" t="s">
        <v>232</v>
      </c>
      <c r="BM665" s="172">
        <v>0</v>
      </c>
      <c r="BN665" s="172">
        <v>0</v>
      </c>
      <c r="BO665" s="172">
        <v>0</v>
      </c>
      <c r="BP665" s="172" t="s">
        <v>232</v>
      </c>
      <c r="BQ665" s="172" t="s">
        <v>232</v>
      </c>
      <c r="BR665" s="172" t="s">
        <v>232</v>
      </c>
      <c r="BS665" s="172">
        <v>0</v>
      </c>
      <c r="BT665" s="172">
        <v>0</v>
      </c>
      <c r="BU665" s="172">
        <v>0</v>
      </c>
      <c r="BV665" s="173"/>
      <c r="BW665" s="174">
        <v>0</v>
      </c>
      <c r="BX665" s="177">
        <v>0</v>
      </c>
      <c r="BY665" s="178">
        <v>0</v>
      </c>
      <c r="BZ665" s="179">
        <v>0</v>
      </c>
      <c r="CA665" s="179">
        <v>0</v>
      </c>
    </row>
    <row r="666" spans="1:79" x14ac:dyDescent="0.2">
      <c r="A666" s="170" t="s">
        <v>488</v>
      </c>
      <c r="B666" s="171"/>
      <c r="C666" s="172" t="s">
        <v>232</v>
      </c>
      <c r="D666" s="172" t="s">
        <v>232</v>
      </c>
      <c r="E666" s="172" t="s">
        <v>232</v>
      </c>
      <c r="F666" s="172">
        <v>0.29389409678235834</v>
      </c>
      <c r="G666" s="172">
        <v>0.30321622156080968</v>
      </c>
      <c r="H666" s="173" t="s">
        <v>232</v>
      </c>
      <c r="I666" s="171"/>
      <c r="J666" s="172"/>
      <c r="K666" s="172"/>
      <c r="L666" s="172"/>
      <c r="M666" s="171"/>
      <c r="N666" s="172"/>
      <c r="O666" s="172"/>
      <c r="P666" s="172"/>
      <c r="Q666" s="172"/>
      <c r="R666" s="172" t="s">
        <v>232</v>
      </c>
      <c r="S666" s="172"/>
      <c r="T666" s="172" t="s">
        <v>232</v>
      </c>
      <c r="U666" s="172" t="s">
        <v>232</v>
      </c>
      <c r="V666" s="172" t="s">
        <v>232</v>
      </c>
      <c r="W666" s="172" t="s">
        <v>232</v>
      </c>
      <c r="X666" s="172"/>
      <c r="Y666" s="172"/>
      <c r="Z666" s="172"/>
      <c r="AA666" s="172" t="s">
        <v>232</v>
      </c>
      <c r="AB666" s="172"/>
      <c r="AC666" s="172"/>
      <c r="AD666" s="172"/>
      <c r="AE666" s="172"/>
      <c r="AF666" s="172"/>
      <c r="AG666" s="172"/>
      <c r="AH666" s="172"/>
      <c r="AI666" s="172" t="s">
        <v>232</v>
      </c>
      <c r="AJ666" s="173"/>
      <c r="AK666" s="170" t="s">
        <v>488</v>
      </c>
      <c r="AL666" s="171">
        <v>0</v>
      </c>
      <c r="AM666" s="172">
        <v>0</v>
      </c>
      <c r="AN666" s="172">
        <v>0</v>
      </c>
      <c r="AO666" s="172">
        <v>0</v>
      </c>
      <c r="AP666" s="172">
        <v>0</v>
      </c>
      <c r="AQ666" s="172">
        <v>0</v>
      </c>
      <c r="AR666" s="173">
        <v>0</v>
      </c>
      <c r="AS666" s="174">
        <v>0</v>
      </c>
      <c r="AT666" s="171">
        <v>0</v>
      </c>
      <c r="AU666" s="172" t="s">
        <v>232</v>
      </c>
      <c r="AV666" s="172">
        <v>0</v>
      </c>
      <c r="AW666" s="175" t="s">
        <v>232</v>
      </c>
      <c r="AX666" s="176">
        <v>0</v>
      </c>
      <c r="AY666" s="171" t="s">
        <v>232</v>
      </c>
      <c r="AZ666" s="172">
        <v>0</v>
      </c>
      <c r="BA666" s="172">
        <v>0</v>
      </c>
      <c r="BB666" s="172">
        <v>0</v>
      </c>
      <c r="BC666" s="172">
        <v>0</v>
      </c>
      <c r="BD666" s="172">
        <v>0</v>
      </c>
      <c r="BE666" s="172">
        <v>0</v>
      </c>
      <c r="BF666" s="172">
        <v>0</v>
      </c>
      <c r="BG666" s="172">
        <v>0</v>
      </c>
      <c r="BH666" s="172">
        <v>0</v>
      </c>
      <c r="BI666" s="172">
        <v>0</v>
      </c>
      <c r="BJ666" s="172" t="s">
        <v>232</v>
      </c>
      <c r="BK666" s="172">
        <v>0</v>
      </c>
      <c r="BL666" s="172" t="s">
        <v>232</v>
      </c>
      <c r="BM666" s="172">
        <v>0</v>
      </c>
      <c r="BN666" s="172">
        <v>0</v>
      </c>
      <c r="BO666" s="172">
        <v>0</v>
      </c>
      <c r="BP666" s="172" t="s">
        <v>232</v>
      </c>
      <c r="BQ666" s="172" t="s">
        <v>232</v>
      </c>
      <c r="BR666" s="172" t="s">
        <v>232</v>
      </c>
      <c r="BS666" s="172">
        <v>0</v>
      </c>
      <c r="BT666" s="172">
        <v>0</v>
      </c>
      <c r="BU666" s="172">
        <v>0</v>
      </c>
      <c r="BV666" s="173"/>
      <c r="BW666" s="174">
        <v>0</v>
      </c>
      <c r="BX666" s="177">
        <v>0</v>
      </c>
      <c r="BY666" s="178">
        <v>0</v>
      </c>
      <c r="BZ666" s="179">
        <v>0</v>
      </c>
      <c r="CA666" s="179">
        <v>0</v>
      </c>
    </row>
    <row r="667" spans="1:79" x14ac:dyDescent="0.2">
      <c r="A667" s="170" t="s">
        <v>489</v>
      </c>
      <c r="B667" s="171"/>
      <c r="C667" s="172" t="s">
        <v>232</v>
      </c>
      <c r="D667" s="172" t="s">
        <v>232</v>
      </c>
      <c r="E667" s="172" t="s">
        <v>232</v>
      </c>
      <c r="F667" s="172">
        <v>0.2989385149342606</v>
      </c>
      <c r="G667" s="172">
        <v>0.31435380013182812</v>
      </c>
      <c r="H667" s="173" t="s">
        <v>232</v>
      </c>
      <c r="I667" s="171"/>
      <c r="J667" s="172"/>
      <c r="K667" s="172"/>
      <c r="L667" s="172"/>
      <c r="M667" s="171"/>
      <c r="N667" s="172"/>
      <c r="O667" s="172"/>
      <c r="P667" s="172"/>
      <c r="Q667" s="172"/>
      <c r="R667" s="172" t="s">
        <v>232</v>
      </c>
      <c r="S667" s="172"/>
      <c r="T667" s="172" t="s">
        <v>232</v>
      </c>
      <c r="U667" s="172" t="s">
        <v>232</v>
      </c>
      <c r="V667" s="172" t="s">
        <v>232</v>
      </c>
      <c r="W667" s="172" t="s">
        <v>232</v>
      </c>
      <c r="X667" s="172"/>
      <c r="Y667" s="172"/>
      <c r="Z667" s="172"/>
      <c r="AA667" s="172" t="s">
        <v>232</v>
      </c>
      <c r="AB667" s="172"/>
      <c r="AC667" s="172"/>
      <c r="AD667" s="172"/>
      <c r="AE667" s="172"/>
      <c r="AF667" s="172"/>
      <c r="AG667" s="172"/>
      <c r="AH667" s="172"/>
      <c r="AI667" s="172" t="s">
        <v>232</v>
      </c>
      <c r="AJ667" s="173"/>
      <c r="AK667" s="170" t="s">
        <v>489</v>
      </c>
      <c r="AL667" s="171">
        <v>0</v>
      </c>
      <c r="AM667" s="172">
        <v>0</v>
      </c>
      <c r="AN667" s="172">
        <v>0</v>
      </c>
      <c r="AO667" s="172">
        <v>0</v>
      </c>
      <c r="AP667" s="172">
        <v>0</v>
      </c>
      <c r="AQ667" s="172">
        <v>0</v>
      </c>
      <c r="AR667" s="173">
        <v>0</v>
      </c>
      <c r="AS667" s="174">
        <v>0</v>
      </c>
      <c r="AT667" s="171">
        <v>0</v>
      </c>
      <c r="AU667" s="172" t="s">
        <v>232</v>
      </c>
      <c r="AV667" s="172">
        <v>0</v>
      </c>
      <c r="AW667" s="175" t="s">
        <v>232</v>
      </c>
      <c r="AX667" s="176">
        <v>0</v>
      </c>
      <c r="AY667" s="171" t="s">
        <v>232</v>
      </c>
      <c r="AZ667" s="172">
        <v>0</v>
      </c>
      <c r="BA667" s="172">
        <v>0</v>
      </c>
      <c r="BB667" s="172">
        <v>0</v>
      </c>
      <c r="BC667" s="172">
        <v>0</v>
      </c>
      <c r="BD667" s="172">
        <v>0</v>
      </c>
      <c r="BE667" s="172">
        <v>0</v>
      </c>
      <c r="BF667" s="172">
        <v>0</v>
      </c>
      <c r="BG667" s="172">
        <v>0</v>
      </c>
      <c r="BH667" s="172">
        <v>0</v>
      </c>
      <c r="BI667" s="172">
        <v>0</v>
      </c>
      <c r="BJ667" s="172" t="s">
        <v>232</v>
      </c>
      <c r="BK667" s="172">
        <v>0</v>
      </c>
      <c r="BL667" s="172" t="s">
        <v>232</v>
      </c>
      <c r="BM667" s="172">
        <v>0</v>
      </c>
      <c r="BN667" s="172">
        <v>0</v>
      </c>
      <c r="BO667" s="172">
        <v>0</v>
      </c>
      <c r="BP667" s="172" t="s">
        <v>232</v>
      </c>
      <c r="BQ667" s="172" t="s">
        <v>232</v>
      </c>
      <c r="BR667" s="172" t="s">
        <v>232</v>
      </c>
      <c r="BS667" s="172">
        <v>0</v>
      </c>
      <c r="BT667" s="172">
        <v>0</v>
      </c>
      <c r="BU667" s="172">
        <v>0</v>
      </c>
      <c r="BV667" s="173"/>
      <c r="BW667" s="174">
        <v>0</v>
      </c>
      <c r="BX667" s="177">
        <v>0</v>
      </c>
      <c r="BY667" s="178">
        <v>0</v>
      </c>
      <c r="BZ667" s="179">
        <v>0</v>
      </c>
      <c r="CA667" s="179">
        <v>0</v>
      </c>
    </row>
    <row r="668" spans="1:79" x14ac:dyDescent="0.2">
      <c r="A668" s="170" t="s">
        <v>490</v>
      </c>
      <c r="B668" s="171"/>
      <c r="C668" s="172" t="s">
        <v>232</v>
      </c>
      <c r="D668" s="172" t="s">
        <v>232</v>
      </c>
      <c r="E668" s="172" t="s">
        <v>232</v>
      </c>
      <c r="F668" s="172" t="s">
        <v>232</v>
      </c>
      <c r="G668" s="172" t="s">
        <v>232</v>
      </c>
      <c r="H668" s="173" t="s">
        <v>232</v>
      </c>
      <c r="I668" s="171"/>
      <c r="J668" s="172"/>
      <c r="K668" s="172"/>
      <c r="L668" s="172"/>
      <c r="M668" s="171"/>
      <c r="N668" s="172"/>
      <c r="O668" s="172"/>
      <c r="P668" s="172"/>
      <c r="Q668" s="172"/>
      <c r="R668" s="172" t="s">
        <v>232</v>
      </c>
      <c r="S668" s="172"/>
      <c r="T668" s="172" t="s">
        <v>232</v>
      </c>
      <c r="U668" s="172" t="s">
        <v>232</v>
      </c>
      <c r="V668" s="172" t="s">
        <v>232</v>
      </c>
      <c r="W668" s="172" t="s">
        <v>232</v>
      </c>
      <c r="X668" s="172"/>
      <c r="Y668" s="172"/>
      <c r="Z668" s="172"/>
      <c r="AA668" s="172" t="s">
        <v>232</v>
      </c>
      <c r="AB668" s="172"/>
      <c r="AC668" s="172"/>
      <c r="AD668" s="172"/>
      <c r="AE668" s="172"/>
      <c r="AF668" s="172"/>
      <c r="AG668" s="172"/>
      <c r="AH668" s="172"/>
      <c r="AI668" s="172" t="s">
        <v>232</v>
      </c>
      <c r="AJ668" s="173"/>
      <c r="AK668" s="170" t="s">
        <v>490</v>
      </c>
      <c r="AL668" s="171">
        <v>0</v>
      </c>
      <c r="AM668" s="172">
        <v>0</v>
      </c>
      <c r="AN668" s="172">
        <v>0</v>
      </c>
      <c r="AO668" s="172">
        <v>0</v>
      </c>
      <c r="AP668" s="172">
        <v>0</v>
      </c>
      <c r="AQ668" s="172">
        <v>0</v>
      </c>
      <c r="AR668" s="173">
        <v>0</v>
      </c>
      <c r="AS668" s="174">
        <v>0</v>
      </c>
      <c r="AT668" s="171">
        <v>0</v>
      </c>
      <c r="AU668" s="172">
        <v>0</v>
      </c>
      <c r="AV668" s="172">
        <v>0</v>
      </c>
      <c r="AW668" s="175" t="s">
        <v>232</v>
      </c>
      <c r="AX668" s="176">
        <v>0</v>
      </c>
      <c r="AY668" s="171" t="s">
        <v>232</v>
      </c>
      <c r="AZ668" s="172">
        <v>0</v>
      </c>
      <c r="BA668" s="172">
        <v>0</v>
      </c>
      <c r="BB668" s="172">
        <v>0</v>
      </c>
      <c r="BC668" s="172">
        <v>0</v>
      </c>
      <c r="BD668" s="172">
        <v>0</v>
      </c>
      <c r="BE668" s="172">
        <v>0</v>
      </c>
      <c r="BF668" s="172">
        <v>0</v>
      </c>
      <c r="BG668" s="172">
        <v>0</v>
      </c>
      <c r="BH668" s="172">
        <v>0</v>
      </c>
      <c r="BI668" s="172">
        <v>0</v>
      </c>
      <c r="BJ668" s="172" t="s">
        <v>232</v>
      </c>
      <c r="BK668" s="172">
        <v>0</v>
      </c>
      <c r="BL668" s="172" t="s">
        <v>232</v>
      </c>
      <c r="BM668" s="172">
        <v>0</v>
      </c>
      <c r="BN668" s="172">
        <v>0</v>
      </c>
      <c r="BO668" s="172">
        <v>0</v>
      </c>
      <c r="BP668" s="172" t="s">
        <v>232</v>
      </c>
      <c r="BQ668" s="172" t="s">
        <v>232</v>
      </c>
      <c r="BR668" s="172" t="s">
        <v>232</v>
      </c>
      <c r="BS668" s="172">
        <v>0</v>
      </c>
      <c r="BT668" s="172">
        <v>0</v>
      </c>
      <c r="BU668" s="172">
        <v>0</v>
      </c>
      <c r="BV668" s="173"/>
      <c r="BW668" s="174">
        <v>0</v>
      </c>
      <c r="BX668" s="177">
        <v>0</v>
      </c>
      <c r="BY668" s="178">
        <v>0</v>
      </c>
      <c r="BZ668" s="179">
        <v>0</v>
      </c>
      <c r="CA668" s="179">
        <v>0</v>
      </c>
    </row>
    <row r="669" spans="1:79" x14ac:dyDescent="0.2">
      <c r="A669" s="170" t="s">
        <v>491</v>
      </c>
      <c r="B669" s="171"/>
      <c r="C669" s="172" t="s">
        <v>232</v>
      </c>
      <c r="D669" s="172" t="s">
        <v>232</v>
      </c>
      <c r="E669" s="172" t="s">
        <v>232</v>
      </c>
      <c r="F669" s="172">
        <v>0.29283467000368552</v>
      </c>
      <c r="G669" s="172">
        <v>0.30418250950571496</v>
      </c>
      <c r="H669" s="173" t="s">
        <v>232</v>
      </c>
      <c r="I669" s="171"/>
      <c r="J669" s="172"/>
      <c r="K669" s="172"/>
      <c r="L669" s="172"/>
      <c r="M669" s="171"/>
      <c r="N669" s="172"/>
      <c r="O669" s="172"/>
      <c r="P669" s="172"/>
      <c r="Q669" s="172"/>
      <c r="R669" s="172" t="s">
        <v>232</v>
      </c>
      <c r="S669" s="172"/>
      <c r="T669" s="172" t="s">
        <v>232</v>
      </c>
      <c r="U669" s="172" t="s">
        <v>232</v>
      </c>
      <c r="V669" s="172" t="s">
        <v>232</v>
      </c>
      <c r="W669" s="172" t="s">
        <v>232</v>
      </c>
      <c r="X669" s="172"/>
      <c r="Y669" s="172"/>
      <c r="Z669" s="172"/>
      <c r="AA669" s="172" t="s">
        <v>232</v>
      </c>
      <c r="AB669" s="172"/>
      <c r="AC669" s="172"/>
      <c r="AD669" s="172"/>
      <c r="AE669" s="172"/>
      <c r="AF669" s="172"/>
      <c r="AG669" s="172"/>
      <c r="AH669" s="172"/>
      <c r="AI669" s="172" t="s">
        <v>232</v>
      </c>
      <c r="AJ669" s="173"/>
      <c r="AK669" s="170" t="s">
        <v>491</v>
      </c>
      <c r="AL669" s="171" t="s">
        <v>232</v>
      </c>
      <c r="AM669" s="172">
        <v>0</v>
      </c>
      <c r="AN669" s="172">
        <v>0</v>
      </c>
      <c r="AO669" s="172">
        <v>0</v>
      </c>
      <c r="AP669" s="172">
        <v>0</v>
      </c>
      <c r="AQ669" s="172">
        <v>0</v>
      </c>
      <c r="AR669" s="173">
        <v>0</v>
      </c>
      <c r="AS669" s="174">
        <v>0</v>
      </c>
      <c r="AT669" s="171" t="s">
        <v>232</v>
      </c>
      <c r="AU669" s="172">
        <v>1.6</v>
      </c>
      <c r="AV669" s="172">
        <v>1.6</v>
      </c>
      <c r="AW669" s="175" t="s">
        <v>232</v>
      </c>
      <c r="AX669" s="176">
        <v>1.6</v>
      </c>
      <c r="AY669" s="171" t="s">
        <v>232</v>
      </c>
      <c r="AZ669" s="172">
        <v>0</v>
      </c>
      <c r="BA669" s="172">
        <v>0</v>
      </c>
      <c r="BB669" s="172">
        <v>0</v>
      </c>
      <c r="BC669" s="172">
        <v>0</v>
      </c>
      <c r="BD669" s="172">
        <v>0</v>
      </c>
      <c r="BE669" s="172">
        <v>0</v>
      </c>
      <c r="BF669" s="172">
        <v>0</v>
      </c>
      <c r="BG669" s="172">
        <v>0</v>
      </c>
      <c r="BH669" s="172">
        <v>0</v>
      </c>
      <c r="BI669" s="172">
        <v>1.075325837112505</v>
      </c>
      <c r="BJ669" s="172" t="s">
        <v>232</v>
      </c>
      <c r="BK669" s="172">
        <v>0</v>
      </c>
      <c r="BL669" s="172" t="s">
        <v>232</v>
      </c>
      <c r="BM669" s="172">
        <v>0</v>
      </c>
      <c r="BN669" s="172">
        <v>0</v>
      </c>
      <c r="BO669" s="172">
        <v>0</v>
      </c>
      <c r="BP669" s="172" t="s">
        <v>232</v>
      </c>
      <c r="BQ669" s="172" t="s">
        <v>232</v>
      </c>
      <c r="BR669" s="172" t="s">
        <v>232</v>
      </c>
      <c r="BS669" s="172">
        <v>0</v>
      </c>
      <c r="BT669" s="172">
        <v>0</v>
      </c>
      <c r="BU669" s="172">
        <v>0</v>
      </c>
      <c r="BV669" s="173"/>
      <c r="BW669" s="174">
        <v>3.2020920174682568E-2</v>
      </c>
      <c r="BX669" s="177">
        <v>0</v>
      </c>
      <c r="BY669" s="178">
        <v>0</v>
      </c>
      <c r="BZ669" s="179">
        <v>0</v>
      </c>
      <c r="CA669" s="179">
        <v>0.35499386197034027</v>
      </c>
    </row>
    <row r="670" spans="1:79" x14ac:dyDescent="0.2">
      <c r="A670" s="170" t="s">
        <v>492</v>
      </c>
      <c r="B670" s="171"/>
      <c r="C670" s="172" t="s">
        <v>232</v>
      </c>
      <c r="D670" s="172" t="s">
        <v>232</v>
      </c>
      <c r="E670" s="172" t="s">
        <v>232</v>
      </c>
      <c r="F670" s="172">
        <v>0.29180513901272259</v>
      </c>
      <c r="G670" s="172">
        <v>0.30416708912095425</v>
      </c>
      <c r="H670" s="173" t="s">
        <v>232</v>
      </c>
      <c r="I670" s="171"/>
      <c r="J670" s="172"/>
      <c r="K670" s="172"/>
      <c r="L670" s="172"/>
      <c r="M670" s="171"/>
      <c r="N670" s="172"/>
      <c r="O670" s="172"/>
      <c r="P670" s="172"/>
      <c r="Q670" s="172"/>
      <c r="R670" s="172" t="s">
        <v>232</v>
      </c>
      <c r="S670" s="172"/>
      <c r="T670" s="172" t="s">
        <v>232</v>
      </c>
      <c r="U670" s="172" t="s">
        <v>232</v>
      </c>
      <c r="V670" s="172" t="s">
        <v>232</v>
      </c>
      <c r="W670" s="172" t="s">
        <v>232</v>
      </c>
      <c r="X670" s="172"/>
      <c r="Y670" s="172"/>
      <c r="Z670" s="172"/>
      <c r="AA670" s="172" t="s">
        <v>232</v>
      </c>
      <c r="AB670" s="172"/>
      <c r="AC670" s="172"/>
      <c r="AD670" s="172"/>
      <c r="AE670" s="172"/>
      <c r="AF670" s="172"/>
      <c r="AG670" s="172"/>
      <c r="AH670" s="172"/>
      <c r="AI670" s="172" t="s">
        <v>232</v>
      </c>
      <c r="AJ670" s="173"/>
      <c r="AK670" s="170" t="s">
        <v>492</v>
      </c>
      <c r="AL670" s="171" t="s">
        <v>232</v>
      </c>
      <c r="AM670" s="172">
        <v>0</v>
      </c>
      <c r="AN670" s="172">
        <v>0</v>
      </c>
      <c r="AO670" s="172">
        <v>0</v>
      </c>
      <c r="AP670" s="172">
        <v>0</v>
      </c>
      <c r="AQ670" s="172">
        <v>0</v>
      </c>
      <c r="AR670" s="173">
        <v>0</v>
      </c>
      <c r="AS670" s="174">
        <v>0</v>
      </c>
      <c r="AT670" s="171" t="s">
        <v>232</v>
      </c>
      <c r="AU670" s="172">
        <v>0</v>
      </c>
      <c r="AV670" s="172">
        <v>0</v>
      </c>
      <c r="AW670" s="175" t="s">
        <v>232</v>
      </c>
      <c r="AX670" s="176">
        <v>0</v>
      </c>
      <c r="AY670" s="171" t="s">
        <v>232</v>
      </c>
      <c r="AZ670" s="172">
        <v>0</v>
      </c>
      <c r="BA670" s="172">
        <v>0</v>
      </c>
      <c r="BB670" s="172">
        <v>0</v>
      </c>
      <c r="BC670" s="172">
        <v>0</v>
      </c>
      <c r="BD670" s="172">
        <v>0</v>
      </c>
      <c r="BE670" s="172">
        <v>0</v>
      </c>
      <c r="BF670" s="172">
        <v>0</v>
      </c>
      <c r="BG670" s="172">
        <v>0</v>
      </c>
      <c r="BH670" s="172">
        <v>0</v>
      </c>
      <c r="BI670" s="172">
        <v>0</v>
      </c>
      <c r="BJ670" s="172" t="s">
        <v>232</v>
      </c>
      <c r="BK670" s="172">
        <v>0</v>
      </c>
      <c r="BL670" s="172" t="s">
        <v>232</v>
      </c>
      <c r="BM670" s="172">
        <v>0</v>
      </c>
      <c r="BN670" s="172">
        <v>0</v>
      </c>
      <c r="BO670" s="172">
        <v>0</v>
      </c>
      <c r="BP670" s="172" t="s">
        <v>232</v>
      </c>
      <c r="BQ670" s="172" t="s">
        <v>232</v>
      </c>
      <c r="BR670" s="172" t="s">
        <v>232</v>
      </c>
      <c r="BS670" s="172">
        <v>0</v>
      </c>
      <c r="BT670" s="172">
        <v>0</v>
      </c>
      <c r="BU670" s="172">
        <v>0</v>
      </c>
      <c r="BV670" s="173"/>
      <c r="BW670" s="174">
        <v>0</v>
      </c>
      <c r="BX670" s="177">
        <v>0</v>
      </c>
      <c r="BY670" s="178">
        <v>0</v>
      </c>
      <c r="BZ670" s="179">
        <v>0</v>
      </c>
      <c r="CA670" s="179">
        <v>0</v>
      </c>
    </row>
    <row r="671" spans="1:79" x14ac:dyDescent="0.2">
      <c r="A671" s="170" t="s">
        <v>493</v>
      </c>
      <c r="B671" s="171"/>
      <c r="C671" s="172" t="s">
        <v>232</v>
      </c>
      <c r="D671" s="172" t="s">
        <v>232</v>
      </c>
      <c r="E671" s="172" t="s">
        <v>232</v>
      </c>
      <c r="F671" s="172">
        <v>0.28871723439281832</v>
      </c>
      <c r="G671" s="172">
        <v>0.3041208373460359</v>
      </c>
      <c r="H671" s="173" t="s">
        <v>232</v>
      </c>
      <c r="I671" s="171"/>
      <c r="J671" s="172"/>
      <c r="K671" s="172"/>
      <c r="L671" s="172"/>
      <c r="M671" s="171"/>
      <c r="N671" s="172"/>
      <c r="O671" s="172"/>
      <c r="P671" s="172"/>
      <c r="Q671" s="172"/>
      <c r="R671" s="172" t="s">
        <v>232</v>
      </c>
      <c r="S671" s="172"/>
      <c r="T671" s="172" t="s">
        <v>232</v>
      </c>
      <c r="U671" s="172" t="s">
        <v>232</v>
      </c>
      <c r="V671" s="172" t="s">
        <v>232</v>
      </c>
      <c r="W671" s="172" t="s">
        <v>232</v>
      </c>
      <c r="X671" s="172"/>
      <c r="Y671" s="172"/>
      <c r="Z671" s="172"/>
      <c r="AA671" s="172" t="s">
        <v>232</v>
      </c>
      <c r="AB671" s="172"/>
      <c r="AC671" s="172"/>
      <c r="AD671" s="172"/>
      <c r="AE671" s="172"/>
      <c r="AF671" s="172"/>
      <c r="AG671" s="172"/>
      <c r="AH671" s="172"/>
      <c r="AI671" s="172" t="s">
        <v>232</v>
      </c>
      <c r="AJ671" s="173"/>
      <c r="AK671" s="170" t="s">
        <v>493</v>
      </c>
      <c r="AL671" s="171" t="s">
        <v>232</v>
      </c>
      <c r="AM671" s="172">
        <v>0</v>
      </c>
      <c r="AN671" s="172">
        <v>0</v>
      </c>
      <c r="AO671" s="172">
        <v>0</v>
      </c>
      <c r="AP671" s="172">
        <v>0</v>
      </c>
      <c r="AQ671" s="172">
        <v>0</v>
      </c>
      <c r="AR671" s="173">
        <v>0</v>
      </c>
      <c r="AS671" s="174">
        <v>0</v>
      </c>
      <c r="AT671" s="171" t="s">
        <v>232</v>
      </c>
      <c r="AU671" s="172">
        <v>0</v>
      </c>
      <c r="AV671" s="172">
        <v>0</v>
      </c>
      <c r="AW671" s="175" t="s">
        <v>232</v>
      </c>
      <c r="AX671" s="176">
        <v>0</v>
      </c>
      <c r="AY671" s="171" t="s">
        <v>232</v>
      </c>
      <c r="AZ671" s="172">
        <v>0</v>
      </c>
      <c r="BA671" s="172">
        <v>0</v>
      </c>
      <c r="BB671" s="172">
        <v>0</v>
      </c>
      <c r="BC671" s="172">
        <v>0</v>
      </c>
      <c r="BD671" s="172">
        <v>0</v>
      </c>
      <c r="BE671" s="172">
        <v>0</v>
      </c>
      <c r="BF671" s="172">
        <v>0</v>
      </c>
      <c r="BG671" s="172">
        <v>0</v>
      </c>
      <c r="BH671" s="172">
        <v>0</v>
      </c>
      <c r="BI671" s="172">
        <v>0</v>
      </c>
      <c r="BJ671" s="172" t="s">
        <v>232</v>
      </c>
      <c r="BK671" s="172">
        <v>0</v>
      </c>
      <c r="BL671" s="172" t="s">
        <v>232</v>
      </c>
      <c r="BM671" s="172">
        <v>0</v>
      </c>
      <c r="BN671" s="172">
        <v>0</v>
      </c>
      <c r="BO671" s="172">
        <v>0</v>
      </c>
      <c r="BP671" s="172" t="s">
        <v>232</v>
      </c>
      <c r="BQ671" s="172" t="s">
        <v>232</v>
      </c>
      <c r="BR671" s="172" t="s">
        <v>232</v>
      </c>
      <c r="BS671" s="172">
        <v>0</v>
      </c>
      <c r="BT671" s="172">
        <v>0</v>
      </c>
      <c r="BU671" s="172">
        <v>0</v>
      </c>
      <c r="BV671" s="173"/>
      <c r="BW671" s="174">
        <v>0</v>
      </c>
      <c r="BX671" s="177">
        <v>0</v>
      </c>
      <c r="BY671" s="178">
        <v>0</v>
      </c>
      <c r="BZ671" s="179">
        <v>0</v>
      </c>
      <c r="CA671" s="179">
        <v>0</v>
      </c>
    </row>
    <row r="672" spans="1:79" x14ac:dyDescent="0.2">
      <c r="A672" s="170" t="s">
        <v>494</v>
      </c>
      <c r="B672" s="171"/>
      <c r="C672" s="172" t="s">
        <v>232</v>
      </c>
      <c r="D672" s="172" t="s">
        <v>232</v>
      </c>
      <c r="E672" s="172" t="s">
        <v>232</v>
      </c>
      <c r="F672" s="172">
        <v>0.2836448361444574</v>
      </c>
      <c r="G672" s="172">
        <v>0.30209030269854004</v>
      </c>
      <c r="H672" s="173" t="s">
        <v>232</v>
      </c>
      <c r="I672" s="171"/>
      <c r="J672" s="172"/>
      <c r="K672" s="172"/>
      <c r="L672" s="172"/>
      <c r="M672" s="171"/>
      <c r="N672" s="172"/>
      <c r="O672" s="172"/>
      <c r="P672" s="172"/>
      <c r="Q672" s="172"/>
      <c r="R672" s="172" t="s">
        <v>232</v>
      </c>
      <c r="S672" s="172"/>
      <c r="T672" s="172" t="s">
        <v>232</v>
      </c>
      <c r="U672" s="172" t="s">
        <v>232</v>
      </c>
      <c r="V672" s="172" t="s">
        <v>232</v>
      </c>
      <c r="W672" s="172" t="s">
        <v>232</v>
      </c>
      <c r="X672" s="172"/>
      <c r="Y672" s="172"/>
      <c r="Z672" s="172"/>
      <c r="AA672" s="172" t="s">
        <v>232</v>
      </c>
      <c r="AB672" s="172"/>
      <c r="AC672" s="172"/>
      <c r="AD672" s="172"/>
      <c r="AE672" s="172"/>
      <c r="AF672" s="172"/>
      <c r="AG672" s="172"/>
      <c r="AH672" s="172"/>
      <c r="AI672" s="172" t="s">
        <v>232</v>
      </c>
      <c r="AJ672" s="173"/>
      <c r="AK672" s="170" t="s">
        <v>494</v>
      </c>
      <c r="AL672" s="171" t="s">
        <v>232</v>
      </c>
      <c r="AM672" s="172">
        <v>0</v>
      </c>
      <c r="AN672" s="172">
        <v>0</v>
      </c>
      <c r="AO672" s="172">
        <v>0</v>
      </c>
      <c r="AP672" s="172">
        <v>0</v>
      </c>
      <c r="AQ672" s="172">
        <v>0</v>
      </c>
      <c r="AR672" s="173">
        <v>0</v>
      </c>
      <c r="AS672" s="174">
        <v>0</v>
      </c>
      <c r="AT672" s="171" t="s">
        <v>232</v>
      </c>
      <c r="AU672" s="172">
        <v>0</v>
      </c>
      <c r="AV672" s="172">
        <v>0</v>
      </c>
      <c r="AW672" s="175" t="s">
        <v>232</v>
      </c>
      <c r="AX672" s="176">
        <v>0</v>
      </c>
      <c r="AY672" s="171" t="s">
        <v>232</v>
      </c>
      <c r="AZ672" s="172">
        <v>0</v>
      </c>
      <c r="BA672" s="172">
        <v>0</v>
      </c>
      <c r="BB672" s="172">
        <v>0</v>
      </c>
      <c r="BC672" s="172">
        <v>0</v>
      </c>
      <c r="BD672" s="172">
        <v>0</v>
      </c>
      <c r="BE672" s="172">
        <v>0</v>
      </c>
      <c r="BF672" s="172">
        <v>0</v>
      </c>
      <c r="BG672" s="172">
        <v>0</v>
      </c>
      <c r="BH672" s="172">
        <v>0</v>
      </c>
      <c r="BI672" s="172">
        <v>0</v>
      </c>
      <c r="BJ672" s="172" t="s">
        <v>232</v>
      </c>
      <c r="BK672" s="172">
        <v>0</v>
      </c>
      <c r="BL672" s="172" t="s">
        <v>232</v>
      </c>
      <c r="BM672" s="172">
        <v>0</v>
      </c>
      <c r="BN672" s="172">
        <v>0</v>
      </c>
      <c r="BO672" s="172">
        <v>0</v>
      </c>
      <c r="BP672" s="172" t="s">
        <v>232</v>
      </c>
      <c r="BQ672" s="172" t="s">
        <v>232</v>
      </c>
      <c r="BR672" s="172" t="s">
        <v>232</v>
      </c>
      <c r="BS672" s="172">
        <v>0</v>
      </c>
      <c r="BT672" s="172">
        <v>0</v>
      </c>
      <c r="BU672" s="172">
        <v>0</v>
      </c>
      <c r="BV672" s="173"/>
      <c r="BW672" s="174">
        <v>0</v>
      </c>
      <c r="BX672" s="177">
        <v>0</v>
      </c>
      <c r="BY672" s="178">
        <v>0</v>
      </c>
      <c r="BZ672" s="179">
        <v>0</v>
      </c>
      <c r="CA672" s="179">
        <v>0</v>
      </c>
    </row>
    <row r="673" spans="1:79" x14ac:dyDescent="0.2">
      <c r="A673" s="170" t="s">
        <v>495</v>
      </c>
      <c r="B673" s="171"/>
      <c r="C673" s="172" t="s">
        <v>232</v>
      </c>
      <c r="D673" s="172" t="s">
        <v>232</v>
      </c>
      <c r="E673" s="172" t="s">
        <v>232</v>
      </c>
      <c r="F673" s="172">
        <v>0.28363047001620861</v>
      </c>
      <c r="G673" s="172">
        <v>0.29902942145409561</v>
      </c>
      <c r="H673" s="173" t="s">
        <v>232</v>
      </c>
      <c r="I673" s="171"/>
      <c r="J673" s="172"/>
      <c r="K673" s="172"/>
      <c r="L673" s="172"/>
      <c r="M673" s="171"/>
      <c r="N673" s="172"/>
      <c r="O673" s="172"/>
      <c r="P673" s="172"/>
      <c r="Q673" s="172"/>
      <c r="R673" s="172" t="s">
        <v>232</v>
      </c>
      <c r="S673" s="172"/>
      <c r="T673" s="172" t="s">
        <v>232</v>
      </c>
      <c r="U673" s="172" t="s">
        <v>232</v>
      </c>
      <c r="V673" s="172" t="s">
        <v>232</v>
      </c>
      <c r="W673" s="172" t="s">
        <v>232</v>
      </c>
      <c r="X673" s="172"/>
      <c r="Y673" s="172"/>
      <c r="Z673" s="172"/>
      <c r="AA673" s="172" t="s">
        <v>232</v>
      </c>
      <c r="AB673" s="172"/>
      <c r="AC673" s="172"/>
      <c r="AD673" s="172"/>
      <c r="AE673" s="172"/>
      <c r="AF673" s="172"/>
      <c r="AG673" s="172"/>
      <c r="AH673" s="172"/>
      <c r="AI673" s="172" t="s">
        <v>232</v>
      </c>
      <c r="AJ673" s="173"/>
      <c r="AK673" s="170" t="s">
        <v>495</v>
      </c>
      <c r="AL673" s="171" t="s">
        <v>232</v>
      </c>
      <c r="AM673" s="172">
        <v>0</v>
      </c>
      <c r="AN673" s="172">
        <v>0</v>
      </c>
      <c r="AO673" s="172">
        <v>0</v>
      </c>
      <c r="AP673" s="172">
        <v>0</v>
      </c>
      <c r="AQ673" s="172">
        <v>0</v>
      </c>
      <c r="AR673" s="173">
        <v>0</v>
      </c>
      <c r="AS673" s="174">
        <v>0</v>
      </c>
      <c r="AT673" s="171" t="s">
        <v>232</v>
      </c>
      <c r="AU673" s="172">
        <v>0</v>
      </c>
      <c r="AV673" s="172">
        <v>0</v>
      </c>
      <c r="AW673" s="175" t="s">
        <v>232</v>
      </c>
      <c r="AX673" s="176">
        <v>0</v>
      </c>
      <c r="AY673" s="171" t="s">
        <v>232</v>
      </c>
      <c r="AZ673" s="172">
        <v>0</v>
      </c>
      <c r="BA673" s="172">
        <v>0</v>
      </c>
      <c r="BB673" s="172">
        <v>0</v>
      </c>
      <c r="BC673" s="172">
        <v>0</v>
      </c>
      <c r="BD673" s="172">
        <v>0</v>
      </c>
      <c r="BE673" s="172">
        <v>0</v>
      </c>
      <c r="BF673" s="172">
        <v>0</v>
      </c>
      <c r="BG673" s="172">
        <v>0</v>
      </c>
      <c r="BH673" s="172">
        <v>0</v>
      </c>
      <c r="BI673" s="172">
        <v>0</v>
      </c>
      <c r="BJ673" s="172" t="s">
        <v>232</v>
      </c>
      <c r="BK673" s="172">
        <v>0</v>
      </c>
      <c r="BL673" s="172" t="s">
        <v>232</v>
      </c>
      <c r="BM673" s="172">
        <v>0</v>
      </c>
      <c r="BN673" s="172">
        <v>0</v>
      </c>
      <c r="BO673" s="172">
        <v>0</v>
      </c>
      <c r="BP673" s="172" t="s">
        <v>232</v>
      </c>
      <c r="BQ673" s="172" t="s">
        <v>232</v>
      </c>
      <c r="BR673" s="172" t="s">
        <v>232</v>
      </c>
      <c r="BS673" s="172">
        <v>0</v>
      </c>
      <c r="BT673" s="172">
        <v>0</v>
      </c>
      <c r="BU673" s="172">
        <v>0</v>
      </c>
      <c r="BV673" s="173"/>
      <c r="BW673" s="174">
        <v>0</v>
      </c>
      <c r="BX673" s="177">
        <v>0</v>
      </c>
      <c r="BY673" s="178">
        <v>0</v>
      </c>
      <c r="BZ673" s="179">
        <v>0</v>
      </c>
      <c r="CA673" s="179">
        <v>0</v>
      </c>
    </row>
    <row r="674" spans="1:79" x14ac:dyDescent="0.2">
      <c r="A674" s="170" t="s">
        <v>496</v>
      </c>
      <c r="B674" s="171"/>
      <c r="C674" s="172" t="s">
        <v>232</v>
      </c>
      <c r="D674" s="172" t="s">
        <v>232</v>
      </c>
      <c r="E674" s="172" t="s">
        <v>232</v>
      </c>
      <c r="F674" s="172">
        <v>0.28361610534312603</v>
      </c>
      <c r="G674" s="172">
        <v>0.299014266528142</v>
      </c>
      <c r="H674" s="173" t="s">
        <v>232</v>
      </c>
      <c r="I674" s="171"/>
      <c r="J674" s="172"/>
      <c r="K674" s="172"/>
      <c r="L674" s="172"/>
      <c r="M674" s="171"/>
      <c r="N674" s="172"/>
      <c r="O674" s="172"/>
      <c r="P674" s="172"/>
      <c r="Q674" s="172"/>
      <c r="R674" s="172" t="s">
        <v>232</v>
      </c>
      <c r="S674" s="172"/>
      <c r="T674" s="172" t="s">
        <v>232</v>
      </c>
      <c r="U674" s="172" t="s">
        <v>232</v>
      </c>
      <c r="V674" s="172" t="s">
        <v>232</v>
      </c>
      <c r="W674" s="172" t="s">
        <v>232</v>
      </c>
      <c r="X674" s="172"/>
      <c r="Y674" s="172"/>
      <c r="Z674" s="172"/>
      <c r="AA674" s="172" t="s">
        <v>232</v>
      </c>
      <c r="AB674" s="172"/>
      <c r="AC674" s="172"/>
      <c r="AD674" s="172"/>
      <c r="AE674" s="172"/>
      <c r="AF674" s="172"/>
      <c r="AG674" s="172"/>
      <c r="AH674" s="172"/>
      <c r="AI674" s="172" t="s">
        <v>232</v>
      </c>
      <c r="AJ674" s="173"/>
      <c r="AK674" s="170" t="s">
        <v>496</v>
      </c>
      <c r="AL674" s="171" t="s">
        <v>232</v>
      </c>
      <c r="AM674" s="172">
        <v>0</v>
      </c>
      <c r="AN674" s="172">
        <v>0</v>
      </c>
      <c r="AO674" s="172">
        <v>0</v>
      </c>
      <c r="AP674" s="172">
        <v>0</v>
      </c>
      <c r="AQ674" s="172">
        <v>0</v>
      </c>
      <c r="AR674" s="173">
        <v>0</v>
      </c>
      <c r="AS674" s="174">
        <v>0</v>
      </c>
      <c r="AT674" s="171" t="s">
        <v>232</v>
      </c>
      <c r="AU674" s="172">
        <v>0</v>
      </c>
      <c r="AV674" s="172">
        <v>0</v>
      </c>
      <c r="AW674" s="175" t="s">
        <v>232</v>
      </c>
      <c r="AX674" s="176">
        <v>0</v>
      </c>
      <c r="AY674" s="171" t="s">
        <v>232</v>
      </c>
      <c r="AZ674" s="172">
        <v>0</v>
      </c>
      <c r="BA674" s="172">
        <v>0</v>
      </c>
      <c r="BB674" s="172">
        <v>0</v>
      </c>
      <c r="BC674" s="172">
        <v>0</v>
      </c>
      <c r="BD674" s="172">
        <v>0</v>
      </c>
      <c r="BE674" s="172">
        <v>0</v>
      </c>
      <c r="BF674" s="172">
        <v>0</v>
      </c>
      <c r="BG674" s="172">
        <v>0</v>
      </c>
      <c r="BH674" s="172">
        <v>0</v>
      </c>
      <c r="BI674" s="172">
        <v>0</v>
      </c>
      <c r="BJ674" s="172" t="s">
        <v>232</v>
      </c>
      <c r="BK674" s="172">
        <v>0</v>
      </c>
      <c r="BL674" s="172" t="s">
        <v>232</v>
      </c>
      <c r="BM674" s="172">
        <v>0</v>
      </c>
      <c r="BN674" s="172">
        <v>0</v>
      </c>
      <c r="BO674" s="172">
        <v>0</v>
      </c>
      <c r="BP674" s="172" t="s">
        <v>232</v>
      </c>
      <c r="BQ674" s="172" t="s">
        <v>232</v>
      </c>
      <c r="BR674" s="172" t="s">
        <v>232</v>
      </c>
      <c r="BS674" s="172">
        <v>0</v>
      </c>
      <c r="BT674" s="172">
        <v>0</v>
      </c>
      <c r="BU674" s="172">
        <v>0.36388079045878946</v>
      </c>
      <c r="BV674" s="173"/>
      <c r="BW674" s="174">
        <v>9.1981590370017435E-2</v>
      </c>
      <c r="BX674" s="177">
        <v>0</v>
      </c>
      <c r="BY674" s="178">
        <v>0</v>
      </c>
      <c r="BZ674" s="179">
        <v>0</v>
      </c>
      <c r="CA674" s="179">
        <v>4.231017465725144E-2</v>
      </c>
    </row>
    <row r="675" spans="1:79" x14ac:dyDescent="0.2">
      <c r="A675" s="170" t="s">
        <v>497</v>
      </c>
      <c r="B675" s="171"/>
      <c r="C675" s="172" t="s">
        <v>232</v>
      </c>
      <c r="D675" s="172" t="s">
        <v>232</v>
      </c>
      <c r="E675" s="172" t="s">
        <v>232</v>
      </c>
      <c r="F675" s="172">
        <v>0.28360174212498851</v>
      </c>
      <c r="G675" s="172">
        <v>0.29392388384939572</v>
      </c>
      <c r="H675" s="173" t="s">
        <v>232</v>
      </c>
      <c r="I675" s="171"/>
      <c r="J675" s="172"/>
      <c r="K675" s="172"/>
      <c r="L675" s="172"/>
      <c r="M675" s="171"/>
      <c r="N675" s="172"/>
      <c r="O675" s="172"/>
      <c r="P675" s="172"/>
      <c r="Q675" s="172"/>
      <c r="R675" s="172" t="s">
        <v>232</v>
      </c>
      <c r="S675" s="172"/>
      <c r="T675" s="172" t="s">
        <v>232</v>
      </c>
      <c r="U675" s="172">
        <v>2.7818729568617377</v>
      </c>
      <c r="V675" s="172">
        <v>2.7818729568617377</v>
      </c>
      <c r="W675" s="172" t="s">
        <v>232</v>
      </c>
      <c r="X675" s="172"/>
      <c r="Y675" s="172"/>
      <c r="Z675" s="172"/>
      <c r="AA675" s="172" t="s">
        <v>232</v>
      </c>
      <c r="AB675" s="172"/>
      <c r="AC675" s="172"/>
      <c r="AD675" s="172"/>
      <c r="AE675" s="172"/>
      <c r="AF675" s="172"/>
      <c r="AG675" s="172"/>
      <c r="AH675" s="172"/>
      <c r="AI675" s="172" t="s">
        <v>232</v>
      </c>
      <c r="AJ675" s="173"/>
      <c r="AK675" s="170" t="s">
        <v>497</v>
      </c>
      <c r="AL675" s="171" t="s">
        <v>232</v>
      </c>
      <c r="AM675" s="172">
        <v>0</v>
      </c>
      <c r="AN675" s="172">
        <v>0</v>
      </c>
      <c r="AO675" s="172">
        <v>0</v>
      </c>
      <c r="AP675" s="172">
        <v>0</v>
      </c>
      <c r="AQ675" s="172">
        <v>0</v>
      </c>
      <c r="AR675" s="173">
        <v>0</v>
      </c>
      <c r="AS675" s="174">
        <v>0</v>
      </c>
      <c r="AT675" s="171" t="s">
        <v>232</v>
      </c>
      <c r="AU675" s="172">
        <v>0</v>
      </c>
      <c r="AV675" s="172">
        <v>0</v>
      </c>
      <c r="AW675" s="175" t="s">
        <v>232</v>
      </c>
      <c r="AX675" s="176">
        <v>0</v>
      </c>
      <c r="AY675" s="171" t="s">
        <v>232</v>
      </c>
      <c r="AZ675" s="172">
        <v>0</v>
      </c>
      <c r="BA675" s="172">
        <v>0</v>
      </c>
      <c r="BB675" s="172">
        <v>0</v>
      </c>
      <c r="BC675" s="172">
        <v>0</v>
      </c>
      <c r="BD675" s="172">
        <v>0</v>
      </c>
      <c r="BE675" s="172">
        <v>0</v>
      </c>
      <c r="BF675" s="172">
        <v>0</v>
      </c>
      <c r="BG675" s="172">
        <v>0</v>
      </c>
      <c r="BH675" s="172">
        <v>0</v>
      </c>
      <c r="BI675" s="172">
        <v>0</v>
      </c>
      <c r="BJ675" s="172" t="s">
        <v>232</v>
      </c>
      <c r="BK675" s="172">
        <v>0</v>
      </c>
      <c r="BL675" s="172" t="s">
        <v>232</v>
      </c>
      <c r="BM675" s="172">
        <v>0</v>
      </c>
      <c r="BN675" s="172">
        <v>0</v>
      </c>
      <c r="BO675" s="172">
        <v>0</v>
      </c>
      <c r="BP675" s="172" t="s">
        <v>232</v>
      </c>
      <c r="BQ675" s="172" t="s">
        <v>232</v>
      </c>
      <c r="BR675" s="172" t="s">
        <v>232</v>
      </c>
      <c r="BS675" s="172">
        <v>0</v>
      </c>
      <c r="BT675" s="172">
        <v>0</v>
      </c>
      <c r="BU675" s="172">
        <v>0</v>
      </c>
      <c r="BV675" s="173"/>
      <c r="BW675" s="174">
        <v>0</v>
      </c>
      <c r="BX675" s="177">
        <v>0</v>
      </c>
      <c r="BY675" s="178">
        <v>0</v>
      </c>
      <c r="BZ675" s="179">
        <v>0</v>
      </c>
      <c r="CA675" s="179">
        <v>0</v>
      </c>
    </row>
    <row r="676" spans="1:79" x14ac:dyDescent="0.2">
      <c r="A676" s="170" t="s">
        <v>498</v>
      </c>
      <c r="B676" s="171"/>
      <c r="C676" s="172" t="s">
        <v>232</v>
      </c>
      <c r="D676" s="172" t="s">
        <v>232</v>
      </c>
      <c r="E676" s="172" t="s">
        <v>232</v>
      </c>
      <c r="F676" s="172">
        <v>0.21779319776129197</v>
      </c>
      <c r="G676" s="172" t="s">
        <v>232</v>
      </c>
      <c r="H676" s="173" t="s">
        <v>232</v>
      </c>
      <c r="I676" s="171"/>
      <c r="J676" s="172"/>
      <c r="K676" s="172"/>
      <c r="L676" s="172"/>
      <c r="M676" s="171"/>
      <c r="N676" s="172"/>
      <c r="O676" s="172"/>
      <c r="P676" s="172"/>
      <c r="Q676" s="172"/>
      <c r="R676" s="172" t="s">
        <v>232</v>
      </c>
      <c r="S676" s="172"/>
      <c r="T676" s="172" t="s">
        <v>232</v>
      </c>
      <c r="U676" s="172" t="s">
        <v>232</v>
      </c>
      <c r="V676" s="172" t="s">
        <v>232</v>
      </c>
      <c r="W676" s="172" t="s">
        <v>232</v>
      </c>
      <c r="X676" s="172"/>
      <c r="Y676" s="172"/>
      <c r="Z676" s="172"/>
      <c r="AA676" s="172" t="s">
        <v>232</v>
      </c>
      <c r="AB676" s="172"/>
      <c r="AC676" s="172"/>
      <c r="AD676" s="172"/>
      <c r="AE676" s="172"/>
      <c r="AF676" s="172"/>
      <c r="AG676" s="172"/>
      <c r="AH676" s="172"/>
      <c r="AI676" s="172" t="s">
        <v>232</v>
      </c>
      <c r="AJ676" s="173"/>
      <c r="AK676" s="170" t="s">
        <v>498</v>
      </c>
      <c r="AL676" s="171" t="s">
        <v>232</v>
      </c>
      <c r="AM676" s="172">
        <v>0</v>
      </c>
      <c r="AN676" s="172">
        <v>0</v>
      </c>
      <c r="AO676" s="172">
        <v>0</v>
      </c>
      <c r="AP676" s="172">
        <v>0</v>
      </c>
      <c r="AQ676" s="172">
        <v>0</v>
      </c>
      <c r="AR676" s="173">
        <v>0</v>
      </c>
      <c r="AS676" s="174">
        <v>0</v>
      </c>
      <c r="AT676" s="171" t="s">
        <v>232</v>
      </c>
      <c r="AU676" s="172">
        <v>0</v>
      </c>
      <c r="AV676" s="172">
        <v>0</v>
      </c>
      <c r="AW676" s="175" t="s">
        <v>232</v>
      </c>
      <c r="AX676" s="176">
        <v>0</v>
      </c>
      <c r="AY676" s="171" t="s">
        <v>232</v>
      </c>
      <c r="AZ676" s="172">
        <v>0</v>
      </c>
      <c r="BA676" s="172">
        <v>0</v>
      </c>
      <c r="BB676" s="172">
        <v>0</v>
      </c>
      <c r="BC676" s="172">
        <v>0</v>
      </c>
      <c r="BD676" s="172">
        <v>0</v>
      </c>
      <c r="BE676" s="172">
        <v>0</v>
      </c>
      <c r="BF676" s="172">
        <v>0</v>
      </c>
      <c r="BG676" s="172">
        <v>0</v>
      </c>
      <c r="BH676" s="172">
        <v>0</v>
      </c>
      <c r="BI676" s="172">
        <v>0</v>
      </c>
      <c r="BJ676" s="172" t="s">
        <v>232</v>
      </c>
      <c r="BK676" s="172">
        <v>0</v>
      </c>
      <c r="BL676" s="172" t="s">
        <v>232</v>
      </c>
      <c r="BM676" s="172">
        <v>0</v>
      </c>
      <c r="BN676" s="172">
        <v>0</v>
      </c>
      <c r="BO676" s="172">
        <v>0</v>
      </c>
      <c r="BP676" s="172" t="s">
        <v>232</v>
      </c>
      <c r="BQ676" s="172" t="s">
        <v>232</v>
      </c>
      <c r="BR676" s="172" t="s">
        <v>232</v>
      </c>
      <c r="BS676" s="172">
        <v>0</v>
      </c>
      <c r="BT676" s="172">
        <v>0</v>
      </c>
      <c r="BU676" s="172">
        <v>0</v>
      </c>
      <c r="BV676" s="173"/>
      <c r="BW676" s="174">
        <v>0</v>
      </c>
      <c r="BX676" s="177">
        <v>0</v>
      </c>
      <c r="BY676" s="178">
        <v>0</v>
      </c>
      <c r="BZ676" s="179">
        <v>0</v>
      </c>
      <c r="CA676" s="179">
        <v>0</v>
      </c>
    </row>
    <row r="677" spans="1:79" x14ac:dyDescent="0.2">
      <c r="A677" s="170" t="s">
        <v>499</v>
      </c>
      <c r="B677" s="171"/>
      <c r="C677" s="172" t="s">
        <v>232</v>
      </c>
      <c r="D677" s="172" t="s">
        <v>232</v>
      </c>
      <c r="E677" s="172" t="s">
        <v>232</v>
      </c>
      <c r="F677" s="172">
        <v>0.21778216718580207</v>
      </c>
      <c r="G677" s="172" t="s">
        <v>232</v>
      </c>
      <c r="H677" s="173" t="s">
        <v>232</v>
      </c>
      <c r="I677" s="171"/>
      <c r="J677" s="172"/>
      <c r="K677" s="172"/>
      <c r="L677" s="172"/>
      <c r="M677" s="171"/>
      <c r="N677" s="172"/>
      <c r="O677" s="172"/>
      <c r="P677" s="172"/>
      <c r="Q677" s="172"/>
      <c r="R677" s="172" t="s">
        <v>232</v>
      </c>
      <c r="S677" s="172"/>
      <c r="T677" s="172" t="s">
        <v>232</v>
      </c>
      <c r="U677" s="172" t="s">
        <v>232</v>
      </c>
      <c r="V677" s="172" t="s">
        <v>232</v>
      </c>
      <c r="W677" s="172" t="s">
        <v>232</v>
      </c>
      <c r="X677" s="172"/>
      <c r="Y677" s="172"/>
      <c r="Z677" s="172"/>
      <c r="AA677" s="172" t="s">
        <v>232</v>
      </c>
      <c r="AB677" s="172"/>
      <c r="AC677" s="172"/>
      <c r="AD677" s="172"/>
      <c r="AE677" s="172"/>
      <c r="AF677" s="172"/>
      <c r="AG677" s="172"/>
      <c r="AH677" s="172"/>
      <c r="AI677" s="172" t="s">
        <v>232</v>
      </c>
      <c r="AJ677" s="173"/>
      <c r="AK677" s="170" t="s">
        <v>499</v>
      </c>
      <c r="AL677" s="171" t="s">
        <v>232</v>
      </c>
      <c r="AM677" s="172">
        <v>0</v>
      </c>
      <c r="AN677" s="172">
        <v>0</v>
      </c>
      <c r="AO677" s="172">
        <v>0</v>
      </c>
      <c r="AP677" s="172">
        <v>0</v>
      </c>
      <c r="AQ677" s="172">
        <v>0</v>
      </c>
      <c r="AR677" s="173">
        <v>0</v>
      </c>
      <c r="AS677" s="174">
        <v>0</v>
      </c>
      <c r="AT677" s="171" t="s">
        <v>232</v>
      </c>
      <c r="AU677" s="172">
        <v>0</v>
      </c>
      <c r="AV677" s="172">
        <v>0</v>
      </c>
      <c r="AW677" s="175" t="s">
        <v>232</v>
      </c>
      <c r="AX677" s="176">
        <v>0</v>
      </c>
      <c r="AY677" s="171" t="s">
        <v>232</v>
      </c>
      <c r="AZ677" s="172">
        <v>0</v>
      </c>
      <c r="BA677" s="172">
        <v>0</v>
      </c>
      <c r="BB677" s="172">
        <v>0</v>
      </c>
      <c r="BC677" s="172">
        <v>0</v>
      </c>
      <c r="BD677" s="172">
        <v>0</v>
      </c>
      <c r="BE677" s="172">
        <v>0</v>
      </c>
      <c r="BF677" s="172">
        <v>0</v>
      </c>
      <c r="BG677" s="172">
        <v>0</v>
      </c>
      <c r="BH677" s="172">
        <v>0</v>
      </c>
      <c r="BI677" s="172">
        <v>0</v>
      </c>
      <c r="BJ677" s="172" t="s">
        <v>232</v>
      </c>
      <c r="BK677" s="172">
        <v>0</v>
      </c>
      <c r="BL677" s="172" t="s">
        <v>232</v>
      </c>
      <c r="BM677" s="172">
        <v>0</v>
      </c>
      <c r="BN677" s="172">
        <v>0</v>
      </c>
      <c r="BO677" s="172">
        <v>0</v>
      </c>
      <c r="BP677" s="172" t="s">
        <v>232</v>
      </c>
      <c r="BQ677" s="172" t="s">
        <v>232</v>
      </c>
      <c r="BR677" s="172" t="s">
        <v>232</v>
      </c>
      <c r="BS677" s="172">
        <v>0</v>
      </c>
      <c r="BT677" s="172">
        <v>0</v>
      </c>
      <c r="BU677" s="172">
        <v>0</v>
      </c>
      <c r="BV677" s="173"/>
      <c r="BW677" s="174">
        <v>0</v>
      </c>
      <c r="BX677" s="177">
        <v>0</v>
      </c>
      <c r="BY677" s="178">
        <v>0</v>
      </c>
      <c r="BZ677" s="179">
        <v>0</v>
      </c>
      <c r="CA677" s="179">
        <v>0</v>
      </c>
    </row>
    <row r="678" spans="1:79" x14ac:dyDescent="0.2">
      <c r="A678" s="170" t="s">
        <v>500</v>
      </c>
      <c r="B678" s="171"/>
      <c r="C678" s="172" t="s">
        <v>232</v>
      </c>
      <c r="D678" s="172" t="s">
        <v>232</v>
      </c>
      <c r="E678" s="172" t="s">
        <v>232</v>
      </c>
      <c r="F678" s="172">
        <v>0.21068838377699284</v>
      </c>
      <c r="G678" s="172" t="s">
        <v>232</v>
      </c>
      <c r="H678" s="173" t="s">
        <v>232</v>
      </c>
      <c r="I678" s="171"/>
      <c r="J678" s="172"/>
      <c r="K678" s="172"/>
      <c r="L678" s="172"/>
      <c r="M678" s="171"/>
      <c r="N678" s="172"/>
      <c r="O678" s="172"/>
      <c r="P678" s="172"/>
      <c r="Q678" s="172"/>
      <c r="R678" s="172" t="s">
        <v>232</v>
      </c>
      <c r="S678" s="172"/>
      <c r="T678" s="172" t="s">
        <v>232</v>
      </c>
      <c r="U678" s="172" t="s">
        <v>232</v>
      </c>
      <c r="V678" s="172" t="s">
        <v>232</v>
      </c>
      <c r="W678" s="172" t="s">
        <v>232</v>
      </c>
      <c r="X678" s="172"/>
      <c r="Y678" s="172"/>
      <c r="Z678" s="172"/>
      <c r="AA678" s="172" t="s">
        <v>232</v>
      </c>
      <c r="AB678" s="172"/>
      <c r="AC678" s="172"/>
      <c r="AD678" s="172"/>
      <c r="AE678" s="172"/>
      <c r="AF678" s="172"/>
      <c r="AG678" s="172"/>
      <c r="AH678" s="172"/>
      <c r="AI678" s="172" t="s">
        <v>232</v>
      </c>
      <c r="AJ678" s="173"/>
      <c r="AK678" s="170" t="s">
        <v>500</v>
      </c>
      <c r="AL678" s="171" t="s">
        <v>232</v>
      </c>
      <c r="AM678" s="172">
        <v>0</v>
      </c>
      <c r="AN678" s="172">
        <v>0</v>
      </c>
      <c r="AO678" s="172">
        <v>0</v>
      </c>
      <c r="AP678" s="172">
        <v>0</v>
      </c>
      <c r="AQ678" s="172">
        <v>0</v>
      </c>
      <c r="AR678" s="173">
        <v>0</v>
      </c>
      <c r="AS678" s="174">
        <v>0</v>
      </c>
      <c r="AT678" s="171" t="s">
        <v>232</v>
      </c>
      <c r="AU678" s="172">
        <v>0</v>
      </c>
      <c r="AV678" s="172">
        <v>0</v>
      </c>
      <c r="AW678" s="175" t="s">
        <v>232</v>
      </c>
      <c r="AX678" s="176">
        <v>0</v>
      </c>
      <c r="AY678" s="171" t="s">
        <v>232</v>
      </c>
      <c r="AZ678" s="172">
        <v>0</v>
      </c>
      <c r="BA678" s="172">
        <v>0</v>
      </c>
      <c r="BB678" s="172">
        <v>0</v>
      </c>
      <c r="BC678" s="172">
        <v>0</v>
      </c>
      <c r="BD678" s="172">
        <v>0</v>
      </c>
      <c r="BE678" s="172">
        <v>0</v>
      </c>
      <c r="BF678" s="172">
        <v>0</v>
      </c>
      <c r="BG678" s="172">
        <v>0</v>
      </c>
      <c r="BH678" s="172">
        <v>0</v>
      </c>
      <c r="BI678" s="172">
        <v>0</v>
      </c>
      <c r="BJ678" s="172" t="s">
        <v>232</v>
      </c>
      <c r="BK678" s="172">
        <v>0</v>
      </c>
      <c r="BL678" s="172" t="s">
        <v>232</v>
      </c>
      <c r="BM678" s="172">
        <v>0</v>
      </c>
      <c r="BN678" s="172">
        <v>0</v>
      </c>
      <c r="BO678" s="172">
        <v>0</v>
      </c>
      <c r="BP678" s="172" t="s">
        <v>232</v>
      </c>
      <c r="BQ678" s="172" t="s">
        <v>232</v>
      </c>
      <c r="BR678" s="172" t="s">
        <v>232</v>
      </c>
      <c r="BS678" s="172">
        <v>0</v>
      </c>
      <c r="BT678" s="172">
        <v>0</v>
      </c>
      <c r="BU678" s="172">
        <v>0</v>
      </c>
      <c r="BV678" s="173"/>
      <c r="BW678" s="174">
        <v>0</v>
      </c>
      <c r="BX678" s="177">
        <v>0</v>
      </c>
      <c r="BY678" s="178">
        <v>0</v>
      </c>
      <c r="BZ678" s="179">
        <v>0</v>
      </c>
      <c r="CA678" s="179">
        <v>0</v>
      </c>
    </row>
    <row r="679" spans="1:79" x14ac:dyDescent="0.2">
      <c r="A679" s="170" t="s">
        <v>501</v>
      </c>
      <c r="B679" s="171"/>
      <c r="C679" s="172" t="s">
        <v>232</v>
      </c>
      <c r="D679" s="172" t="s">
        <v>232</v>
      </c>
      <c r="E679" s="172" t="s">
        <v>232</v>
      </c>
      <c r="F679" s="172">
        <v>0.21270130659373421</v>
      </c>
      <c r="G679" s="172" t="s">
        <v>232</v>
      </c>
      <c r="H679" s="173" t="s">
        <v>232</v>
      </c>
      <c r="I679" s="171"/>
      <c r="J679" s="172"/>
      <c r="K679" s="172"/>
      <c r="L679" s="172"/>
      <c r="M679" s="171"/>
      <c r="N679" s="172"/>
      <c r="O679" s="172"/>
      <c r="P679" s="172"/>
      <c r="Q679" s="172"/>
      <c r="R679" s="172" t="s">
        <v>232</v>
      </c>
      <c r="S679" s="172"/>
      <c r="T679" s="172" t="s">
        <v>232</v>
      </c>
      <c r="U679" s="172" t="s">
        <v>232</v>
      </c>
      <c r="V679" s="172" t="s">
        <v>232</v>
      </c>
      <c r="W679" s="172" t="s">
        <v>232</v>
      </c>
      <c r="X679" s="172"/>
      <c r="Y679" s="172"/>
      <c r="Z679" s="172"/>
      <c r="AA679" s="172" t="s">
        <v>232</v>
      </c>
      <c r="AB679" s="172"/>
      <c r="AC679" s="172"/>
      <c r="AD679" s="172"/>
      <c r="AE679" s="172"/>
      <c r="AF679" s="172"/>
      <c r="AG679" s="172"/>
      <c r="AH679" s="172"/>
      <c r="AI679" s="172" t="s">
        <v>232</v>
      </c>
      <c r="AJ679" s="173"/>
      <c r="AK679" s="170" t="s">
        <v>501</v>
      </c>
      <c r="AL679" s="171" t="s">
        <v>232</v>
      </c>
      <c r="AM679" s="172">
        <v>0</v>
      </c>
      <c r="AN679" s="172">
        <v>0</v>
      </c>
      <c r="AO679" s="172">
        <v>0</v>
      </c>
      <c r="AP679" s="172">
        <v>0</v>
      </c>
      <c r="AQ679" s="172">
        <v>0</v>
      </c>
      <c r="AR679" s="173">
        <v>0</v>
      </c>
      <c r="AS679" s="174">
        <v>0</v>
      </c>
      <c r="AT679" s="171" t="s">
        <v>232</v>
      </c>
      <c r="AU679" s="172">
        <v>0</v>
      </c>
      <c r="AV679" s="172">
        <v>0</v>
      </c>
      <c r="AW679" s="175" t="s">
        <v>232</v>
      </c>
      <c r="AX679" s="176">
        <v>0</v>
      </c>
      <c r="AY679" s="171" t="s">
        <v>232</v>
      </c>
      <c r="AZ679" s="172">
        <v>0</v>
      </c>
      <c r="BA679" s="172">
        <v>0</v>
      </c>
      <c r="BB679" s="172">
        <v>0</v>
      </c>
      <c r="BC679" s="172">
        <v>0</v>
      </c>
      <c r="BD679" s="172">
        <v>0</v>
      </c>
      <c r="BE679" s="172">
        <v>0</v>
      </c>
      <c r="BF679" s="172">
        <v>0</v>
      </c>
      <c r="BG679" s="172">
        <v>0</v>
      </c>
      <c r="BH679" s="172">
        <v>0</v>
      </c>
      <c r="BI679" s="172">
        <v>0</v>
      </c>
      <c r="BJ679" s="172" t="s">
        <v>232</v>
      </c>
      <c r="BK679" s="172">
        <v>0</v>
      </c>
      <c r="BL679" s="172" t="s">
        <v>232</v>
      </c>
      <c r="BM679" s="172">
        <v>0</v>
      </c>
      <c r="BN679" s="172">
        <v>0</v>
      </c>
      <c r="BO679" s="172">
        <v>0</v>
      </c>
      <c r="BP679" s="172" t="s">
        <v>232</v>
      </c>
      <c r="BQ679" s="172" t="s">
        <v>232</v>
      </c>
      <c r="BR679" s="172" t="s">
        <v>232</v>
      </c>
      <c r="BS679" s="172">
        <v>2.3853986341889009</v>
      </c>
      <c r="BT679" s="172">
        <v>0</v>
      </c>
      <c r="BU679" s="172">
        <v>0</v>
      </c>
      <c r="BV679" s="173"/>
      <c r="BW679" s="174">
        <v>0.19413199977591619</v>
      </c>
      <c r="BX679" s="177">
        <v>0</v>
      </c>
      <c r="BY679" s="178">
        <v>0</v>
      </c>
      <c r="BZ679" s="179">
        <v>0</v>
      </c>
      <c r="CA679" s="179">
        <v>8.9297856060530673E-2</v>
      </c>
    </row>
    <row r="680" spans="1:79" x14ac:dyDescent="0.2">
      <c r="A680" s="170" t="s">
        <v>502</v>
      </c>
      <c r="B680" s="171"/>
      <c r="C680" s="172" t="s">
        <v>232</v>
      </c>
      <c r="D680" s="172" t="s">
        <v>232</v>
      </c>
      <c r="E680" s="172" t="s">
        <v>232</v>
      </c>
      <c r="F680" s="172" t="s">
        <v>232</v>
      </c>
      <c r="G680" s="172" t="s">
        <v>232</v>
      </c>
      <c r="H680" s="173" t="s">
        <v>232</v>
      </c>
      <c r="I680" s="171"/>
      <c r="J680" s="172"/>
      <c r="K680" s="172"/>
      <c r="L680" s="172"/>
      <c r="M680" s="171"/>
      <c r="N680" s="172"/>
      <c r="O680" s="172"/>
      <c r="P680" s="172"/>
      <c r="Q680" s="172"/>
      <c r="R680" s="172" t="s">
        <v>232</v>
      </c>
      <c r="S680" s="172"/>
      <c r="T680" s="172" t="s">
        <v>232</v>
      </c>
      <c r="U680" s="172" t="s">
        <v>232</v>
      </c>
      <c r="V680" s="172" t="s">
        <v>232</v>
      </c>
      <c r="W680" s="172" t="s">
        <v>232</v>
      </c>
      <c r="X680" s="172"/>
      <c r="Y680" s="172"/>
      <c r="Z680" s="172"/>
      <c r="AA680" s="172" t="s">
        <v>232</v>
      </c>
      <c r="AB680" s="172"/>
      <c r="AC680" s="172"/>
      <c r="AD680" s="172"/>
      <c r="AE680" s="172"/>
      <c r="AF680" s="172"/>
      <c r="AG680" s="172"/>
      <c r="AH680" s="172"/>
      <c r="AI680" s="172" t="s">
        <v>232</v>
      </c>
      <c r="AJ680" s="173"/>
      <c r="AK680" s="170" t="s">
        <v>502</v>
      </c>
      <c r="AL680" s="171" t="s">
        <v>232</v>
      </c>
      <c r="AM680" s="172">
        <v>0</v>
      </c>
      <c r="AN680" s="172">
        <v>0</v>
      </c>
      <c r="AO680" s="172">
        <v>0</v>
      </c>
      <c r="AP680" s="172">
        <v>0</v>
      </c>
      <c r="AQ680" s="172">
        <v>0</v>
      </c>
      <c r="AR680" s="173">
        <v>0</v>
      </c>
      <c r="AS680" s="174">
        <v>0</v>
      </c>
      <c r="AT680" s="171" t="s">
        <v>232</v>
      </c>
      <c r="AU680" s="172">
        <v>0</v>
      </c>
      <c r="AV680" s="172">
        <v>0</v>
      </c>
      <c r="AW680" s="175" t="s">
        <v>232</v>
      </c>
      <c r="AX680" s="176">
        <v>0</v>
      </c>
      <c r="AY680" s="171" t="s">
        <v>232</v>
      </c>
      <c r="AZ680" s="172">
        <v>0</v>
      </c>
      <c r="BA680" s="172">
        <v>0</v>
      </c>
      <c r="BB680" s="172">
        <v>0</v>
      </c>
      <c r="BC680" s="172">
        <v>0</v>
      </c>
      <c r="BD680" s="172">
        <v>0</v>
      </c>
      <c r="BE680" s="172">
        <v>0</v>
      </c>
      <c r="BF680" s="172">
        <v>0</v>
      </c>
      <c r="BG680" s="172">
        <v>0</v>
      </c>
      <c r="BH680" s="172">
        <v>0</v>
      </c>
      <c r="BI680" s="172">
        <v>0</v>
      </c>
      <c r="BJ680" s="172" t="s">
        <v>232</v>
      </c>
      <c r="BK680" s="172">
        <v>0</v>
      </c>
      <c r="BL680" s="172" t="s">
        <v>232</v>
      </c>
      <c r="BM680" s="172">
        <v>0</v>
      </c>
      <c r="BN680" s="172">
        <v>0</v>
      </c>
      <c r="BO680" s="172">
        <v>0</v>
      </c>
      <c r="BP680" s="172" t="s">
        <v>232</v>
      </c>
      <c r="BQ680" s="172" t="s">
        <v>232</v>
      </c>
      <c r="BR680" s="172" t="s">
        <v>232</v>
      </c>
      <c r="BS680" s="172">
        <v>0</v>
      </c>
      <c r="BT680" s="172">
        <v>0</v>
      </c>
      <c r="BU680" s="172">
        <v>0</v>
      </c>
      <c r="BV680" s="173"/>
      <c r="BW680" s="174">
        <v>0</v>
      </c>
      <c r="BX680" s="177">
        <v>0</v>
      </c>
      <c r="BY680" s="178">
        <v>0</v>
      </c>
      <c r="BZ680" s="179">
        <v>0</v>
      </c>
      <c r="CA680" s="179">
        <v>0</v>
      </c>
    </row>
  </sheetData>
  <mergeCells count="12">
    <mergeCell ref="CA3:CA4"/>
    <mergeCell ref="A3:A4"/>
    <mergeCell ref="B3:H3"/>
    <mergeCell ref="I3:L3"/>
    <mergeCell ref="M3:AJ3"/>
    <mergeCell ref="AK3:AK4"/>
    <mergeCell ref="AL3:AS3"/>
    <mergeCell ref="AT3:AX3"/>
    <mergeCell ref="AY3:BW3"/>
    <mergeCell ref="BX3:BX4"/>
    <mergeCell ref="BY3:BY4"/>
    <mergeCell ref="BZ3:BZ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76"/>
  <sheetViews>
    <sheetView workbookViewId="0">
      <pane xSplit="1" ySplit="4" topLeftCell="AW650" activePane="bottomRight" state="frozen"/>
      <selection activeCell="B314" sqref="B314"/>
      <selection pane="topRight" activeCell="B314" sqref="B314"/>
      <selection pane="bottomLeft" activeCell="B314" sqref="B314"/>
      <selection pane="bottomRight" activeCell="BM650" sqref="BM650"/>
    </sheetView>
  </sheetViews>
  <sheetFormatPr defaultColWidth="9.140625" defaultRowHeight="12.75" x14ac:dyDescent="0.2"/>
  <cols>
    <col min="1" max="2" width="11.7109375" style="153" customWidth="1"/>
    <col min="3" max="6" width="9.140625" style="153"/>
    <col min="7" max="7" width="12.5703125" style="153" customWidth="1"/>
    <col min="8" max="8" width="11.7109375" style="153" customWidth="1"/>
    <col min="9" max="9" width="10" style="153" customWidth="1"/>
    <col min="10" max="10" width="16" style="153" customWidth="1"/>
    <col min="11" max="13" width="9.140625" style="153"/>
    <col min="14" max="14" width="29" style="153" customWidth="1"/>
    <col min="15" max="15" width="15" style="153" customWidth="1"/>
    <col min="16" max="16" width="15.5703125" style="153" customWidth="1"/>
    <col min="17" max="17" width="16.42578125" style="153" customWidth="1"/>
    <col min="18" max="18" width="16.140625" style="153" customWidth="1"/>
    <col min="19" max="19" width="16.42578125" style="153" customWidth="1"/>
    <col min="20" max="20" width="17.7109375" style="153" customWidth="1"/>
    <col min="21" max="21" width="16.140625" style="153" customWidth="1"/>
    <col min="22" max="23" width="15.5703125" style="153" customWidth="1"/>
    <col min="24" max="24" width="15" style="153" customWidth="1"/>
    <col min="25" max="27" width="15.5703125" style="153" customWidth="1"/>
    <col min="28" max="28" width="32.140625" style="153" customWidth="1"/>
    <col min="29" max="36" width="9.140625" style="153"/>
    <col min="37" max="37" width="31" style="153" customWidth="1"/>
    <col min="38" max="39" width="10.85546875" style="153" customWidth="1"/>
    <col min="40" max="43" width="9.140625" style="153"/>
    <col min="44" max="44" width="14.42578125" style="153" customWidth="1"/>
    <col min="45" max="45" width="15.28515625" style="153" customWidth="1"/>
    <col min="46" max="46" width="9.140625" style="153"/>
    <col min="47" max="47" width="18.42578125" style="153" customWidth="1"/>
    <col min="48" max="50" width="9.140625" style="153"/>
    <col min="51" max="51" width="17.42578125" style="153" customWidth="1"/>
    <col min="52" max="52" width="9.140625" style="153"/>
    <col min="53" max="53" width="10.28515625" style="153" customWidth="1"/>
    <col min="54" max="56" width="9.140625" style="153"/>
    <col min="57" max="57" width="14.140625" style="153" customWidth="1"/>
    <col min="58" max="58" width="10.28515625" style="153" customWidth="1"/>
    <col min="59" max="59" width="9.140625" style="153"/>
    <col min="60" max="60" width="21.42578125" style="153" customWidth="1"/>
    <col min="61" max="61" width="35.28515625" style="153" customWidth="1"/>
    <col min="62" max="16384" width="9.140625" style="153"/>
  </cols>
  <sheetData>
    <row r="1" spans="1:61" x14ac:dyDescent="0.2">
      <c r="A1" s="152" t="s">
        <v>233</v>
      </c>
      <c r="B1" s="152"/>
    </row>
    <row r="2" spans="1:61" ht="13.5" thickBot="1" x14ac:dyDescent="0.25">
      <c r="A2" s="153" t="s">
        <v>234</v>
      </c>
    </row>
    <row r="3" spans="1:61" ht="74.25" customHeight="1" thickBot="1" x14ac:dyDescent="0.25">
      <c r="A3" s="268" t="s">
        <v>196</v>
      </c>
      <c r="B3" s="270" t="s">
        <v>235</v>
      </c>
      <c r="C3" s="271"/>
      <c r="D3" s="271"/>
      <c r="E3" s="271"/>
      <c r="F3" s="271"/>
      <c r="G3" s="271"/>
      <c r="H3" s="271"/>
      <c r="I3" s="271"/>
      <c r="J3" s="271"/>
      <c r="K3" s="271"/>
      <c r="L3" s="271"/>
      <c r="M3" s="271"/>
      <c r="N3" s="272"/>
      <c r="O3" s="270" t="s">
        <v>236</v>
      </c>
      <c r="P3" s="271"/>
      <c r="Q3" s="271"/>
      <c r="R3" s="271"/>
      <c r="S3" s="271"/>
      <c r="T3" s="271"/>
      <c r="U3" s="271"/>
      <c r="V3" s="271"/>
      <c r="W3" s="271"/>
      <c r="X3" s="271"/>
      <c r="Y3" s="271"/>
      <c r="Z3" s="271"/>
      <c r="AA3" s="271"/>
      <c r="AB3" s="272"/>
      <c r="AC3" s="270" t="s">
        <v>237</v>
      </c>
      <c r="AD3" s="271"/>
      <c r="AE3" s="271"/>
      <c r="AF3" s="271"/>
      <c r="AG3" s="271"/>
      <c r="AH3" s="271"/>
      <c r="AI3" s="271"/>
      <c r="AJ3" s="271"/>
      <c r="AK3" s="272"/>
      <c r="AL3" s="268" t="s">
        <v>196</v>
      </c>
      <c r="AM3" s="270" t="s">
        <v>238</v>
      </c>
      <c r="AN3" s="271"/>
      <c r="AO3" s="271"/>
      <c r="AP3" s="271"/>
      <c r="AQ3" s="271"/>
      <c r="AR3" s="271"/>
      <c r="AS3" s="271"/>
      <c r="AT3" s="271"/>
      <c r="AU3" s="271"/>
      <c r="AV3" s="271"/>
      <c r="AW3" s="271"/>
      <c r="AX3" s="271"/>
      <c r="AY3" s="272"/>
      <c r="AZ3" s="270" t="s">
        <v>239</v>
      </c>
      <c r="BA3" s="271"/>
      <c r="BB3" s="271"/>
      <c r="BC3" s="271"/>
      <c r="BD3" s="271"/>
      <c r="BE3" s="271"/>
      <c r="BF3" s="271"/>
      <c r="BG3" s="271"/>
      <c r="BH3" s="272"/>
      <c r="BI3" s="280" t="s">
        <v>240</v>
      </c>
    </row>
    <row r="4" spans="1:61" ht="82.5" customHeight="1" thickBot="1" x14ac:dyDescent="0.25">
      <c r="A4" s="269"/>
      <c r="B4" s="190" t="s">
        <v>241</v>
      </c>
      <c r="C4" s="155" t="s">
        <v>242</v>
      </c>
      <c r="D4" s="191" t="s">
        <v>243</v>
      </c>
      <c r="E4" s="191" t="s">
        <v>244</v>
      </c>
      <c r="F4" s="191" t="s">
        <v>245</v>
      </c>
      <c r="G4" s="191" t="s">
        <v>246</v>
      </c>
      <c r="H4" s="191" t="s">
        <v>247</v>
      </c>
      <c r="I4" s="191" t="s">
        <v>248</v>
      </c>
      <c r="J4" s="191" t="s">
        <v>249</v>
      </c>
      <c r="K4" s="191" t="s">
        <v>250</v>
      </c>
      <c r="L4" s="247" t="s">
        <v>251</v>
      </c>
      <c r="M4" s="156" t="s">
        <v>269</v>
      </c>
      <c r="N4" s="243" t="s">
        <v>252</v>
      </c>
      <c r="O4" s="154" t="s">
        <v>253</v>
      </c>
      <c r="P4" s="155" t="s">
        <v>254</v>
      </c>
      <c r="Q4" s="155" t="s">
        <v>255</v>
      </c>
      <c r="R4" s="155" t="s">
        <v>256</v>
      </c>
      <c r="S4" s="155" t="s">
        <v>257</v>
      </c>
      <c r="T4" s="155" t="s">
        <v>258</v>
      </c>
      <c r="U4" s="155" t="s">
        <v>259</v>
      </c>
      <c r="V4" s="155" t="s">
        <v>260</v>
      </c>
      <c r="W4" s="155" t="s">
        <v>261</v>
      </c>
      <c r="X4" s="155" t="s">
        <v>262</v>
      </c>
      <c r="Y4" s="193" t="s">
        <v>263</v>
      </c>
      <c r="Z4" s="193" t="s">
        <v>264</v>
      </c>
      <c r="AA4" s="193" t="s">
        <v>503</v>
      </c>
      <c r="AB4" s="159" t="s">
        <v>265</v>
      </c>
      <c r="AC4" s="154" t="s">
        <v>266</v>
      </c>
      <c r="AD4" s="155" t="s">
        <v>241</v>
      </c>
      <c r="AE4" s="155" t="s">
        <v>267</v>
      </c>
      <c r="AF4" s="155" t="s">
        <v>268</v>
      </c>
      <c r="AG4" s="155" t="s">
        <v>269</v>
      </c>
      <c r="AH4" s="155" t="s">
        <v>247</v>
      </c>
      <c r="AI4" s="155" t="s">
        <v>248</v>
      </c>
      <c r="AJ4" s="193" t="s">
        <v>251</v>
      </c>
      <c r="AK4" s="159" t="s">
        <v>270</v>
      </c>
      <c r="AL4" s="282"/>
      <c r="AM4" s="154" t="s">
        <v>241</v>
      </c>
      <c r="AN4" s="194" t="s">
        <v>242</v>
      </c>
      <c r="AO4" s="191" t="s">
        <v>243</v>
      </c>
      <c r="AP4" s="191" t="s">
        <v>244</v>
      </c>
      <c r="AQ4" s="191" t="s">
        <v>245</v>
      </c>
      <c r="AR4" s="191" t="s">
        <v>246</v>
      </c>
      <c r="AS4" s="191" t="s">
        <v>247</v>
      </c>
      <c r="AT4" s="191" t="s">
        <v>248</v>
      </c>
      <c r="AU4" s="191" t="s">
        <v>249</v>
      </c>
      <c r="AV4" s="191" t="s">
        <v>250</v>
      </c>
      <c r="AW4" s="247" t="s">
        <v>251</v>
      </c>
      <c r="AX4" s="156" t="s">
        <v>269</v>
      </c>
      <c r="AY4" s="192" t="s">
        <v>271</v>
      </c>
      <c r="AZ4" s="154" t="s">
        <v>266</v>
      </c>
      <c r="BA4" s="155" t="s">
        <v>241</v>
      </c>
      <c r="BB4" s="155" t="s">
        <v>267</v>
      </c>
      <c r="BC4" s="155" t="s">
        <v>268</v>
      </c>
      <c r="BD4" s="155" t="s">
        <v>269</v>
      </c>
      <c r="BE4" s="155" t="s">
        <v>247</v>
      </c>
      <c r="BF4" s="155" t="s">
        <v>248</v>
      </c>
      <c r="BG4" s="193" t="s">
        <v>251</v>
      </c>
      <c r="BH4" s="159" t="s">
        <v>272</v>
      </c>
      <c r="BI4" s="281"/>
    </row>
    <row r="5" spans="1:61" x14ac:dyDescent="0.2">
      <c r="A5" s="160">
        <v>42095</v>
      </c>
      <c r="B5" s="195"/>
      <c r="C5" s="196">
        <v>2.3692003948667324</v>
      </c>
      <c r="D5" s="196"/>
      <c r="E5" s="196">
        <v>3.6468330134357005</v>
      </c>
      <c r="F5" s="196">
        <v>3.225806451612903</v>
      </c>
      <c r="G5" s="196">
        <v>1.3745704467353952</v>
      </c>
      <c r="H5" s="196">
        <v>2.1092482422931313</v>
      </c>
      <c r="I5" s="196">
        <v>5.4121565362198174</v>
      </c>
      <c r="J5" s="197"/>
      <c r="K5" s="197">
        <v>10.38961038961039</v>
      </c>
      <c r="L5" s="248">
        <v>2.7522935779816518</v>
      </c>
      <c r="M5" s="198"/>
      <c r="N5" s="244">
        <v>0.90988896190092072</v>
      </c>
      <c r="O5" s="200"/>
      <c r="P5" s="201"/>
      <c r="Q5" s="201"/>
      <c r="R5" s="201"/>
      <c r="S5" s="201"/>
      <c r="T5" s="201"/>
      <c r="U5" s="201"/>
      <c r="V5" s="201"/>
      <c r="W5" s="201"/>
      <c r="X5" s="201"/>
      <c r="Y5" s="201"/>
      <c r="Z5" s="202"/>
      <c r="AA5" s="202"/>
      <c r="AB5" s="203"/>
      <c r="AC5" s="167">
        <v>1.4754098360655739</v>
      </c>
      <c r="AD5" s="168">
        <v>9.375</v>
      </c>
      <c r="AE5" s="168"/>
      <c r="AF5" s="168">
        <v>21.443298969072163</v>
      </c>
      <c r="AG5" s="168">
        <v>4.0196078431372548</v>
      </c>
      <c r="AH5" s="168">
        <v>2.1092482422931313</v>
      </c>
      <c r="AI5" s="168">
        <v>5.4121565362198174</v>
      </c>
      <c r="AJ5" s="204">
        <v>2.7522935779816518</v>
      </c>
      <c r="AK5" s="205">
        <v>6.3316310864068654</v>
      </c>
      <c r="AL5" s="160">
        <v>42095</v>
      </c>
      <c r="AM5" s="206"/>
      <c r="AN5" s="207">
        <v>2.1657830039130809E-3</v>
      </c>
      <c r="AO5" s="196">
        <v>5.7870370370370364E-2</v>
      </c>
      <c r="AP5" s="196">
        <v>1.1395540176279239E-3</v>
      </c>
      <c r="AQ5" s="196">
        <v>4.4491110676086916E-3</v>
      </c>
      <c r="AR5" s="196">
        <v>2.5000318242782305E-3</v>
      </c>
      <c r="AS5" s="196">
        <v>6.581640645053437E-4</v>
      </c>
      <c r="AT5" s="196">
        <v>0</v>
      </c>
      <c r="AU5" s="197">
        <v>4.4223621162771667E-3</v>
      </c>
      <c r="AV5" s="197">
        <v>0</v>
      </c>
      <c r="AW5" s="248">
        <v>0</v>
      </c>
      <c r="AX5" s="198"/>
      <c r="AY5" s="199">
        <v>2.4079879532868708E-3</v>
      </c>
      <c r="AZ5" s="167">
        <v>0</v>
      </c>
      <c r="BA5" s="168">
        <v>4.3388771340029615E-2</v>
      </c>
      <c r="BB5" s="168">
        <v>0</v>
      </c>
      <c r="BC5" s="168">
        <v>0</v>
      </c>
      <c r="BD5" s="168">
        <v>6.0041436191153694E-2</v>
      </c>
      <c r="BE5" s="168">
        <v>8.0607968708554017E-4</v>
      </c>
      <c r="BF5" s="168">
        <v>0</v>
      </c>
      <c r="BG5" s="204">
        <v>0</v>
      </c>
      <c r="BH5" s="205">
        <v>1.4621314323718135E-2</v>
      </c>
      <c r="BI5" s="205" t="s">
        <v>273</v>
      </c>
    </row>
    <row r="6" spans="1:61" x14ac:dyDescent="0.2">
      <c r="A6" s="160">
        <v>42096</v>
      </c>
      <c r="B6" s="195"/>
      <c r="C6" s="196">
        <v>0.98039215686274506</v>
      </c>
      <c r="D6" s="196"/>
      <c r="E6" s="196">
        <v>2.766798418972332</v>
      </c>
      <c r="F6" s="196">
        <v>1.9508196721311475</v>
      </c>
      <c r="G6" s="196">
        <v>10.652920962199312</v>
      </c>
      <c r="H6" s="196">
        <v>5.5555555555555554</v>
      </c>
      <c r="I6" s="196">
        <v>2.9142381348875936</v>
      </c>
      <c r="J6" s="197"/>
      <c r="K6" s="197">
        <v>7.7922077922077921</v>
      </c>
      <c r="L6" s="248">
        <v>1.8518518518518516</v>
      </c>
      <c r="M6" s="198"/>
      <c r="N6" s="244">
        <v>4.6115458183574534</v>
      </c>
      <c r="O6" s="200"/>
      <c r="P6" s="201"/>
      <c r="Q6" s="201"/>
      <c r="R6" s="201"/>
      <c r="S6" s="201"/>
      <c r="T6" s="201"/>
      <c r="U6" s="201"/>
      <c r="V6" s="201"/>
      <c r="W6" s="201"/>
      <c r="X6" s="201"/>
      <c r="Y6" s="201"/>
      <c r="Z6" s="202"/>
      <c r="AA6" s="202"/>
      <c r="AB6" s="203"/>
      <c r="AC6" s="167">
        <v>1.8302828618968388</v>
      </c>
      <c r="AD6" s="168">
        <v>9.375</v>
      </c>
      <c r="AE6" s="168"/>
      <c r="AF6" s="168">
        <v>21.443298969072163</v>
      </c>
      <c r="AG6" s="168">
        <v>2.5490196078431371</v>
      </c>
      <c r="AH6" s="168">
        <v>5.5555555555555554</v>
      </c>
      <c r="AI6" s="168">
        <v>2.9142381348875936</v>
      </c>
      <c r="AJ6" s="204">
        <v>1.8518518518518516</v>
      </c>
      <c r="AK6" s="205">
        <v>4.8164006552304732</v>
      </c>
      <c r="AL6" s="160">
        <v>42096</v>
      </c>
      <c r="AM6" s="206"/>
      <c r="AN6" s="207">
        <v>1.3274153894951139E-3</v>
      </c>
      <c r="AO6" s="196">
        <v>1.9290123456790122E-2</v>
      </c>
      <c r="AP6" s="196">
        <v>2.7349296423070175E-2</v>
      </c>
      <c r="AQ6" s="196">
        <v>7.1185777081739076E-3</v>
      </c>
      <c r="AR6" s="196">
        <v>1.1321095698421872E-3</v>
      </c>
      <c r="AS6" s="196">
        <v>5.7699049654968464E-2</v>
      </c>
      <c r="AT6" s="196">
        <v>0</v>
      </c>
      <c r="AU6" s="197">
        <v>0</v>
      </c>
      <c r="AV6" s="197">
        <v>0</v>
      </c>
      <c r="AW6" s="248">
        <v>1.0186626013832736E-2</v>
      </c>
      <c r="AX6" s="198"/>
      <c r="AY6" s="199">
        <v>3.2135206734567336E-3</v>
      </c>
      <c r="AZ6" s="167">
        <v>0.13179017001722673</v>
      </c>
      <c r="BA6" s="168">
        <v>0</v>
      </c>
      <c r="BB6" s="168">
        <v>0</v>
      </c>
      <c r="BC6" s="168">
        <v>0</v>
      </c>
      <c r="BD6" s="168">
        <v>0</v>
      </c>
      <c r="BE6" s="168">
        <v>7.0666319234499023E-2</v>
      </c>
      <c r="BF6" s="168">
        <v>0</v>
      </c>
      <c r="BG6" s="204">
        <v>7.8178250298025609E-2</v>
      </c>
      <c r="BH6" s="205">
        <v>3.9310166624541856E-2</v>
      </c>
      <c r="BI6" s="205" t="s">
        <v>273</v>
      </c>
    </row>
    <row r="7" spans="1:61" x14ac:dyDescent="0.2">
      <c r="A7" s="160">
        <v>42097</v>
      </c>
      <c r="B7" s="195"/>
      <c r="C7" s="196">
        <v>0.98039215686274506</v>
      </c>
      <c r="D7" s="196"/>
      <c r="E7" s="196">
        <v>2.5</v>
      </c>
      <c r="F7" s="196">
        <v>1.3817980022197558</v>
      </c>
      <c r="G7" s="196">
        <v>2.7491408934707904</v>
      </c>
      <c r="H7" s="196">
        <v>6.0555555555555554</v>
      </c>
      <c r="I7" s="196">
        <v>2.9166666666666665</v>
      </c>
      <c r="J7" s="197"/>
      <c r="K7" s="197">
        <v>7.7922077922077921</v>
      </c>
      <c r="L7" s="248">
        <v>0.93457943925233633</v>
      </c>
      <c r="M7" s="198"/>
      <c r="N7" s="244">
        <v>1.1123709108209527</v>
      </c>
      <c r="O7" s="200"/>
      <c r="P7" s="201"/>
      <c r="Q7" s="201"/>
      <c r="R7" s="201"/>
      <c r="S7" s="201"/>
      <c r="T7" s="201"/>
      <c r="U7" s="201"/>
      <c r="V7" s="201"/>
      <c r="W7" s="201"/>
      <c r="X7" s="201"/>
      <c r="Y7" s="201"/>
      <c r="Z7" s="202"/>
      <c r="AA7" s="202"/>
      <c r="AB7" s="203"/>
      <c r="AC7" s="167">
        <v>1.6638935108153077</v>
      </c>
      <c r="AD7" s="168">
        <v>9.375</v>
      </c>
      <c r="AE7" s="168"/>
      <c r="AF7" s="168">
        <v>17.525773195876287</v>
      </c>
      <c r="AG7" s="168">
        <v>2.5490196078431371</v>
      </c>
      <c r="AH7" s="168">
        <v>6.0555555555555554</v>
      </c>
      <c r="AI7" s="168">
        <v>2.9166666666666665</v>
      </c>
      <c r="AJ7" s="204">
        <v>0.93457943925233633</v>
      </c>
      <c r="AK7" s="205">
        <v>4.9299442929878534</v>
      </c>
      <c r="AL7" s="160">
        <v>42097</v>
      </c>
      <c r="AM7" s="206"/>
      <c r="AN7" s="207">
        <v>1.8374223549327103E-2</v>
      </c>
      <c r="AO7" s="196">
        <v>0</v>
      </c>
      <c r="AP7" s="196">
        <v>5.6977700881396193E-3</v>
      </c>
      <c r="AQ7" s="196">
        <v>2.2245555338043458E-2</v>
      </c>
      <c r="AR7" s="196">
        <v>0</v>
      </c>
      <c r="AS7" s="196">
        <v>0</v>
      </c>
      <c r="AT7" s="196">
        <v>2.8134647306619063E-3</v>
      </c>
      <c r="AU7" s="197">
        <v>0</v>
      </c>
      <c r="AV7" s="197">
        <v>0</v>
      </c>
      <c r="AW7" s="248">
        <v>1.1357502567146844E-2</v>
      </c>
      <c r="AX7" s="198"/>
      <c r="AY7" s="199">
        <v>5.4626981379690231E-4</v>
      </c>
      <c r="AZ7" s="167">
        <v>0</v>
      </c>
      <c r="BA7" s="168">
        <v>0</v>
      </c>
      <c r="BB7" s="168">
        <v>0</v>
      </c>
      <c r="BC7" s="168">
        <v>0.11177031335769091</v>
      </c>
      <c r="BD7" s="168">
        <v>0</v>
      </c>
      <c r="BE7" s="168">
        <v>0</v>
      </c>
      <c r="BF7" s="168">
        <v>3.6000828287420421E-3</v>
      </c>
      <c r="BG7" s="204">
        <v>8.7164256079407851E-2</v>
      </c>
      <c r="BH7" s="205">
        <v>1.1125983290102016E-2</v>
      </c>
      <c r="BI7" s="205" t="s">
        <v>273</v>
      </c>
    </row>
    <row r="8" spans="1:61" x14ac:dyDescent="0.2">
      <c r="A8" s="160">
        <v>42100</v>
      </c>
      <c r="B8" s="195"/>
      <c r="C8" s="196">
        <v>2.912621359223301</v>
      </c>
      <c r="D8" s="196"/>
      <c r="E8" s="196">
        <v>2.3529411764705883</v>
      </c>
      <c r="F8" s="196">
        <v>3.8888888888888888</v>
      </c>
      <c r="G8" s="196">
        <v>1.7241379310344827</v>
      </c>
      <c r="H8" s="196">
        <v>3.3333333333333335</v>
      </c>
      <c r="I8" s="196">
        <v>2.9166666666666665</v>
      </c>
      <c r="J8" s="197"/>
      <c r="K8" s="197">
        <v>7.7922077922077921</v>
      </c>
      <c r="L8" s="248">
        <v>0.92592592592592582</v>
      </c>
      <c r="M8" s="198"/>
      <c r="N8" s="244">
        <v>2.1512393960508165</v>
      </c>
      <c r="O8" s="200"/>
      <c r="P8" s="201"/>
      <c r="Q8" s="201"/>
      <c r="R8" s="201"/>
      <c r="S8" s="201"/>
      <c r="T8" s="201"/>
      <c r="U8" s="201"/>
      <c r="V8" s="201"/>
      <c r="W8" s="201"/>
      <c r="X8" s="201"/>
      <c r="Y8" s="201"/>
      <c r="Z8" s="202"/>
      <c r="AA8" s="202"/>
      <c r="AB8" s="203"/>
      <c r="AC8" s="167">
        <v>1.6949152542372881</v>
      </c>
      <c r="AD8" s="168"/>
      <c r="AE8" s="168"/>
      <c r="AF8" s="168">
        <v>23.298969072164947</v>
      </c>
      <c r="AG8" s="168">
        <v>1.1178861788617886</v>
      </c>
      <c r="AH8" s="168">
        <v>3.3333333333333335</v>
      </c>
      <c r="AI8" s="168">
        <v>2.9166666666666665</v>
      </c>
      <c r="AJ8" s="204">
        <v>0.92592592592592582</v>
      </c>
      <c r="AK8" s="205">
        <v>0.82543101120734286</v>
      </c>
      <c r="AL8" s="160">
        <v>42100</v>
      </c>
      <c r="AM8" s="206"/>
      <c r="AN8" s="207">
        <v>3.8425182327490141E-3</v>
      </c>
      <c r="AO8" s="196">
        <v>0</v>
      </c>
      <c r="AP8" s="196">
        <v>3.4479648704799179E-2</v>
      </c>
      <c r="AQ8" s="196">
        <v>2.6694666405652153E-2</v>
      </c>
      <c r="AR8" s="196">
        <v>1.565128437569844E-4</v>
      </c>
      <c r="AS8" s="196">
        <v>4.8265364730391868E-4</v>
      </c>
      <c r="AT8" s="196">
        <v>0</v>
      </c>
      <c r="AU8" s="197">
        <v>0</v>
      </c>
      <c r="AV8" s="197">
        <v>0</v>
      </c>
      <c r="AW8" s="248">
        <v>2.2480829823630866E-2</v>
      </c>
      <c r="AX8" s="198"/>
      <c r="AY8" s="199">
        <v>1.432164468045469E-3</v>
      </c>
      <c r="AZ8" s="167">
        <v>2.0275410771881039E-2</v>
      </c>
      <c r="BA8" s="168">
        <v>6.3347606156443234E-2</v>
      </c>
      <c r="BB8" s="168">
        <v>0</v>
      </c>
      <c r="BC8" s="168">
        <v>0</v>
      </c>
      <c r="BD8" s="168">
        <v>7.6001817963485688E-3</v>
      </c>
      <c r="BE8" s="168">
        <v>5.9112510386272947E-4</v>
      </c>
      <c r="BF8" s="168">
        <v>0</v>
      </c>
      <c r="BG8" s="204">
        <v>0.17253131100253924</v>
      </c>
      <c r="BH8" s="205">
        <v>2.3950402082454119E-2</v>
      </c>
      <c r="BI8" s="205" t="s">
        <v>273</v>
      </c>
    </row>
    <row r="9" spans="1:61" x14ac:dyDescent="0.2">
      <c r="A9" s="160">
        <v>42101</v>
      </c>
      <c r="B9" s="195"/>
      <c r="C9" s="196">
        <v>0.93203883495145634</v>
      </c>
      <c r="D9" s="196"/>
      <c r="E9" s="196">
        <v>1.5686274509803921</v>
      </c>
      <c r="F9" s="196">
        <v>1.6611111111111112</v>
      </c>
      <c r="G9" s="196">
        <v>1.7241379310344827</v>
      </c>
      <c r="H9" s="196">
        <v>2.1621621621621623</v>
      </c>
      <c r="I9" s="196">
        <v>2.9190992493744785</v>
      </c>
      <c r="J9" s="197"/>
      <c r="K9" s="197">
        <v>7.7922077922077921</v>
      </c>
      <c r="L9" s="248"/>
      <c r="M9" s="198"/>
      <c r="N9" s="244">
        <v>1.1130265363306151</v>
      </c>
      <c r="O9" s="200"/>
      <c r="P9" s="201"/>
      <c r="Q9" s="201"/>
      <c r="R9" s="201"/>
      <c r="S9" s="201"/>
      <c r="T9" s="201"/>
      <c r="U9" s="201"/>
      <c r="V9" s="201"/>
      <c r="W9" s="201"/>
      <c r="X9" s="201"/>
      <c r="Y9" s="201"/>
      <c r="Z9" s="202"/>
      <c r="AA9" s="202"/>
      <c r="AB9" s="203"/>
      <c r="AC9" s="167">
        <v>20.33898305084746</v>
      </c>
      <c r="AD9" s="168">
        <v>11.612903225806452</v>
      </c>
      <c r="AE9" s="168"/>
      <c r="AF9" s="168">
        <v>23.298969072164947</v>
      </c>
      <c r="AG9" s="168">
        <v>10.365853658536585</v>
      </c>
      <c r="AH9" s="168">
        <v>2.1621621621621623</v>
      </c>
      <c r="AI9" s="168">
        <v>2.9190992493744785</v>
      </c>
      <c r="AJ9" s="204"/>
      <c r="AK9" s="205">
        <v>3.209509057005608</v>
      </c>
      <c r="AL9" s="160">
        <v>42101</v>
      </c>
      <c r="AM9" s="206"/>
      <c r="AN9" s="207">
        <v>4.8485593700505744E-2</v>
      </c>
      <c r="AO9" s="196">
        <v>0</v>
      </c>
      <c r="AP9" s="196">
        <v>2.6046948974352549E-3</v>
      </c>
      <c r="AQ9" s="196">
        <v>2.6694666405652153E-2</v>
      </c>
      <c r="AR9" s="196">
        <v>8.5560354587151471E-5</v>
      </c>
      <c r="AS9" s="196">
        <v>2.4571458408199496E-2</v>
      </c>
      <c r="AT9" s="196">
        <v>0.14118477557503384</v>
      </c>
      <c r="AU9" s="197">
        <v>1.3267086348831503E-2</v>
      </c>
      <c r="AV9" s="197">
        <v>0</v>
      </c>
      <c r="AW9" s="248">
        <v>3.2784543492795012E-2</v>
      </c>
      <c r="AX9" s="198"/>
      <c r="AY9" s="199">
        <v>2.2367404985239184E-3</v>
      </c>
      <c r="AZ9" s="167">
        <v>0.35211630040500069</v>
      </c>
      <c r="BA9" s="168">
        <v>1.0413305121607106E-3</v>
      </c>
      <c r="BB9" s="168">
        <v>0</v>
      </c>
      <c r="BC9" s="168">
        <v>0</v>
      </c>
      <c r="BD9" s="168">
        <v>5.0161199855900555E-2</v>
      </c>
      <c r="BE9" s="168">
        <v>3.0093641651193499E-2</v>
      </c>
      <c r="BF9" s="168">
        <v>0.18065870195141887</v>
      </c>
      <c r="BG9" s="204">
        <v>0.25160816187870305</v>
      </c>
      <c r="BH9" s="205">
        <v>4.9008479492462634E-2</v>
      </c>
      <c r="BI9" s="205" t="s">
        <v>273</v>
      </c>
    </row>
    <row r="10" spans="1:61" x14ac:dyDescent="0.2">
      <c r="A10" s="160">
        <v>42102</v>
      </c>
      <c r="B10" s="195"/>
      <c r="C10" s="196">
        <v>3.5922330097087376</v>
      </c>
      <c r="D10" s="196"/>
      <c r="E10" s="196">
        <v>2.912621359223301</v>
      </c>
      <c r="F10" s="196">
        <v>2.8457142857142856</v>
      </c>
      <c r="G10" s="196">
        <v>2.1052631578947367</v>
      </c>
      <c r="H10" s="196">
        <v>2.7777777777777777</v>
      </c>
      <c r="I10" s="196">
        <v>2.9059829059829059</v>
      </c>
      <c r="J10" s="197">
        <v>9.1578947368421044</v>
      </c>
      <c r="K10" s="197">
        <v>7.7922077922077921</v>
      </c>
      <c r="L10" s="248"/>
      <c r="M10" s="198"/>
      <c r="N10" s="244">
        <v>2.9566545748300608</v>
      </c>
      <c r="O10" s="200"/>
      <c r="P10" s="201"/>
      <c r="Q10" s="201"/>
      <c r="R10" s="201"/>
      <c r="S10" s="201"/>
      <c r="T10" s="201"/>
      <c r="U10" s="201"/>
      <c r="V10" s="201"/>
      <c r="W10" s="201"/>
      <c r="X10" s="201"/>
      <c r="Y10" s="201"/>
      <c r="Z10" s="202"/>
      <c r="AA10" s="202"/>
      <c r="AB10" s="203"/>
      <c r="AC10" s="167">
        <v>3.3333333333333335</v>
      </c>
      <c r="AD10" s="168">
        <v>8.3056478405315612</v>
      </c>
      <c r="AE10" s="168"/>
      <c r="AF10" s="168">
        <v>22.929936305732486</v>
      </c>
      <c r="AG10" s="168">
        <v>5.8434959349593498</v>
      </c>
      <c r="AH10" s="168">
        <v>2.7777777777777777</v>
      </c>
      <c r="AI10" s="168">
        <v>2.9059829059829059</v>
      </c>
      <c r="AJ10" s="204"/>
      <c r="AK10" s="205">
        <v>3.1937274616821076</v>
      </c>
      <c r="AL10" s="160">
        <v>42102</v>
      </c>
      <c r="AM10" s="206"/>
      <c r="AN10" s="207">
        <v>9.9905474051474371E-3</v>
      </c>
      <c r="AO10" s="196">
        <v>0</v>
      </c>
      <c r="AP10" s="196">
        <v>2.1260822100315265E-2</v>
      </c>
      <c r="AQ10" s="196">
        <v>1.9576088697478244E-2</v>
      </c>
      <c r="AR10" s="196">
        <v>7.4500113628324567E-4</v>
      </c>
      <c r="AS10" s="196">
        <v>6.8317429895654674E-2</v>
      </c>
      <c r="AT10" s="196">
        <v>0.28467147683879102</v>
      </c>
      <c r="AU10" s="197">
        <v>3.3167715872078757E-3</v>
      </c>
      <c r="AV10" s="197">
        <v>0</v>
      </c>
      <c r="AW10" s="248">
        <v>1.1708765533141076E-4</v>
      </c>
      <c r="AX10" s="198"/>
      <c r="AY10" s="199">
        <v>4.0353171183806196E-3</v>
      </c>
      <c r="AZ10" s="167">
        <v>4.0550821543762078E-2</v>
      </c>
      <c r="BA10" s="168">
        <v>3.8789561577986471E-2</v>
      </c>
      <c r="BB10" s="168">
        <v>0</v>
      </c>
      <c r="BC10" s="168">
        <v>3.0866801654013482E-2</v>
      </c>
      <c r="BD10" s="168">
        <v>0</v>
      </c>
      <c r="BE10" s="168">
        <v>8.3671071519479071E-2</v>
      </c>
      <c r="BF10" s="168">
        <v>0.36426292621726303</v>
      </c>
      <c r="BG10" s="204">
        <v>8.9860057813822528E-4</v>
      </c>
      <c r="BH10" s="205">
        <v>8.0564918824123657E-2</v>
      </c>
      <c r="BI10" s="205" t="s">
        <v>273</v>
      </c>
    </row>
    <row r="11" spans="1:61" x14ac:dyDescent="0.2">
      <c r="A11" s="160">
        <v>42103</v>
      </c>
      <c r="B11" s="195"/>
      <c r="C11" s="196">
        <v>0.97087378640776689</v>
      </c>
      <c r="D11" s="196"/>
      <c r="E11" s="196">
        <v>4.3396226415094334</v>
      </c>
      <c r="F11" s="196">
        <v>1.7142857142857144</v>
      </c>
      <c r="G11" s="196">
        <v>2.1052631578947367</v>
      </c>
      <c r="H11" s="196">
        <v>1.6713091922005572</v>
      </c>
      <c r="I11" s="196">
        <v>1.2711864406779663</v>
      </c>
      <c r="J11" s="197">
        <v>5.2631578947368416</v>
      </c>
      <c r="K11" s="197"/>
      <c r="L11" s="248">
        <v>3.0927835051546393</v>
      </c>
      <c r="M11" s="198"/>
      <c r="N11" s="244">
        <v>2.0549847867814646</v>
      </c>
      <c r="O11" s="200"/>
      <c r="P11" s="201"/>
      <c r="Q11" s="201"/>
      <c r="R11" s="201"/>
      <c r="S11" s="201"/>
      <c r="T11" s="201"/>
      <c r="U11" s="201"/>
      <c r="V11" s="201"/>
      <c r="W11" s="201"/>
      <c r="X11" s="201"/>
      <c r="Y11" s="201"/>
      <c r="Z11" s="202"/>
      <c r="AA11" s="202"/>
      <c r="AB11" s="203"/>
      <c r="AC11" s="167">
        <v>20</v>
      </c>
      <c r="AD11" s="168"/>
      <c r="AE11" s="168"/>
      <c r="AF11" s="168"/>
      <c r="AG11" s="168">
        <v>5.8434959349593498</v>
      </c>
      <c r="AH11" s="168">
        <v>1.6713091922005572</v>
      </c>
      <c r="AI11" s="168">
        <v>1.2711864406779663</v>
      </c>
      <c r="AJ11" s="204">
        <v>3.0927835051546393</v>
      </c>
      <c r="AK11" s="205">
        <v>2.2943886860294302</v>
      </c>
      <c r="AL11" s="160">
        <v>42103</v>
      </c>
      <c r="AM11" s="206"/>
      <c r="AN11" s="207">
        <v>0</v>
      </c>
      <c r="AO11" s="196">
        <v>3.8580246913580245E-2</v>
      </c>
      <c r="AP11" s="196">
        <v>4.395422639421992E-2</v>
      </c>
      <c r="AQ11" s="196">
        <v>4.1821644035521702E-2</v>
      </c>
      <c r="AR11" s="196">
        <v>4.6953853127095315E-4</v>
      </c>
      <c r="AS11" s="196">
        <v>3.2250039160761836E-2</v>
      </c>
      <c r="AT11" s="196">
        <v>2.0461561677541134E-2</v>
      </c>
      <c r="AU11" s="197">
        <v>0</v>
      </c>
      <c r="AV11" s="197">
        <v>4.0881345419174757E-2</v>
      </c>
      <c r="AW11" s="248">
        <v>1.5221395193083399E-2</v>
      </c>
      <c r="AX11" s="198"/>
      <c r="AY11" s="199">
        <v>2.7083885163905965E-3</v>
      </c>
      <c r="AZ11" s="167">
        <v>9.4618583602111506E-2</v>
      </c>
      <c r="BA11" s="168">
        <v>0.14995159375114234</v>
      </c>
      <c r="BB11" s="168">
        <v>0</v>
      </c>
      <c r="BC11" s="168">
        <v>0</v>
      </c>
      <c r="BD11" s="168">
        <v>0</v>
      </c>
      <c r="BE11" s="168">
        <v>3.9497904667191469E-2</v>
      </c>
      <c r="BF11" s="168">
        <v>2.6182420572669399E-2</v>
      </c>
      <c r="BG11" s="204">
        <v>0.11681807515796928</v>
      </c>
      <c r="BH11" s="205">
        <v>6.9242015475789759E-2</v>
      </c>
      <c r="BI11" s="205" t="s">
        <v>273</v>
      </c>
    </row>
    <row r="12" spans="1:61" x14ac:dyDescent="0.2">
      <c r="A12" s="160">
        <v>42108</v>
      </c>
      <c r="B12" s="195"/>
      <c r="C12" s="196">
        <v>0.95145631067961167</v>
      </c>
      <c r="D12" s="196">
        <v>8.7666666666666675</v>
      </c>
      <c r="E12" s="196">
        <v>0.94339622641509435</v>
      </c>
      <c r="F12" s="196">
        <v>4.4444444444444446</v>
      </c>
      <c r="G12" s="196">
        <v>2.1052631578947367</v>
      </c>
      <c r="H12" s="196">
        <v>2.6111111111111112</v>
      </c>
      <c r="I12" s="196">
        <v>5.5793991416309012</v>
      </c>
      <c r="J12" s="197">
        <v>5.2631578947368416</v>
      </c>
      <c r="K12" s="197">
        <v>11.25</v>
      </c>
      <c r="L12" s="248">
        <v>1.5873015873015872</v>
      </c>
      <c r="M12" s="198"/>
      <c r="N12" s="244">
        <v>3.4900652789341247</v>
      </c>
      <c r="O12" s="200"/>
      <c r="P12" s="201"/>
      <c r="Q12" s="201"/>
      <c r="R12" s="201"/>
      <c r="S12" s="201"/>
      <c r="T12" s="201"/>
      <c r="U12" s="201"/>
      <c r="V12" s="201"/>
      <c r="W12" s="201"/>
      <c r="X12" s="201"/>
      <c r="Y12" s="201"/>
      <c r="Z12" s="202"/>
      <c r="AA12" s="202"/>
      <c r="AB12" s="203"/>
      <c r="AC12" s="167">
        <v>2.5</v>
      </c>
      <c r="AD12" s="168">
        <v>12.903225806451612</v>
      </c>
      <c r="AE12" s="168"/>
      <c r="AF12" s="168"/>
      <c r="AG12" s="168">
        <v>5.8434959349593498</v>
      </c>
      <c r="AH12" s="168">
        <v>2.6111111111111112</v>
      </c>
      <c r="AI12" s="168">
        <v>5.5793991416309012</v>
      </c>
      <c r="AJ12" s="204">
        <v>1.5873015873015872</v>
      </c>
      <c r="AK12" s="205">
        <v>2.7140228754567883</v>
      </c>
      <c r="AL12" s="160">
        <v>42108</v>
      </c>
      <c r="AM12" s="206"/>
      <c r="AN12" s="207">
        <v>3.9123822006171781E-3</v>
      </c>
      <c r="AO12" s="196">
        <v>0</v>
      </c>
      <c r="AP12" s="196">
        <v>0</v>
      </c>
      <c r="AQ12" s="196">
        <v>0.26605684184299977</v>
      </c>
      <c r="AR12" s="196">
        <v>5.21709479189948E-5</v>
      </c>
      <c r="AS12" s="196">
        <v>0.1107909508583995</v>
      </c>
      <c r="AT12" s="196">
        <v>8.3125094315010847E-2</v>
      </c>
      <c r="AU12" s="197">
        <v>0</v>
      </c>
      <c r="AV12" s="197">
        <v>0</v>
      </c>
      <c r="AW12" s="248">
        <v>1.0069538358501325E-2</v>
      </c>
      <c r="AX12" s="198"/>
      <c r="AY12" s="199">
        <v>3.1963002590112972E-3</v>
      </c>
      <c r="AZ12" s="167">
        <v>0</v>
      </c>
      <c r="BA12" s="168">
        <v>0</v>
      </c>
      <c r="BB12" s="168">
        <v>0</v>
      </c>
      <c r="BC12" s="168">
        <v>0</v>
      </c>
      <c r="BD12" s="168">
        <v>0</v>
      </c>
      <c r="BE12" s="168">
        <v>0.13569008065939928</v>
      </c>
      <c r="BF12" s="168">
        <v>0.10636608357646943</v>
      </c>
      <c r="BG12" s="204">
        <v>7.7279649719887378E-2</v>
      </c>
      <c r="BH12" s="205">
        <v>7.2269661371105132E-2</v>
      </c>
      <c r="BI12" s="205" t="s">
        <v>273</v>
      </c>
    </row>
    <row r="13" spans="1:61" x14ac:dyDescent="0.2">
      <c r="A13" s="160">
        <v>42109</v>
      </c>
      <c r="B13" s="195"/>
      <c r="C13" s="196">
        <v>1.9607843137254901</v>
      </c>
      <c r="D13" s="196"/>
      <c r="E13" s="196">
        <v>2.8517110266159698</v>
      </c>
      <c r="F13" s="196"/>
      <c r="G13" s="196">
        <v>3.1578947368421053</v>
      </c>
      <c r="H13" s="196">
        <v>1.601325234676974</v>
      </c>
      <c r="I13" s="196">
        <v>6.866952789699571</v>
      </c>
      <c r="J13" s="197">
        <v>5.6338028169014089</v>
      </c>
      <c r="K13" s="197">
        <v>2.9936305732484079</v>
      </c>
      <c r="L13" s="248">
        <v>1.5714285714285716</v>
      </c>
      <c r="M13" s="198"/>
      <c r="N13" s="244">
        <v>0.99826948492811729</v>
      </c>
      <c r="O13" s="200"/>
      <c r="P13" s="201"/>
      <c r="Q13" s="201"/>
      <c r="R13" s="201"/>
      <c r="S13" s="201"/>
      <c r="T13" s="201"/>
      <c r="U13" s="201"/>
      <c r="V13" s="201"/>
      <c r="W13" s="201"/>
      <c r="X13" s="201"/>
      <c r="Y13" s="201"/>
      <c r="Z13" s="202"/>
      <c r="AA13" s="202"/>
      <c r="AB13" s="203"/>
      <c r="AC13" s="167">
        <v>2.5</v>
      </c>
      <c r="AD13" s="168">
        <v>6.666666666666667</v>
      </c>
      <c r="AE13" s="168"/>
      <c r="AF13" s="168"/>
      <c r="AG13" s="168">
        <v>5.8434959349593498</v>
      </c>
      <c r="AH13" s="168">
        <v>1.601325234676974</v>
      </c>
      <c r="AI13" s="168">
        <v>6.866952789699571</v>
      </c>
      <c r="AJ13" s="204">
        <v>1.5714285714285716</v>
      </c>
      <c r="AK13" s="205">
        <v>1.8415286582807173</v>
      </c>
      <c r="AL13" s="160">
        <v>42109</v>
      </c>
      <c r="AM13" s="206"/>
      <c r="AN13" s="207">
        <v>4.6738994503801652E-2</v>
      </c>
      <c r="AO13" s="196">
        <v>0</v>
      </c>
      <c r="AP13" s="196">
        <v>1.1786244410894528E-2</v>
      </c>
      <c r="AQ13" s="196">
        <v>0.21978608673986938</v>
      </c>
      <c r="AR13" s="196">
        <v>0</v>
      </c>
      <c r="AS13" s="196">
        <v>8.117356795565904E-3</v>
      </c>
      <c r="AT13" s="196">
        <v>6.3942380242316046E-3</v>
      </c>
      <c r="AU13" s="197">
        <v>1.1055905290692917E-3</v>
      </c>
      <c r="AV13" s="197">
        <v>7.0485078308921995E-3</v>
      </c>
      <c r="AW13" s="248">
        <v>1.4987219882420577E-2</v>
      </c>
      <c r="AX13" s="198"/>
      <c r="AY13" s="199">
        <v>1.5555774382377638E-3</v>
      </c>
      <c r="AZ13" s="167">
        <v>0</v>
      </c>
      <c r="BA13" s="168">
        <v>8.6777542680059223E-3</v>
      </c>
      <c r="BB13" s="168">
        <v>0</v>
      </c>
      <c r="BC13" s="168">
        <v>0</v>
      </c>
      <c r="BD13" s="168">
        <v>0</v>
      </c>
      <c r="BE13" s="168">
        <v>9.9416494740549952E-3</v>
      </c>
      <c r="BF13" s="168">
        <v>8.1820064289591862E-3</v>
      </c>
      <c r="BG13" s="204">
        <v>0.11502087400169284</v>
      </c>
      <c r="BH13" s="205">
        <v>1.07813731881962E-2</v>
      </c>
      <c r="BI13" s="205" t="s">
        <v>273</v>
      </c>
    </row>
    <row r="14" spans="1:61" x14ac:dyDescent="0.2">
      <c r="A14" s="160">
        <v>42110</v>
      </c>
      <c r="B14" s="195"/>
      <c r="C14" s="196">
        <v>1.9230769230769231</v>
      </c>
      <c r="D14" s="196"/>
      <c r="E14" s="196">
        <v>8.6792452830188669</v>
      </c>
      <c r="F14" s="196">
        <v>0.5</v>
      </c>
      <c r="G14" s="196">
        <v>3.1578947368421053</v>
      </c>
      <c r="H14" s="196">
        <v>1.6022099447513811</v>
      </c>
      <c r="I14" s="196">
        <v>2.8156221616712078</v>
      </c>
      <c r="J14" s="197">
        <v>5.6338028169014089</v>
      </c>
      <c r="K14" s="197">
        <v>4.3949044585987256</v>
      </c>
      <c r="L14" s="248">
        <v>2.048</v>
      </c>
      <c r="M14" s="198"/>
      <c r="N14" s="244">
        <v>2.0465968805898105</v>
      </c>
      <c r="O14" s="200"/>
      <c r="P14" s="201"/>
      <c r="Q14" s="201"/>
      <c r="R14" s="201"/>
      <c r="S14" s="201"/>
      <c r="T14" s="201"/>
      <c r="U14" s="201"/>
      <c r="V14" s="201"/>
      <c r="W14" s="201"/>
      <c r="X14" s="201"/>
      <c r="Y14" s="201"/>
      <c r="Z14" s="202"/>
      <c r="AA14" s="202"/>
      <c r="AB14" s="203"/>
      <c r="AC14" s="167">
        <v>2.5</v>
      </c>
      <c r="AD14" s="168"/>
      <c r="AE14" s="168"/>
      <c r="AF14" s="168">
        <v>2.9723991507431</v>
      </c>
      <c r="AG14" s="168">
        <v>5.8434959349593498</v>
      </c>
      <c r="AH14" s="168">
        <v>1.6022099447513811</v>
      </c>
      <c r="AI14" s="168">
        <v>2.8156221616712078</v>
      </c>
      <c r="AJ14" s="204">
        <v>2.048</v>
      </c>
      <c r="AK14" s="205">
        <v>1.3486437477580444</v>
      </c>
      <c r="AL14" s="160">
        <v>42110</v>
      </c>
      <c r="AM14" s="206"/>
      <c r="AN14" s="207">
        <v>2.8923682697419854E-2</v>
      </c>
      <c r="AO14" s="196">
        <v>0</v>
      </c>
      <c r="AP14" s="196">
        <v>1.7093310264418855E-2</v>
      </c>
      <c r="AQ14" s="196">
        <v>4.1821644035521702E-2</v>
      </c>
      <c r="AR14" s="196">
        <v>1.5306956119433073E-3</v>
      </c>
      <c r="AS14" s="196">
        <v>3.4400041771479296E-2</v>
      </c>
      <c r="AT14" s="196">
        <v>5.3711599403545481E-3</v>
      </c>
      <c r="AU14" s="197">
        <v>0</v>
      </c>
      <c r="AV14" s="197">
        <v>0</v>
      </c>
      <c r="AW14" s="248">
        <v>2.5876371828241776E-2</v>
      </c>
      <c r="AX14" s="198"/>
      <c r="AY14" s="199">
        <v>3.3283234364263102E-3</v>
      </c>
      <c r="AZ14" s="167">
        <v>0</v>
      </c>
      <c r="BA14" s="168">
        <v>0.26076651575357801</v>
      </c>
      <c r="BB14" s="168">
        <v>0</v>
      </c>
      <c r="BC14" s="168">
        <v>1.9169908395650481E-2</v>
      </c>
      <c r="BD14" s="168">
        <v>0</v>
      </c>
      <c r="BE14" s="168">
        <v>4.2131098311670903E-2</v>
      </c>
      <c r="BF14" s="168">
        <v>6.8728854003257175E-3</v>
      </c>
      <c r="BG14" s="204">
        <v>0.19859072776854778</v>
      </c>
      <c r="BH14" s="205">
        <v>0.10067537977105584</v>
      </c>
      <c r="BI14" s="205" t="s">
        <v>273</v>
      </c>
    </row>
    <row r="15" spans="1:61" x14ac:dyDescent="0.2">
      <c r="A15" s="160">
        <v>42111</v>
      </c>
      <c r="B15" s="195"/>
      <c r="C15" s="196">
        <v>0.85337470907680368</v>
      </c>
      <c r="D15" s="196"/>
      <c r="E15" s="196">
        <v>1.4814814814814816</v>
      </c>
      <c r="F15" s="196">
        <v>5.6410256410256414</v>
      </c>
      <c r="G15" s="196">
        <v>1.0526315789473684</v>
      </c>
      <c r="H15" s="196">
        <v>0.55248618784530379</v>
      </c>
      <c r="I15" s="196">
        <v>8.9918256130790191</v>
      </c>
      <c r="J15" s="197">
        <v>5.6338028169014089</v>
      </c>
      <c r="K15" s="197">
        <v>4.2688132699109644</v>
      </c>
      <c r="L15" s="248">
        <v>1.891025641025641</v>
      </c>
      <c r="M15" s="198"/>
      <c r="N15" s="244">
        <v>1.8958358899141743</v>
      </c>
      <c r="O15" s="200"/>
      <c r="P15" s="201"/>
      <c r="Q15" s="201"/>
      <c r="R15" s="201"/>
      <c r="S15" s="201"/>
      <c r="T15" s="201"/>
      <c r="U15" s="201"/>
      <c r="V15" s="201"/>
      <c r="W15" s="201"/>
      <c r="X15" s="201"/>
      <c r="Y15" s="201"/>
      <c r="Z15" s="202"/>
      <c r="AA15" s="202"/>
      <c r="AB15" s="203"/>
      <c r="AC15" s="167">
        <v>2.5</v>
      </c>
      <c r="AD15" s="168">
        <v>2.5714285714285712</v>
      </c>
      <c r="AE15" s="168"/>
      <c r="AF15" s="168"/>
      <c r="AG15" s="168"/>
      <c r="AH15" s="168">
        <v>0.55248618784530379</v>
      </c>
      <c r="AI15" s="168">
        <v>8.9918256130790191</v>
      </c>
      <c r="AJ15" s="204">
        <v>1.891025641025641</v>
      </c>
      <c r="AK15" s="205">
        <v>1.799954791635423</v>
      </c>
      <c r="AL15" s="160">
        <v>42111</v>
      </c>
      <c r="AM15" s="206"/>
      <c r="AN15" s="207">
        <v>1.6068712609677697E-3</v>
      </c>
      <c r="AO15" s="196">
        <v>0</v>
      </c>
      <c r="AP15" s="196">
        <v>5.1475282910564218E-2</v>
      </c>
      <c r="AQ15" s="196">
        <v>2.4025199765086935E-2</v>
      </c>
      <c r="AR15" s="196">
        <v>1.0434189583798958E-3</v>
      </c>
      <c r="AS15" s="196">
        <v>4.4711278782063012E-2</v>
      </c>
      <c r="AT15" s="196">
        <v>3.4528885330850669E-2</v>
      </c>
      <c r="AU15" s="197">
        <v>0</v>
      </c>
      <c r="AV15" s="197">
        <v>9.86791096324908E-3</v>
      </c>
      <c r="AW15" s="248">
        <v>2.4471319964264847E-2</v>
      </c>
      <c r="AX15" s="198"/>
      <c r="AY15" s="199">
        <v>3.8277154553439689E-3</v>
      </c>
      <c r="AZ15" s="167">
        <v>0</v>
      </c>
      <c r="BA15" s="168">
        <v>0.34494073215323545</v>
      </c>
      <c r="BB15" s="168">
        <v>0</v>
      </c>
      <c r="BC15" s="168">
        <v>0</v>
      </c>
      <c r="BD15" s="168">
        <v>0</v>
      </c>
      <c r="BE15" s="168">
        <v>5.4759680076011036E-2</v>
      </c>
      <c r="BF15" s="168">
        <v>4.4182834716379613E-2</v>
      </c>
      <c r="BG15" s="204">
        <v>0.18780752083088909</v>
      </c>
      <c r="BH15" s="205">
        <v>0.13139490885523133</v>
      </c>
      <c r="BI15" s="205" t="s">
        <v>273</v>
      </c>
    </row>
    <row r="16" spans="1:61" x14ac:dyDescent="0.2">
      <c r="A16" s="160">
        <v>42114</v>
      </c>
      <c r="B16" s="195"/>
      <c r="C16" s="196">
        <v>2.1153846153846154</v>
      </c>
      <c r="D16" s="196"/>
      <c r="E16" s="196">
        <v>2.2813688212927756</v>
      </c>
      <c r="F16" s="196">
        <v>2.5641025641025639</v>
      </c>
      <c r="G16" s="196">
        <v>1.7543859649122806</v>
      </c>
      <c r="H16" s="196">
        <v>3.5555555555555554</v>
      </c>
      <c r="I16" s="196">
        <v>2.5438596491228069</v>
      </c>
      <c r="J16" s="197">
        <v>4.788732394366197</v>
      </c>
      <c r="K16" s="197"/>
      <c r="L16" s="248">
        <v>1.2040455931931289</v>
      </c>
      <c r="M16" s="198"/>
      <c r="N16" s="244">
        <v>2.2571933412293363</v>
      </c>
      <c r="O16" s="200"/>
      <c r="P16" s="201"/>
      <c r="Q16" s="201"/>
      <c r="R16" s="201"/>
      <c r="S16" s="201"/>
      <c r="T16" s="201"/>
      <c r="U16" s="201"/>
      <c r="V16" s="201"/>
      <c r="W16" s="201"/>
      <c r="X16" s="201"/>
      <c r="Y16" s="201"/>
      <c r="Z16" s="202"/>
      <c r="AA16" s="202"/>
      <c r="AB16" s="203"/>
      <c r="AC16" s="167">
        <v>16.666666666666664</v>
      </c>
      <c r="AD16" s="168">
        <v>7.1428571428571423</v>
      </c>
      <c r="AE16" s="168"/>
      <c r="AF16" s="168"/>
      <c r="AG16" s="168"/>
      <c r="AH16" s="168">
        <v>3.5555555555555554</v>
      </c>
      <c r="AI16" s="168">
        <v>2.5438596491228069</v>
      </c>
      <c r="AJ16" s="204">
        <v>1.2040455931931289</v>
      </c>
      <c r="AK16" s="205">
        <v>3.0934575991809927</v>
      </c>
      <c r="AL16" s="160">
        <v>42114</v>
      </c>
      <c r="AM16" s="206"/>
      <c r="AN16" s="207">
        <v>4.3315660078261618E-3</v>
      </c>
      <c r="AO16" s="196">
        <v>0</v>
      </c>
      <c r="AP16" s="196">
        <v>5.4047419121781527E-3</v>
      </c>
      <c r="AQ16" s="196">
        <v>4.4491110676086916E-3</v>
      </c>
      <c r="AR16" s="196">
        <v>3.218947486601979E-3</v>
      </c>
      <c r="AS16" s="196">
        <v>1.4040833376113997E-2</v>
      </c>
      <c r="AT16" s="196">
        <v>5.1153904193852837E-2</v>
      </c>
      <c r="AU16" s="197">
        <v>0</v>
      </c>
      <c r="AV16" s="197">
        <v>2.11455234926766E-2</v>
      </c>
      <c r="AW16" s="248">
        <v>1.4050518639769291E-3</v>
      </c>
      <c r="AX16" s="198"/>
      <c r="AY16" s="199">
        <v>3.6976056573117819E-3</v>
      </c>
      <c r="AZ16" s="167">
        <v>0</v>
      </c>
      <c r="BA16" s="168">
        <v>0</v>
      </c>
      <c r="BB16" s="168">
        <v>0</v>
      </c>
      <c r="BC16" s="168">
        <v>0</v>
      </c>
      <c r="BD16" s="168">
        <v>0</v>
      </c>
      <c r="BE16" s="168">
        <v>1.7196366657824855E-2</v>
      </c>
      <c r="BF16" s="168">
        <v>6.545605143167349E-2</v>
      </c>
      <c r="BG16" s="204">
        <v>1.0783206937658702E-2</v>
      </c>
      <c r="BH16" s="205">
        <v>1.3095183872420955E-2</v>
      </c>
      <c r="BI16" s="205" t="s">
        <v>273</v>
      </c>
    </row>
    <row r="17" spans="1:61" x14ac:dyDescent="0.2">
      <c r="A17" s="160">
        <v>42115</v>
      </c>
      <c r="B17" s="195"/>
      <c r="C17" s="196">
        <v>0.98039215686274506</v>
      </c>
      <c r="D17" s="196"/>
      <c r="E17" s="196">
        <v>4.8449612403100781</v>
      </c>
      <c r="F17" s="196">
        <v>1.3157894736842104</v>
      </c>
      <c r="G17" s="196">
        <v>2.4561403508771931</v>
      </c>
      <c r="H17" s="196">
        <v>3.833333333333333</v>
      </c>
      <c r="I17" s="196">
        <v>5.2356020942408374</v>
      </c>
      <c r="J17" s="197">
        <v>1.3888888888888888</v>
      </c>
      <c r="K17" s="197"/>
      <c r="L17" s="248">
        <v>0.80269706212875258</v>
      </c>
      <c r="M17" s="198"/>
      <c r="N17" s="244">
        <v>2.5362787144823953</v>
      </c>
      <c r="O17" s="200"/>
      <c r="P17" s="201"/>
      <c r="Q17" s="201"/>
      <c r="R17" s="201"/>
      <c r="S17" s="201"/>
      <c r="T17" s="201"/>
      <c r="U17" s="201"/>
      <c r="V17" s="201"/>
      <c r="W17" s="201"/>
      <c r="X17" s="201"/>
      <c r="Y17" s="201"/>
      <c r="Z17" s="202"/>
      <c r="AA17" s="202"/>
      <c r="AB17" s="203"/>
      <c r="AC17" s="167">
        <v>16.666666666666664</v>
      </c>
      <c r="AD17" s="168">
        <v>5.5882352941176476</v>
      </c>
      <c r="AE17" s="168"/>
      <c r="AF17" s="168"/>
      <c r="AG17" s="168"/>
      <c r="AH17" s="168">
        <v>3.833333333333333</v>
      </c>
      <c r="AI17" s="168">
        <v>5.2356020942408374</v>
      </c>
      <c r="AJ17" s="204">
        <v>0.80269706212875258</v>
      </c>
      <c r="AK17" s="205">
        <v>4.4591770636678181</v>
      </c>
      <c r="AL17" s="160">
        <v>42115</v>
      </c>
      <c r="AM17" s="206"/>
      <c r="AN17" s="207">
        <v>1.6208440545414024E-2</v>
      </c>
      <c r="AO17" s="196">
        <v>0</v>
      </c>
      <c r="AP17" s="196">
        <v>6.1861503814087298E-3</v>
      </c>
      <c r="AQ17" s="196">
        <v>5.3389332811304303E-3</v>
      </c>
      <c r="AR17" s="196">
        <v>1.8145055686226389E-3</v>
      </c>
      <c r="AS17" s="196">
        <v>2.7862278730726216E-2</v>
      </c>
      <c r="AT17" s="196">
        <v>0.12200206150233901</v>
      </c>
      <c r="AU17" s="197">
        <v>6.1470833416252625E-2</v>
      </c>
      <c r="AV17" s="197">
        <v>0</v>
      </c>
      <c r="AW17" s="248">
        <v>0</v>
      </c>
      <c r="AX17" s="198"/>
      <c r="AY17" s="199">
        <v>3.4029452323565352E-3</v>
      </c>
      <c r="AZ17" s="167">
        <v>9.4618583602111509E-3</v>
      </c>
      <c r="BA17" s="168">
        <v>4.2260663285188842E-2</v>
      </c>
      <c r="BB17" s="168">
        <v>0</v>
      </c>
      <c r="BC17" s="168">
        <v>0</v>
      </c>
      <c r="BD17" s="168">
        <v>0</v>
      </c>
      <c r="BE17" s="168">
        <v>3.4124040086621198E-2</v>
      </c>
      <c r="BF17" s="168">
        <v>0.15611268266454129</v>
      </c>
      <c r="BG17" s="204">
        <v>0</v>
      </c>
      <c r="BH17" s="205">
        <v>3.9704006741005639E-2</v>
      </c>
      <c r="BI17" s="205" t="s">
        <v>273</v>
      </c>
    </row>
    <row r="18" spans="1:61" x14ac:dyDescent="0.2">
      <c r="A18" s="160">
        <v>42116</v>
      </c>
      <c r="B18" s="195"/>
      <c r="C18" s="196">
        <v>2.0202020202020203</v>
      </c>
      <c r="D18" s="196"/>
      <c r="E18" s="196">
        <v>2.8846153846153846</v>
      </c>
      <c r="F18" s="196">
        <v>2.6052631578947367</v>
      </c>
      <c r="G18" s="196">
        <v>0.70175438596491224</v>
      </c>
      <c r="H18" s="196">
        <v>0.55865921787709494</v>
      </c>
      <c r="I18" s="196">
        <v>3.3898305084745761</v>
      </c>
      <c r="J18" s="197">
        <v>5.2777777777777777</v>
      </c>
      <c r="K18" s="197">
        <v>9.6385542168674707</v>
      </c>
      <c r="L18" s="248">
        <v>1.6528925619834711</v>
      </c>
      <c r="M18" s="198"/>
      <c r="N18" s="244">
        <v>0.78954459875342953</v>
      </c>
      <c r="O18" s="200"/>
      <c r="P18" s="201"/>
      <c r="Q18" s="201"/>
      <c r="R18" s="201"/>
      <c r="S18" s="201"/>
      <c r="T18" s="201"/>
      <c r="U18" s="201"/>
      <c r="V18" s="201"/>
      <c r="W18" s="201"/>
      <c r="X18" s="201"/>
      <c r="Y18" s="201"/>
      <c r="Z18" s="202"/>
      <c r="AA18" s="202"/>
      <c r="AB18" s="203"/>
      <c r="AC18" s="167">
        <v>3.33889816360601</v>
      </c>
      <c r="AD18" s="168">
        <v>8.8235294117647065</v>
      </c>
      <c r="AE18" s="168"/>
      <c r="AF18" s="168"/>
      <c r="AG18" s="168"/>
      <c r="AH18" s="168">
        <v>0.55865921787709494</v>
      </c>
      <c r="AI18" s="168">
        <v>3.3898305084745761</v>
      </c>
      <c r="AJ18" s="204">
        <v>1.6528925619834711</v>
      </c>
      <c r="AK18" s="205">
        <v>1.6434065332205223</v>
      </c>
      <c r="AL18" s="160">
        <v>42116</v>
      </c>
      <c r="AM18" s="206"/>
      <c r="AN18" s="207">
        <v>3.0041506183310475E-3</v>
      </c>
      <c r="AO18" s="196">
        <v>0</v>
      </c>
      <c r="AP18" s="196">
        <v>6.5117372435881367E-3</v>
      </c>
      <c r="AQ18" s="196">
        <v>0</v>
      </c>
      <c r="AR18" s="196">
        <v>6.4805708086016947E-2</v>
      </c>
      <c r="AS18" s="196">
        <v>7.1520495009580682E-3</v>
      </c>
      <c r="AT18" s="196">
        <v>3.2226959642127288E-2</v>
      </c>
      <c r="AU18" s="197">
        <v>0</v>
      </c>
      <c r="AV18" s="197">
        <v>0</v>
      </c>
      <c r="AW18" s="248">
        <v>1.6626447057060328E-2</v>
      </c>
      <c r="AX18" s="198"/>
      <c r="AY18" s="199">
        <v>6.0063848895991097E-2</v>
      </c>
      <c r="AZ18" s="167">
        <v>3.3792351286468396E-2</v>
      </c>
      <c r="BA18" s="168">
        <v>0</v>
      </c>
      <c r="BB18" s="168">
        <v>0</v>
      </c>
      <c r="BC18" s="168">
        <v>0</v>
      </c>
      <c r="BD18" s="168">
        <v>0</v>
      </c>
      <c r="BE18" s="168">
        <v>8.7593992663295359E-3</v>
      </c>
      <c r="BF18" s="168">
        <v>4.1237312401954301E-2</v>
      </c>
      <c r="BG18" s="204">
        <v>0.12760128209562799</v>
      </c>
      <c r="BH18" s="205">
        <v>1.1839818501192631E-2</v>
      </c>
      <c r="BI18" s="205" t="s">
        <v>273</v>
      </c>
    </row>
    <row r="19" spans="1:61" x14ac:dyDescent="0.2">
      <c r="A19" s="160">
        <v>42117</v>
      </c>
      <c r="B19" s="195"/>
      <c r="C19" s="196">
        <v>3.072164948453608</v>
      </c>
      <c r="D19" s="196"/>
      <c r="E19" s="196">
        <v>1.7475728155339807</v>
      </c>
      <c r="F19" s="196">
        <v>5.9459459459459465</v>
      </c>
      <c r="G19" s="196">
        <v>3.214285714285714</v>
      </c>
      <c r="H19" s="196">
        <v>0.55555555555555558</v>
      </c>
      <c r="I19" s="196">
        <v>3.2128514056224895</v>
      </c>
      <c r="J19" s="197">
        <v>6.666666666666667</v>
      </c>
      <c r="K19" s="197">
        <v>4.5662650602409638</v>
      </c>
      <c r="L19" s="248">
        <v>0.65573770491803274</v>
      </c>
      <c r="M19" s="198"/>
      <c r="N19" s="244">
        <v>2.7636283532678902</v>
      </c>
      <c r="O19" s="200"/>
      <c r="P19" s="201"/>
      <c r="Q19" s="201"/>
      <c r="R19" s="201"/>
      <c r="S19" s="201"/>
      <c r="T19" s="201"/>
      <c r="U19" s="201"/>
      <c r="V19" s="201"/>
      <c r="W19" s="201"/>
      <c r="X19" s="201"/>
      <c r="Y19" s="201"/>
      <c r="Z19" s="202"/>
      <c r="AA19" s="202"/>
      <c r="AB19" s="203"/>
      <c r="AC19" s="167">
        <v>3.33889816360601</v>
      </c>
      <c r="AD19" s="168">
        <v>6.0606060606060606</v>
      </c>
      <c r="AE19" s="168"/>
      <c r="AF19" s="168"/>
      <c r="AG19" s="168"/>
      <c r="AH19" s="168">
        <v>0.55555555555555558</v>
      </c>
      <c r="AI19" s="168">
        <v>3.2128514056224895</v>
      </c>
      <c r="AJ19" s="204">
        <v>0.65573770491803274</v>
      </c>
      <c r="AK19" s="205">
        <v>2.328213149758156</v>
      </c>
      <c r="AL19" s="160">
        <v>42117</v>
      </c>
      <c r="AM19" s="206"/>
      <c r="AN19" s="207">
        <v>1.2994698023478484E-2</v>
      </c>
      <c r="AO19" s="196">
        <v>0</v>
      </c>
      <c r="AP19" s="196">
        <v>3.2102864610889514E-2</v>
      </c>
      <c r="AQ19" s="196">
        <v>4.4491110676086916E-3</v>
      </c>
      <c r="AR19" s="196">
        <v>2.3654307786472239E-3</v>
      </c>
      <c r="AS19" s="196">
        <v>3.9489843870320618E-3</v>
      </c>
      <c r="AT19" s="196">
        <v>0.10154049982479788</v>
      </c>
      <c r="AU19" s="197">
        <v>0</v>
      </c>
      <c r="AV19" s="197">
        <v>4.2291046985353201E-2</v>
      </c>
      <c r="AW19" s="248">
        <v>5.9714704219019478E-3</v>
      </c>
      <c r="AX19" s="198"/>
      <c r="AY19" s="199">
        <v>3.8382390419495135E-3</v>
      </c>
      <c r="AZ19" s="167">
        <v>1.4868634566046096E-2</v>
      </c>
      <c r="BA19" s="168">
        <v>2.4818377206496937E-2</v>
      </c>
      <c r="BB19" s="168">
        <v>0</v>
      </c>
      <c r="BC19" s="168">
        <v>0</v>
      </c>
      <c r="BD19" s="168">
        <v>0</v>
      </c>
      <c r="BE19" s="168">
        <v>4.8364781225132417E-3</v>
      </c>
      <c r="BF19" s="168">
        <v>0.12993026209187189</v>
      </c>
      <c r="BG19" s="204">
        <v>4.5828629485049489E-2</v>
      </c>
      <c r="BH19" s="205">
        <v>2.0824296158022799E-2</v>
      </c>
      <c r="BI19" s="205" t="s">
        <v>273</v>
      </c>
    </row>
    <row r="20" spans="1:61" x14ac:dyDescent="0.2">
      <c r="A20" s="160">
        <v>42118</v>
      </c>
      <c r="B20" s="195"/>
      <c r="C20" s="196">
        <v>5.1123479694908269</v>
      </c>
      <c r="D20" s="196"/>
      <c r="E20" s="196">
        <v>1.9417475728155338</v>
      </c>
      <c r="F20" s="196">
        <v>5.3945945945945946</v>
      </c>
      <c r="G20" s="196">
        <v>1.0714285714285714</v>
      </c>
      <c r="H20" s="196">
        <v>1.6853932584269662</v>
      </c>
      <c r="I20" s="196">
        <v>4.4176706827309236</v>
      </c>
      <c r="J20" s="197">
        <v>6.8571428571428577</v>
      </c>
      <c r="K20" s="197">
        <v>4.096385542168675</v>
      </c>
      <c r="L20" s="248">
        <v>1.4543050735415632</v>
      </c>
      <c r="M20" s="198"/>
      <c r="N20" s="244">
        <v>1.8017612592774899</v>
      </c>
      <c r="O20" s="200"/>
      <c r="P20" s="201"/>
      <c r="Q20" s="201"/>
      <c r="R20" s="201"/>
      <c r="S20" s="201"/>
      <c r="T20" s="201"/>
      <c r="U20" s="201"/>
      <c r="V20" s="201"/>
      <c r="W20" s="201"/>
      <c r="X20" s="201"/>
      <c r="Y20" s="201"/>
      <c r="Z20" s="202"/>
      <c r="AA20" s="202"/>
      <c r="AB20" s="203"/>
      <c r="AC20" s="167">
        <v>3.33889816360601</v>
      </c>
      <c r="AD20" s="168">
        <v>4.5454545454545459</v>
      </c>
      <c r="AE20" s="168"/>
      <c r="AF20" s="168"/>
      <c r="AG20" s="168"/>
      <c r="AH20" s="168">
        <v>1.6853932584269662</v>
      </c>
      <c r="AI20" s="168">
        <v>4.4176706827309236</v>
      </c>
      <c r="AJ20" s="204">
        <v>1.4543050735415632</v>
      </c>
      <c r="AK20" s="205">
        <v>1.6328060160332374</v>
      </c>
      <c r="AL20" s="160">
        <v>42118</v>
      </c>
      <c r="AM20" s="206"/>
      <c r="AN20" s="207">
        <v>2.7945587147265561E-4</v>
      </c>
      <c r="AO20" s="196">
        <v>0</v>
      </c>
      <c r="AP20" s="196">
        <v>2.2791080352558479E-3</v>
      </c>
      <c r="AQ20" s="196">
        <v>1.3347333202826077E-2</v>
      </c>
      <c r="AR20" s="196">
        <v>2.1911798125977813E-3</v>
      </c>
      <c r="AS20" s="196">
        <v>9.1704192987744557E-2</v>
      </c>
      <c r="AT20" s="196">
        <v>0</v>
      </c>
      <c r="AU20" s="197">
        <v>2.2111810581385834E-3</v>
      </c>
      <c r="AV20" s="197">
        <v>0</v>
      </c>
      <c r="AW20" s="248">
        <v>2.1075777959653933E-2</v>
      </c>
      <c r="AX20" s="198"/>
      <c r="AY20" s="199">
        <v>4.2754462309253175E-3</v>
      </c>
      <c r="AZ20" s="167">
        <v>0</v>
      </c>
      <c r="BA20" s="168">
        <v>0</v>
      </c>
      <c r="BB20" s="168">
        <v>0</v>
      </c>
      <c r="BC20" s="168">
        <v>0</v>
      </c>
      <c r="BD20" s="168">
        <v>0</v>
      </c>
      <c r="BE20" s="168">
        <v>0.11231376973391859</v>
      </c>
      <c r="BF20" s="168">
        <v>0</v>
      </c>
      <c r="BG20" s="204">
        <v>0.16174810406488055</v>
      </c>
      <c r="BH20" s="205">
        <v>5.5876066523299947E-2</v>
      </c>
      <c r="BI20" s="205" t="s">
        <v>273</v>
      </c>
    </row>
    <row r="21" spans="1:61" x14ac:dyDescent="0.2">
      <c r="A21" s="160">
        <v>42121</v>
      </c>
      <c r="B21" s="195"/>
      <c r="C21" s="196">
        <v>1.9507186858316223</v>
      </c>
      <c r="D21" s="196"/>
      <c r="E21" s="196">
        <v>1.7142857142857144</v>
      </c>
      <c r="F21" s="196">
        <v>2.6702702702702705</v>
      </c>
      <c r="G21" s="196">
        <v>1.0714285714285714</v>
      </c>
      <c r="H21" s="196">
        <v>1.6949152542372881</v>
      </c>
      <c r="I21" s="196">
        <v>5.2208835341365463</v>
      </c>
      <c r="J21" s="197">
        <v>6.8571428571428577</v>
      </c>
      <c r="K21" s="197">
        <v>8.5607940446650126</v>
      </c>
      <c r="L21" s="248">
        <v>1.5744032503809042</v>
      </c>
      <c r="M21" s="198"/>
      <c r="N21" s="244">
        <v>1.6112698059363897</v>
      </c>
      <c r="O21" s="200"/>
      <c r="P21" s="201"/>
      <c r="Q21" s="201"/>
      <c r="R21" s="201"/>
      <c r="S21" s="201"/>
      <c r="T21" s="201"/>
      <c r="U21" s="201"/>
      <c r="V21" s="201"/>
      <c r="W21" s="201"/>
      <c r="X21" s="201"/>
      <c r="Y21" s="201"/>
      <c r="Z21" s="202"/>
      <c r="AA21" s="202"/>
      <c r="AB21" s="203"/>
      <c r="AC21" s="167">
        <v>3.33889816360601</v>
      </c>
      <c r="AD21" s="168">
        <v>6.0606060606060606</v>
      </c>
      <c r="AE21" s="168"/>
      <c r="AF21" s="168">
        <v>19.957537154989385</v>
      </c>
      <c r="AG21" s="168"/>
      <c r="AH21" s="168">
        <v>1.6949152542372881</v>
      </c>
      <c r="AI21" s="168">
        <v>5.2208835341365463</v>
      </c>
      <c r="AJ21" s="204">
        <v>1.5744032503809042</v>
      </c>
      <c r="AK21" s="205">
        <v>1.6119060572263322</v>
      </c>
      <c r="AL21" s="160">
        <v>42121</v>
      </c>
      <c r="AM21" s="206"/>
      <c r="AN21" s="207">
        <v>1.2575514216269501E-3</v>
      </c>
      <c r="AO21" s="196">
        <v>0</v>
      </c>
      <c r="AP21" s="196">
        <v>8.9536387099336881E-3</v>
      </c>
      <c r="AQ21" s="196">
        <v>7.1185777081739076E-3</v>
      </c>
      <c r="AR21" s="196">
        <v>5.2692657398184743E-3</v>
      </c>
      <c r="AS21" s="196">
        <v>5.2653125160427496E-3</v>
      </c>
      <c r="AT21" s="196">
        <v>0</v>
      </c>
      <c r="AU21" s="197">
        <v>0</v>
      </c>
      <c r="AV21" s="197">
        <v>1.4097015661784399E-2</v>
      </c>
      <c r="AW21" s="248">
        <v>9.2499247711814482E-3</v>
      </c>
      <c r="AX21" s="198"/>
      <c r="AY21" s="199">
        <v>5.3191946842570522E-3</v>
      </c>
      <c r="AZ21" s="167">
        <v>0</v>
      </c>
      <c r="BA21" s="168">
        <v>0</v>
      </c>
      <c r="BB21" s="168">
        <v>0</v>
      </c>
      <c r="BC21" s="168">
        <v>0</v>
      </c>
      <c r="BD21" s="168">
        <v>0</v>
      </c>
      <c r="BE21" s="168">
        <v>6.4486374966843214E-3</v>
      </c>
      <c r="BF21" s="168">
        <v>0</v>
      </c>
      <c r="BG21" s="204">
        <v>7.0989445672919801E-2</v>
      </c>
      <c r="BH21" s="205">
        <v>4.898386448518365E-3</v>
      </c>
      <c r="BI21" s="205" t="s">
        <v>273</v>
      </c>
    </row>
    <row r="22" spans="1:61" x14ac:dyDescent="0.2">
      <c r="A22" s="160">
        <v>42122</v>
      </c>
      <c r="B22" s="195"/>
      <c r="C22" s="196">
        <v>0.98989898989898983</v>
      </c>
      <c r="D22" s="196"/>
      <c r="E22" s="196">
        <v>1.9417475728155338</v>
      </c>
      <c r="F22" s="196">
        <v>7.0652173913043477</v>
      </c>
      <c r="G22" s="196">
        <v>3.3333333333333335</v>
      </c>
      <c r="H22" s="196">
        <v>1.1299435028248588</v>
      </c>
      <c r="I22" s="196">
        <v>8.5943775100401609</v>
      </c>
      <c r="J22" s="197"/>
      <c r="K22" s="197">
        <v>5.583126550868486</v>
      </c>
      <c r="L22" s="248">
        <v>1.6607354685646498</v>
      </c>
      <c r="M22" s="198"/>
      <c r="N22" s="244">
        <v>2.5203438636772098</v>
      </c>
      <c r="O22" s="200"/>
      <c r="P22" s="201"/>
      <c r="Q22" s="201"/>
      <c r="R22" s="201"/>
      <c r="S22" s="201"/>
      <c r="T22" s="201"/>
      <c r="U22" s="201"/>
      <c r="V22" s="201"/>
      <c r="W22" s="201"/>
      <c r="X22" s="201"/>
      <c r="Y22" s="201"/>
      <c r="Z22" s="202"/>
      <c r="AA22" s="202"/>
      <c r="AB22" s="203"/>
      <c r="AC22" s="167">
        <v>3.33889816360601</v>
      </c>
      <c r="AD22" s="168">
        <v>2.7272727272727271</v>
      </c>
      <c r="AE22" s="168"/>
      <c r="AF22" s="168">
        <v>19.957537154989385</v>
      </c>
      <c r="AG22" s="168"/>
      <c r="AH22" s="168">
        <v>1.1299435028248588</v>
      </c>
      <c r="AI22" s="168">
        <v>8.5943775100401609</v>
      </c>
      <c r="AJ22" s="204">
        <v>1.6607354685646498</v>
      </c>
      <c r="AK22" s="205">
        <v>1.3117418306343953</v>
      </c>
      <c r="AL22" s="160">
        <v>42122</v>
      </c>
      <c r="AM22" s="206"/>
      <c r="AN22" s="207">
        <v>3.4931983934081952E-3</v>
      </c>
      <c r="AO22" s="196">
        <v>0</v>
      </c>
      <c r="AP22" s="196">
        <v>2.9302817596146613E-4</v>
      </c>
      <c r="AQ22" s="196">
        <v>1.6906622056913029E-2</v>
      </c>
      <c r="AR22" s="196">
        <v>3.2930302326469514E-3</v>
      </c>
      <c r="AS22" s="196">
        <v>1.6849000051336799E-2</v>
      </c>
      <c r="AT22" s="196">
        <v>0</v>
      </c>
      <c r="AU22" s="197">
        <v>1.6583857936039378E-2</v>
      </c>
      <c r="AV22" s="197">
        <v>0</v>
      </c>
      <c r="AW22" s="248">
        <v>7.0252593198846455E-3</v>
      </c>
      <c r="AX22" s="198"/>
      <c r="AY22" s="199">
        <v>3.5904564118735102E-3</v>
      </c>
      <c r="AZ22" s="167">
        <v>0</v>
      </c>
      <c r="BA22" s="168">
        <v>0</v>
      </c>
      <c r="BB22" s="168">
        <v>0</v>
      </c>
      <c r="BC22" s="168">
        <v>0</v>
      </c>
      <c r="BD22" s="168">
        <v>0</v>
      </c>
      <c r="BE22" s="168">
        <v>2.0635639989389828E-2</v>
      </c>
      <c r="BF22" s="168">
        <v>0</v>
      </c>
      <c r="BG22" s="204">
        <v>5.3916034688293514E-2</v>
      </c>
      <c r="BH22" s="205">
        <v>1.0929063231870121E-2</v>
      </c>
      <c r="BI22" s="205" t="s">
        <v>273</v>
      </c>
    </row>
    <row r="23" spans="1:61" x14ac:dyDescent="0.2">
      <c r="A23" s="160">
        <v>42123</v>
      </c>
      <c r="B23" s="195"/>
      <c r="C23" s="196">
        <v>3.0101010101010099</v>
      </c>
      <c r="D23" s="196"/>
      <c r="E23" s="196">
        <v>2.912621359223301</v>
      </c>
      <c r="F23" s="196">
        <v>5.4</v>
      </c>
      <c r="G23" s="196"/>
      <c r="H23" s="196">
        <v>2.7428571428571429</v>
      </c>
      <c r="I23" s="196">
        <v>8.9166666666666679</v>
      </c>
      <c r="J23" s="197">
        <v>9.8571428571428577</v>
      </c>
      <c r="K23" s="197">
        <v>6.2034739454094296</v>
      </c>
      <c r="L23" s="248">
        <v>1.6949152542372881</v>
      </c>
      <c r="M23" s="198"/>
      <c r="N23" s="244">
        <v>2.5826883849732929</v>
      </c>
      <c r="O23" s="200"/>
      <c r="P23" s="201"/>
      <c r="Q23" s="201"/>
      <c r="R23" s="201"/>
      <c r="S23" s="201"/>
      <c r="T23" s="201"/>
      <c r="U23" s="201"/>
      <c r="V23" s="201"/>
      <c r="W23" s="201"/>
      <c r="X23" s="201"/>
      <c r="Y23" s="201"/>
      <c r="Z23" s="202"/>
      <c r="AA23" s="202"/>
      <c r="AB23" s="203"/>
      <c r="AC23" s="167">
        <v>5.1724137931034484</v>
      </c>
      <c r="AD23" s="168">
        <v>2.7272727272727271</v>
      </c>
      <c r="AE23" s="168"/>
      <c r="AF23" s="168">
        <v>19.957537154989385</v>
      </c>
      <c r="AG23" s="168">
        <v>10.873983739837398</v>
      </c>
      <c r="AH23" s="168">
        <v>2.7428571428571429</v>
      </c>
      <c r="AI23" s="168">
        <v>8.9166666666666679</v>
      </c>
      <c r="AJ23" s="204">
        <v>1.6949152542372881</v>
      </c>
      <c r="AK23" s="205">
        <v>2.5462325054234709</v>
      </c>
      <c r="AL23" s="160">
        <v>42123</v>
      </c>
      <c r="AM23" s="206"/>
      <c r="AN23" s="207">
        <v>5.7288453651894392E-3</v>
      </c>
      <c r="AO23" s="196">
        <v>0</v>
      </c>
      <c r="AP23" s="196">
        <v>0</v>
      </c>
      <c r="AQ23" s="196">
        <v>2.3135377551565198E-2</v>
      </c>
      <c r="AR23" s="196">
        <v>0</v>
      </c>
      <c r="AS23" s="196">
        <v>0.46282097016015766</v>
      </c>
      <c r="AT23" s="196">
        <v>5.6525064134207381E-2</v>
      </c>
      <c r="AU23" s="197">
        <v>0</v>
      </c>
      <c r="AV23" s="197">
        <v>0</v>
      </c>
      <c r="AW23" s="248">
        <v>0.13781217032507045</v>
      </c>
      <c r="AX23" s="198"/>
      <c r="AY23" s="199">
        <v>1.1531937540293975E-2</v>
      </c>
      <c r="AZ23" s="167">
        <v>0.11151475924534571</v>
      </c>
      <c r="BA23" s="168">
        <v>0.49576010133117837</v>
      </c>
      <c r="BB23" s="168">
        <v>0</v>
      </c>
      <c r="BC23" s="168">
        <v>0</v>
      </c>
      <c r="BD23" s="168">
        <v>0</v>
      </c>
      <c r="BE23" s="168">
        <v>0.5668352359585519</v>
      </c>
      <c r="BF23" s="168">
        <v>7.2328936831999216E-2</v>
      </c>
      <c r="BG23" s="204">
        <v>1.0576528804686911</v>
      </c>
      <c r="BH23" s="205">
        <v>0.43873788974066003</v>
      </c>
      <c r="BI23" s="205" t="s">
        <v>273</v>
      </c>
    </row>
    <row r="24" spans="1:61" x14ac:dyDescent="0.2">
      <c r="A24" s="160">
        <v>42124</v>
      </c>
      <c r="B24" s="195"/>
      <c r="C24" s="196">
        <v>1.0101010101010102</v>
      </c>
      <c r="D24" s="196">
        <v>6.8421052631578956</v>
      </c>
      <c r="E24" s="196">
        <v>2.7184466019417477</v>
      </c>
      <c r="F24" s="196">
        <v>5.7742782152230969</v>
      </c>
      <c r="G24" s="196"/>
      <c r="H24" s="196">
        <v>0.87209302325581395</v>
      </c>
      <c r="I24" s="196">
        <v>7.9166666666666661</v>
      </c>
      <c r="J24" s="197"/>
      <c r="K24" s="197">
        <v>5.9553349875930524</v>
      </c>
      <c r="L24" s="248">
        <v>3.166666666666667</v>
      </c>
      <c r="M24" s="198"/>
      <c r="N24" s="244">
        <v>2.6531919930360819</v>
      </c>
      <c r="O24" s="200"/>
      <c r="P24" s="201"/>
      <c r="Q24" s="201"/>
      <c r="R24" s="201"/>
      <c r="S24" s="201"/>
      <c r="T24" s="201"/>
      <c r="U24" s="201"/>
      <c r="V24" s="201"/>
      <c r="W24" s="201"/>
      <c r="X24" s="201"/>
      <c r="Y24" s="201"/>
      <c r="Z24" s="202"/>
      <c r="AA24" s="202"/>
      <c r="AB24" s="203"/>
      <c r="AC24" s="167">
        <v>5.1724137931034484</v>
      </c>
      <c r="AD24" s="168">
        <v>2.7272727272727271</v>
      </c>
      <c r="AE24" s="168"/>
      <c r="AF24" s="168">
        <v>19.957537154989385</v>
      </c>
      <c r="AG24" s="168">
        <v>10.873983739837398</v>
      </c>
      <c r="AH24" s="168">
        <v>0.87209302325581395</v>
      </c>
      <c r="AI24" s="168">
        <v>7.9166666666666661</v>
      </c>
      <c r="AJ24" s="204">
        <v>3.166666666666667</v>
      </c>
      <c r="AK24" s="205">
        <v>1.8893613002661056</v>
      </c>
      <c r="AL24" s="160">
        <v>42124</v>
      </c>
      <c r="AM24" s="206"/>
      <c r="AN24" s="207">
        <v>5.3096615579804555E-3</v>
      </c>
      <c r="AO24" s="196">
        <v>0</v>
      </c>
      <c r="AP24" s="196">
        <v>6.5117372435881367E-3</v>
      </c>
      <c r="AQ24" s="196">
        <v>3.5592888540869533E-2</v>
      </c>
      <c r="AR24" s="196">
        <v>0</v>
      </c>
      <c r="AS24" s="196">
        <v>3.3083713642468607E-2</v>
      </c>
      <c r="AT24" s="196">
        <v>0</v>
      </c>
      <c r="AU24" s="197">
        <v>0</v>
      </c>
      <c r="AV24" s="197">
        <v>0</v>
      </c>
      <c r="AW24" s="248">
        <v>2.0139076717002651E-2</v>
      </c>
      <c r="AX24" s="198"/>
      <c r="AY24" s="199">
        <v>1.1882085967351186E-3</v>
      </c>
      <c r="AZ24" s="167">
        <v>0</v>
      </c>
      <c r="BA24" s="168">
        <v>0</v>
      </c>
      <c r="BB24" s="168">
        <v>0</v>
      </c>
      <c r="BC24" s="168">
        <v>0</v>
      </c>
      <c r="BD24" s="168">
        <v>0</v>
      </c>
      <c r="BE24" s="168">
        <v>4.0518938937499818E-2</v>
      </c>
      <c r="BF24" s="168">
        <v>0</v>
      </c>
      <c r="BG24" s="204">
        <v>0.15455929943977476</v>
      </c>
      <c r="BH24" s="205">
        <v>2.2793496740341739E-2</v>
      </c>
      <c r="BI24" s="205" t="s">
        <v>273</v>
      </c>
    </row>
    <row r="25" spans="1:61" x14ac:dyDescent="0.2">
      <c r="A25" s="160">
        <v>42128</v>
      </c>
      <c r="B25" s="195"/>
      <c r="C25" s="196">
        <v>1.0101010101010102</v>
      </c>
      <c r="D25" s="196">
        <v>6.8421052631578956</v>
      </c>
      <c r="E25" s="196">
        <v>1.5686274509803921</v>
      </c>
      <c r="F25" s="196">
        <v>1.8864864864864865</v>
      </c>
      <c r="G25" s="196"/>
      <c r="H25" s="196">
        <v>5.1428571428571423</v>
      </c>
      <c r="I25" s="196">
        <v>7.9166666666666661</v>
      </c>
      <c r="J25" s="197"/>
      <c r="K25" s="197">
        <v>6.2034739454094296</v>
      </c>
      <c r="L25" s="248">
        <v>1.6065573770491801</v>
      </c>
      <c r="M25" s="198"/>
      <c r="N25" s="244">
        <v>4.9624457230230199</v>
      </c>
      <c r="O25" s="200"/>
      <c r="P25" s="201"/>
      <c r="Q25" s="201"/>
      <c r="R25" s="201"/>
      <c r="S25" s="201"/>
      <c r="T25" s="201"/>
      <c r="U25" s="201"/>
      <c r="V25" s="201"/>
      <c r="W25" s="201"/>
      <c r="X25" s="201"/>
      <c r="Y25" s="201"/>
      <c r="Z25" s="202"/>
      <c r="AA25" s="202"/>
      <c r="AB25" s="203"/>
      <c r="AC25" s="167">
        <v>5.1724137931034484</v>
      </c>
      <c r="AD25" s="168">
        <v>2.4242424242424243</v>
      </c>
      <c r="AE25" s="168"/>
      <c r="AF25" s="168">
        <v>24.416135881104033</v>
      </c>
      <c r="AG25" s="168">
        <v>10.873983739837398</v>
      </c>
      <c r="AH25" s="168">
        <v>5.1428571428571423</v>
      </c>
      <c r="AI25" s="168">
        <v>7.9166666666666661</v>
      </c>
      <c r="AJ25" s="204">
        <v>1.6065573770491801</v>
      </c>
      <c r="AK25" s="205">
        <v>5.0669288574073192</v>
      </c>
      <c r="AL25" s="160">
        <v>42128</v>
      </c>
      <c r="AM25" s="206"/>
      <c r="AN25" s="207">
        <v>6.9863967868163902E-5</v>
      </c>
      <c r="AO25" s="196">
        <v>0</v>
      </c>
      <c r="AP25" s="196">
        <v>4.3335611356079044E-2</v>
      </c>
      <c r="AQ25" s="196">
        <v>4.4491110676086916E-3</v>
      </c>
      <c r="AR25" s="196">
        <v>0</v>
      </c>
      <c r="AS25" s="196">
        <v>0.57343641060135564</v>
      </c>
      <c r="AT25" s="196">
        <v>0</v>
      </c>
      <c r="AU25" s="197">
        <v>0</v>
      </c>
      <c r="AV25" s="197">
        <v>0</v>
      </c>
      <c r="AW25" s="248">
        <v>8.6644864945243961E-3</v>
      </c>
      <c r="AX25" s="198"/>
      <c r="AY25" s="199">
        <v>1.3852866731662252E-2</v>
      </c>
      <c r="AZ25" s="167">
        <v>0</v>
      </c>
      <c r="BA25" s="168">
        <v>1.7355508536011845E-2</v>
      </c>
      <c r="BB25" s="168">
        <v>0</v>
      </c>
      <c r="BC25" s="168">
        <v>0</v>
      </c>
      <c r="BD25" s="168">
        <v>0</v>
      </c>
      <c r="BE25" s="168">
        <v>0.7023103620347283</v>
      </c>
      <c r="BF25" s="168">
        <v>0</v>
      </c>
      <c r="BG25" s="204">
        <v>6.6496442782228674E-2</v>
      </c>
      <c r="BH25" s="205">
        <v>0.32843804212352035</v>
      </c>
      <c r="BI25" s="205" t="s">
        <v>273</v>
      </c>
    </row>
    <row r="26" spans="1:61" x14ac:dyDescent="0.2">
      <c r="A26" s="160">
        <v>42129</v>
      </c>
      <c r="B26" s="195"/>
      <c r="C26" s="196">
        <v>1.9800000000000002</v>
      </c>
      <c r="D26" s="196">
        <v>6.8421052631578956</v>
      </c>
      <c r="E26" s="196">
        <v>1.7647058823529411</v>
      </c>
      <c r="F26" s="196">
        <v>1.6216216216216217</v>
      </c>
      <c r="G26" s="196"/>
      <c r="H26" s="196">
        <v>2.333523050654525</v>
      </c>
      <c r="I26" s="196">
        <v>9.224137931034484</v>
      </c>
      <c r="J26" s="197"/>
      <c r="K26" s="197">
        <v>6.2034739454094296</v>
      </c>
      <c r="L26" s="248">
        <v>1.3289036544850499</v>
      </c>
      <c r="M26" s="198"/>
      <c r="N26" s="244">
        <v>1.8250702903878819</v>
      </c>
      <c r="O26" s="200"/>
      <c r="P26" s="201"/>
      <c r="Q26" s="201"/>
      <c r="R26" s="201"/>
      <c r="S26" s="201"/>
      <c r="T26" s="201"/>
      <c r="U26" s="201"/>
      <c r="V26" s="201">
        <v>1.0638297872340425</v>
      </c>
      <c r="W26" s="201"/>
      <c r="X26" s="201"/>
      <c r="Y26" s="201"/>
      <c r="Z26" s="202"/>
      <c r="AA26" s="202"/>
      <c r="AB26" s="203">
        <v>0.67159779413237897</v>
      </c>
      <c r="AC26" s="167"/>
      <c r="AD26" s="168">
        <v>4.2424242424242431</v>
      </c>
      <c r="AE26" s="168"/>
      <c r="AF26" s="168">
        <v>24.416135881104033</v>
      </c>
      <c r="AG26" s="168">
        <v>10.873983739837398</v>
      </c>
      <c r="AH26" s="168">
        <v>2.333523050654525</v>
      </c>
      <c r="AI26" s="168">
        <v>9.224137931034484</v>
      </c>
      <c r="AJ26" s="204">
        <v>1.3289036544850499</v>
      </c>
      <c r="AK26" s="205">
        <v>1.9237875440068026</v>
      </c>
      <c r="AL26" s="160">
        <v>42129</v>
      </c>
      <c r="AM26" s="206"/>
      <c r="AN26" s="207">
        <v>5.0302056865078005E-3</v>
      </c>
      <c r="AO26" s="196">
        <v>0</v>
      </c>
      <c r="AP26" s="196">
        <v>0</v>
      </c>
      <c r="AQ26" s="196">
        <v>5.3389332811304303E-3</v>
      </c>
      <c r="AR26" s="196">
        <v>1.043418958379896E-4</v>
      </c>
      <c r="AS26" s="196">
        <v>0.16655938592415229</v>
      </c>
      <c r="AT26" s="196">
        <v>8.9519332339242468E-3</v>
      </c>
      <c r="AU26" s="197">
        <v>0</v>
      </c>
      <c r="AV26" s="197">
        <v>0</v>
      </c>
      <c r="AW26" s="248">
        <v>0.14237858888299548</v>
      </c>
      <c r="AX26" s="198"/>
      <c r="AY26" s="199">
        <v>4.9987036376336509E-3</v>
      </c>
      <c r="AZ26" s="167">
        <v>9.1239348473464668E-2</v>
      </c>
      <c r="BA26" s="168">
        <v>0.17355508536011846</v>
      </c>
      <c r="BB26" s="168">
        <v>0</v>
      </c>
      <c r="BC26" s="168">
        <v>0</v>
      </c>
      <c r="BD26" s="168">
        <v>0</v>
      </c>
      <c r="BE26" s="168">
        <v>0.2039918994784474</v>
      </c>
      <c r="BF26" s="168">
        <v>1.1454809000542862E-2</v>
      </c>
      <c r="BG26" s="204">
        <v>1.092698303016082</v>
      </c>
      <c r="BH26" s="205">
        <v>0.17678498227768291</v>
      </c>
      <c r="BI26" s="205" t="s">
        <v>273</v>
      </c>
    </row>
    <row r="27" spans="1:61" x14ac:dyDescent="0.2">
      <c r="A27" s="160">
        <v>42130</v>
      </c>
      <c r="B27" s="195"/>
      <c r="C27" s="196">
        <v>1</v>
      </c>
      <c r="D27" s="196">
        <v>6.8421052631578956</v>
      </c>
      <c r="E27" s="196">
        <v>5.0505050505050502</v>
      </c>
      <c r="F27" s="196">
        <v>7.1823204419889501</v>
      </c>
      <c r="G27" s="196">
        <v>9.6</v>
      </c>
      <c r="H27" s="196">
        <v>1.5</v>
      </c>
      <c r="I27" s="196">
        <v>4.7413793103448274</v>
      </c>
      <c r="J27" s="197">
        <v>9.9714285714285715</v>
      </c>
      <c r="K27" s="197">
        <v>5.583126550868486</v>
      </c>
      <c r="L27" s="248">
        <v>1.6</v>
      </c>
      <c r="M27" s="198"/>
      <c r="N27" s="244">
        <v>1.7832555074754151</v>
      </c>
      <c r="O27" s="200"/>
      <c r="P27" s="201"/>
      <c r="Q27" s="201"/>
      <c r="R27" s="201">
        <v>1.9791666666666725</v>
      </c>
      <c r="S27" s="201"/>
      <c r="T27" s="201"/>
      <c r="U27" s="201"/>
      <c r="V27" s="201"/>
      <c r="W27" s="201"/>
      <c r="X27" s="201"/>
      <c r="Y27" s="201"/>
      <c r="Z27" s="202"/>
      <c r="AA27" s="202"/>
      <c r="AB27" s="203">
        <v>1.3305209292861642</v>
      </c>
      <c r="AC27" s="167"/>
      <c r="AD27" s="168">
        <v>6.25</v>
      </c>
      <c r="AE27" s="168"/>
      <c r="AF27" s="168">
        <v>24.416135881104033</v>
      </c>
      <c r="AG27" s="168">
        <v>10.873983739837398</v>
      </c>
      <c r="AH27" s="168">
        <v>1.5</v>
      </c>
      <c r="AI27" s="168">
        <v>4.7413793103448274</v>
      </c>
      <c r="AJ27" s="204">
        <v>1.6</v>
      </c>
      <c r="AK27" s="205">
        <v>2.7373824190460341</v>
      </c>
      <c r="AL27" s="160">
        <v>42130</v>
      </c>
      <c r="AM27" s="206"/>
      <c r="AN27" s="207">
        <v>6.008301236662095E-3</v>
      </c>
      <c r="AO27" s="196">
        <v>0</v>
      </c>
      <c r="AP27" s="196">
        <v>1.6279343108970342E-3</v>
      </c>
      <c r="AQ27" s="196">
        <v>7.1185777081739076E-3</v>
      </c>
      <c r="AR27" s="196">
        <v>0</v>
      </c>
      <c r="AS27" s="196">
        <v>4.2385765754144128E-2</v>
      </c>
      <c r="AT27" s="196">
        <v>0</v>
      </c>
      <c r="AU27" s="197">
        <v>0</v>
      </c>
      <c r="AV27" s="197">
        <v>0</v>
      </c>
      <c r="AW27" s="248">
        <v>3.6297173152737335E-3</v>
      </c>
      <c r="AX27" s="198"/>
      <c r="AY27" s="199">
        <v>1.0915829379023914E-3</v>
      </c>
      <c r="AZ27" s="167">
        <v>0</v>
      </c>
      <c r="BA27" s="168">
        <v>0.18223283962812437</v>
      </c>
      <c r="BB27" s="168">
        <v>0</v>
      </c>
      <c r="BC27" s="168">
        <v>0</v>
      </c>
      <c r="BD27" s="168">
        <v>0</v>
      </c>
      <c r="BE27" s="168">
        <v>5.1911531848308788E-2</v>
      </c>
      <c r="BF27" s="168">
        <v>0</v>
      </c>
      <c r="BG27" s="204">
        <v>2.7856617922284985E-2</v>
      </c>
      <c r="BH27" s="205">
        <v>7.6232677543022001E-2</v>
      </c>
      <c r="BI27" s="205" t="s">
        <v>273</v>
      </c>
    </row>
    <row r="28" spans="1:61" x14ac:dyDescent="0.2">
      <c r="A28" s="160">
        <v>42131</v>
      </c>
      <c r="B28" s="195"/>
      <c r="C28" s="196">
        <v>0.99979596000816151</v>
      </c>
      <c r="D28" s="196">
        <v>5.0877192982456139</v>
      </c>
      <c r="E28" s="196"/>
      <c r="F28" s="196">
        <v>2.7624309392265194</v>
      </c>
      <c r="G28" s="196">
        <v>10</v>
      </c>
      <c r="H28" s="196">
        <v>1.6666666666666667</v>
      </c>
      <c r="I28" s="196">
        <v>4.7413793103448274</v>
      </c>
      <c r="J28" s="197">
        <v>9.8571428571428577</v>
      </c>
      <c r="K28" s="197">
        <v>6.8238213399503724</v>
      </c>
      <c r="L28" s="248">
        <v>3.2469662184322727</v>
      </c>
      <c r="M28" s="198"/>
      <c r="N28" s="244">
        <v>2.4996500714860179</v>
      </c>
      <c r="O28" s="200"/>
      <c r="P28" s="201"/>
      <c r="Q28" s="201"/>
      <c r="R28" s="201">
        <v>1.0416666666666665</v>
      </c>
      <c r="S28" s="201"/>
      <c r="T28" s="201"/>
      <c r="U28" s="201"/>
      <c r="V28" s="201"/>
      <c r="W28" s="201"/>
      <c r="X28" s="201"/>
      <c r="Y28" s="201"/>
      <c r="Z28" s="202"/>
      <c r="AA28" s="202"/>
      <c r="AB28" s="203">
        <v>1.0416666666666665</v>
      </c>
      <c r="AC28" s="167">
        <v>8.2456140350877192</v>
      </c>
      <c r="AD28" s="168">
        <v>12.540192926045016</v>
      </c>
      <c r="AE28" s="168"/>
      <c r="AF28" s="168">
        <v>27.346938775510203</v>
      </c>
      <c r="AG28" s="168">
        <v>9.654471544715447</v>
      </c>
      <c r="AH28" s="168">
        <v>1.6666666666666667</v>
      </c>
      <c r="AI28" s="168">
        <v>4.7413793103448274</v>
      </c>
      <c r="AJ28" s="204">
        <v>3.2469662184322727</v>
      </c>
      <c r="AK28" s="205">
        <v>9.8107746437748293</v>
      </c>
      <c r="AL28" s="160">
        <v>42131</v>
      </c>
      <c r="AM28" s="206"/>
      <c r="AN28" s="207">
        <v>8.9425878871249795E-3</v>
      </c>
      <c r="AO28" s="196">
        <v>0</v>
      </c>
      <c r="AP28" s="196">
        <v>6.5117372435881367E-3</v>
      </c>
      <c r="AQ28" s="196">
        <v>0</v>
      </c>
      <c r="AR28" s="196">
        <v>2.0868379167597917E-5</v>
      </c>
      <c r="AS28" s="196">
        <v>0</v>
      </c>
      <c r="AT28" s="196">
        <v>0</v>
      </c>
      <c r="AU28" s="197">
        <v>0</v>
      </c>
      <c r="AV28" s="197">
        <v>0</v>
      </c>
      <c r="AW28" s="248">
        <v>2.9740264454178333E-2</v>
      </c>
      <c r="AX28" s="198"/>
      <c r="AY28" s="199">
        <v>5.7592719423070959E-4</v>
      </c>
      <c r="AZ28" s="167">
        <v>0</v>
      </c>
      <c r="BA28" s="168">
        <v>5.2066525608035541E-2</v>
      </c>
      <c r="BB28" s="168">
        <v>0</v>
      </c>
      <c r="BC28" s="168">
        <v>0.36325351841249548</v>
      </c>
      <c r="BD28" s="168">
        <v>0</v>
      </c>
      <c r="BE28" s="168">
        <v>0</v>
      </c>
      <c r="BF28" s="168">
        <v>0</v>
      </c>
      <c r="BG28" s="204">
        <v>0.22824454684710924</v>
      </c>
      <c r="BH28" s="205">
        <v>4.8540794354161892E-2</v>
      </c>
      <c r="BI28" s="205" t="s">
        <v>273</v>
      </c>
    </row>
    <row r="29" spans="1:61" x14ac:dyDescent="0.2">
      <c r="A29" s="160">
        <v>42132</v>
      </c>
      <c r="B29" s="195"/>
      <c r="C29" s="196">
        <v>0.9383924928600571</v>
      </c>
      <c r="D29" s="196">
        <v>5.0877192982456139</v>
      </c>
      <c r="E29" s="196">
        <v>1.0309278350515463</v>
      </c>
      <c r="F29" s="196">
        <v>2.4861878453038675</v>
      </c>
      <c r="G29" s="196">
        <v>10</v>
      </c>
      <c r="H29" s="196">
        <v>2.7777777777777777</v>
      </c>
      <c r="I29" s="196">
        <v>4.7413793103448274</v>
      </c>
      <c r="J29" s="197">
        <v>6.8571428571428577</v>
      </c>
      <c r="K29" s="197">
        <v>7.4565756823821339</v>
      </c>
      <c r="L29" s="248"/>
      <c r="M29" s="198"/>
      <c r="N29" s="244">
        <v>3.854176714384729</v>
      </c>
      <c r="O29" s="200"/>
      <c r="P29" s="201"/>
      <c r="Q29" s="201"/>
      <c r="R29" s="201"/>
      <c r="S29" s="201"/>
      <c r="T29" s="201"/>
      <c r="U29" s="201"/>
      <c r="V29" s="201"/>
      <c r="W29" s="201"/>
      <c r="X29" s="201"/>
      <c r="Y29" s="201"/>
      <c r="Z29" s="202"/>
      <c r="AA29" s="202"/>
      <c r="AB29" s="203"/>
      <c r="AC29" s="167">
        <v>8.3032490974729249</v>
      </c>
      <c r="AD29" s="168">
        <v>13</v>
      </c>
      <c r="AE29" s="168"/>
      <c r="AF29" s="168"/>
      <c r="AG29" s="168">
        <v>9.654471544715447</v>
      </c>
      <c r="AH29" s="168">
        <v>2.7777777777777777</v>
      </c>
      <c r="AI29" s="168">
        <v>4.7413793103448274</v>
      </c>
      <c r="AJ29" s="204"/>
      <c r="AK29" s="205">
        <v>9.3903232028439056</v>
      </c>
      <c r="AL29" s="160">
        <v>42132</v>
      </c>
      <c r="AM29" s="206"/>
      <c r="AN29" s="207">
        <v>1.8863271324404255E-3</v>
      </c>
      <c r="AO29" s="196">
        <v>0</v>
      </c>
      <c r="AP29" s="196">
        <v>1.6279343108970341E-2</v>
      </c>
      <c r="AQ29" s="196">
        <v>0</v>
      </c>
      <c r="AR29" s="196">
        <v>0</v>
      </c>
      <c r="AS29" s="196">
        <v>2.0973494855570284E-2</v>
      </c>
      <c r="AT29" s="196">
        <v>0</v>
      </c>
      <c r="AU29" s="197">
        <v>4.2012440104633085E-2</v>
      </c>
      <c r="AV29" s="197">
        <v>0</v>
      </c>
      <c r="AW29" s="248">
        <v>0</v>
      </c>
      <c r="AX29" s="198"/>
      <c r="AY29" s="199">
        <v>1.143244181238701E-3</v>
      </c>
      <c r="AZ29" s="167">
        <v>1.9599563746151669E-2</v>
      </c>
      <c r="BA29" s="168">
        <v>0.45731764992391216</v>
      </c>
      <c r="BB29" s="168">
        <v>0</v>
      </c>
      <c r="BC29" s="168">
        <v>0</v>
      </c>
      <c r="BD29" s="168">
        <v>0</v>
      </c>
      <c r="BE29" s="168">
        <v>2.5687072695125882E-2</v>
      </c>
      <c r="BF29" s="168">
        <v>0</v>
      </c>
      <c r="BG29" s="204">
        <v>0</v>
      </c>
      <c r="BH29" s="205">
        <v>0.14220089705070652</v>
      </c>
      <c r="BI29" s="205" t="s">
        <v>273</v>
      </c>
    </row>
    <row r="30" spans="1:61" x14ac:dyDescent="0.2">
      <c r="A30" s="160">
        <v>42135</v>
      </c>
      <c r="B30" s="195"/>
      <c r="C30" s="196">
        <v>1.0307153164296021</v>
      </c>
      <c r="D30" s="196">
        <v>4.0350877192982457</v>
      </c>
      <c r="E30" s="196">
        <v>4.0816326530612246</v>
      </c>
      <c r="F30" s="196">
        <v>7.3470782549265294</v>
      </c>
      <c r="G30" s="196">
        <v>7.1999999999999993</v>
      </c>
      <c r="H30" s="196">
        <v>4.5197740112994351</v>
      </c>
      <c r="I30" s="196">
        <v>4.7413793103448274</v>
      </c>
      <c r="J30" s="197">
        <v>10</v>
      </c>
      <c r="K30" s="197">
        <v>7.4565756823821339</v>
      </c>
      <c r="L30" s="248"/>
      <c r="M30" s="198"/>
      <c r="N30" s="244">
        <v>2.994438656058497</v>
      </c>
      <c r="O30" s="200"/>
      <c r="P30" s="201"/>
      <c r="Q30" s="201"/>
      <c r="R30" s="201"/>
      <c r="S30" s="201"/>
      <c r="T30" s="201"/>
      <c r="U30" s="201"/>
      <c r="V30" s="201"/>
      <c r="W30" s="201"/>
      <c r="X30" s="201"/>
      <c r="Y30" s="201"/>
      <c r="Z30" s="202"/>
      <c r="AA30" s="202"/>
      <c r="AB30" s="203"/>
      <c r="AC30" s="167">
        <v>8.4837545126353788</v>
      </c>
      <c r="AD30" s="168">
        <v>6.3333333333333339</v>
      </c>
      <c r="AE30" s="168"/>
      <c r="AF30" s="168"/>
      <c r="AG30" s="168">
        <v>5.0304878048780495</v>
      </c>
      <c r="AH30" s="168">
        <v>4.5197740112994351</v>
      </c>
      <c r="AI30" s="168">
        <v>4.7413793103448274</v>
      </c>
      <c r="AJ30" s="204"/>
      <c r="AK30" s="205">
        <v>4.4252814665683724</v>
      </c>
      <c r="AL30" s="160">
        <v>42135</v>
      </c>
      <c r="AM30" s="206"/>
      <c r="AN30" s="207">
        <v>1.0060411373015601E-2</v>
      </c>
      <c r="AO30" s="196">
        <v>0</v>
      </c>
      <c r="AP30" s="196">
        <v>3.2558686217940686E-4</v>
      </c>
      <c r="AQ30" s="196">
        <v>1.7796444270434769E-3</v>
      </c>
      <c r="AR30" s="196">
        <v>0</v>
      </c>
      <c r="AS30" s="196">
        <v>1.983267714376102E-2</v>
      </c>
      <c r="AT30" s="196">
        <v>0</v>
      </c>
      <c r="AU30" s="197">
        <v>0</v>
      </c>
      <c r="AV30" s="197">
        <v>0</v>
      </c>
      <c r="AW30" s="248">
        <v>0</v>
      </c>
      <c r="AX30" s="198"/>
      <c r="AY30" s="199">
        <v>5.8166733237918842E-4</v>
      </c>
      <c r="AZ30" s="167">
        <v>0</v>
      </c>
      <c r="BA30" s="168">
        <v>0</v>
      </c>
      <c r="BB30" s="168">
        <v>0</v>
      </c>
      <c r="BC30" s="168">
        <v>1.1371979556741808E-2</v>
      </c>
      <c r="BD30" s="168">
        <v>0</v>
      </c>
      <c r="BE30" s="168">
        <v>2.4289867904177611E-2</v>
      </c>
      <c r="BF30" s="168">
        <v>0</v>
      </c>
      <c r="BG30" s="204">
        <v>0</v>
      </c>
      <c r="BH30" s="205">
        <v>1.1987508544866552E-2</v>
      </c>
      <c r="BI30" s="205" t="s">
        <v>273</v>
      </c>
    </row>
    <row r="31" spans="1:61" x14ac:dyDescent="0.2">
      <c r="A31" s="160">
        <v>42136</v>
      </c>
      <c r="B31" s="195"/>
      <c r="C31" s="196">
        <v>2.0618556701030926</v>
      </c>
      <c r="D31" s="196">
        <v>5.0877192982456139</v>
      </c>
      <c r="E31" s="196">
        <v>1.9027484143763214</v>
      </c>
      <c r="F31" s="196">
        <v>5.4285714285714288</v>
      </c>
      <c r="G31" s="196">
        <v>7.1999999999999993</v>
      </c>
      <c r="H31" s="196">
        <v>2.5042686397268072</v>
      </c>
      <c r="I31" s="196">
        <v>1.2931034482758621</v>
      </c>
      <c r="J31" s="197">
        <v>9.9714285714285715</v>
      </c>
      <c r="K31" s="197">
        <v>7.4565756823821339</v>
      </c>
      <c r="L31" s="248"/>
      <c r="M31" s="198"/>
      <c r="N31" s="244">
        <v>2.3858993987593999</v>
      </c>
      <c r="O31" s="200"/>
      <c r="P31" s="201"/>
      <c r="Q31" s="201"/>
      <c r="R31" s="201"/>
      <c r="S31" s="201"/>
      <c r="T31" s="201"/>
      <c r="U31" s="201"/>
      <c r="V31" s="201"/>
      <c r="W31" s="201"/>
      <c r="X31" s="201"/>
      <c r="Y31" s="201"/>
      <c r="Z31" s="202"/>
      <c r="AA31" s="202"/>
      <c r="AB31" s="203"/>
      <c r="AC31" s="167">
        <v>8.4837545126353788</v>
      </c>
      <c r="AD31" s="168">
        <v>3</v>
      </c>
      <c r="AE31" s="168"/>
      <c r="AF31" s="168"/>
      <c r="AG31" s="168"/>
      <c r="AH31" s="168">
        <v>2.5042686397268072</v>
      </c>
      <c r="AI31" s="168">
        <v>1.2931034482758621</v>
      </c>
      <c r="AJ31" s="204"/>
      <c r="AK31" s="205">
        <v>2.4294683072403624</v>
      </c>
      <c r="AL31" s="160">
        <v>42136</v>
      </c>
      <c r="AM31" s="206"/>
      <c r="AN31" s="207">
        <v>3.19278333157509E-2</v>
      </c>
      <c r="AO31" s="196">
        <v>0</v>
      </c>
      <c r="AP31" s="196">
        <v>3.6726198053837089E-2</v>
      </c>
      <c r="AQ31" s="196">
        <v>7.1185777081739076E-3</v>
      </c>
      <c r="AR31" s="196">
        <v>0</v>
      </c>
      <c r="AS31" s="196">
        <v>0.11776748994215616</v>
      </c>
      <c r="AT31" s="196">
        <v>0</v>
      </c>
      <c r="AU31" s="197">
        <v>0</v>
      </c>
      <c r="AV31" s="197">
        <v>0</v>
      </c>
      <c r="AW31" s="248">
        <v>0</v>
      </c>
      <c r="AX31" s="198"/>
      <c r="AY31" s="199">
        <v>4.0917618101739949E-3</v>
      </c>
      <c r="AZ31" s="167">
        <v>0</v>
      </c>
      <c r="BA31" s="168">
        <v>0</v>
      </c>
      <c r="BB31" s="168">
        <v>0</v>
      </c>
      <c r="BC31" s="168">
        <v>0</v>
      </c>
      <c r="BD31" s="168">
        <v>6.080145437078855E-2</v>
      </c>
      <c r="BE31" s="168">
        <v>0.14423452534250597</v>
      </c>
      <c r="BF31" s="168">
        <v>0</v>
      </c>
      <c r="BG31" s="204">
        <v>0</v>
      </c>
      <c r="BH31" s="205">
        <v>6.8035880119119402E-2</v>
      </c>
      <c r="BI31" s="205" t="s">
        <v>273</v>
      </c>
    </row>
    <row r="32" spans="1:61" x14ac:dyDescent="0.2">
      <c r="A32" s="160">
        <v>42137</v>
      </c>
      <c r="B32" s="195"/>
      <c r="C32" s="196">
        <v>1</v>
      </c>
      <c r="D32" s="196">
        <v>5.0877192982456139</v>
      </c>
      <c r="E32" s="196"/>
      <c r="F32" s="196">
        <v>2.6972972972972973</v>
      </c>
      <c r="G32" s="196">
        <v>7.1999999999999993</v>
      </c>
      <c r="H32" s="196">
        <v>5.3038674033149169</v>
      </c>
      <c r="I32" s="196">
        <v>8.3333333333333321</v>
      </c>
      <c r="J32" s="197">
        <v>3.0882352941176472</v>
      </c>
      <c r="K32" s="197">
        <v>6.8238213399503724</v>
      </c>
      <c r="L32" s="248"/>
      <c r="M32" s="198"/>
      <c r="N32" s="244">
        <v>3.2469481752033635</v>
      </c>
      <c r="O32" s="200"/>
      <c r="P32" s="201"/>
      <c r="Q32" s="201"/>
      <c r="R32" s="201"/>
      <c r="S32" s="201"/>
      <c r="T32" s="201"/>
      <c r="U32" s="201"/>
      <c r="V32" s="201"/>
      <c r="W32" s="201"/>
      <c r="X32" s="201"/>
      <c r="Y32" s="201"/>
      <c r="Z32" s="202"/>
      <c r="AA32" s="202"/>
      <c r="AB32" s="203"/>
      <c r="AC32" s="167">
        <v>6.666666666666667</v>
      </c>
      <c r="AD32" s="168">
        <v>6.4516129032258061</v>
      </c>
      <c r="AE32" s="168"/>
      <c r="AF32" s="168"/>
      <c r="AG32" s="168">
        <v>10.497237569060774</v>
      </c>
      <c r="AH32" s="168">
        <v>5.3038674033149169</v>
      </c>
      <c r="AI32" s="168">
        <v>8.3333333333333321</v>
      </c>
      <c r="AJ32" s="204"/>
      <c r="AK32" s="205">
        <v>6.9503130122138614</v>
      </c>
      <c r="AL32" s="160">
        <v>42137</v>
      </c>
      <c r="AM32" s="206"/>
      <c r="AN32" s="207">
        <v>3.772654264880851E-3</v>
      </c>
      <c r="AO32" s="196">
        <v>0</v>
      </c>
      <c r="AP32" s="196">
        <v>3.5977348270824452E-2</v>
      </c>
      <c r="AQ32" s="196">
        <v>6.1397732732999949E-2</v>
      </c>
      <c r="AR32" s="196">
        <v>0</v>
      </c>
      <c r="AS32" s="196">
        <v>2.5887786537210182E-3</v>
      </c>
      <c r="AT32" s="196">
        <v>5.9850067906807823E-2</v>
      </c>
      <c r="AU32" s="197">
        <v>2.2111810581385834E-3</v>
      </c>
      <c r="AV32" s="197">
        <v>7.0485078308922006E-2</v>
      </c>
      <c r="AW32" s="248">
        <v>0</v>
      </c>
      <c r="AX32" s="198"/>
      <c r="AY32" s="199">
        <v>1.5125264021241724E-3</v>
      </c>
      <c r="AZ32" s="167">
        <v>3.3792351286468396E-2</v>
      </c>
      <c r="BA32" s="168">
        <v>0.112810805484077</v>
      </c>
      <c r="BB32" s="168">
        <v>0</v>
      </c>
      <c r="BC32" s="168">
        <v>0</v>
      </c>
      <c r="BD32" s="168">
        <v>0</v>
      </c>
      <c r="BE32" s="168">
        <v>3.1705801025364586E-3</v>
      </c>
      <c r="BF32" s="168">
        <v>7.658358017505798E-2</v>
      </c>
      <c r="BG32" s="204">
        <v>0</v>
      </c>
      <c r="BH32" s="205">
        <v>4.0442456959375248E-2</v>
      </c>
      <c r="BI32" s="205" t="s">
        <v>273</v>
      </c>
    </row>
    <row r="33" spans="1:61" x14ac:dyDescent="0.2">
      <c r="A33" s="160">
        <v>42138</v>
      </c>
      <c r="B33" s="195"/>
      <c r="C33" s="196">
        <v>1.6082474226804124</v>
      </c>
      <c r="D33" s="196">
        <v>5.0877192982456139</v>
      </c>
      <c r="E33" s="196">
        <v>4.9019607843137258</v>
      </c>
      <c r="F33" s="196">
        <v>2.6972972972972973</v>
      </c>
      <c r="G33" s="196">
        <v>6.666666666666667</v>
      </c>
      <c r="H33" s="196">
        <v>2.9867256637168142</v>
      </c>
      <c r="I33" s="196">
        <v>5.2244897959183678</v>
      </c>
      <c r="J33" s="197">
        <v>4.4117647058823533</v>
      </c>
      <c r="K33" s="197">
        <v>6.8238213399503724</v>
      </c>
      <c r="L33" s="248"/>
      <c r="M33" s="198"/>
      <c r="N33" s="244">
        <v>3.4095973932450674</v>
      </c>
      <c r="O33" s="200"/>
      <c r="P33" s="201"/>
      <c r="Q33" s="201"/>
      <c r="R33" s="201"/>
      <c r="S33" s="201"/>
      <c r="T33" s="201"/>
      <c r="U33" s="201"/>
      <c r="V33" s="201"/>
      <c r="W33" s="201"/>
      <c r="X33" s="201">
        <v>1.0638297872340425</v>
      </c>
      <c r="Y33" s="201"/>
      <c r="Z33" s="202"/>
      <c r="AA33" s="202"/>
      <c r="AB33" s="203">
        <v>1.0638297872340425</v>
      </c>
      <c r="AC33" s="167">
        <v>7.5</v>
      </c>
      <c r="AD33" s="168">
        <v>5.4838709677419359</v>
      </c>
      <c r="AE33" s="168"/>
      <c r="AF33" s="168"/>
      <c r="AG33" s="168">
        <v>10.497237569060774</v>
      </c>
      <c r="AH33" s="168">
        <v>2.9867256637168142</v>
      </c>
      <c r="AI33" s="168">
        <v>5.2244897959183678</v>
      </c>
      <c r="AJ33" s="204"/>
      <c r="AK33" s="205">
        <v>3.0890319473199548</v>
      </c>
      <c r="AL33" s="160">
        <v>42138</v>
      </c>
      <c r="AM33" s="206"/>
      <c r="AN33" s="207">
        <v>6.9863967868163902E-5</v>
      </c>
      <c r="AO33" s="196">
        <v>0</v>
      </c>
      <c r="AP33" s="196">
        <v>5.7303287743575597E-3</v>
      </c>
      <c r="AQ33" s="196">
        <v>1.7796444270434769E-3</v>
      </c>
      <c r="AR33" s="196">
        <v>1.043418958379896E-4</v>
      </c>
      <c r="AS33" s="196">
        <v>1.2417362017000817E-2</v>
      </c>
      <c r="AT33" s="196">
        <v>5.1153904193852835E-3</v>
      </c>
      <c r="AU33" s="197">
        <v>0</v>
      </c>
      <c r="AV33" s="197">
        <v>0</v>
      </c>
      <c r="AW33" s="248">
        <v>0</v>
      </c>
      <c r="AX33" s="198"/>
      <c r="AY33" s="199">
        <v>5.5679340040244675E-4</v>
      </c>
      <c r="AZ33" s="167">
        <v>0</v>
      </c>
      <c r="BA33" s="168">
        <v>0</v>
      </c>
      <c r="BB33" s="168">
        <v>0</v>
      </c>
      <c r="BC33" s="168">
        <v>0</v>
      </c>
      <c r="BD33" s="168">
        <v>0</v>
      </c>
      <c r="BE33" s="168">
        <v>1.520803676301386E-2</v>
      </c>
      <c r="BF33" s="168">
        <v>6.5456051431673499E-3</v>
      </c>
      <c r="BG33" s="204">
        <v>0</v>
      </c>
      <c r="BH33" s="205">
        <v>7.4583472055329888E-3</v>
      </c>
      <c r="BI33" s="205" t="s">
        <v>273</v>
      </c>
    </row>
    <row r="34" spans="1:61" x14ac:dyDescent="0.2">
      <c r="A34" s="160">
        <v>42139</v>
      </c>
      <c r="B34" s="195"/>
      <c r="C34" s="196">
        <v>0.98019603920784149</v>
      </c>
      <c r="D34" s="196"/>
      <c r="E34" s="196"/>
      <c r="F34" s="196">
        <v>2.7027027027027026</v>
      </c>
      <c r="G34" s="196">
        <v>6.666666666666667</v>
      </c>
      <c r="H34" s="196">
        <v>1.0810810810810811</v>
      </c>
      <c r="I34" s="196">
        <v>6.1224489795918364</v>
      </c>
      <c r="J34" s="197">
        <v>6.8571428571428577</v>
      </c>
      <c r="K34" s="197">
        <v>6.8238213399503724</v>
      </c>
      <c r="L34" s="248"/>
      <c r="M34" s="198"/>
      <c r="N34" s="244">
        <v>2.2474034134508747</v>
      </c>
      <c r="O34" s="200"/>
      <c r="P34" s="201"/>
      <c r="Q34" s="201"/>
      <c r="R34" s="201"/>
      <c r="S34" s="201"/>
      <c r="T34" s="201"/>
      <c r="U34" s="201"/>
      <c r="V34" s="201"/>
      <c r="W34" s="201"/>
      <c r="X34" s="201">
        <v>1.0638297872340425</v>
      </c>
      <c r="Y34" s="201"/>
      <c r="Z34" s="202"/>
      <c r="AA34" s="202"/>
      <c r="AB34" s="203">
        <v>1.0638297872340425</v>
      </c>
      <c r="AC34" s="167">
        <v>7.5</v>
      </c>
      <c r="AD34" s="168">
        <v>1.5151515151515151</v>
      </c>
      <c r="AE34" s="168"/>
      <c r="AF34" s="168"/>
      <c r="AG34" s="168">
        <v>8.5555555555555554</v>
      </c>
      <c r="AH34" s="168">
        <v>1.0810810810810811</v>
      </c>
      <c r="AI34" s="168">
        <v>6.1224489795918364</v>
      </c>
      <c r="AJ34" s="204"/>
      <c r="AK34" s="205">
        <v>2.0390602469433881</v>
      </c>
      <c r="AL34" s="160">
        <v>42139</v>
      </c>
      <c r="AM34" s="206"/>
      <c r="AN34" s="207">
        <v>8.3836761441796678E-3</v>
      </c>
      <c r="AO34" s="196">
        <v>1.1574074074074075E-2</v>
      </c>
      <c r="AP34" s="196">
        <v>3.9070423461528822E-2</v>
      </c>
      <c r="AQ34" s="196">
        <v>6.2287554946521689E-2</v>
      </c>
      <c r="AR34" s="196">
        <v>0</v>
      </c>
      <c r="AS34" s="196">
        <v>2.4483703199598781E-2</v>
      </c>
      <c r="AT34" s="196">
        <v>0</v>
      </c>
      <c r="AU34" s="197">
        <v>2.763976322673229E-2</v>
      </c>
      <c r="AV34" s="197">
        <v>4.2291046985353201E-2</v>
      </c>
      <c r="AW34" s="248">
        <v>0</v>
      </c>
      <c r="AX34" s="198"/>
      <c r="AY34" s="199">
        <v>2.0147884901160706E-3</v>
      </c>
      <c r="AZ34" s="167">
        <v>0</v>
      </c>
      <c r="BA34" s="168">
        <v>7.5496462131651523E-2</v>
      </c>
      <c r="BB34" s="168">
        <v>0</v>
      </c>
      <c r="BC34" s="168">
        <v>0</v>
      </c>
      <c r="BD34" s="168">
        <v>7.3721763424581116E-2</v>
      </c>
      <c r="BE34" s="168">
        <v>2.9986164359582096E-2</v>
      </c>
      <c r="BF34" s="168">
        <v>0</v>
      </c>
      <c r="BG34" s="204">
        <v>0</v>
      </c>
      <c r="BH34" s="205">
        <v>3.7537886100454811E-2</v>
      </c>
      <c r="BI34" s="205" t="s">
        <v>273</v>
      </c>
    </row>
    <row r="35" spans="1:61" x14ac:dyDescent="0.2">
      <c r="A35" s="160">
        <v>42142</v>
      </c>
      <c r="B35" s="195"/>
      <c r="C35" s="196">
        <v>0.76767676767676762</v>
      </c>
      <c r="D35" s="196">
        <v>5.6603773584905666</v>
      </c>
      <c r="E35" s="196">
        <v>0.99009900990099009</v>
      </c>
      <c r="F35" s="196">
        <v>3.2166666666666668</v>
      </c>
      <c r="G35" s="196">
        <v>4</v>
      </c>
      <c r="H35" s="196">
        <v>2.7222222222222219</v>
      </c>
      <c r="I35" s="196">
        <v>5.3061224489795915</v>
      </c>
      <c r="J35" s="197">
        <v>16.857142857142858</v>
      </c>
      <c r="K35" s="197">
        <v>2.2304832713754648</v>
      </c>
      <c r="L35" s="248"/>
      <c r="M35" s="198"/>
      <c r="N35" s="244">
        <v>9.0804168817565341</v>
      </c>
      <c r="O35" s="200"/>
      <c r="P35" s="201"/>
      <c r="Q35" s="201"/>
      <c r="R35" s="201"/>
      <c r="S35" s="201"/>
      <c r="T35" s="201">
        <v>1.0526315789473684</v>
      </c>
      <c r="U35" s="201"/>
      <c r="V35" s="201"/>
      <c r="W35" s="201"/>
      <c r="X35" s="201">
        <v>0.10537407797681171</v>
      </c>
      <c r="Y35" s="201"/>
      <c r="Z35" s="202"/>
      <c r="AA35" s="202"/>
      <c r="AB35" s="203">
        <v>0.34928453668323262</v>
      </c>
      <c r="AC35" s="167"/>
      <c r="AD35" s="168">
        <v>4.8484848484848486</v>
      </c>
      <c r="AE35" s="168"/>
      <c r="AF35" s="168"/>
      <c r="AG35" s="168">
        <v>8.5555555555555554</v>
      </c>
      <c r="AH35" s="168">
        <v>2.7222222222222219</v>
      </c>
      <c r="AI35" s="168">
        <v>5.3061224489795915</v>
      </c>
      <c r="AJ35" s="204"/>
      <c r="AK35" s="205">
        <v>2.4567876039304615</v>
      </c>
      <c r="AL35" s="160">
        <v>42142</v>
      </c>
      <c r="AM35" s="206"/>
      <c r="AN35" s="207">
        <v>5.8685733009257671E-3</v>
      </c>
      <c r="AO35" s="196">
        <v>0</v>
      </c>
      <c r="AP35" s="196">
        <v>2.2791080352558479E-3</v>
      </c>
      <c r="AQ35" s="196">
        <v>5.3389332811304303E-3</v>
      </c>
      <c r="AR35" s="196">
        <v>0</v>
      </c>
      <c r="AS35" s="196">
        <v>1.5357161505124685E-3</v>
      </c>
      <c r="AT35" s="196">
        <v>0</v>
      </c>
      <c r="AU35" s="197">
        <v>3.9801259046494508E-2</v>
      </c>
      <c r="AV35" s="197">
        <v>2.8194031323568801E-3</v>
      </c>
      <c r="AW35" s="248">
        <v>0</v>
      </c>
      <c r="AX35" s="198"/>
      <c r="AY35" s="199">
        <v>3.6067201366275336E-4</v>
      </c>
      <c r="AZ35" s="167">
        <v>0.33657181881322523</v>
      </c>
      <c r="BA35" s="168">
        <v>7.8880786296173844E-2</v>
      </c>
      <c r="BB35" s="168">
        <v>0</v>
      </c>
      <c r="BC35" s="168">
        <v>0</v>
      </c>
      <c r="BD35" s="168">
        <v>0</v>
      </c>
      <c r="BE35" s="168">
        <v>1.8808526031995937E-3</v>
      </c>
      <c r="BF35" s="168">
        <v>0</v>
      </c>
      <c r="BG35" s="204">
        <v>0</v>
      </c>
      <c r="BH35" s="205">
        <v>3.5494840496298911E-2</v>
      </c>
      <c r="BI35" s="205" t="s">
        <v>273</v>
      </c>
    </row>
    <row r="36" spans="1:61" x14ac:dyDescent="0.2">
      <c r="A36" s="160">
        <v>42143</v>
      </c>
      <c r="B36" s="195"/>
      <c r="C36" s="196">
        <v>1.0309278350515463</v>
      </c>
      <c r="D36" s="196">
        <v>5.6603773584905666</v>
      </c>
      <c r="E36" s="196">
        <v>1</v>
      </c>
      <c r="F36" s="196">
        <v>5.7139592023312952E-3</v>
      </c>
      <c r="G36" s="196">
        <v>2.5974025974025974</v>
      </c>
      <c r="H36" s="196">
        <v>2.3848238482384825</v>
      </c>
      <c r="I36" s="196">
        <v>8.8309503784693018</v>
      </c>
      <c r="J36" s="197">
        <v>1.4285714285714286</v>
      </c>
      <c r="K36" s="197">
        <v>2.2304832713754648</v>
      </c>
      <c r="L36" s="248"/>
      <c r="M36" s="198"/>
      <c r="N36" s="244">
        <v>2.6192267322964917</v>
      </c>
      <c r="O36" s="200"/>
      <c r="P36" s="201"/>
      <c r="Q36" s="201"/>
      <c r="R36" s="201"/>
      <c r="S36" s="201"/>
      <c r="T36" s="201"/>
      <c r="U36" s="201"/>
      <c r="V36" s="201"/>
      <c r="W36" s="201"/>
      <c r="X36" s="201"/>
      <c r="Y36" s="201"/>
      <c r="Z36" s="202"/>
      <c r="AA36" s="202"/>
      <c r="AB36" s="203"/>
      <c r="AC36" s="167">
        <v>10.333333333333334</v>
      </c>
      <c r="AD36" s="168">
        <v>2.4242424242424243</v>
      </c>
      <c r="AE36" s="168"/>
      <c r="AF36" s="168"/>
      <c r="AG36" s="168">
        <v>8.5555555555555554</v>
      </c>
      <c r="AH36" s="168">
        <v>2.3848238482384825</v>
      </c>
      <c r="AI36" s="168">
        <v>8.8309503784693018</v>
      </c>
      <c r="AJ36" s="204"/>
      <c r="AK36" s="205">
        <v>5.1035782727858843</v>
      </c>
      <c r="AL36" s="160">
        <v>42143</v>
      </c>
      <c r="AM36" s="206"/>
      <c r="AN36" s="207">
        <v>3.7097766937995033E-2</v>
      </c>
      <c r="AO36" s="196">
        <v>0</v>
      </c>
      <c r="AP36" s="196">
        <v>5.9256808916652044E-3</v>
      </c>
      <c r="AQ36" s="196">
        <v>4.4491110676086916E-3</v>
      </c>
      <c r="AR36" s="196">
        <v>1.043418958379896E-4</v>
      </c>
      <c r="AS36" s="196">
        <v>2.2640843818983823E-2</v>
      </c>
      <c r="AT36" s="196">
        <v>0.16880788383971435</v>
      </c>
      <c r="AU36" s="197">
        <v>6.6335431744157514E-3</v>
      </c>
      <c r="AV36" s="197">
        <v>2.11455234926766E-2</v>
      </c>
      <c r="AW36" s="248">
        <v>0</v>
      </c>
      <c r="AX36" s="198"/>
      <c r="AY36" s="199">
        <v>1.9506902807913903E-3</v>
      </c>
      <c r="AZ36" s="167">
        <v>0</v>
      </c>
      <c r="BA36" s="168">
        <v>3.9049894206026649E-2</v>
      </c>
      <c r="BB36" s="168">
        <v>0</v>
      </c>
      <c r="BC36" s="168">
        <v>0</v>
      </c>
      <c r="BD36" s="168">
        <v>0</v>
      </c>
      <c r="BE36" s="168">
        <v>2.7729141235742581E-2</v>
      </c>
      <c r="BF36" s="168">
        <v>0.21600496972452254</v>
      </c>
      <c r="BG36" s="204">
        <v>0</v>
      </c>
      <c r="BH36" s="205">
        <v>4.0024001835632469E-2</v>
      </c>
      <c r="BI36" s="205" t="s">
        <v>273</v>
      </c>
    </row>
    <row r="37" spans="1:61" x14ac:dyDescent="0.2">
      <c r="A37" s="160">
        <v>42144</v>
      </c>
      <c r="B37" s="195"/>
      <c r="C37" s="196">
        <v>2.8865979381443299</v>
      </c>
      <c r="D37" s="196">
        <v>5.6603773584905666</v>
      </c>
      <c r="E37" s="196">
        <v>3.024193548387097</v>
      </c>
      <c r="F37" s="196">
        <v>2.2857142857142856</v>
      </c>
      <c r="G37" s="196">
        <v>2.6086956521739131</v>
      </c>
      <c r="H37" s="196">
        <v>2.3306233062330621</v>
      </c>
      <c r="I37" s="196">
        <v>8.8309503784693018</v>
      </c>
      <c r="J37" s="197">
        <v>1.4285714285714286</v>
      </c>
      <c r="K37" s="197">
        <v>2.4844720496894408</v>
      </c>
      <c r="L37" s="248">
        <v>7.9528985507246377</v>
      </c>
      <c r="M37" s="198"/>
      <c r="N37" s="244">
        <v>2.9799075907101527</v>
      </c>
      <c r="O37" s="200"/>
      <c r="P37" s="201"/>
      <c r="Q37" s="201"/>
      <c r="R37" s="201"/>
      <c r="S37" s="201"/>
      <c r="T37" s="201"/>
      <c r="U37" s="201"/>
      <c r="V37" s="201"/>
      <c r="W37" s="201"/>
      <c r="X37" s="201"/>
      <c r="Y37" s="201"/>
      <c r="Z37" s="202"/>
      <c r="AA37" s="202"/>
      <c r="AB37" s="203"/>
      <c r="AC37" s="167">
        <v>10.333333333333334</v>
      </c>
      <c r="AD37" s="168">
        <v>2.1212121212121215</v>
      </c>
      <c r="AE37" s="168"/>
      <c r="AF37" s="168"/>
      <c r="AG37" s="168">
        <v>9.5601173020527863</v>
      </c>
      <c r="AH37" s="168">
        <v>2.3306233062330621</v>
      </c>
      <c r="AI37" s="168">
        <v>8.8309503784693018</v>
      </c>
      <c r="AJ37" s="204">
        <v>7.9528985507246377</v>
      </c>
      <c r="AK37" s="205">
        <v>6.7503762409451102</v>
      </c>
      <c r="AL37" s="160">
        <v>42144</v>
      </c>
      <c r="AM37" s="206"/>
      <c r="AN37" s="207">
        <v>3.6608719162917878E-2</v>
      </c>
      <c r="AO37" s="196">
        <v>0</v>
      </c>
      <c r="AP37" s="196">
        <v>2.8651643871787799E-2</v>
      </c>
      <c r="AQ37" s="196">
        <v>1.4237155416347815E-2</v>
      </c>
      <c r="AR37" s="196">
        <v>4.4345305731145572E-4</v>
      </c>
      <c r="AS37" s="196">
        <v>2.6326562580213748E-3</v>
      </c>
      <c r="AT37" s="196">
        <v>0</v>
      </c>
      <c r="AU37" s="197">
        <v>2.2111810581385834E-2</v>
      </c>
      <c r="AV37" s="197">
        <v>5.9207465779494477E-2</v>
      </c>
      <c r="AW37" s="248">
        <v>5.2689444899134833E-3</v>
      </c>
      <c r="AX37" s="198"/>
      <c r="AY37" s="199">
        <v>2.0013948344362862E-3</v>
      </c>
      <c r="AZ37" s="167">
        <v>0</v>
      </c>
      <c r="BA37" s="168">
        <v>0</v>
      </c>
      <c r="BB37" s="168">
        <v>0</v>
      </c>
      <c r="BC37" s="168">
        <v>0</v>
      </c>
      <c r="BD37" s="168">
        <v>3.0400727185394275E-2</v>
      </c>
      <c r="BE37" s="168">
        <v>3.2243187483421607E-3</v>
      </c>
      <c r="BF37" s="168">
        <v>0</v>
      </c>
      <c r="BG37" s="204">
        <v>4.0437026016220137E-2</v>
      </c>
      <c r="BH37" s="205">
        <v>3.5691760554530799E-3</v>
      </c>
      <c r="BI37" s="205" t="s">
        <v>273</v>
      </c>
    </row>
    <row r="38" spans="1:61" x14ac:dyDescent="0.2">
      <c r="A38" s="160">
        <v>42145</v>
      </c>
      <c r="B38" s="195"/>
      <c r="C38" s="196">
        <v>1.1282051282051282</v>
      </c>
      <c r="D38" s="196"/>
      <c r="E38" s="196">
        <v>2.217741935483871</v>
      </c>
      <c r="F38" s="196">
        <v>2.1787709497206706</v>
      </c>
      <c r="G38" s="196">
        <v>6.6371681415929213</v>
      </c>
      <c r="H38" s="196">
        <v>2.1081081081081079</v>
      </c>
      <c r="I38" s="196">
        <v>8.4</v>
      </c>
      <c r="J38" s="197">
        <v>1.4285714285714286</v>
      </c>
      <c r="K38" s="197">
        <v>3.5403726708074532</v>
      </c>
      <c r="L38" s="248">
        <v>3.6956521739130435</v>
      </c>
      <c r="M38" s="198"/>
      <c r="N38" s="244">
        <v>1.8102240065812922</v>
      </c>
      <c r="O38" s="200"/>
      <c r="P38" s="201"/>
      <c r="Q38" s="201"/>
      <c r="R38" s="201"/>
      <c r="S38" s="201"/>
      <c r="T38" s="201"/>
      <c r="U38" s="201"/>
      <c r="V38" s="201"/>
      <c r="W38" s="201"/>
      <c r="X38" s="201"/>
      <c r="Y38" s="201"/>
      <c r="Z38" s="202"/>
      <c r="AA38" s="202"/>
      <c r="AB38" s="203"/>
      <c r="AC38" s="167">
        <v>10.333333333333334</v>
      </c>
      <c r="AD38" s="168">
        <v>3.6363636363636362</v>
      </c>
      <c r="AE38" s="168"/>
      <c r="AF38" s="168"/>
      <c r="AG38" s="168">
        <v>9.5601173020527863</v>
      </c>
      <c r="AH38" s="168">
        <v>2.1081081081081079</v>
      </c>
      <c r="AI38" s="168">
        <v>8.4</v>
      </c>
      <c r="AJ38" s="204">
        <v>3.6956521739130435</v>
      </c>
      <c r="AK38" s="205">
        <v>2.3008696792672674</v>
      </c>
      <c r="AL38" s="160">
        <v>42145</v>
      </c>
      <c r="AM38" s="206"/>
      <c r="AN38" s="207">
        <v>1.1248098826774388E-2</v>
      </c>
      <c r="AO38" s="196">
        <v>0</v>
      </c>
      <c r="AP38" s="196">
        <v>8.4652584166645777E-3</v>
      </c>
      <c r="AQ38" s="196">
        <v>3.5592888540869538E-3</v>
      </c>
      <c r="AR38" s="196">
        <v>4.173675833519584E-4</v>
      </c>
      <c r="AS38" s="196">
        <v>4.6949036601381181E-3</v>
      </c>
      <c r="AT38" s="196">
        <v>1.2788476048463209E-3</v>
      </c>
      <c r="AU38" s="197">
        <v>1.3045968243017642E-2</v>
      </c>
      <c r="AV38" s="197">
        <v>0</v>
      </c>
      <c r="AW38" s="248">
        <v>0</v>
      </c>
      <c r="AX38" s="198"/>
      <c r="AY38" s="199">
        <v>9.5286293264748633E-4</v>
      </c>
      <c r="AZ38" s="167">
        <v>0</v>
      </c>
      <c r="BA38" s="168">
        <v>0</v>
      </c>
      <c r="BB38" s="168">
        <v>0</v>
      </c>
      <c r="BC38" s="168">
        <v>0</v>
      </c>
      <c r="BD38" s="168">
        <v>0</v>
      </c>
      <c r="BE38" s="168">
        <v>5.7500351012101866E-3</v>
      </c>
      <c r="BF38" s="168">
        <v>1.6364012857918375E-3</v>
      </c>
      <c r="BG38" s="204">
        <v>0</v>
      </c>
      <c r="BH38" s="205">
        <v>2.7568808152465167E-3</v>
      </c>
      <c r="BI38" s="205" t="s">
        <v>273</v>
      </c>
    </row>
    <row r="39" spans="1:61" x14ac:dyDescent="0.2">
      <c r="A39" s="160">
        <v>42146</v>
      </c>
      <c r="B39" s="195"/>
      <c r="C39" s="196">
        <v>0.96989290765811276</v>
      </c>
      <c r="D39" s="196"/>
      <c r="E39" s="196">
        <v>4.1237113402061851</v>
      </c>
      <c r="F39" s="196">
        <v>2.174399105645612</v>
      </c>
      <c r="G39" s="196">
        <v>3.0973451327433628</v>
      </c>
      <c r="H39" s="196">
        <v>2.1621621621621623</v>
      </c>
      <c r="I39" s="196">
        <v>8</v>
      </c>
      <c r="J39" s="197">
        <v>11.428571428571429</v>
      </c>
      <c r="K39" s="197">
        <v>3.5776397515527947</v>
      </c>
      <c r="L39" s="248">
        <v>6.4311594202898545</v>
      </c>
      <c r="M39" s="198"/>
      <c r="N39" s="244">
        <v>1.3742916131557028</v>
      </c>
      <c r="O39" s="200"/>
      <c r="P39" s="201"/>
      <c r="Q39" s="201"/>
      <c r="R39" s="201"/>
      <c r="S39" s="201"/>
      <c r="T39" s="201"/>
      <c r="U39" s="201"/>
      <c r="V39" s="201"/>
      <c r="W39" s="201"/>
      <c r="X39" s="201">
        <v>2.9473684210526288</v>
      </c>
      <c r="Y39" s="201"/>
      <c r="Z39" s="202"/>
      <c r="AA39" s="202"/>
      <c r="AB39" s="203">
        <v>2.9473684210526288</v>
      </c>
      <c r="AC39" s="167">
        <v>10.333333333333334</v>
      </c>
      <c r="AD39" s="168">
        <v>3.5820895522388061</v>
      </c>
      <c r="AE39" s="168"/>
      <c r="AF39" s="168"/>
      <c r="AG39" s="168">
        <v>6.5142857142857142</v>
      </c>
      <c r="AH39" s="168">
        <v>2.1621621621621623</v>
      </c>
      <c r="AI39" s="168">
        <v>8</v>
      </c>
      <c r="AJ39" s="204">
        <v>6.4311594202898545</v>
      </c>
      <c r="AK39" s="205">
        <v>4.226661658229288</v>
      </c>
      <c r="AL39" s="160">
        <v>42146</v>
      </c>
      <c r="AM39" s="206"/>
      <c r="AN39" s="207">
        <v>6.7768048832118977E-3</v>
      </c>
      <c r="AO39" s="196">
        <v>0</v>
      </c>
      <c r="AP39" s="196">
        <v>6.5117372435881372E-4</v>
      </c>
      <c r="AQ39" s="196">
        <v>8.0083999216956445E-3</v>
      </c>
      <c r="AR39" s="196">
        <v>0</v>
      </c>
      <c r="AS39" s="196">
        <v>1.0969401075089061E-3</v>
      </c>
      <c r="AT39" s="196">
        <v>0</v>
      </c>
      <c r="AU39" s="197">
        <v>0</v>
      </c>
      <c r="AV39" s="197">
        <v>0</v>
      </c>
      <c r="AW39" s="248">
        <v>0</v>
      </c>
      <c r="AX39" s="198"/>
      <c r="AY39" s="199">
        <v>1.4446014340338396E-4</v>
      </c>
      <c r="AZ39" s="167">
        <v>0</v>
      </c>
      <c r="BA39" s="168">
        <v>2.603326280401777E-2</v>
      </c>
      <c r="BB39" s="168">
        <v>0</v>
      </c>
      <c r="BC39" s="168">
        <v>0</v>
      </c>
      <c r="BD39" s="168">
        <v>3.0400727185394275E-2</v>
      </c>
      <c r="BE39" s="168">
        <v>1.343466145142567E-3</v>
      </c>
      <c r="BF39" s="168">
        <v>0</v>
      </c>
      <c r="BG39" s="204">
        <v>0</v>
      </c>
      <c r="BH39" s="205">
        <v>8.9844776568301678E-3</v>
      </c>
      <c r="BI39" s="205" t="s">
        <v>273</v>
      </c>
    </row>
    <row r="40" spans="1:61" x14ac:dyDescent="0.2">
      <c r="A40" s="160">
        <v>42150</v>
      </c>
      <c r="B40" s="195"/>
      <c r="C40" s="196">
        <v>1.0022499488647985</v>
      </c>
      <c r="D40" s="196"/>
      <c r="E40" s="196">
        <v>3.9094650205761319</v>
      </c>
      <c r="F40" s="196">
        <v>1.9371428571428571</v>
      </c>
      <c r="G40" s="196">
        <v>3.1111111111111112</v>
      </c>
      <c r="H40" s="196">
        <v>2.1069692058346838</v>
      </c>
      <c r="I40" s="196">
        <v>8</v>
      </c>
      <c r="J40" s="197">
        <v>12.857142857142856</v>
      </c>
      <c r="K40" s="197">
        <v>2.5316455696202533</v>
      </c>
      <c r="L40" s="248">
        <v>6.25</v>
      </c>
      <c r="M40" s="198"/>
      <c r="N40" s="244">
        <v>2.0283450470932678</v>
      </c>
      <c r="O40" s="200"/>
      <c r="P40" s="201"/>
      <c r="Q40" s="201"/>
      <c r="R40" s="201"/>
      <c r="S40" s="201"/>
      <c r="T40" s="201"/>
      <c r="U40" s="201"/>
      <c r="V40" s="201"/>
      <c r="W40" s="201"/>
      <c r="X40" s="201" t="s">
        <v>232</v>
      </c>
      <c r="Y40" s="201"/>
      <c r="Z40" s="202"/>
      <c r="AA40" s="202"/>
      <c r="AB40" s="203"/>
      <c r="AC40" s="167">
        <v>7.8333333333333339</v>
      </c>
      <c r="AD40" s="168">
        <v>3.939393939393939</v>
      </c>
      <c r="AE40" s="168"/>
      <c r="AF40" s="168"/>
      <c r="AG40" s="168"/>
      <c r="AH40" s="168">
        <v>2.1069692058346838</v>
      </c>
      <c r="AI40" s="168">
        <v>8</v>
      </c>
      <c r="AJ40" s="204">
        <v>6.25</v>
      </c>
      <c r="AK40" s="205">
        <v>2.0424818814488854</v>
      </c>
      <c r="AL40" s="160">
        <v>42150</v>
      </c>
      <c r="AM40" s="206"/>
      <c r="AN40" s="207">
        <v>3.772654264880851E-3</v>
      </c>
      <c r="AO40" s="196">
        <v>0</v>
      </c>
      <c r="AP40" s="196">
        <v>3.3861033666658306E-3</v>
      </c>
      <c r="AQ40" s="196">
        <v>4.4491110676086916E-3</v>
      </c>
      <c r="AR40" s="196">
        <v>2.086837916759792E-4</v>
      </c>
      <c r="AS40" s="196">
        <v>2.7642890709224432E-2</v>
      </c>
      <c r="AT40" s="196">
        <v>0</v>
      </c>
      <c r="AU40" s="197">
        <v>0</v>
      </c>
      <c r="AV40" s="197">
        <v>1.4097015661784399E-2</v>
      </c>
      <c r="AW40" s="248">
        <v>0</v>
      </c>
      <c r="AX40" s="198"/>
      <c r="AY40" s="199">
        <v>9.5955976048737839E-4</v>
      </c>
      <c r="AZ40" s="167">
        <v>0</v>
      </c>
      <c r="BA40" s="168">
        <v>4.3388771340029615E-2</v>
      </c>
      <c r="BB40" s="168">
        <v>0</v>
      </c>
      <c r="BC40" s="168">
        <v>0</v>
      </c>
      <c r="BD40" s="168">
        <v>8.3601999759834261E-2</v>
      </c>
      <c r="BE40" s="168">
        <v>3.3855346857592686E-2</v>
      </c>
      <c r="BF40" s="168">
        <v>0</v>
      </c>
      <c r="BG40" s="204">
        <v>0</v>
      </c>
      <c r="BH40" s="205">
        <v>3.052260902594358E-2</v>
      </c>
      <c r="BI40" s="205" t="s">
        <v>273</v>
      </c>
    </row>
    <row r="41" spans="1:61" x14ac:dyDescent="0.2">
      <c r="A41" s="160">
        <v>42151</v>
      </c>
      <c r="B41" s="195"/>
      <c r="C41" s="196">
        <v>0.78173215387780293</v>
      </c>
      <c r="D41" s="196"/>
      <c r="E41" s="196">
        <v>2.8865979381443299</v>
      </c>
      <c r="F41" s="196">
        <v>4.225352112676056</v>
      </c>
      <c r="G41" s="196">
        <v>4.6218487394957988</v>
      </c>
      <c r="H41" s="196">
        <v>2.1621621621621623</v>
      </c>
      <c r="I41" s="196">
        <v>8.4</v>
      </c>
      <c r="J41" s="197">
        <v>12.857142857142856</v>
      </c>
      <c r="K41" s="197">
        <v>1.1012658227848102</v>
      </c>
      <c r="L41" s="248">
        <v>6.61231884057971</v>
      </c>
      <c r="M41" s="198"/>
      <c r="N41" s="244">
        <v>2.2780570878949837</v>
      </c>
      <c r="O41" s="200"/>
      <c r="P41" s="201"/>
      <c r="Q41" s="201"/>
      <c r="R41" s="201"/>
      <c r="S41" s="201"/>
      <c r="T41" s="201"/>
      <c r="U41" s="201"/>
      <c r="V41" s="201"/>
      <c r="W41" s="201"/>
      <c r="X41" s="201" t="s">
        <v>232</v>
      </c>
      <c r="Y41" s="201"/>
      <c r="Z41" s="202"/>
      <c r="AA41" s="202"/>
      <c r="AB41" s="203"/>
      <c r="AC41" s="167">
        <v>7.8333333333333339</v>
      </c>
      <c r="AD41" s="168">
        <v>2.4242424242424243</v>
      </c>
      <c r="AE41" s="168"/>
      <c r="AF41" s="168"/>
      <c r="AG41" s="168"/>
      <c r="AH41" s="168">
        <v>2.1621621621621623</v>
      </c>
      <c r="AI41" s="168">
        <v>8.4</v>
      </c>
      <c r="AJ41" s="204">
        <v>6.61231884057971</v>
      </c>
      <c r="AK41" s="205">
        <v>1.4369002789388088</v>
      </c>
      <c r="AL41" s="160">
        <v>42151</v>
      </c>
      <c r="AM41" s="206"/>
      <c r="AN41" s="207">
        <v>9.4316356622021254E-3</v>
      </c>
      <c r="AO41" s="196">
        <v>0</v>
      </c>
      <c r="AP41" s="196">
        <v>1.9535211730764409E-3</v>
      </c>
      <c r="AQ41" s="196">
        <v>2.758448861917389E-2</v>
      </c>
      <c r="AR41" s="196">
        <v>2.0868379167597917E-5</v>
      </c>
      <c r="AS41" s="196">
        <v>2.4352070386697715E-2</v>
      </c>
      <c r="AT41" s="196">
        <v>0</v>
      </c>
      <c r="AU41" s="197">
        <v>0</v>
      </c>
      <c r="AV41" s="197">
        <v>0</v>
      </c>
      <c r="AW41" s="248">
        <v>0</v>
      </c>
      <c r="AX41" s="198"/>
      <c r="AY41" s="199">
        <v>7.6630844282192414E-4</v>
      </c>
      <c r="AZ41" s="167">
        <v>0</v>
      </c>
      <c r="BA41" s="168">
        <v>0</v>
      </c>
      <c r="BB41" s="168">
        <v>0</v>
      </c>
      <c r="BC41" s="168">
        <v>0</v>
      </c>
      <c r="BD41" s="168">
        <v>0.23180554478863138</v>
      </c>
      <c r="BE41" s="168">
        <v>2.9824948422164987E-2</v>
      </c>
      <c r="BF41" s="168">
        <v>0</v>
      </c>
      <c r="BG41" s="204">
        <v>0</v>
      </c>
      <c r="BH41" s="205">
        <v>2.1168906259928611E-2</v>
      </c>
      <c r="BI41" s="205" t="s">
        <v>273</v>
      </c>
    </row>
    <row r="42" spans="1:61" x14ac:dyDescent="0.2">
      <c r="A42" s="160">
        <v>42152</v>
      </c>
      <c r="B42" s="195"/>
      <c r="C42" s="196">
        <v>0.75525617472953666</v>
      </c>
      <c r="D42" s="196"/>
      <c r="E42" s="196">
        <v>1.8556701030927836</v>
      </c>
      <c r="F42" s="196">
        <v>6.6288951841359776</v>
      </c>
      <c r="G42" s="196">
        <v>5.1724137931034484</v>
      </c>
      <c r="H42" s="196">
        <v>2.1609940572663424</v>
      </c>
      <c r="I42" s="196">
        <v>9.0750436300174506</v>
      </c>
      <c r="J42" s="197">
        <v>12.857142857142856</v>
      </c>
      <c r="K42" s="197">
        <v>1.1012658227848102</v>
      </c>
      <c r="L42" s="248">
        <v>3.6231884057971016</v>
      </c>
      <c r="M42" s="198"/>
      <c r="N42" s="244">
        <v>4.5782372189478195</v>
      </c>
      <c r="O42" s="200"/>
      <c r="P42" s="201"/>
      <c r="Q42" s="201"/>
      <c r="R42" s="201"/>
      <c r="S42" s="201"/>
      <c r="T42" s="201" t="s">
        <v>232</v>
      </c>
      <c r="U42" s="201" t="s">
        <v>232</v>
      </c>
      <c r="V42" s="201" t="s">
        <v>232</v>
      </c>
      <c r="W42" s="201" t="s">
        <v>232</v>
      </c>
      <c r="X42" s="201" t="s">
        <v>232</v>
      </c>
      <c r="Y42" s="201"/>
      <c r="Z42" s="202"/>
      <c r="AA42" s="202"/>
      <c r="AB42" s="203"/>
      <c r="AC42" s="167">
        <v>6.9518716577540109</v>
      </c>
      <c r="AD42" s="168">
        <v>1.8575851393188854</v>
      </c>
      <c r="AE42" s="168"/>
      <c r="AF42" s="168"/>
      <c r="AG42" s="168"/>
      <c r="AH42" s="168">
        <v>2.1609940572663424</v>
      </c>
      <c r="AI42" s="168">
        <v>9.0750436300174506</v>
      </c>
      <c r="AJ42" s="204">
        <v>3.6231884057971016</v>
      </c>
      <c r="AK42" s="205">
        <v>2.5112551178820439</v>
      </c>
      <c r="AL42" s="160">
        <v>42152</v>
      </c>
      <c r="AM42" s="206"/>
      <c r="AN42" s="207">
        <v>1.6068712609677697E-3</v>
      </c>
      <c r="AO42" s="196">
        <v>0</v>
      </c>
      <c r="AP42" s="196">
        <v>0</v>
      </c>
      <c r="AQ42" s="196">
        <v>1.2457510989304338E-2</v>
      </c>
      <c r="AR42" s="196">
        <v>5.32143668773747E-4</v>
      </c>
      <c r="AS42" s="196">
        <v>2.1938802150178122E-3</v>
      </c>
      <c r="AT42" s="196">
        <v>3.5807732935696983E-3</v>
      </c>
      <c r="AU42" s="197">
        <v>0</v>
      </c>
      <c r="AV42" s="197">
        <v>0</v>
      </c>
      <c r="AW42" s="248">
        <v>0</v>
      </c>
      <c r="AX42" s="198"/>
      <c r="AY42" s="199">
        <v>5.8453740145342789E-4</v>
      </c>
      <c r="AZ42" s="167">
        <v>0.13719694622306169</v>
      </c>
      <c r="BA42" s="168">
        <v>5.2066525608035541E-2</v>
      </c>
      <c r="BB42" s="168">
        <v>0</v>
      </c>
      <c r="BC42" s="168">
        <v>0</v>
      </c>
      <c r="BD42" s="168">
        <v>8.0561927041294834E-2</v>
      </c>
      <c r="BE42" s="168">
        <v>2.686932290285134E-3</v>
      </c>
      <c r="BF42" s="168">
        <v>4.581923600217145E-3</v>
      </c>
      <c r="BG42" s="204">
        <v>0</v>
      </c>
      <c r="BH42" s="205">
        <v>2.3950402082454119E-2</v>
      </c>
      <c r="BI42" s="205" t="s">
        <v>273</v>
      </c>
    </row>
    <row r="43" spans="1:61" x14ac:dyDescent="0.2">
      <c r="A43" s="170">
        <v>42156</v>
      </c>
      <c r="B43" s="208"/>
      <c r="C43" s="209">
        <v>1.0309278350515463</v>
      </c>
      <c r="D43" s="209"/>
      <c r="E43" s="209">
        <v>2.6694045174537986</v>
      </c>
      <c r="F43" s="209">
        <v>7.918032786885246</v>
      </c>
      <c r="G43" s="209">
        <v>5.439330543933055</v>
      </c>
      <c r="H43" s="209">
        <v>0.48622366288492713</v>
      </c>
      <c r="I43" s="209">
        <v>2.5195482189400522</v>
      </c>
      <c r="J43" s="210">
        <v>12.857142857142856</v>
      </c>
      <c r="K43" s="210">
        <v>1.1139240506329113</v>
      </c>
      <c r="L43" s="246">
        <v>4.8725637181409294</v>
      </c>
      <c r="M43" s="211"/>
      <c r="N43" s="245">
        <v>1.7690955354376918</v>
      </c>
      <c r="O43" s="213"/>
      <c r="P43" s="214">
        <v>2.0408163265306123</v>
      </c>
      <c r="Q43" s="214" t="s">
        <v>232</v>
      </c>
      <c r="R43" s="214" t="s">
        <v>232</v>
      </c>
      <c r="S43" s="214" t="s">
        <v>232</v>
      </c>
      <c r="T43" s="214" t="s">
        <v>232</v>
      </c>
      <c r="U43" s="214" t="s">
        <v>232</v>
      </c>
      <c r="V43" s="214" t="s">
        <v>232</v>
      </c>
      <c r="W43" s="214" t="s">
        <v>232</v>
      </c>
      <c r="X43" s="214" t="s">
        <v>232</v>
      </c>
      <c r="Y43" s="214"/>
      <c r="Z43" s="215"/>
      <c r="AA43" s="215"/>
      <c r="AB43" s="216">
        <v>2.0408163265306123</v>
      </c>
      <c r="AC43" s="177">
        <v>6.9518716577540109</v>
      </c>
      <c r="AD43" s="178">
        <v>1.8575851393188854</v>
      </c>
      <c r="AE43" s="178"/>
      <c r="AF43" s="178"/>
      <c r="AG43" s="178">
        <v>2.880658436213992</v>
      </c>
      <c r="AH43" s="178">
        <v>0.48622366288492713</v>
      </c>
      <c r="AI43" s="178">
        <v>2.5195482189400522</v>
      </c>
      <c r="AJ43" s="217">
        <v>4.8725637181409294</v>
      </c>
      <c r="AK43" s="218">
        <v>3.5448941922266988</v>
      </c>
      <c r="AL43" s="170">
        <v>42156</v>
      </c>
      <c r="AM43" s="208"/>
      <c r="AN43" s="209">
        <v>3.0600417926255789E-2</v>
      </c>
      <c r="AO43" s="209">
        <v>0</v>
      </c>
      <c r="AP43" s="209">
        <v>1.1590892293586882E-2</v>
      </c>
      <c r="AQ43" s="209">
        <v>8.0083999216956445E-3</v>
      </c>
      <c r="AR43" s="209">
        <v>1.0434189583798959E-5</v>
      </c>
      <c r="AS43" s="209">
        <v>1.9744921935160309E-3</v>
      </c>
      <c r="AT43" s="209">
        <v>1.5346171258155851E-2</v>
      </c>
      <c r="AU43" s="210">
        <v>0</v>
      </c>
      <c r="AV43" s="210">
        <v>0</v>
      </c>
      <c r="AW43" s="246">
        <v>3.1613666939480901E-3</v>
      </c>
      <c r="AX43" s="211"/>
      <c r="AY43" s="212">
        <v>9.040717583854162E-4</v>
      </c>
      <c r="AZ43" s="177">
        <v>0.13516940514587358</v>
      </c>
      <c r="BA43" s="178">
        <v>1.7355508536011845E-2</v>
      </c>
      <c r="BB43" s="178">
        <v>0</v>
      </c>
      <c r="BC43" s="178">
        <v>0</v>
      </c>
      <c r="BD43" s="178">
        <v>9.576229063399197E-2</v>
      </c>
      <c r="BE43" s="178">
        <v>2.4182390612566208E-3</v>
      </c>
      <c r="BF43" s="178">
        <v>1.9636815429502047E-2</v>
      </c>
      <c r="BG43" s="217">
        <v>2.4262215609732081E-2</v>
      </c>
      <c r="BH43" s="218">
        <v>1.6196674789573286E-2</v>
      </c>
      <c r="BI43" s="218" t="s">
        <v>273</v>
      </c>
    </row>
    <row r="44" spans="1:61" x14ac:dyDescent="0.2">
      <c r="A44" s="170">
        <v>42157</v>
      </c>
      <c r="B44" s="208"/>
      <c r="C44" s="209">
        <v>0.61855670103092786</v>
      </c>
      <c r="D44" s="209">
        <v>2.9811320754716983</v>
      </c>
      <c r="E44" s="209">
        <v>4.8979591836734695</v>
      </c>
      <c r="F44" s="209">
        <v>2.7267759562841531</v>
      </c>
      <c r="G44" s="209">
        <v>3.7656903765690379</v>
      </c>
      <c r="H44" s="209">
        <v>1.0209564750134337</v>
      </c>
      <c r="I44" s="209">
        <v>2.6064291920069502</v>
      </c>
      <c r="J44" s="210">
        <v>5.7142857142857144</v>
      </c>
      <c r="K44" s="210">
        <v>1.1139240506329113</v>
      </c>
      <c r="L44" s="246">
        <v>4.1604197901049478</v>
      </c>
      <c r="M44" s="211"/>
      <c r="N44" s="245">
        <v>2.469495690538547</v>
      </c>
      <c r="O44" s="213"/>
      <c r="P44" s="214"/>
      <c r="Q44" s="214"/>
      <c r="R44" s="214"/>
      <c r="S44" s="214"/>
      <c r="T44" s="214"/>
      <c r="U44" s="214"/>
      <c r="V44" s="214"/>
      <c r="W44" s="214"/>
      <c r="X44" s="214">
        <v>2.1505376344086025</v>
      </c>
      <c r="Y44" s="214"/>
      <c r="Z44" s="215"/>
      <c r="AA44" s="215"/>
      <c r="AB44" s="216">
        <v>0.81515654434577289</v>
      </c>
      <c r="AC44" s="177">
        <v>8.3778966131907318</v>
      </c>
      <c r="AD44" s="178">
        <v>1.8575851393188854</v>
      </c>
      <c r="AE44" s="178"/>
      <c r="AF44" s="178"/>
      <c r="AG44" s="178"/>
      <c r="AH44" s="178">
        <v>1.0209564750134337</v>
      </c>
      <c r="AI44" s="178">
        <v>2.6064291920069502</v>
      </c>
      <c r="AJ44" s="217">
        <v>4.1604197901049478</v>
      </c>
      <c r="AK44" s="218">
        <v>0.41619446405120314</v>
      </c>
      <c r="AL44" s="170">
        <v>42157</v>
      </c>
      <c r="AM44" s="208"/>
      <c r="AN44" s="209">
        <v>1.1876874537587862E-2</v>
      </c>
      <c r="AO44" s="209">
        <v>0</v>
      </c>
      <c r="AP44" s="209">
        <v>4.2326292083322892E-2</v>
      </c>
      <c r="AQ44" s="209">
        <v>0</v>
      </c>
      <c r="AR44" s="209">
        <v>0</v>
      </c>
      <c r="AS44" s="209">
        <v>4.387760430035624E-4</v>
      </c>
      <c r="AT44" s="209">
        <v>1.099808940167836E-2</v>
      </c>
      <c r="AU44" s="210">
        <v>0</v>
      </c>
      <c r="AV44" s="210">
        <v>0</v>
      </c>
      <c r="AW44" s="246">
        <v>0</v>
      </c>
      <c r="AX44" s="211"/>
      <c r="AY44" s="212">
        <v>1.4570384000222106E-3</v>
      </c>
      <c r="AZ44" s="177">
        <v>0</v>
      </c>
      <c r="BA44" s="178">
        <v>0</v>
      </c>
      <c r="BB44" s="178">
        <v>0</v>
      </c>
      <c r="BC44" s="178">
        <v>0</v>
      </c>
      <c r="BD44" s="178">
        <v>0.12540299963975141</v>
      </c>
      <c r="BE44" s="178">
        <v>5.3738645805702671E-4</v>
      </c>
      <c r="BF44" s="178">
        <v>1.4073051057809802E-2</v>
      </c>
      <c r="BG44" s="217">
        <v>0</v>
      </c>
      <c r="BH44" s="218">
        <v>5.3660715868191133E-3</v>
      </c>
      <c r="BI44" s="218" t="s">
        <v>273</v>
      </c>
    </row>
    <row r="45" spans="1:61" x14ac:dyDescent="0.2">
      <c r="A45" s="170">
        <v>42158</v>
      </c>
      <c r="B45" s="208"/>
      <c r="C45" s="209">
        <v>0.59183673469387754</v>
      </c>
      <c r="D45" s="209">
        <v>2.9811320754716983</v>
      </c>
      <c r="E45" s="209">
        <v>6.0924369747899156</v>
      </c>
      <c r="F45" s="209">
        <v>2.7777777777777777</v>
      </c>
      <c r="G45" s="209">
        <v>3.8297872340425529</v>
      </c>
      <c r="H45" s="209">
        <v>1.8421052631578945</v>
      </c>
      <c r="I45" s="209">
        <v>2.6064291920069502</v>
      </c>
      <c r="J45" s="210">
        <v>2.8571428571428572</v>
      </c>
      <c r="K45" s="210">
        <v>1.4208909370199692</v>
      </c>
      <c r="L45" s="246">
        <v>3.6666666666666665</v>
      </c>
      <c r="M45" s="211"/>
      <c r="N45" s="245">
        <v>1.151494228161404</v>
      </c>
      <c r="O45" s="213"/>
      <c r="P45" s="214"/>
      <c r="Q45" s="214"/>
      <c r="R45" s="214"/>
      <c r="S45" s="214"/>
      <c r="T45" s="214"/>
      <c r="U45" s="214"/>
      <c r="V45" s="214"/>
      <c r="W45" s="214"/>
      <c r="X45" s="214">
        <v>4.3010752688172049</v>
      </c>
      <c r="Y45" s="214">
        <v>0.53763440860215062</v>
      </c>
      <c r="Z45" s="215"/>
      <c r="AA45" s="215"/>
      <c r="AB45" s="216">
        <v>0.53763440860215062</v>
      </c>
      <c r="AC45" s="177">
        <v>8.3778966131907318</v>
      </c>
      <c r="AD45" s="178">
        <v>2.1671826625386998</v>
      </c>
      <c r="AE45" s="178"/>
      <c r="AF45" s="178"/>
      <c r="AG45" s="178">
        <v>10.376811594202898</v>
      </c>
      <c r="AH45" s="178">
        <v>1.8421052631578945</v>
      </c>
      <c r="AI45" s="178">
        <v>2.6064291920069502</v>
      </c>
      <c r="AJ45" s="217">
        <v>3.6666666666666665</v>
      </c>
      <c r="AK45" s="218">
        <v>1.9123037689683888</v>
      </c>
      <c r="AL45" s="170">
        <v>42158</v>
      </c>
      <c r="AM45" s="208"/>
      <c r="AN45" s="209">
        <v>4.7437634182483285E-2</v>
      </c>
      <c r="AO45" s="209">
        <v>0</v>
      </c>
      <c r="AP45" s="209">
        <v>7.7164086336519418E-3</v>
      </c>
      <c r="AQ45" s="209">
        <v>8.8982221352173832E-3</v>
      </c>
      <c r="AR45" s="209">
        <v>1.043418958379896E-4</v>
      </c>
      <c r="AS45" s="209">
        <v>2.6853093831818022E-2</v>
      </c>
      <c r="AT45" s="209">
        <v>0</v>
      </c>
      <c r="AU45" s="210">
        <v>0</v>
      </c>
      <c r="AV45" s="210">
        <v>1.973582192649816E-2</v>
      </c>
      <c r="AW45" s="246">
        <v>9.3670124265128607E-4</v>
      </c>
      <c r="AX45" s="211"/>
      <c r="AY45" s="212">
        <v>1.5881048877458108E-3</v>
      </c>
      <c r="AZ45" s="177">
        <v>0</v>
      </c>
      <c r="BA45" s="178">
        <v>6.0744279876041455E-3</v>
      </c>
      <c r="BB45" s="178">
        <v>0</v>
      </c>
      <c r="BC45" s="178">
        <v>0</v>
      </c>
      <c r="BD45" s="178">
        <v>0</v>
      </c>
      <c r="BE45" s="178">
        <v>3.2888051233090042E-2</v>
      </c>
      <c r="BF45" s="178">
        <v>0</v>
      </c>
      <c r="BG45" s="217">
        <v>7.1888046251058022E-3</v>
      </c>
      <c r="BH45" s="218">
        <v>1.6984355022500862E-2</v>
      </c>
      <c r="BI45" s="218" t="s">
        <v>273</v>
      </c>
    </row>
    <row r="46" spans="1:61" x14ac:dyDescent="0.2">
      <c r="A46" s="170">
        <v>42159</v>
      </c>
      <c r="B46" s="208"/>
      <c r="C46" s="209">
        <v>0.81615996735360141</v>
      </c>
      <c r="D46" s="209">
        <v>2.9811320754716983</v>
      </c>
      <c r="E46" s="209">
        <v>8.3511777301927204</v>
      </c>
      <c r="F46" s="209">
        <v>1.8918918918918921</v>
      </c>
      <c r="G46" s="209">
        <v>2.9787234042553195</v>
      </c>
      <c r="H46" s="209">
        <v>4.7798066595059074</v>
      </c>
      <c r="I46" s="209">
        <v>2.0253164556962027</v>
      </c>
      <c r="J46" s="210">
        <v>5.7142857142857144</v>
      </c>
      <c r="K46" s="210">
        <v>1.4208909370199692</v>
      </c>
      <c r="L46" s="246">
        <v>3.6666666666666665</v>
      </c>
      <c r="M46" s="211"/>
      <c r="N46" s="245">
        <v>1.3135203841758454</v>
      </c>
      <c r="O46" s="213"/>
      <c r="P46" s="214"/>
      <c r="Q46" s="214"/>
      <c r="R46" s="214"/>
      <c r="S46" s="214"/>
      <c r="T46" s="214">
        <v>0.21052631578947667</v>
      </c>
      <c r="U46" s="214"/>
      <c r="V46" s="214">
        <v>3.1746031746031744</v>
      </c>
      <c r="W46" s="214"/>
      <c r="X46" s="214">
        <v>2.1505376344086025</v>
      </c>
      <c r="Y46" s="214">
        <v>0.54054054054054057</v>
      </c>
      <c r="Z46" s="215"/>
      <c r="AA46" s="215"/>
      <c r="AB46" s="216">
        <v>0.54059807351354039</v>
      </c>
      <c r="AC46" s="177">
        <v>4.8128342245989302</v>
      </c>
      <c r="AD46" s="178">
        <v>2.1671826625386998</v>
      </c>
      <c r="AE46" s="178"/>
      <c r="AF46" s="178"/>
      <c r="AG46" s="178">
        <v>4</v>
      </c>
      <c r="AH46" s="178">
        <v>4.7798066595059074</v>
      </c>
      <c r="AI46" s="178">
        <v>2.0253164556962027</v>
      </c>
      <c r="AJ46" s="217">
        <v>3.6666666666666665</v>
      </c>
      <c r="AK46" s="218">
        <v>2.8050155678113851</v>
      </c>
      <c r="AL46" s="170">
        <v>42159</v>
      </c>
      <c r="AM46" s="208"/>
      <c r="AN46" s="209">
        <v>1.9212591163745071E-2</v>
      </c>
      <c r="AO46" s="209">
        <v>0</v>
      </c>
      <c r="AP46" s="209">
        <v>4.3954226394219923E-3</v>
      </c>
      <c r="AQ46" s="209">
        <v>1.0677866562260861E-2</v>
      </c>
      <c r="AR46" s="209">
        <v>0</v>
      </c>
      <c r="AS46" s="209">
        <v>4.387760430035624E-4</v>
      </c>
      <c r="AT46" s="209">
        <v>1.0230780838770567E-2</v>
      </c>
      <c r="AU46" s="210">
        <v>0</v>
      </c>
      <c r="AV46" s="210">
        <v>0</v>
      </c>
      <c r="AW46" s="246">
        <v>0</v>
      </c>
      <c r="AX46" s="211"/>
      <c r="AY46" s="212">
        <v>4.5155753434700154E-4</v>
      </c>
      <c r="AZ46" s="177">
        <v>0</v>
      </c>
      <c r="BA46" s="178">
        <v>0</v>
      </c>
      <c r="BB46" s="178">
        <v>0</v>
      </c>
      <c r="BC46" s="178">
        <v>0</v>
      </c>
      <c r="BD46" s="178">
        <v>0</v>
      </c>
      <c r="BE46" s="178">
        <v>5.3738645805702671E-4</v>
      </c>
      <c r="BF46" s="178">
        <v>1.30912102863347E-2</v>
      </c>
      <c r="BG46" s="217">
        <v>0</v>
      </c>
      <c r="BH46" s="218">
        <v>1.230750363949338E-3</v>
      </c>
      <c r="BI46" s="218" t="s">
        <v>273</v>
      </c>
    </row>
    <row r="47" spans="1:61" x14ac:dyDescent="0.2">
      <c r="A47" s="170">
        <v>42160</v>
      </c>
      <c r="B47" s="208"/>
      <c r="C47" s="209">
        <v>0.58716339339947354</v>
      </c>
      <c r="D47" s="209">
        <v>2.9811320754716983</v>
      </c>
      <c r="E47" s="209">
        <v>7.4946466809421839</v>
      </c>
      <c r="F47" s="209">
        <v>2.1621621621621623</v>
      </c>
      <c r="G47" s="209">
        <v>3.4782608695652173</v>
      </c>
      <c r="H47" s="209">
        <v>1.5263157894736841</v>
      </c>
      <c r="I47" s="209">
        <v>1.6877637130801686</v>
      </c>
      <c r="J47" s="210">
        <v>5.7142857142857144</v>
      </c>
      <c r="K47" s="210">
        <v>1.3696876600102408</v>
      </c>
      <c r="L47" s="246">
        <v>2.7407407407407409</v>
      </c>
      <c r="M47" s="211"/>
      <c r="N47" s="245">
        <v>1.2481713165866288</v>
      </c>
      <c r="O47" s="213"/>
      <c r="P47" s="214">
        <v>2.0618556701030926</v>
      </c>
      <c r="Q47" s="214">
        <v>0.94637223974764018</v>
      </c>
      <c r="R47" s="214"/>
      <c r="S47" s="214"/>
      <c r="T47" s="214"/>
      <c r="U47" s="214"/>
      <c r="V47" s="214"/>
      <c r="W47" s="214"/>
      <c r="X47" s="214"/>
      <c r="Y47" s="214">
        <v>0.10822510822510206</v>
      </c>
      <c r="Z47" s="215"/>
      <c r="AA47" s="215"/>
      <c r="AB47" s="216">
        <v>9.902991995138849E-2</v>
      </c>
      <c r="AC47" s="177">
        <v>3.5650623885918007</v>
      </c>
      <c r="AD47" s="178">
        <v>2.4242424242424243</v>
      </c>
      <c r="AE47" s="178"/>
      <c r="AF47" s="178"/>
      <c r="AG47" s="178">
        <v>3.6521739130434785</v>
      </c>
      <c r="AH47" s="178">
        <v>1.5263157894736841</v>
      </c>
      <c r="AI47" s="178">
        <v>1.6877637130801686</v>
      </c>
      <c r="AJ47" s="217">
        <v>2.7407407407407409</v>
      </c>
      <c r="AK47" s="218">
        <v>1.5789310824733445</v>
      </c>
      <c r="AL47" s="170">
        <v>42160</v>
      </c>
      <c r="AM47" s="208"/>
      <c r="AN47" s="209">
        <v>2.5570212239747987E-2</v>
      </c>
      <c r="AO47" s="209">
        <v>0</v>
      </c>
      <c r="AP47" s="209">
        <v>0</v>
      </c>
      <c r="AQ47" s="209">
        <v>0</v>
      </c>
      <c r="AR47" s="209">
        <v>3.8606501460056143E-4</v>
      </c>
      <c r="AS47" s="209">
        <v>8.3235815357775786E-2</v>
      </c>
      <c r="AT47" s="209">
        <v>0</v>
      </c>
      <c r="AU47" s="210">
        <v>0</v>
      </c>
      <c r="AV47" s="210">
        <v>0</v>
      </c>
      <c r="AW47" s="246">
        <v>0</v>
      </c>
      <c r="AX47" s="211"/>
      <c r="AY47" s="212">
        <v>2.5189639574907945E-3</v>
      </c>
      <c r="AZ47" s="177">
        <v>0</v>
      </c>
      <c r="BA47" s="178">
        <v>5.9008729022440275E-2</v>
      </c>
      <c r="BB47" s="178">
        <v>0</v>
      </c>
      <c r="BC47" s="178">
        <v>0</v>
      </c>
      <c r="BD47" s="178">
        <v>0</v>
      </c>
      <c r="BE47" s="178">
        <v>0.10194221109341799</v>
      </c>
      <c r="BF47" s="178">
        <v>0</v>
      </c>
      <c r="BG47" s="217">
        <v>0</v>
      </c>
      <c r="BH47" s="218">
        <v>6.3432873757948871E-2</v>
      </c>
      <c r="BI47" s="218" t="s">
        <v>273</v>
      </c>
    </row>
    <row r="48" spans="1:61" x14ac:dyDescent="0.2">
      <c r="A48" s="170">
        <v>42163</v>
      </c>
      <c r="B48" s="208"/>
      <c r="C48" s="209">
        <v>0.62791168725946933</v>
      </c>
      <c r="D48" s="209"/>
      <c r="E48" s="209">
        <v>1.9148936170212765</v>
      </c>
      <c r="F48" s="209">
        <v>2.7166666666666663</v>
      </c>
      <c r="G48" s="209">
        <v>1.2931034482758621</v>
      </c>
      <c r="H48" s="209">
        <v>2.0526315789473686</v>
      </c>
      <c r="I48" s="209">
        <v>2.4305555555555558</v>
      </c>
      <c r="J48" s="210">
        <v>2.8571428571428572</v>
      </c>
      <c r="K48" s="210">
        <v>1.3696876600102408</v>
      </c>
      <c r="L48" s="246">
        <v>3.6851851851851851</v>
      </c>
      <c r="M48" s="211"/>
      <c r="N48" s="245">
        <v>1.7932804890122911</v>
      </c>
      <c r="O48" s="213"/>
      <c r="P48" s="214">
        <v>0.51020408163265307</v>
      </c>
      <c r="Q48" s="214"/>
      <c r="R48" s="214"/>
      <c r="S48" s="214"/>
      <c r="T48" s="214"/>
      <c r="U48" s="214"/>
      <c r="V48" s="214"/>
      <c r="W48" s="214"/>
      <c r="X48" s="214">
        <v>1.0752688172043012</v>
      </c>
      <c r="Y48" s="214">
        <v>0.32502708559046278</v>
      </c>
      <c r="Z48" s="215"/>
      <c r="AA48" s="215"/>
      <c r="AB48" s="216">
        <v>0.32530705953664019</v>
      </c>
      <c r="AC48" s="177">
        <v>3.5650623885918007</v>
      </c>
      <c r="AD48" s="178">
        <v>2.1148036253776437</v>
      </c>
      <c r="AE48" s="178"/>
      <c r="AF48" s="178"/>
      <c r="AG48" s="178">
        <v>2.8405797101449277</v>
      </c>
      <c r="AH48" s="178">
        <v>2.0526315789473686</v>
      </c>
      <c r="AI48" s="178">
        <v>2.4305555555555558</v>
      </c>
      <c r="AJ48" s="217">
        <v>3.6851851851851851</v>
      </c>
      <c r="AK48" s="218">
        <v>2.3586818923562163</v>
      </c>
      <c r="AL48" s="170">
        <v>42163</v>
      </c>
      <c r="AM48" s="208"/>
      <c r="AN48" s="209">
        <v>1.7116672127700155E-2</v>
      </c>
      <c r="AO48" s="209">
        <v>0</v>
      </c>
      <c r="AP48" s="209">
        <v>6.5117372435881367E-3</v>
      </c>
      <c r="AQ48" s="209">
        <v>3.3813244113826059E-2</v>
      </c>
      <c r="AR48" s="209">
        <v>2.086837916759792E-4</v>
      </c>
      <c r="AS48" s="209">
        <v>2.2947987049086314E-2</v>
      </c>
      <c r="AT48" s="209">
        <v>6.3942380242316046E-3</v>
      </c>
      <c r="AU48" s="210">
        <v>0</v>
      </c>
      <c r="AV48" s="210">
        <v>0</v>
      </c>
      <c r="AW48" s="246">
        <v>5.8543827665705379E-3</v>
      </c>
      <c r="AX48" s="211"/>
      <c r="AY48" s="212">
        <v>1.2255194947002309E-3</v>
      </c>
      <c r="AZ48" s="177">
        <v>0</v>
      </c>
      <c r="BA48" s="178">
        <v>5.64054027420385E-3</v>
      </c>
      <c r="BB48" s="178">
        <v>0</v>
      </c>
      <c r="BC48" s="178">
        <v>1.4296202871332559E-2</v>
      </c>
      <c r="BD48" s="178">
        <v>0</v>
      </c>
      <c r="BE48" s="178">
        <v>2.8105311756382503E-2</v>
      </c>
      <c r="BF48" s="178">
        <v>8.1820064289591862E-3</v>
      </c>
      <c r="BG48" s="217">
        <v>4.4930028906911265E-2</v>
      </c>
      <c r="BH48" s="218">
        <v>1.740281014624364E-2</v>
      </c>
      <c r="BI48" s="218" t="s">
        <v>273</v>
      </c>
    </row>
    <row r="49" spans="1:61" x14ac:dyDescent="0.2">
      <c r="A49" s="170">
        <v>42164</v>
      </c>
      <c r="B49" s="208"/>
      <c r="C49" s="209">
        <v>0.83537082314588429</v>
      </c>
      <c r="D49" s="209"/>
      <c r="E49" s="209">
        <v>4.1666666666666661</v>
      </c>
      <c r="F49" s="209">
        <v>2.7777777777777777</v>
      </c>
      <c r="G49" s="209">
        <v>4.7413793103448274</v>
      </c>
      <c r="H49" s="209">
        <v>1.64021164021164</v>
      </c>
      <c r="I49" s="209">
        <v>2.4305555555555558</v>
      </c>
      <c r="J49" s="210">
        <v>2.8571428571428572</v>
      </c>
      <c r="K49" s="210">
        <v>1.272562004934424</v>
      </c>
      <c r="L49" s="246">
        <v>3.6666666666666665</v>
      </c>
      <c r="M49" s="211"/>
      <c r="N49" s="245">
        <v>2.289650078252591</v>
      </c>
      <c r="O49" s="213"/>
      <c r="P49" s="214"/>
      <c r="Q49" s="214"/>
      <c r="R49" s="214"/>
      <c r="S49" s="214"/>
      <c r="T49" s="214"/>
      <c r="U49" s="214"/>
      <c r="V49" s="214"/>
      <c r="W49" s="214"/>
      <c r="X49" s="214"/>
      <c r="Y49" s="214">
        <v>0.10822510822510206</v>
      </c>
      <c r="Z49" s="215"/>
      <c r="AA49" s="215"/>
      <c r="AB49" s="216">
        <v>0.10664397903179493</v>
      </c>
      <c r="AC49" s="177">
        <v>3.5650623885918007</v>
      </c>
      <c r="AD49" s="178">
        <v>2.416918429003021</v>
      </c>
      <c r="AE49" s="178"/>
      <c r="AF49" s="178"/>
      <c r="AG49" s="178">
        <v>1.0969976905311778</v>
      </c>
      <c r="AH49" s="178">
        <v>1.64021164021164</v>
      </c>
      <c r="AI49" s="178">
        <v>2.4305555555555558</v>
      </c>
      <c r="AJ49" s="217">
        <v>3.6666666666666665</v>
      </c>
      <c r="AK49" s="218">
        <v>1.5717655056515007</v>
      </c>
      <c r="AL49" s="170">
        <v>42164</v>
      </c>
      <c r="AM49" s="208"/>
      <c r="AN49" s="209">
        <v>2.0470142585372022E-2</v>
      </c>
      <c r="AO49" s="209">
        <v>0</v>
      </c>
      <c r="AP49" s="209">
        <v>3.4512207391017125E-2</v>
      </c>
      <c r="AQ49" s="209">
        <v>4.3601288462565183E-2</v>
      </c>
      <c r="AR49" s="209">
        <v>1.6246033181974979E-3</v>
      </c>
      <c r="AS49" s="209">
        <v>4.387760430035624E-4</v>
      </c>
      <c r="AT49" s="209">
        <v>0</v>
      </c>
      <c r="AU49" s="210">
        <v>0</v>
      </c>
      <c r="AV49" s="210">
        <v>2.8194031323568798E-2</v>
      </c>
      <c r="AW49" s="246">
        <v>0</v>
      </c>
      <c r="AX49" s="211"/>
      <c r="AY49" s="212">
        <v>2.8595454876338719E-3</v>
      </c>
      <c r="AZ49" s="177">
        <v>0</v>
      </c>
      <c r="BA49" s="178">
        <v>1.7355508536011845E-2</v>
      </c>
      <c r="BB49" s="178">
        <v>0</v>
      </c>
      <c r="BC49" s="178">
        <v>0</v>
      </c>
      <c r="BD49" s="178">
        <v>5.2441254394805126E-2</v>
      </c>
      <c r="BE49" s="178">
        <v>5.3738645805702671E-4</v>
      </c>
      <c r="BF49" s="178">
        <v>0</v>
      </c>
      <c r="BG49" s="217">
        <v>0</v>
      </c>
      <c r="BH49" s="218">
        <v>6.8675870308373063E-3</v>
      </c>
      <c r="BI49" s="218" t="s">
        <v>273</v>
      </c>
    </row>
    <row r="50" spans="1:61" x14ac:dyDescent="0.2">
      <c r="A50" s="170">
        <v>42165</v>
      </c>
      <c r="B50" s="208"/>
      <c r="C50" s="209">
        <v>0.64790443409597076</v>
      </c>
      <c r="D50" s="209"/>
      <c r="E50" s="209">
        <v>6.1571125265392785</v>
      </c>
      <c r="F50" s="209">
        <v>2.6888888888888891</v>
      </c>
      <c r="G50" s="209">
        <v>3.4482758620689653</v>
      </c>
      <c r="H50" s="209">
        <v>1.0165864098448367</v>
      </c>
      <c r="I50" s="209">
        <v>6.0220525869380825</v>
      </c>
      <c r="J50" s="210">
        <v>2.8571428571428572</v>
      </c>
      <c r="K50" s="210"/>
      <c r="L50" s="246">
        <v>3.6666666666666665</v>
      </c>
      <c r="M50" s="211"/>
      <c r="N50" s="245">
        <v>1.3209647367896868</v>
      </c>
      <c r="O50" s="213"/>
      <c r="P50" s="214"/>
      <c r="Q50" s="214"/>
      <c r="R50" s="214"/>
      <c r="S50" s="214"/>
      <c r="T50" s="214"/>
      <c r="U50" s="214"/>
      <c r="V50" s="214">
        <v>1.0752688172043012</v>
      </c>
      <c r="W50" s="214"/>
      <c r="X50" s="214"/>
      <c r="Y50" s="214">
        <v>0.10834236186349785</v>
      </c>
      <c r="Z50" s="215"/>
      <c r="AA50" s="215"/>
      <c r="AB50" s="216">
        <v>0.11016402553675478</v>
      </c>
      <c r="AC50" s="177">
        <v>3.4423407917383817</v>
      </c>
      <c r="AD50" s="178">
        <v>1.5105740181268883</v>
      </c>
      <c r="AE50" s="178"/>
      <c r="AF50" s="178"/>
      <c r="AG50" s="178">
        <v>1.4442518775274409</v>
      </c>
      <c r="AH50" s="178">
        <v>1.0165864098448367</v>
      </c>
      <c r="AI50" s="178">
        <v>6.0220525869380825</v>
      </c>
      <c r="AJ50" s="217">
        <v>3.6666666666666665</v>
      </c>
      <c r="AK50" s="218">
        <v>2.4818876052476995</v>
      </c>
      <c r="AL50" s="170">
        <v>42165</v>
      </c>
      <c r="AM50" s="208"/>
      <c r="AN50" s="209">
        <v>8.3836761441796683E-4</v>
      </c>
      <c r="AO50" s="209">
        <v>0</v>
      </c>
      <c r="AP50" s="209">
        <v>1.660492997114975E-3</v>
      </c>
      <c r="AQ50" s="209">
        <v>0</v>
      </c>
      <c r="AR50" s="209">
        <v>0</v>
      </c>
      <c r="AS50" s="209">
        <v>4.387760430035624E-4</v>
      </c>
      <c r="AT50" s="209">
        <v>7.6730856290779257E-3</v>
      </c>
      <c r="AU50" s="210">
        <v>1.5478267406970085E-3</v>
      </c>
      <c r="AV50" s="210">
        <v>3.8061942286817876E-2</v>
      </c>
      <c r="AW50" s="246">
        <v>0</v>
      </c>
      <c r="AX50" s="211"/>
      <c r="AY50" s="212">
        <v>1.3106648772360003E-4</v>
      </c>
      <c r="AZ50" s="177">
        <v>3.3792351286468396E-2</v>
      </c>
      <c r="BA50" s="178">
        <v>0</v>
      </c>
      <c r="BB50" s="178">
        <v>0</v>
      </c>
      <c r="BC50" s="178">
        <v>0</v>
      </c>
      <c r="BD50" s="178">
        <v>5.3201272574439983E-2</v>
      </c>
      <c r="BE50" s="178">
        <v>5.3738645805702671E-4</v>
      </c>
      <c r="BF50" s="178">
        <v>9.8184077147510235E-3</v>
      </c>
      <c r="BG50" s="217">
        <v>0</v>
      </c>
      <c r="BH50" s="218">
        <v>3.9384011646378817E-3</v>
      </c>
      <c r="BI50" s="218" t="s">
        <v>273</v>
      </c>
    </row>
    <row r="51" spans="1:61" x14ac:dyDescent="0.2">
      <c r="A51" s="170">
        <v>42166</v>
      </c>
      <c r="B51" s="208"/>
      <c r="C51" s="209">
        <v>0.63162184189079051</v>
      </c>
      <c r="D51" s="209"/>
      <c r="E51" s="209">
        <v>4.2553191489361701</v>
      </c>
      <c r="F51" s="209">
        <v>1.3513513513513513</v>
      </c>
      <c r="G51" s="209">
        <v>3.4482758620689653</v>
      </c>
      <c r="H51" s="209">
        <v>2.3497267759562841</v>
      </c>
      <c r="I51" s="209">
        <v>1.6593886462882095</v>
      </c>
      <c r="J51" s="210">
        <v>2.8571428571428572</v>
      </c>
      <c r="K51" s="210"/>
      <c r="L51" s="246">
        <v>3.6666666666666665</v>
      </c>
      <c r="M51" s="211"/>
      <c r="N51" s="245">
        <v>2.5431873184803386</v>
      </c>
      <c r="O51" s="213"/>
      <c r="P51" s="214"/>
      <c r="Q51" s="214"/>
      <c r="R51" s="214"/>
      <c r="S51" s="214"/>
      <c r="T51" s="214"/>
      <c r="U51" s="214"/>
      <c r="V51" s="214">
        <v>0.63829787234041957</v>
      </c>
      <c r="W51" s="214"/>
      <c r="X51" s="214">
        <v>1.0752688172043012</v>
      </c>
      <c r="Y51" s="214">
        <v>0.10822510822510206</v>
      </c>
      <c r="Z51" s="215"/>
      <c r="AA51" s="215"/>
      <c r="AB51" s="216">
        <v>0.12689544419543791</v>
      </c>
      <c r="AC51" s="177">
        <v>3.4423407917383817</v>
      </c>
      <c r="AD51" s="178">
        <v>2.7272727272727271</v>
      </c>
      <c r="AE51" s="178"/>
      <c r="AF51" s="178"/>
      <c r="AG51" s="178">
        <v>1.4442518775274409</v>
      </c>
      <c r="AH51" s="178">
        <v>2.3497267759562841</v>
      </c>
      <c r="AI51" s="178">
        <v>1.6593886462882095</v>
      </c>
      <c r="AJ51" s="217">
        <v>3.6666666666666665</v>
      </c>
      <c r="AK51" s="218">
        <v>2.3951690394559288</v>
      </c>
      <c r="AL51" s="170">
        <v>42166</v>
      </c>
      <c r="AM51" s="208"/>
      <c r="AN51" s="209">
        <v>1.1876874537587864E-3</v>
      </c>
      <c r="AO51" s="209">
        <v>0</v>
      </c>
      <c r="AP51" s="209">
        <v>1.9209624868585001E-2</v>
      </c>
      <c r="AQ51" s="209">
        <v>3.5592888540869538E-3</v>
      </c>
      <c r="AR51" s="209">
        <v>0</v>
      </c>
      <c r="AS51" s="209">
        <v>2.6326562580213743E-2</v>
      </c>
      <c r="AT51" s="209">
        <v>4.6038513774467552E-3</v>
      </c>
      <c r="AU51" s="210">
        <v>0</v>
      </c>
      <c r="AV51" s="210">
        <v>0</v>
      </c>
      <c r="AW51" s="246">
        <v>0</v>
      </c>
      <c r="AX51" s="211"/>
      <c r="AY51" s="212">
        <v>1.1757716307467477E-3</v>
      </c>
      <c r="AZ51" s="177">
        <v>0</v>
      </c>
      <c r="BA51" s="178">
        <v>5.1719415437315307E-2</v>
      </c>
      <c r="BB51" s="178">
        <v>0</v>
      </c>
      <c r="BC51" s="178">
        <v>0</v>
      </c>
      <c r="BD51" s="178">
        <v>0</v>
      </c>
      <c r="BE51" s="178">
        <v>3.2243187483421608E-2</v>
      </c>
      <c r="BF51" s="178">
        <v>5.8910446288506146E-3</v>
      </c>
      <c r="BG51" s="217">
        <v>0</v>
      </c>
      <c r="BH51" s="218">
        <v>2.9882618836689925E-2</v>
      </c>
      <c r="BI51" s="218" t="s">
        <v>273</v>
      </c>
    </row>
    <row r="52" spans="1:61" x14ac:dyDescent="0.2">
      <c r="A52" s="170">
        <v>42167</v>
      </c>
      <c r="B52" s="208"/>
      <c r="C52" s="209">
        <v>1.5995140716744281</v>
      </c>
      <c r="D52" s="209"/>
      <c r="E52" s="209">
        <v>3.1847133757961785</v>
      </c>
      <c r="F52" s="209">
        <v>2.1743869209809263</v>
      </c>
      <c r="G52" s="209">
        <v>3.4482758620689653</v>
      </c>
      <c r="H52" s="209">
        <v>2.008686210640608</v>
      </c>
      <c r="I52" s="209">
        <v>3.9130434782608701</v>
      </c>
      <c r="J52" s="210">
        <v>2.9117647058823528</v>
      </c>
      <c r="K52" s="210">
        <v>2.5974025974025974</v>
      </c>
      <c r="L52" s="246">
        <v>2.7407407407407409</v>
      </c>
      <c r="M52" s="211"/>
      <c r="N52" s="245">
        <v>2.2549081779320219</v>
      </c>
      <c r="O52" s="213"/>
      <c r="P52" s="214"/>
      <c r="Q52" s="214"/>
      <c r="R52" s="214"/>
      <c r="S52" s="214"/>
      <c r="T52" s="214"/>
      <c r="U52" s="214"/>
      <c r="V52" s="214"/>
      <c r="W52" s="214"/>
      <c r="X52" s="214">
        <v>2.1505376344086025</v>
      </c>
      <c r="Y52" s="214">
        <v>0.21621621621621931</v>
      </c>
      <c r="Z52" s="215"/>
      <c r="AA52" s="215"/>
      <c r="AB52" s="216">
        <v>0.21500726769087483</v>
      </c>
      <c r="AC52" s="177">
        <v>3.75</v>
      </c>
      <c r="AD52" s="178">
        <v>5.7575757575757578</v>
      </c>
      <c r="AE52" s="178"/>
      <c r="AF52" s="178"/>
      <c r="AG52" s="178">
        <v>3.1773541305603699</v>
      </c>
      <c r="AH52" s="178">
        <v>2.008686210640608</v>
      </c>
      <c r="AI52" s="178">
        <v>3.9130434782608701</v>
      </c>
      <c r="AJ52" s="217">
        <v>2.7407407407407409</v>
      </c>
      <c r="AK52" s="218">
        <v>3.3827452902939905</v>
      </c>
      <c r="AL52" s="170">
        <v>42167</v>
      </c>
      <c r="AM52" s="208"/>
      <c r="AN52" s="209">
        <v>2.0889326392581006E-2</v>
      </c>
      <c r="AO52" s="209">
        <v>0</v>
      </c>
      <c r="AP52" s="209">
        <v>1.3023474487176274E-3</v>
      </c>
      <c r="AQ52" s="209">
        <v>1.6016799843391289E-2</v>
      </c>
      <c r="AR52" s="209">
        <v>0</v>
      </c>
      <c r="AS52" s="209">
        <v>1.4962263066421478E-2</v>
      </c>
      <c r="AT52" s="209">
        <v>0.14885786120411176</v>
      </c>
      <c r="AU52" s="210">
        <v>2.2111810581385834E-3</v>
      </c>
      <c r="AV52" s="210">
        <v>0</v>
      </c>
      <c r="AW52" s="246">
        <v>0</v>
      </c>
      <c r="AX52" s="211"/>
      <c r="AY52" s="212">
        <v>1.2341297019229491E-3</v>
      </c>
      <c r="AZ52" s="177">
        <v>1.4158995189030257</v>
      </c>
      <c r="BA52" s="178">
        <v>9.0248644387261601E-3</v>
      </c>
      <c r="BB52" s="178">
        <v>0</v>
      </c>
      <c r="BC52" s="178">
        <v>0</v>
      </c>
      <c r="BD52" s="178">
        <v>0</v>
      </c>
      <c r="BE52" s="178">
        <v>1.8324878219744614E-2</v>
      </c>
      <c r="BF52" s="178">
        <v>0.19047710966616987</v>
      </c>
      <c r="BG52" s="217">
        <v>0</v>
      </c>
      <c r="BH52" s="218">
        <v>7.684805272499666E-2</v>
      </c>
      <c r="BI52" s="218" t="s">
        <v>273</v>
      </c>
    </row>
    <row r="53" spans="1:61" x14ac:dyDescent="0.2">
      <c r="A53" s="170">
        <v>42170</v>
      </c>
      <c r="B53" s="208"/>
      <c r="C53" s="209">
        <v>0.77535196898592129</v>
      </c>
      <c r="D53" s="209"/>
      <c r="E53" s="209">
        <v>3.1847133757961785</v>
      </c>
      <c r="F53" s="209">
        <v>1.3756146069277939</v>
      </c>
      <c r="G53" s="209">
        <v>3.4482758620689653</v>
      </c>
      <c r="H53" s="209">
        <v>1.3888888888888888</v>
      </c>
      <c r="I53" s="209">
        <v>13.274336283185843</v>
      </c>
      <c r="J53" s="210">
        <v>2.9117647058823528</v>
      </c>
      <c r="K53" s="210">
        <v>2.5974025974025974</v>
      </c>
      <c r="L53" s="246">
        <v>3.5849056603773586</v>
      </c>
      <c r="M53" s="211"/>
      <c r="N53" s="245">
        <v>1.6325481178234318</v>
      </c>
      <c r="O53" s="213"/>
      <c r="P53" s="214"/>
      <c r="Q53" s="214"/>
      <c r="R53" s="214"/>
      <c r="S53" s="214"/>
      <c r="T53" s="214"/>
      <c r="U53" s="214"/>
      <c r="V53" s="214"/>
      <c r="W53" s="214"/>
      <c r="X53" s="214"/>
      <c r="Y53" s="214">
        <v>0.10822510822510206</v>
      </c>
      <c r="Z53" s="215"/>
      <c r="AA53" s="215"/>
      <c r="AB53" s="216">
        <v>0.10822510822510206</v>
      </c>
      <c r="AC53" s="177">
        <v>3.75</v>
      </c>
      <c r="AD53" s="178">
        <v>5.4545454545454541</v>
      </c>
      <c r="AE53" s="178"/>
      <c r="AF53" s="178"/>
      <c r="AG53" s="178">
        <v>2.8169014084507045</v>
      </c>
      <c r="AH53" s="178">
        <v>1.3888888888888888</v>
      </c>
      <c r="AI53" s="178">
        <v>13.274336283185843</v>
      </c>
      <c r="AJ53" s="217">
        <v>3.5849056603773586</v>
      </c>
      <c r="AK53" s="218">
        <v>1.8306648854449885</v>
      </c>
      <c r="AL53" s="170">
        <v>42170</v>
      </c>
      <c r="AM53" s="208"/>
      <c r="AN53" s="209">
        <v>2.7945587147265557E-3</v>
      </c>
      <c r="AO53" s="209">
        <v>0</v>
      </c>
      <c r="AP53" s="209">
        <v>0</v>
      </c>
      <c r="AQ53" s="209">
        <v>1.6906622056913029E-2</v>
      </c>
      <c r="AR53" s="209">
        <v>0</v>
      </c>
      <c r="AS53" s="209">
        <v>3.0714323010249373E-2</v>
      </c>
      <c r="AT53" s="209">
        <v>7.417316108108662E-3</v>
      </c>
      <c r="AU53" s="210">
        <v>0</v>
      </c>
      <c r="AV53" s="210">
        <v>0</v>
      </c>
      <c r="AW53" s="246">
        <v>2.1075777959653937E-3</v>
      </c>
      <c r="AX53" s="211"/>
      <c r="AY53" s="212">
        <v>7.7109189127898986E-4</v>
      </c>
      <c r="AZ53" s="177">
        <v>0</v>
      </c>
      <c r="BA53" s="178">
        <v>0</v>
      </c>
      <c r="BB53" s="178">
        <v>0</v>
      </c>
      <c r="BC53" s="178">
        <v>0</v>
      </c>
      <c r="BD53" s="178">
        <v>7.6001817963485688E-3</v>
      </c>
      <c r="BE53" s="178">
        <v>3.7617052063991879E-2</v>
      </c>
      <c r="BF53" s="178">
        <v>9.4911274575926567E-3</v>
      </c>
      <c r="BG53" s="217">
        <v>1.6174810406488053E-2</v>
      </c>
      <c r="BH53" s="218">
        <v>1.8633560510192979E-2</v>
      </c>
      <c r="BI53" s="218" t="s">
        <v>273</v>
      </c>
    </row>
    <row r="54" spans="1:61" x14ac:dyDescent="0.2">
      <c r="A54" s="170">
        <v>42171</v>
      </c>
      <c r="B54" s="208"/>
      <c r="C54" s="209">
        <v>0.93877551020408156</v>
      </c>
      <c r="D54" s="209"/>
      <c r="E54" s="209">
        <v>1.0638297872340425</v>
      </c>
      <c r="F54" s="209">
        <v>0.55555555555555558</v>
      </c>
      <c r="G54" s="209">
        <v>3.4042553191489362</v>
      </c>
      <c r="H54" s="209">
        <v>1.5555555555555556</v>
      </c>
      <c r="I54" s="209"/>
      <c r="J54" s="210">
        <v>2.8293798228065161</v>
      </c>
      <c r="K54" s="210">
        <v>2.5974025974025974</v>
      </c>
      <c r="L54" s="246">
        <v>1.8867924528301887</v>
      </c>
      <c r="M54" s="211"/>
      <c r="N54" s="245">
        <v>1.3070882614007393</v>
      </c>
      <c r="O54" s="213"/>
      <c r="P54" s="214"/>
      <c r="Q54" s="214"/>
      <c r="R54" s="214"/>
      <c r="S54" s="214"/>
      <c r="T54" s="214"/>
      <c r="U54" s="214"/>
      <c r="V54" s="214"/>
      <c r="W54" s="214"/>
      <c r="X54" s="214"/>
      <c r="Y54" s="214">
        <v>0.54112554112554112</v>
      </c>
      <c r="Z54" s="215"/>
      <c r="AA54" s="215"/>
      <c r="AB54" s="216">
        <v>0.53118350164014871</v>
      </c>
      <c r="AC54" s="177">
        <v>3.75</v>
      </c>
      <c r="AD54" s="178">
        <v>5.4545454545454541</v>
      </c>
      <c r="AE54" s="178"/>
      <c r="AF54" s="178"/>
      <c r="AG54" s="178">
        <v>2.8169014084507045</v>
      </c>
      <c r="AH54" s="178">
        <v>1.5555555555555556</v>
      </c>
      <c r="AI54" s="178"/>
      <c r="AJ54" s="217">
        <v>1.8867924528301887</v>
      </c>
      <c r="AK54" s="218">
        <v>1.5123183828174354</v>
      </c>
      <c r="AL54" s="170">
        <v>42171</v>
      </c>
      <c r="AM54" s="208"/>
      <c r="AN54" s="209">
        <v>3.0041506183310475E-3</v>
      </c>
      <c r="AO54" s="209">
        <v>0</v>
      </c>
      <c r="AP54" s="209">
        <v>5.9224250230434101E-2</v>
      </c>
      <c r="AQ54" s="209">
        <v>3.1143777473260845E-2</v>
      </c>
      <c r="AR54" s="209">
        <v>7.8778131357682139E-4</v>
      </c>
      <c r="AS54" s="209">
        <v>3.7515351676804587E-2</v>
      </c>
      <c r="AT54" s="209">
        <v>1.0230780838770567E-2</v>
      </c>
      <c r="AU54" s="210">
        <v>2.2111810581385834E-3</v>
      </c>
      <c r="AV54" s="210">
        <v>1.40970156617844E-3</v>
      </c>
      <c r="AW54" s="246">
        <v>0</v>
      </c>
      <c r="AX54" s="211"/>
      <c r="AY54" s="212">
        <v>3.403901922047948E-3</v>
      </c>
      <c r="AZ54" s="177">
        <v>0</v>
      </c>
      <c r="BA54" s="178">
        <v>0</v>
      </c>
      <c r="BB54" s="178">
        <v>0</v>
      </c>
      <c r="BC54" s="178">
        <v>0</v>
      </c>
      <c r="BD54" s="178">
        <v>0</v>
      </c>
      <c r="BE54" s="178">
        <v>4.5946542163875795E-2</v>
      </c>
      <c r="BF54" s="178">
        <v>1.30912102863347E-2</v>
      </c>
      <c r="BG54" s="217">
        <v>0</v>
      </c>
      <c r="BH54" s="218">
        <v>2.2030431514693149E-2</v>
      </c>
      <c r="BI54" s="218" t="s">
        <v>273</v>
      </c>
    </row>
    <row r="55" spans="1:61" x14ac:dyDescent="0.2">
      <c r="A55" s="170">
        <v>42172</v>
      </c>
      <c r="B55" s="208"/>
      <c r="C55" s="209">
        <v>2.0412371134020622</v>
      </c>
      <c r="D55" s="209"/>
      <c r="E55" s="209">
        <v>1.956521739130435</v>
      </c>
      <c r="F55" s="209">
        <v>3.6312849162011176</v>
      </c>
      <c r="G55" s="209">
        <v>3.4042553191489362</v>
      </c>
      <c r="H55" s="209">
        <v>3.3333333333333335</v>
      </c>
      <c r="I55" s="209"/>
      <c r="J55" s="210">
        <v>9.9742783652472138</v>
      </c>
      <c r="K55" s="210">
        <v>2.5974025974025974</v>
      </c>
      <c r="L55" s="246">
        <v>2.4528301886792456</v>
      </c>
      <c r="M55" s="211"/>
      <c r="N55" s="245">
        <v>3.0432963857317992</v>
      </c>
      <c r="O55" s="213"/>
      <c r="P55" s="214"/>
      <c r="Q55" s="214"/>
      <c r="R55" s="214"/>
      <c r="S55" s="214"/>
      <c r="T55" s="214"/>
      <c r="U55" s="214"/>
      <c r="V55" s="214"/>
      <c r="W55" s="214">
        <v>0.63897763578274147</v>
      </c>
      <c r="X55" s="214"/>
      <c r="Y55" s="214">
        <v>0.10822510822510206</v>
      </c>
      <c r="Z55" s="215"/>
      <c r="AA55" s="215"/>
      <c r="AB55" s="216">
        <v>0.10822510822510206</v>
      </c>
      <c r="AC55" s="177">
        <v>3.75</v>
      </c>
      <c r="AD55" s="178">
        <v>2.8037383177570092</v>
      </c>
      <c r="AE55" s="178"/>
      <c r="AF55" s="178">
        <v>106.93877551020408</v>
      </c>
      <c r="AG55" s="178">
        <v>3.0985915492957745</v>
      </c>
      <c r="AH55" s="178">
        <v>3.3333333333333335</v>
      </c>
      <c r="AI55" s="178"/>
      <c r="AJ55" s="217">
        <v>2.4528301886792456</v>
      </c>
      <c r="AK55" s="218">
        <v>3.327742975057137</v>
      </c>
      <c r="AL55" s="170">
        <v>42172</v>
      </c>
      <c r="AM55" s="208"/>
      <c r="AN55" s="209">
        <v>5.5891174294531113E-3</v>
      </c>
      <c r="AO55" s="209">
        <v>0</v>
      </c>
      <c r="AP55" s="209">
        <v>3.9070423461528822E-2</v>
      </c>
      <c r="AQ55" s="209">
        <v>1.7796444270434769E-3</v>
      </c>
      <c r="AR55" s="209">
        <v>1.1707160713022432E-3</v>
      </c>
      <c r="AS55" s="209">
        <v>7.3319476785895274E-2</v>
      </c>
      <c r="AT55" s="209">
        <v>0</v>
      </c>
      <c r="AU55" s="210">
        <v>0</v>
      </c>
      <c r="AV55" s="210">
        <v>0</v>
      </c>
      <c r="AW55" s="246">
        <v>0</v>
      </c>
      <c r="AX55" s="211"/>
      <c r="AY55" s="212">
        <v>3.8985104925085413E-3</v>
      </c>
      <c r="AZ55" s="177">
        <v>0</v>
      </c>
      <c r="BA55" s="178">
        <v>8.6777542680059223E-3</v>
      </c>
      <c r="BB55" s="178">
        <v>0</v>
      </c>
      <c r="BC55" s="178">
        <v>0</v>
      </c>
      <c r="BD55" s="178">
        <v>0</v>
      </c>
      <c r="BE55" s="178">
        <v>8.9797277141329179E-2</v>
      </c>
      <c r="BF55" s="178">
        <v>0</v>
      </c>
      <c r="BG55" s="217">
        <v>0</v>
      </c>
      <c r="BH55" s="218">
        <v>4.3593177891085549E-2</v>
      </c>
      <c r="BI55" s="218" t="s">
        <v>273</v>
      </c>
    </row>
    <row r="56" spans="1:61" x14ac:dyDescent="0.2">
      <c r="A56" s="170">
        <v>42173</v>
      </c>
      <c r="B56" s="208"/>
      <c r="C56" s="209">
        <v>0.81064227811265854</v>
      </c>
      <c r="D56" s="209"/>
      <c r="E56" s="209">
        <v>2.8199566160520604</v>
      </c>
      <c r="F56" s="209">
        <v>1.0934065934065933</v>
      </c>
      <c r="G56" s="209">
        <v>1.25</v>
      </c>
      <c r="H56" s="209">
        <v>1.6111111111111112</v>
      </c>
      <c r="I56" s="209"/>
      <c r="J56" s="210">
        <v>9.9742783652472138</v>
      </c>
      <c r="K56" s="210">
        <v>2.5974025974025974</v>
      </c>
      <c r="L56" s="246">
        <v>2.4528301886792456</v>
      </c>
      <c r="M56" s="211"/>
      <c r="N56" s="245">
        <v>1.4695497339232682</v>
      </c>
      <c r="O56" s="213"/>
      <c r="P56" s="214"/>
      <c r="Q56" s="214"/>
      <c r="R56" s="214"/>
      <c r="S56" s="214"/>
      <c r="T56" s="214"/>
      <c r="U56" s="214"/>
      <c r="V56" s="214"/>
      <c r="W56" s="214"/>
      <c r="X56" s="214"/>
      <c r="Y56" s="214">
        <v>0.10822510822510206</v>
      </c>
      <c r="Z56" s="215"/>
      <c r="AA56" s="215"/>
      <c r="AB56" s="216">
        <v>0.10822510822510206</v>
      </c>
      <c r="AC56" s="177">
        <v>3.75</v>
      </c>
      <c r="AD56" s="178">
        <v>2.4922118380062304</v>
      </c>
      <c r="AE56" s="178"/>
      <c r="AF56" s="178">
        <v>106.93877551020408</v>
      </c>
      <c r="AG56" s="178">
        <v>5.7142857142857144</v>
      </c>
      <c r="AH56" s="178">
        <v>1.6111111111111112</v>
      </c>
      <c r="AI56" s="178"/>
      <c r="AJ56" s="217">
        <v>2.4528301886792456</v>
      </c>
      <c r="AK56" s="218">
        <v>2.1832327417352215</v>
      </c>
      <c r="AL56" s="170">
        <v>42173</v>
      </c>
      <c r="AM56" s="208"/>
      <c r="AN56" s="209">
        <v>3.0041506183310475E-3</v>
      </c>
      <c r="AO56" s="209">
        <v>0</v>
      </c>
      <c r="AP56" s="209">
        <v>1.9437535672110588E-2</v>
      </c>
      <c r="AQ56" s="209">
        <v>3.7372532967913014E-2</v>
      </c>
      <c r="AR56" s="209">
        <v>1.8781541250838127E-4</v>
      </c>
      <c r="AS56" s="209">
        <v>1.0530625032085499E-2</v>
      </c>
      <c r="AT56" s="209">
        <v>0</v>
      </c>
      <c r="AU56" s="210">
        <v>0</v>
      </c>
      <c r="AV56" s="210">
        <v>0</v>
      </c>
      <c r="AW56" s="246">
        <v>0</v>
      </c>
      <c r="AX56" s="211"/>
      <c r="AY56" s="212">
        <v>1.0542720399372789E-3</v>
      </c>
      <c r="AZ56" s="177">
        <v>0</v>
      </c>
      <c r="BA56" s="178">
        <v>0</v>
      </c>
      <c r="BB56" s="178">
        <v>0</v>
      </c>
      <c r="BC56" s="178">
        <v>0</v>
      </c>
      <c r="BD56" s="178">
        <v>3.0400727185394275E-2</v>
      </c>
      <c r="BE56" s="178">
        <v>1.2897274993368643E-2</v>
      </c>
      <c r="BF56" s="178">
        <v>0</v>
      </c>
      <c r="BG56" s="217">
        <v>0</v>
      </c>
      <c r="BH56" s="218">
        <v>6.8922020381162932E-3</v>
      </c>
      <c r="BI56" s="218" t="s">
        <v>273</v>
      </c>
    </row>
    <row r="57" spans="1:61" x14ac:dyDescent="0.2">
      <c r="A57" s="170">
        <v>42174</v>
      </c>
      <c r="B57" s="208"/>
      <c r="C57" s="209">
        <v>1.0208333333333333</v>
      </c>
      <c r="D57" s="209"/>
      <c r="E57" s="209">
        <v>2.536997885835095</v>
      </c>
      <c r="F57" s="209">
        <v>2.1813186813186816</v>
      </c>
      <c r="G57" s="209">
        <v>5.6000000000000005</v>
      </c>
      <c r="H57" s="209">
        <v>1.6949152542372881</v>
      </c>
      <c r="I57" s="209">
        <v>9.0909090909090917</v>
      </c>
      <c r="J57" s="210">
        <v>7.1448985424406972</v>
      </c>
      <c r="K57" s="210"/>
      <c r="L57" s="246">
        <v>2.4528301886792456</v>
      </c>
      <c r="M57" s="211"/>
      <c r="N57" s="245">
        <v>1.8474210918053573</v>
      </c>
      <c r="O57" s="213"/>
      <c r="P57" s="214"/>
      <c r="Q57" s="214"/>
      <c r="R57" s="214"/>
      <c r="S57" s="214"/>
      <c r="T57" s="214"/>
      <c r="U57" s="214"/>
      <c r="V57" s="214"/>
      <c r="W57" s="214">
        <v>1.5974440894568689</v>
      </c>
      <c r="X57" s="214">
        <v>1.0752688172043012</v>
      </c>
      <c r="Y57" s="214">
        <v>0.10834236186349785</v>
      </c>
      <c r="Z57" s="215"/>
      <c r="AA57" s="215"/>
      <c r="AB57" s="216">
        <v>0.10834236186349785</v>
      </c>
      <c r="AC57" s="177">
        <v>3.6144578313253009</v>
      </c>
      <c r="AD57" s="178">
        <v>2.4922118380062304</v>
      </c>
      <c r="AE57" s="178"/>
      <c r="AF57" s="178">
        <v>106.93877551020408</v>
      </c>
      <c r="AG57" s="178">
        <v>2.8571428571428572</v>
      </c>
      <c r="AH57" s="178">
        <v>1.6949152542372881</v>
      </c>
      <c r="AI57" s="178">
        <v>9.0909090909090917</v>
      </c>
      <c r="AJ57" s="217">
        <v>2.4528301886792456</v>
      </c>
      <c r="AK57" s="218">
        <v>1.8056654267584533</v>
      </c>
      <c r="AL57" s="170">
        <v>42174</v>
      </c>
      <c r="AM57" s="208"/>
      <c r="AN57" s="209">
        <v>9.9905474051474371E-3</v>
      </c>
      <c r="AO57" s="209">
        <v>0</v>
      </c>
      <c r="AP57" s="209">
        <v>4.8186855602552212E-3</v>
      </c>
      <c r="AQ57" s="209">
        <v>0</v>
      </c>
      <c r="AR57" s="209">
        <v>1.0152466465036386E-3</v>
      </c>
      <c r="AS57" s="209">
        <v>2.325513027918881E-2</v>
      </c>
      <c r="AT57" s="209">
        <v>0</v>
      </c>
      <c r="AU57" s="210">
        <v>0</v>
      </c>
      <c r="AV57" s="210">
        <v>2.2555225058855041E-2</v>
      </c>
      <c r="AW57" s="246">
        <v>0</v>
      </c>
      <c r="AX57" s="211"/>
      <c r="AY57" s="212">
        <v>1.7316083414577815E-3</v>
      </c>
      <c r="AZ57" s="177">
        <v>6.7584702572936792E-2</v>
      </c>
      <c r="BA57" s="178">
        <v>0</v>
      </c>
      <c r="BB57" s="178">
        <v>0</v>
      </c>
      <c r="BC57" s="178">
        <v>0</v>
      </c>
      <c r="BD57" s="178">
        <v>0</v>
      </c>
      <c r="BE57" s="178">
        <v>2.8481482277022421E-2</v>
      </c>
      <c r="BF57" s="178">
        <v>0</v>
      </c>
      <c r="BG57" s="217">
        <v>0</v>
      </c>
      <c r="BH57" s="218">
        <v>1.550745458576166E-2</v>
      </c>
      <c r="BI57" s="218" t="s">
        <v>273</v>
      </c>
    </row>
    <row r="58" spans="1:61" x14ac:dyDescent="0.2">
      <c r="A58" s="170">
        <v>42177</v>
      </c>
      <c r="B58" s="208"/>
      <c r="C58" s="209">
        <v>1.8046709129511678</v>
      </c>
      <c r="D58" s="209"/>
      <c r="E58" s="209">
        <v>4.086021505376344</v>
      </c>
      <c r="F58" s="209">
        <v>1.1111111111111112</v>
      </c>
      <c r="G58" s="209">
        <v>3.3333333333333335</v>
      </c>
      <c r="H58" s="209">
        <v>1.6666666666666667</v>
      </c>
      <c r="I58" s="209"/>
      <c r="J58" s="210">
        <v>10.575757575757576</v>
      </c>
      <c r="K58" s="210">
        <v>3.79746835443038</v>
      </c>
      <c r="L58" s="246">
        <v>2.3853211009174311</v>
      </c>
      <c r="M58" s="211"/>
      <c r="N58" s="245">
        <v>4.1052620232475432</v>
      </c>
      <c r="O58" s="213"/>
      <c r="P58" s="214"/>
      <c r="Q58" s="214"/>
      <c r="R58" s="214"/>
      <c r="S58" s="214"/>
      <c r="T58" s="214">
        <v>2.7168234064785728</v>
      </c>
      <c r="U58" s="214">
        <v>1.0526315789473684</v>
      </c>
      <c r="V58" s="214">
        <v>0.95541401273885951</v>
      </c>
      <c r="W58" s="214">
        <v>2.662406815761448</v>
      </c>
      <c r="X58" s="214">
        <v>1.0752688172043012</v>
      </c>
      <c r="Y58" s="214">
        <v>0.10822510822510206</v>
      </c>
      <c r="Z58" s="215"/>
      <c r="AA58" s="215"/>
      <c r="AB58" s="216">
        <v>0.36531123768653978</v>
      </c>
      <c r="AC58" s="177">
        <v>5.8519793459552494</v>
      </c>
      <c r="AD58" s="178">
        <v>2.7272727272727271</v>
      </c>
      <c r="AE58" s="178"/>
      <c r="AF58" s="178">
        <v>106.93877551020408</v>
      </c>
      <c r="AG58" s="178">
        <v>2.8571428571428572</v>
      </c>
      <c r="AH58" s="178">
        <v>1.6666666666666667</v>
      </c>
      <c r="AI58" s="178"/>
      <c r="AJ58" s="217">
        <v>2.3853211009174311</v>
      </c>
      <c r="AK58" s="218">
        <v>1.869247146584706</v>
      </c>
      <c r="AL58" s="170">
        <v>42177</v>
      </c>
      <c r="AM58" s="208"/>
      <c r="AN58" s="209">
        <v>9.7809555015429452E-4</v>
      </c>
      <c r="AO58" s="209">
        <v>0</v>
      </c>
      <c r="AP58" s="209">
        <v>3.2558686217940684E-3</v>
      </c>
      <c r="AQ58" s="209">
        <v>1.9576088697478244E-2</v>
      </c>
      <c r="AR58" s="209">
        <v>5.4049102044078604E-4</v>
      </c>
      <c r="AS58" s="209">
        <v>4.8265364730391861E-3</v>
      </c>
      <c r="AT58" s="209">
        <v>5.1153904193852835E-3</v>
      </c>
      <c r="AU58" s="210">
        <v>2.2111810581385834E-2</v>
      </c>
      <c r="AV58" s="210">
        <v>0</v>
      </c>
      <c r="AW58" s="246">
        <v>1.4050518639769291E-3</v>
      </c>
      <c r="AX58" s="211"/>
      <c r="AY58" s="212">
        <v>8.5719396350617243E-4</v>
      </c>
      <c r="AZ58" s="177">
        <v>0</v>
      </c>
      <c r="BA58" s="178">
        <v>1.457862717024995E-2</v>
      </c>
      <c r="BB58" s="178">
        <v>0</v>
      </c>
      <c r="BC58" s="178">
        <v>0</v>
      </c>
      <c r="BD58" s="178">
        <v>0</v>
      </c>
      <c r="BE58" s="178">
        <v>5.9112510386272951E-3</v>
      </c>
      <c r="BF58" s="178">
        <v>6.5456051431673499E-3</v>
      </c>
      <c r="BG58" s="217">
        <v>1.0783206937658702E-2</v>
      </c>
      <c r="BH58" s="218">
        <v>7.6306522564858949E-3</v>
      </c>
      <c r="BI58" s="218" t="s">
        <v>273</v>
      </c>
    </row>
    <row r="59" spans="1:61" x14ac:dyDescent="0.2">
      <c r="A59" s="170">
        <v>42178</v>
      </c>
      <c r="B59" s="208"/>
      <c r="C59" s="209">
        <v>0.58700209643605872</v>
      </c>
      <c r="D59" s="209"/>
      <c r="E59" s="209">
        <v>1.935483870967742</v>
      </c>
      <c r="F59" s="209">
        <v>0.75287135242072867</v>
      </c>
      <c r="G59" s="209">
        <v>3.3333333333333335</v>
      </c>
      <c r="H59" s="209">
        <v>1.6666666666666667</v>
      </c>
      <c r="I59" s="209">
        <v>19.090909090909093</v>
      </c>
      <c r="J59" s="210">
        <v>7.5757575757575761</v>
      </c>
      <c r="K59" s="210">
        <v>5.0506329113924053</v>
      </c>
      <c r="L59" s="246">
        <v>3.3027522935779818</v>
      </c>
      <c r="M59" s="211"/>
      <c r="N59" s="245">
        <v>0.82370165646545912</v>
      </c>
      <c r="O59" s="213"/>
      <c r="P59" s="214"/>
      <c r="Q59" s="214"/>
      <c r="R59" s="214"/>
      <c r="S59" s="214"/>
      <c r="T59" s="214"/>
      <c r="U59" s="214"/>
      <c r="V59" s="214"/>
      <c r="W59" s="214"/>
      <c r="X59" s="214">
        <v>1.0752688172043012</v>
      </c>
      <c r="Y59" s="214">
        <v>0.10822510822510206</v>
      </c>
      <c r="Z59" s="215"/>
      <c r="AA59" s="215"/>
      <c r="AB59" s="216">
        <v>0.10822510822510206</v>
      </c>
      <c r="AC59" s="177">
        <v>6.5404475043029269</v>
      </c>
      <c r="AD59" s="178">
        <v>5.4545454545454541</v>
      </c>
      <c r="AE59" s="178"/>
      <c r="AF59" s="178">
        <v>106.93877551020408</v>
      </c>
      <c r="AG59" s="178">
        <v>2.8571428571428572</v>
      </c>
      <c r="AH59" s="178">
        <v>1.6666666666666667</v>
      </c>
      <c r="AI59" s="178">
        <v>19.090909090909093</v>
      </c>
      <c r="AJ59" s="217">
        <v>3.3027522935779818</v>
      </c>
      <c r="AK59" s="218">
        <v>5.454545454545455</v>
      </c>
      <c r="AL59" s="170">
        <v>42178</v>
      </c>
      <c r="AM59" s="208"/>
      <c r="AN59" s="209">
        <v>3.4163480287532147E-2</v>
      </c>
      <c r="AO59" s="209">
        <v>0</v>
      </c>
      <c r="AP59" s="209">
        <v>0</v>
      </c>
      <c r="AQ59" s="209">
        <v>3.2033599686782578E-2</v>
      </c>
      <c r="AR59" s="209">
        <v>5.7909752190084219E-4</v>
      </c>
      <c r="AS59" s="209">
        <v>0</v>
      </c>
      <c r="AT59" s="209">
        <v>0</v>
      </c>
      <c r="AU59" s="210">
        <v>2.2111810581385834E-3</v>
      </c>
      <c r="AV59" s="210">
        <v>0</v>
      </c>
      <c r="AW59" s="246">
        <v>0</v>
      </c>
      <c r="AX59" s="211"/>
      <c r="AY59" s="212">
        <v>1.0427917636403215E-3</v>
      </c>
      <c r="AZ59" s="177">
        <v>0</v>
      </c>
      <c r="BA59" s="178">
        <v>2.8810144169779665E-2</v>
      </c>
      <c r="BB59" s="178">
        <v>0</v>
      </c>
      <c r="BC59" s="178">
        <v>0</v>
      </c>
      <c r="BD59" s="178">
        <v>0</v>
      </c>
      <c r="BE59" s="178">
        <v>0</v>
      </c>
      <c r="BF59" s="178">
        <v>0</v>
      </c>
      <c r="BG59" s="217">
        <v>0</v>
      </c>
      <c r="BH59" s="218">
        <v>8.1721824166236037E-3</v>
      </c>
      <c r="BI59" s="218" t="s">
        <v>273</v>
      </c>
    </row>
    <row r="60" spans="1:61" x14ac:dyDescent="0.2">
      <c r="A60" s="170">
        <v>42179</v>
      </c>
      <c r="B60" s="208"/>
      <c r="C60" s="209">
        <v>0.58700209643605872</v>
      </c>
      <c r="D60" s="209"/>
      <c r="E60" s="209">
        <v>4.2553191489361701</v>
      </c>
      <c r="F60" s="209">
        <v>2.7722222222222221</v>
      </c>
      <c r="G60" s="209">
        <v>2.9739776951672861</v>
      </c>
      <c r="H60" s="209">
        <v>1.6675931072818233</v>
      </c>
      <c r="I60" s="209">
        <v>12.727272727272727</v>
      </c>
      <c r="J60" s="210">
        <v>7.3529411764705888</v>
      </c>
      <c r="K60" s="210">
        <v>3.7848101265822782</v>
      </c>
      <c r="L60" s="246">
        <v>3.3027522935779818</v>
      </c>
      <c r="M60" s="211"/>
      <c r="N60" s="245">
        <v>1.6834424293601251</v>
      </c>
      <c r="O60" s="213"/>
      <c r="P60" s="214"/>
      <c r="Q60" s="214"/>
      <c r="R60" s="214"/>
      <c r="S60" s="214"/>
      <c r="T60" s="214"/>
      <c r="U60" s="214"/>
      <c r="V60" s="214"/>
      <c r="W60" s="214"/>
      <c r="X60" s="214"/>
      <c r="Y60" s="214">
        <v>0.43243243243243862</v>
      </c>
      <c r="Z60" s="215"/>
      <c r="AA60" s="215"/>
      <c r="AB60" s="216">
        <v>0.36918845044052084</v>
      </c>
      <c r="AC60" s="177">
        <v>6.5404475043029269</v>
      </c>
      <c r="AD60" s="178">
        <v>2.4242424242424243</v>
      </c>
      <c r="AE60" s="178"/>
      <c r="AF60" s="178">
        <v>106.93877551020408</v>
      </c>
      <c r="AG60" s="178">
        <v>2.8571428571428572</v>
      </c>
      <c r="AH60" s="178">
        <v>1.6675931072818233</v>
      </c>
      <c r="AI60" s="178">
        <v>12.727272727272727</v>
      </c>
      <c r="AJ60" s="217">
        <v>3.3027522935779818</v>
      </c>
      <c r="AK60" s="218">
        <v>1.6675931072818233</v>
      </c>
      <c r="AL60" s="170">
        <v>42179</v>
      </c>
      <c r="AM60" s="208"/>
      <c r="AN60" s="209">
        <v>2.8993546665288018E-2</v>
      </c>
      <c r="AO60" s="209">
        <v>0</v>
      </c>
      <c r="AP60" s="209">
        <v>8.7908452788439846E-3</v>
      </c>
      <c r="AQ60" s="209">
        <v>7.8304354789912975E-2</v>
      </c>
      <c r="AR60" s="209">
        <v>3.130256875139688E-4</v>
      </c>
      <c r="AS60" s="209">
        <v>4.3877604300356244E-3</v>
      </c>
      <c r="AT60" s="209">
        <v>0</v>
      </c>
      <c r="AU60" s="210">
        <v>2.2111810581385837E-4</v>
      </c>
      <c r="AV60" s="210">
        <v>0</v>
      </c>
      <c r="AW60" s="246">
        <v>0</v>
      </c>
      <c r="AX60" s="211"/>
      <c r="AY60" s="212">
        <v>1.1231536977190249E-3</v>
      </c>
      <c r="AZ60" s="177">
        <v>0</v>
      </c>
      <c r="BA60" s="178">
        <v>0</v>
      </c>
      <c r="BB60" s="178">
        <v>0</v>
      </c>
      <c r="BC60" s="178">
        <v>0</v>
      </c>
      <c r="BD60" s="178">
        <v>0</v>
      </c>
      <c r="BE60" s="178">
        <v>5.373864580570268E-3</v>
      </c>
      <c r="BF60" s="178">
        <v>0</v>
      </c>
      <c r="BG60" s="217">
        <v>0</v>
      </c>
      <c r="BH60" s="218">
        <v>2.4615007278986759E-3</v>
      </c>
      <c r="BI60" s="218" t="s">
        <v>273</v>
      </c>
    </row>
    <row r="61" spans="1:61" x14ac:dyDescent="0.2">
      <c r="A61" s="170">
        <v>42180</v>
      </c>
      <c r="B61" s="208"/>
      <c r="C61" s="209">
        <v>1.8541666666666667</v>
      </c>
      <c r="D61" s="209"/>
      <c r="E61" s="209">
        <v>3.010752688172043</v>
      </c>
      <c r="F61" s="209">
        <v>2.4324324324324325</v>
      </c>
      <c r="G61" s="209">
        <v>2.6923076923076925</v>
      </c>
      <c r="H61" s="209">
        <v>1.6111111111111112</v>
      </c>
      <c r="I61" s="209">
        <v>10</v>
      </c>
      <c r="J61" s="210">
        <v>2.6470588235294117</v>
      </c>
      <c r="K61" s="210">
        <v>9.125</v>
      </c>
      <c r="L61" s="246">
        <v>3.1926605504587156</v>
      </c>
      <c r="M61" s="211"/>
      <c r="N61" s="245">
        <v>2.7648696748280868</v>
      </c>
      <c r="O61" s="213"/>
      <c r="P61" s="214"/>
      <c r="Q61" s="214"/>
      <c r="R61" s="214"/>
      <c r="S61" s="214"/>
      <c r="T61" s="214"/>
      <c r="U61" s="214"/>
      <c r="V61" s="214"/>
      <c r="W61" s="214"/>
      <c r="X61" s="214"/>
      <c r="Y61" s="214">
        <v>1.2903225806451644</v>
      </c>
      <c r="Z61" s="215"/>
      <c r="AA61" s="215"/>
      <c r="AB61" s="216">
        <v>1.1536976111827402</v>
      </c>
      <c r="AC61" s="177">
        <v>7.9173838209982792</v>
      </c>
      <c r="AD61" s="178">
        <v>2.416918429003021</v>
      </c>
      <c r="AE61" s="178"/>
      <c r="AF61" s="178">
        <v>106.93877551020408</v>
      </c>
      <c r="AG61" s="178">
        <v>3.4090909090909087</v>
      </c>
      <c r="AH61" s="178">
        <v>1.6111111111111112</v>
      </c>
      <c r="AI61" s="178">
        <v>10</v>
      </c>
      <c r="AJ61" s="217">
        <v>3.1926605504587156</v>
      </c>
      <c r="AK61" s="218">
        <v>2.326468184960925</v>
      </c>
      <c r="AL61" s="170">
        <v>42180</v>
      </c>
      <c r="AM61" s="208"/>
      <c r="AN61" s="209">
        <v>4.7717090053955941E-2</v>
      </c>
      <c r="AO61" s="209">
        <v>0</v>
      </c>
      <c r="AP61" s="209">
        <v>2.3930634370186402E-2</v>
      </c>
      <c r="AQ61" s="209">
        <v>4.6270755103130397E-2</v>
      </c>
      <c r="AR61" s="209">
        <v>6.5526710586257463E-4</v>
      </c>
      <c r="AS61" s="209">
        <v>5.9234765805480927E-3</v>
      </c>
      <c r="AT61" s="209">
        <v>0</v>
      </c>
      <c r="AU61" s="210">
        <v>0</v>
      </c>
      <c r="AV61" s="210">
        <v>9.726940806631236E-2</v>
      </c>
      <c r="AW61" s="246">
        <v>0</v>
      </c>
      <c r="AX61" s="211"/>
      <c r="AY61" s="212">
        <v>2.2022996696330456E-3</v>
      </c>
      <c r="AZ61" s="177">
        <v>0</v>
      </c>
      <c r="BA61" s="178">
        <v>8.6777542680059223E-3</v>
      </c>
      <c r="BB61" s="178">
        <v>0</v>
      </c>
      <c r="BC61" s="178">
        <v>0</v>
      </c>
      <c r="BD61" s="178">
        <v>6.8401636167137125E-2</v>
      </c>
      <c r="BE61" s="178">
        <v>7.2547171837698621E-3</v>
      </c>
      <c r="BF61" s="178">
        <v>0</v>
      </c>
      <c r="BG61" s="217">
        <v>0</v>
      </c>
      <c r="BH61" s="218">
        <v>7.9998773656706958E-3</v>
      </c>
      <c r="BI61" s="218" t="s">
        <v>273</v>
      </c>
    </row>
    <row r="62" spans="1:61" x14ac:dyDescent="0.2">
      <c r="A62" s="170">
        <v>42181</v>
      </c>
      <c r="B62" s="208"/>
      <c r="C62" s="209">
        <v>0.41666666666666669</v>
      </c>
      <c r="D62" s="209"/>
      <c r="E62" s="209">
        <v>4.042553191489362</v>
      </c>
      <c r="F62" s="209">
        <v>3.7783783783783784</v>
      </c>
      <c r="G62" s="209">
        <v>7.3076923076923084</v>
      </c>
      <c r="H62" s="209">
        <v>1.6111111111111112</v>
      </c>
      <c r="I62" s="209">
        <v>12.727272727272727</v>
      </c>
      <c r="J62" s="210">
        <v>7.0588235294117645</v>
      </c>
      <c r="K62" s="210">
        <v>5.9874999999999998</v>
      </c>
      <c r="L62" s="246">
        <v>3.4862385321100922</v>
      </c>
      <c r="M62" s="211"/>
      <c r="N62" s="245">
        <v>2.2661965876306378</v>
      </c>
      <c r="O62" s="213"/>
      <c r="P62" s="214"/>
      <c r="Q62" s="214"/>
      <c r="R62" s="214"/>
      <c r="S62" s="214"/>
      <c r="T62" s="214"/>
      <c r="U62" s="214"/>
      <c r="V62" s="214"/>
      <c r="W62" s="214"/>
      <c r="X62" s="214"/>
      <c r="Y62" s="214">
        <v>0.3236245954692526</v>
      </c>
      <c r="Z62" s="215"/>
      <c r="AA62" s="215"/>
      <c r="AB62" s="216">
        <v>0.3236245954692526</v>
      </c>
      <c r="AC62" s="177">
        <v>6.024096385542169</v>
      </c>
      <c r="AD62" s="178">
        <v>2.7272727272727271</v>
      </c>
      <c r="AE62" s="178"/>
      <c r="AF62" s="178">
        <v>106.93877551020408</v>
      </c>
      <c r="AG62" s="178">
        <v>3.4090909090909087</v>
      </c>
      <c r="AH62" s="178">
        <v>1.6111111111111112</v>
      </c>
      <c r="AI62" s="178">
        <v>12.727272727272727</v>
      </c>
      <c r="AJ62" s="217">
        <v>3.4862385321100922</v>
      </c>
      <c r="AK62" s="218">
        <v>2.0562336794801723</v>
      </c>
      <c r="AL62" s="170">
        <v>42181</v>
      </c>
      <c r="AM62" s="208"/>
      <c r="AN62" s="209">
        <v>9.7809555015429452E-3</v>
      </c>
      <c r="AO62" s="209">
        <v>0</v>
      </c>
      <c r="AP62" s="209">
        <v>1.2665328938778926E-2</v>
      </c>
      <c r="AQ62" s="209">
        <v>1.1567688775782599E-2</v>
      </c>
      <c r="AR62" s="209">
        <v>4.9249374835531087E-4</v>
      </c>
      <c r="AS62" s="209">
        <v>2.4132682365195931E-3</v>
      </c>
      <c r="AT62" s="209">
        <v>0</v>
      </c>
      <c r="AU62" s="210">
        <v>0</v>
      </c>
      <c r="AV62" s="210">
        <v>0</v>
      </c>
      <c r="AW62" s="246">
        <v>0</v>
      </c>
      <c r="AX62" s="211"/>
      <c r="AY62" s="212">
        <v>1.0227012801206454E-3</v>
      </c>
      <c r="AZ62" s="177">
        <v>0</v>
      </c>
      <c r="BA62" s="178">
        <v>1.7268730993331788E-2</v>
      </c>
      <c r="BB62" s="178">
        <v>0</v>
      </c>
      <c r="BC62" s="178">
        <v>0</v>
      </c>
      <c r="BD62" s="178">
        <v>0</v>
      </c>
      <c r="BE62" s="178">
        <v>2.9556255193136476E-3</v>
      </c>
      <c r="BF62" s="178">
        <v>0</v>
      </c>
      <c r="BG62" s="217">
        <v>0</v>
      </c>
      <c r="BH62" s="218">
        <v>6.2522118488626361E-3</v>
      </c>
      <c r="BI62" s="218" t="s">
        <v>273</v>
      </c>
    </row>
    <row r="63" spans="1:61" x14ac:dyDescent="0.2">
      <c r="A63" s="170">
        <v>42184</v>
      </c>
      <c r="B63" s="208"/>
      <c r="C63" s="209">
        <v>1.3626834381551363</v>
      </c>
      <c r="D63" s="209"/>
      <c r="E63" s="209">
        <v>4.1304347826086953</v>
      </c>
      <c r="F63" s="209">
        <v>5.345945945945946</v>
      </c>
      <c r="G63" s="209">
        <v>7.6923076923076925</v>
      </c>
      <c r="H63" s="209">
        <v>1.6384180790960452</v>
      </c>
      <c r="I63" s="209">
        <v>12.727272727272727</v>
      </c>
      <c r="J63" s="210">
        <v>6.8027210884353746</v>
      </c>
      <c r="K63" s="210">
        <v>5.9874999999999998</v>
      </c>
      <c r="L63" s="246">
        <v>3.4862385321100922</v>
      </c>
      <c r="M63" s="211"/>
      <c r="N63" s="245">
        <v>3.1364005183174726</v>
      </c>
      <c r="O63" s="213"/>
      <c r="P63" s="214"/>
      <c r="Q63" s="214"/>
      <c r="R63" s="214"/>
      <c r="S63" s="214"/>
      <c r="T63" s="214"/>
      <c r="U63" s="214"/>
      <c r="V63" s="214"/>
      <c r="W63" s="214"/>
      <c r="X63" s="214"/>
      <c r="Y63" s="214">
        <v>0.3236245954692526</v>
      </c>
      <c r="Z63" s="215"/>
      <c r="AA63" s="215"/>
      <c r="AB63" s="216">
        <v>0.3236245954692526</v>
      </c>
      <c r="AC63" s="177">
        <v>6.024096385542169</v>
      </c>
      <c r="AD63" s="178">
        <v>2.7272727272727271</v>
      </c>
      <c r="AE63" s="178"/>
      <c r="AF63" s="178">
        <v>106.73469387755101</v>
      </c>
      <c r="AG63" s="178">
        <v>3.4090909090909087</v>
      </c>
      <c r="AH63" s="178">
        <v>1.6384180790960452</v>
      </c>
      <c r="AI63" s="178">
        <v>12.727272727272727</v>
      </c>
      <c r="AJ63" s="217">
        <v>3.4862385321100922</v>
      </c>
      <c r="AK63" s="218">
        <v>1.872085126949619</v>
      </c>
      <c r="AL63" s="170">
        <v>42184</v>
      </c>
      <c r="AM63" s="208"/>
      <c r="AN63" s="209">
        <v>9.0823158228613074E-3</v>
      </c>
      <c r="AO63" s="209">
        <v>3.8580246913580245E-3</v>
      </c>
      <c r="AP63" s="209">
        <v>4.8838029326911023E-4</v>
      </c>
      <c r="AQ63" s="209">
        <v>1.7796444270434766E-2</v>
      </c>
      <c r="AR63" s="209">
        <v>0</v>
      </c>
      <c r="AS63" s="209">
        <v>1.2987770872905448E-2</v>
      </c>
      <c r="AT63" s="209">
        <v>0</v>
      </c>
      <c r="AU63" s="210">
        <v>2.2111810581385834E-2</v>
      </c>
      <c r="AV63" s="210">
        <v>0</v>
      </c>
      <c r="AW63" s="246">
        <v>0</v>
      </c>
      <c r="AX63" s="211"/>
      <c r="AY63" s="212">
        <v>5.3765960657418412E-4</v>
      </c>
      <c r="AZ63" s="177">
        <v>0</v>
      </c>
      <c r="BA63" s="178">
        <v>3.818211877922606E-2</v>
      </c>
      <c r="BB63" s="178">
        <v>0</v>
      </c>
      <c r="BC63" s="178">
        <v>0</v>
      </c>
      <c r="BD63" s="178">
        <v>0</v>
      </c>
      <c r="BE63" s="178">
        <v>1.5906639158487994E-2</v>
      </c>
      <c r="BF63" s="178">
        <v>0</v>
      </c>
      <c r="BG63" s="217">
        <v>0</v>
      </c>
      <c r="BH63" s="218">
        <v>1.8116645357334257E-2</v>
      </c>
      <c r="BI63" s="218" t="s">
        <v>273</v>
      </c>
    </row>
    <row r="64" spans="1:61" x14ac:dyDescent="0.2">
      <c r="A64" s="170">
        <v>42185</v>
      </c>
      <c r="B64" s="208"/>
      <c r="C64" s="209">
        <v>1.4644351464435146</v>
      </c>
      <c r="D64" s="209"/>
      <c r="E64" s="209">
        <v>1.7204301075268817</v>
      </c>
      <c r="F64" s="209">
        <v>5.4054054054054053</v>
      </c>
      <c r="G64" s="209">
        <v>5.384615384615385</v>
      </c>
      <c r="H64" s="209">
        <v>1.6384180790960452</v>
      </c>
      <c r="I64" s="209">
        <v>11.570247933884298</v>
      </c>
      <c r="J64" s="210">
        <v>3.3333333333333335</v>
      </c>
      <c r="K64" s="210">
        <v>5.9874999999999998</v>
      </c>
      <c r="L64" s="246">
        <v>3.4545454545454546</v>
      </c>
      <c r="M64" s="211"/>
      <c r="N64" s="245">
        <v>2.7962624682768897</v>
      </c>
      <c r="O64" s="213"/>
      <c r="P64" s="214"/>
      <c r="Q64" s="214"/>
      <c r="R64" s="214"/>
      <c r="S64" s="214"/>
      <c r="T64" s="214"/>
      <c r="U64" s="214"/>
      <c r="V64" s="214">
        <v>2.7027027027027026</v>
      </c>
      <c r="W64" s="214"/>
      <c r="X64" s="214"/>
      <c r="Y64" s="214">
        <v>0.9677419354838771</v>
      </c>
      <c r="Z64" s="215"/>
      <c r="AA64" s="215"/>
      <c r="AB64" s="216">
        <v>0.97467163419410263</v>
      </c>
      <c r="AC64" s="177">
        <v>6.024096385542169</v>
      </c>
      <c r="AD64" s="178">
        <v>2.4242424242424243</v>
      </c>
      <c r="AE64" s="178"/>
      <c r="AF64" s="178">
        <v>106.73469387755101</v>
      </c>
      <c r="AG64" s="178">
        <v>3.4090909090909087</v>
      </c>
      <c r="AH64" s="178">
        <v>1.6384180790960452</v>
      </c>
      <c r="AI64" s="178">
        <v>11.570247933884298</v>
      </c>
      <c r="AJ64" s="217">
        <v>3.4545454545454546</v>
      </c>
      <c r="AK64" s="218">
        <v>2.1385107804860892</v>
      </c>
      <c r="AL64" s="170">
        <v>42185</v>
      </c>
      <c r="AM64" s="208"/>
      <c r="AN64" s="209">
        <v>1.3623473734291959E-2</v>
      </c>
      <c r="AO64" s="209">
        <v>0</v>
      </c>
      <c r="AP64" s="209">
        <v>1.7907277419867374E-3</v>
      </c>
      <c r="AQ64" s="209">
        <v>2.5804844192130409E-2</v>
      </c>
      <c r="AR64" s="209">
        <v>3.130256875139688E-4</v>
      </c>
      <c r="AS64" s="209">
        <v>1.3163281290106871E-2</v>
      </c>
      <c r="AT64" s="209">
        <v>5.6269294613238126E-3</v>
      </c>
      <c r="AU64" s="210">
        <v>5.5279526453464586E-3</v>
      </c>
      <c r="AV64" s="210">
        <v>0</v>
      </c>
      <c r="AW64" s="246">
        <v>2.3417531066282152E-4</v>
      </c>
      <c r="AX64" s="211"/>
      <c r="AY64" s="212">
        <v>8.8780803363139294E-4</v>
      </c>
      <c r="AZ64" s="177">
        <v>0</v>
      </c>
      <c r="BA64" s="178">
        <v>0</v>
      </c>
      <c r="BB64" s="178">
        <v>0</v>
      </c>
      <c r="BC64" s="178">
        <v>0</v>
      </c>
      <c r="BD64" s="178">
        <v>0</v>
      </c>
      <c r="BE64" s="178">
        <v>1.6121593741710804E-2</v>
      </c>
      <c r="BF64" s="178">
        <v>7.2001656574840842E-3</v>
      </c>
      <c r="BG64" s="217">
        <v>1.7972011562764506E-3</v>
      </c>
      <c r="BH64" s="218">
        <v>7.9752623583917107E-3</v>
      </c>
      <c r="BI64" s="218">
        <v>0.14576854694234204</v>
      </c>
    </row>
    <row r="65" spans="1:61" x14ac:dyDescent="0.2">
      <c r="A65" s="170">
        <v>42186</v>
      </c>
      <c r="B65" s="208"/>
      <c r="C65" s="209">
        <v>1.2394957983193278</v>
      </c>
      <c r="D65" s="209"/>
      <c r="E65" s="209">
        <v>2.1276595744680851</v>
      </c>
      <c r="F65" s="209">
        <v>5.4054054054054053</v>
      </c>
      <c r="G65" s="209">
        <v>7.4906367041198507</v>
      </c>
      <c r="H65" s="209">
        <v>1.5819209039548021</v>
      </c>
      <c r="I65" s="209"/>
      <c r="J65" s="210">
        <v>3.3333333333333335</v>
      </c>
      <c r="K65" s="210">
        <v>3</v>
      </c>
      <c r="L65" s="246">
        <v>3.4545454545454546</v>
      </c>
      <c r="M65" s="211"/>
      <c r="N65" s="245">
        <v>1.3151169551631043</v>
      </c>
      <c r="O65" s="213"/>
      <c r="P65" s="214"/>
      <c r="Q65" s="214"/>
      <c r="R65" s="214"/>
      <c r="S65" s="214"/>
      <c r="T65" s="214"/>
      <c r="U65" s="214"/>
      <c r="V65" s="214"/>
      <c r="W65" s="214"/>
      <c r="X65" s="214"/>
      <c r="Y65" s="214">
        <v>1.1853448275862162</v>
      </c>
      <c r="Z65" s="215"/>
      <c r="AA65" s="215"/>
      <c r="AB65" s="216">
        <v>0.69537774392172769</v>
      </c>
      <c r="AC65" s="177">
        <v>6.024096385542169</v>
      </c>
      <c r="AD65" s="178">
        <v>2.7272727272727271</v>
      </c>
      <c r="AE65" s="178"/>
      <c r="AF65" s="178">
        <v>106.73469387755101</v>
      </c>
      <c r="AG65" s="178">
        <v>3.4090909090909087</v>
      </c>
      <c r="AH65" s="178">
        <v>1.5819209039548021</v>
      </c>
      <c r="AI65" s="178"/>
      <c r="AJ65" s="217">
        <v>3.4545454545454546</v>
      </c>
      <c r="AK65" s="218">
        <v>1.863684771033014</v>
      </c>
      <c r="AL65" s="170">
        <v>42186</v>
      </c>
      <c r="AM65" s="208"/>
      <c r="AN65" s="209">
        <v>6.8536552478668786E-2</v>
      </c>
      <c r="AO65" s="209">
        <v>9.6450617283950615E-2</v>
      </c>
      <c r="AP65" s="209">
        <v>8.9536387099336881E-3</v>
      </c>
      <c r="AQ65" s="209">
        <v>8.8982221352173832E-3</v>
      </c>
      <c r="AR65" s="209">
        <v>2.086837916759792E-4</v>
      </c>
      <c r="AS65" s="209">
        <v>1.7551041720142498E-2</v>
      </c>
      <c r="AT65" s="209">
        <v>0</v>
      </c>
      <c r="AU65" s="210">
        <v>2.2111810581385834E-2</v>
      </c>
      <c r="AV65" s="210">
        <v>0</v>
      </c>
      <c r="AW65" s="246">
        <v>0</v>
      </c>
      <c r="AX65" s="211"/>
      <c r="AY65" s="212">
        <v>1.9047691756035594E-3</v>
      </c>
      <c r="AZ65" s="177">
        <v>0</v>
      </c>
      <c r="BA65" s="178">
        <v>6.074427987604146E-2</v>
      </c>
      <c r="BB65" s="178">
        <v>0</v>
      </c>
      <c r="BC65" s="178">
        <v>0</v>
      </c>
      <c r="BD65" s="178">
        <v>0</v>
      </c>
      <c r="BE65" s="178">
        <v>2.1495458322281072E-2</v>
      </c>
      <c r="BF65" s="178">
        <v>0</v>
      </c>
      <c r="BG65" s="217">
        <v>0</v>
      </c>
      <c r="BH65" s="218">
        <v>2.7076508006885432E-2</v>
      </c>
      <c r="BI65" s="218" t="s">
        <v>273</v>
      </c>
    </row>
    <row r="66" spans="1:61" x14ac:dyDescent="0.2">
      <c r="A66" s="170">
        <v>42187</v>
      </c>
      <c r="B66" s="208"/>
      <c r="C66" s="209">
        <v>0.95440084835630967</v>
      </c>
      <c r="D66" s="209">
        <v>2.9411764705882351</v>
      </c>
      <c r="E66" s="209">
        <v>1.9522776572668112</v>
      </c>
      <c r="F66" s="209">
        <v>4.0486486486486486</v>
      </c>
      <c r="G66" s="209">
        <v>4.0892193308550189</v>
      </c>
      <c r="H66" s="209">
        <v>1.5819209039548021</v>
      </c>
      <c r="I66" s="209">
        <v>9.0909090909090917</v>
      </c>
      <c r="J66" s="210">
        <v>2.4242424242424243</v>
      </c>
      <c r="K66" s="210">
        <v>3</v>
      </c>
      <c r="L66" s="246">
        <v>3</v>
      </c>
      <c r="M66" s="211"/>
      <c r="N66" s="245">
        <v>2.4519198820730983</v>
      </c>
      <c r="O66" s="213"/>
      <c r="P66" s="214"/>
      <c r="Q66" s="214"/>
      <c r="R66" s="214"/>
      <c r="S66" s="214"/>
      <c r="T66" s="214"/>
      <c r="U66" s="214"/>
      <c r="V66" s="214"/>
      <c r="W66" s="214"/>
      <c r="X66" s="214"/>
      <c r="Y66" s="214">
        <v>1.1853448275862162</v>
      </c>
      <c r="Z66" s="215"/>
      <c r="AA66" s="215"/>
      <c r="AB66" s="216">
        <v>1.171054431347629</v>
      </c>
      <c r="AC66" s="177">
        <v>5.833333333333333</v>
      </c>
      <c r="AD66" s="178">
        <v>2.7272727272727271</v>
      </c>
      <c r="AE66" s="178"/>
      <c r="AF66" s="178">
        <v>106.73469387755101</v>
      </c>
      <c r="AG66" s="178">
        <v>3.4090909090909087</v>
      </c>
      <c r="AH66" s="178">
        <v>1.5819209039548021</v>
      </c>
      <c r="AI66" s="178">
        <v>9.0909090909090917</v>
      </c>
      <c r="AJ66" s="217">
        <v>3</v>
      </c>
      <c r="AK66" s="218">
        <v>1.7883213549073111</v>
      </c>
      <c r="AL66" s="170">
        <v>42187</v>
      </c>
      <c r="AM66" s="208"/>
      <c r="AN66" s="209">
        <v>8.104220272707012E-3</v>
      </c>
      <c r="AO66" s="209">
        <v>3.8580246913580245E-3</v>
      </c>
      <c r="AP66" s="209">
        <v>7.9768781233954672E-3</v>
      </c>
      <c r="AQ66" s="209">
        <v>3.9152177394956487E-2</v>
      </c>
      <c r="AR66" s="209">
        <v>1.252102750055875E-4</v>
      </c>
      <c r="AS66" s="209">
        <v>1.4040833376113997E-2</v>
      </c>
      <c r="AT66" s="209">
        <v>0</v>
      </c>
      <c r="AU66" s="210">
        <v>2.2111810581385834E-3</v>
      </c>
      <c r="AV66" s="210">
        <v>0</v>
      </c>
      <c r="AW66" s="246">
        <v>0</v>
      </c>
      <c r="AX66" s="211"/>
      <c r="AY66" s="212">
        <v>8.1892637584964696E-4</v>
      </c>
      <c r="AZ66" s="177">
        <v>1.0137705385940519E-2</v>
      </c>
      <c r="BA66" s="178">
        <v>2.25621610968154E-2</v>
      </c>
      <c r="BB66" s="178">
        <v>0</v>
      </c>
      <c r="BC66" s="178">
        <v>0</v>
      </c>
      <c r="BD66" s="178">
        <v>0</v>
      </c>
      <c r="BE66" s="178">
        <v>1.7196366657824855E-2</v>
      </c>
      <c r="BF66" s="178">
        <v>0</v>
      </c>
      <c r="BG66" s="217">
        <v>0</v>
      </c>
      <c r="BH66" s="218">
        <v>1.4645929330997122E-2</v>
      </c>
      <c r="BI66" s="218" t="s">
        <v>273</v>
      </c>
    </row>
    <row r="67" spans="1:61" x14ac:dyDescent="0.2">
      <c r="A67" s="170">
        <v>42188</v>
      </c>
      <c r="B67" s="208"/>
      <c r="C67" s="209">
        <v>1.2335176520629521</v>
      </c>
      <c r="D67" s="209"/>
      <c r="E67" s="209">
        <v>3.8297872340425529</v>
      </c>
      <c r="F67" s="209">
        <v>2.1621621621621623</v>
      </c>
      <c r="G67" s="209">
        <v>2.9739776951672861</v>
      </c>
      <c r="H67" s="209">
        <v>1.4285714285714286</v>
      </c>
      <c r="I67" s="209">
        <v>9.0909090909090917</v>
      </c>
      <c r="J67" s="210">
        <v>3.2248520710059174</v>
      </c>
      <c r="K67" s="210">
        <v>3</v>
      </c>
      <c r="L67" s="246">
        <v>2.7090909090909094</v>
      </c>
      <c r="M67" s="211"/>
      <c r="N67" s="245">
        <v>1.8223694393350511</v>
      </c>
      <c r="O67" s="213"/>
      <c r="P67" s="214"/>
      <c r="Q67" s="214"/>
      <c r="R67" s="214"/>
      <c r="S67" s="214"/>
      <c r="T67" s="214"/>
      <c r="U67" s="214"/>
      <c r="V67" s="214"/>
      <c r="W67" s="214"/>
      <c r="X67" s="214">
        <v>2.3783783783783816</v>
      </c>
      <c r="Y67" s="214">
        <v>0.9677419354838771</v>
      </c>
      <c r="Z67" s="215"/>
      <c r="AA67" s="215"/>
      <c r="AB67" s="216">
        <v>0.96774193548387699</v>
      </c>
      <c r="AC67" s="177">
        <v>5.833333333333333</v>
      </c>
      <c r="AD67" s="178">
        <v>2.3668639053254439</v>
      </c>
      <c r="AE67" s="178"/>
      <c r="AF67" s="178">
        <v>106.73469387755101</v>
      </c>
      <c r="AG67" s="178">
        <v>6.25</v>
      </c>
      <c r="AH67" s="178">
        <v>1.4285714285714286</v>
      </c>
      <c r="AI67" s="178">
        <v>9.0909090909090917</v>
      </c>
      <c r="AJ67" s="217">
        <v>2.7090909090909094</v>
      </c>
      <c r="AK67" s="218">
        <v>1.4732054417408151</v>
      </c>
      <c r="AL67" s="170">
        <v>42188</v>
      </c>
      <c r="AM67" s="208"/>
      <c r="AN67" s="209">
        <v>3.8425182327490141E-3</v>
      </c>
      <c r="AO67" s="209">
        <v>0</v>
      </c>
      <c r="AP67" s="209">
        <v>2.1195704727879384E-2</v>
      </c>
      <c r="AQ67" s="209">
        <v>8.8982221352173845E-4</v>
      </c>
      <c r="AR67" s="209">
        <v>1.3251420771424679E-4</v>
      </c>
      <c r="AS67" s="209">
        <v>3.8261270949910643E-2</v>
      </c>
      <c r="AT67" s="209">
        <v>0</v>
      </c>
      <c r="AU67" s="210">
        <v>2.2111810581385834E-3</v>
      </c>
      <c r="AV67" s="210">
        <v>0</v>
      </c>
      <c r="AW67" s="246">
        <v>1.1708765533141076E-3</v>
      </c>
      <c r="AX67" s="211"/>
      <c r="AY67" s="212">
        <v>1.6512464073790776E-3</v>
      </c>
      <c r="AZ67" s="177">
        <v>0</v>
      </c>
      <c r="BA67" s="178">
        <v>8.6777542680059228E-5</v>
      </c>
      <c r="BB67" s="178">
        <v>0</v>
      </c>
      <c r="BC67" s="178">
        <v>0</v>
      </c>
      <c r="BD67" s="178">
        <v>0</v>
      </c>
      <c r="BE67" s="178">
        <v>4.6860099142572741E-2</v>
      </c>
      <c r="BF67" s="178">
        <v>0</v>
      </c>
      <c r="BG67" s="217">
        <v>8.9860057813822541E-3</v>
      </c>
      <c r="BH67" s="218">
        <v>2.173505142734531E-2</v>
      </c>
      <c r="BI67" s="218" t="s">
        <v>273</v>
      </c>
    </row>
    <row r="68" spans="1:61" x14ac:dyDescent="0.2">
      <c r="A68" s="170">
        <v>42191</v>
      </c>
      <c r="B68" s="208"/>
      <c r="C68" s="209">
        <v>2.9787234042553195</v>
      </c>
      <c r="D68" s="209"/>
      <c r="E68" s="209">
        <v>1.7582417582417582</v>
      </c>
      <c r="F68" s="209">
        <v>2.4444444444444446</v>
      </c>
      <c r="G68" s="209">
        <v>5.0980392156862742</v>
      </c>
      <c r="H68" s="209">
        <v>1.1163337250293772</v>
      </c>
      <c r="I68" s="209">
        <v>9.0909090909090917</v>
      </c>
      <c r="J68" s="210">
        <v>3.2248520710059174</v>
      </c>
      <c r="K68" s="210">
        <v>3</v>
      </c>
      <c r="L68" s="246">
        <v>2.5272727272727273</v>
      </c>
      <c r="M68" s="211"/>
      <c r="N68" s="245">
        <v>2.3616396849588353</v>
      </c>
      <c r="O68" s="213"/>
      <c r="P68" s="214"/>
      <c r="Q68" s="214"/>
      <c r="R68" s="214"/>
      <c r="S68" s="214"/>
      <c r="T68" s="214"/>
      <c r="U68" s="214"/>
      <c r="V68" s="214"/>
      <c r="W68" s="214"/>
      <c r="X68" s="214">
        <v>2.3783783783783816</v>
      </c>
      <c r="Y68" s="214">
        <v>0.9677419354838771</v>
      </c>
      <c r="Z68" s="215"/>
      <c r="AA68" s="215"/>
      <c r="AB68" s="216">
        <v>0.9677419354838771</v>
      </c>
      <c r="AC68" s="177">
        <v>5.833333333333333</v>
      </c>
      <c r="AD68" s="178">
        <v>2.3668639053254439</v>
      </c>
      <c r="AE68" s="178"/>
      <c r="AF68" s="178">
        <v>106.53061224489795</v>
      </c>
      <c r="AG68" s="178">
        <v>2.8977272727272725</v>
      </c>
      <c r="AH68" s="178">
        <v>1.1163337250293772</v>
      </c>
      <c r="AI68" s="178">
        <v>9.0909090909090917</v>
      </c>
      <c r="AJ68" s="217">
        <v>2.5272727272727273</v>
      </c>
      <c r="AK68" s="218">
        <v>1.1163337250293772</v>
      </c>
      <c r="AL68" s="170">
        <v>42191</v>
      </c>
      <c r="AM68" s="208"/>
      <c r="AN68" s="209">
        <v>8.5932680477841597E-3</v>
      </c>
      <c r="AO68" s="209">
        <v>0</v>
      </c>
      <c r="AP68" s="209">
        <v>1.8558451144226188E-3</v>
      </c>
      <c r="AQ68" s="209">
        <v>8.0083999216956445E-3</v>
      </c>
      <c r="AR68" s="209">
        <v>1.565128437569844E-4</v>
      </c>
      <c r="AS68" s="209">
        <v>9.3898073202762361E-3</v>
      </c>
      <c r="AT68" s="209">
        <v>0</v>
      </c>
      <c r="AU68" s="210">
        <v>0</v>
      </c>
      <c r="AV68" s="210">
        <v>0</v>
      </c>
      <c r="AW68" s="246">
        <v>0</v>
      </c>
      <c r="AX68" s="211"/>
      <c r="AY68" s="212">
        <v>5.2904939935146582E-4</v>
      </c>
      <c r="AZ68" s="177">
        <v>0</v>
      </c>
      <c r="BA68" s="178">
        <v>0</v>
      </c>
      <c r="BB68" s="178">
        <v>0</v>
      </c>
      <c r="BC68" s="178">
        <v>0</v>
      </c>
      <c r="BD68" s="178">
        <v>0</v>
      </c>
      <c r="BE68" s="178">
        <v>1.1500070202420373E-2</v>
      </c>
      <c r="BF68" s="178">
        <v>0</v>
      </c>
      <c r="BG68" s="217">
        <v>0</v>
      </c>
      <c r="BH68" s="218">
        <v>5.2676115577031668E-3</v>
      </c>
      <c r="BI68" s="218" t="s">
        <v>273</v>
      </c>
    </row>
    <row r="69" spans="1:61" x14ac:dyDescent="0.2">
      <c r="A69" s="170">
        <v>42192</v>
      </c>
      <c r="B69" s="208"/>
      <c r="C69" s="209">
        <v>1.2340425531914894</v>
      </c>
      <c r="D69" s="209"/>
      <c r="E69" s="209">
        <v>2.1739130434782608</v>
      </c>
      <c r="F69" s="209">
        <v>2.3888888888888888</v>
      </c>
      <c r="G69" s="209">
        <v>5.0980392156862742</v>
      </c>
      <c r="H69" s="209">
        <v>1.1046511627906976</v>
      </c>
      <c r="I69" s="209">
        <v>8.2644628099173563</v>
      </c>
      <c r="J69" s="210">
        <v>3.0769230769230771</v>
      </c>
      <c r="K69" s="210">
        <v>3</v>
      </c>
      <c r="L69" s="246">
        <v>2.3272727272727272</v>
      </c>
      <c r="M69" s="211"/>
      <c r="N69" s="245">
        <v>1.1409001826692928</v>
      </c>
      <c r="O69" s="213"/>
      <c r="P69" s="214"/>
      <c r="Q69" s="214"/>
      <c r="R69" s="214"/>
      <c r="S69" s="214"/>
      <c r="T69" s="214"/>
      <c r="U69" s="214"/>
      <c r="V69" s="214"/>
      <c r="W69" s="214"/>
      <c r="X69" s="214">
        <v>2.3783783783783816</v>
      </c>
      <c r="Y69" s="214">
        <v>0.9677419354838771</v>
      </c>
      <c r="Z69" s="215"/>
      <c r="AA69" s="215"/>
      <c r="AB69" s="216">
        <v>0.9677419354838771</v>
      </c>
      <c r="AC69" s="177">
        <v>5.833333333333333</v>
      </c>
      <c r="AD69" s="178">
        <v>2.1148036253776437</v>
      </c>
      <c r="AE69" s="178"/>
      <c r="AF69" s="178">
        <v>106.53061224489795</v>
      </c>
      <c r="AG69" s="178">
        <v>2.8409090909090908</v>
      </c>
      <c r="AH69" s="178">
        <v>1.1046511627906976</v>
      </c>
      <c r="AI69" s="178">
        <v>8.2644628099173563</v>
      </c>
      <c r="AJ69" s="217">
        <v>2.3272727272727272</v>
      </c>
      <c r="AK69" s="218">
        <v>1.1729501798943656</v>
      </c>
      <c r="AL69" s="170">
        <v>42192</v>
      </c>
      <c r="AM69" s="208"/>
      <c r="AN69" s="209">
        <v>9.2499893457448995E-2</v>
      </c>
      <c r="AO69" s="209">
        <v>3.8580246913580245E-2</v>
      </c>
      <c r="AP69" s="209">
        <v>1.6279343108970342E-3</v>
      </c>
      <c r="AQ69" s="209">
        <v>0</v>
      </c>
      <c r="AR69" s="209">
        <v>0</v>
      </c>
      <c r="AS69" s="209">
        <v>1.5137773483622904E-2</v>
      </c>
      <c r="AT69" s="209">
        <v>0</v>
      </c>
      <c r="AU69" s="210">
        <v>0</v>
      </c>
      <c r="AV69" s="210">
        <v>0</v>
      </c>
      <c r="AW69" s="246">
        <v>0</v>
      </c>
      <c r="AX69" s="211"/>
      <c r="AY69" s="212">
        <v>1.6541164764533171E-3</v>
      </c>
      <c r="AZ69" s="177">
        <v>0</v>
      </c>
      <c r="BA69" s="178">
        <v>1.12810805484077E-2</v>
      </c>
      <c r="BB69" s="178">
        <v>0</v>
      </c>
      <c r="BC69" s="178">
        <v>0</v>
      </c>
      <c r="BD69" s="178">
        <v>0</v>
      </c>
      <c r="BE69" s="178">
        <v>1.8539832802967424E-2</v>
      </c>
      <c r="BF69" s="178">
        <v>0</v>
      </c>
      <c r="BG69" s="217">
        <v>0</v>
      </c>
      <c r="BH69" s="218">
        <v>1.169212845751871E-2</v>
      </c>
      <c r="BI69" s="218" t="s">
        <v>273</v>
      </c>
    </row>
    <row r="70" spans="1:61" x14ac:dyDescent="0.2">
      <c r="A70" s="170">
        <v>42193</v>
      </c>
      <c r="B70" s="208"/>
      <c r="C70" s="209">
        <v>1.0296280731246059</v>
      </c>
      <c r="D70" s="209"/>
      <c r="E70" s="209">
        <v>2.1739130434782608</v>
      </c>
      <c r="F70" s="209">
        <v>2.1513513513513516</v>
      </c>
      <c r="G70" s="209">
        <v>2.6819923371647509</v>
      </c>
      <c r="H70" s="209">
        <v>0.88235294117647056</v>
      </c>
      <c r="I70" s="209">
        <v>8.1818181818181817</v>
      </c>
      <c r="J70" s="210">
        <v>3.0769230769230771</v>
      </c>
      <c r="K70" s="210">
        <v>3</v>
      </c>
      <c r="L70" s="246">
        <v>2.1636363636363636</v>
      </c>
      <c r="M70" s="211"/>
      <c r="N70" s="245">
        <v>1.6046289792873938</v>
      </c>
      <c r="O70" s="213"/>
      <c r="P70" s="214"/>
      <c r="Q70" s="214"/>
      <c r="R70" s="214"/>
      <c r="S70" s="214"/>
      <c r="T70" s="214"/>
      <c r="U70" s="214"/>
      <c r="V70" s="214"/>
      <c r="W70" s="214"/>
      <c r="X70" s="214">
        <v>2.3783783783783816</v>
      </c>
      <c r="Y70" s="214">
        <v>0.9677419354838771</v>
      </c>
      <c r="Z70" s="215"/>
      <c r="AA70" s="215"/>
      <c r="AB70" s="216">
        <v>0.9677419354838771</v>
      </c>
      <c r="AC70" s="177">
        <v>5.833333333333333</v>
      </c>
      <c r="AD70" s="178">
        <v>5.6047197640117989</v>
      </c>
      <c r="AE70" s="178"/>
      <c r="AF70" s="178">
        <v>106.53061224489795</v>
      </c>
      <c r="AG70" s="178">
        <v>6.4079952968841862</v>
      </c>
      <c r="AH70" s="178">
        <v>0.88235294117647056</v>
      </c>
      <c r="AI70" s="178">
        <v>8.1818181818181817</v>
      </c>
      <c r="AJ70" s="217">
        <v>2.1636363636363636</v>
      </c>
      <c r="AK70" s="218">
        <v>2.8604225711311146</v>
      </c>
      <c r="AL70" s="170">
        <v>42193</v>
      </c>
      <c r="AM70" s="208"/>
      <c r="AN70" s="209">
        <v>1.956191100308589E-2</v>
      </c>
      <c r="AO70" s="209">
        <v>0</v>
      </c>
      <c r="AP70" s="209">
        <v>1.660492997114975E-3</v>
      </c>
      <c r="AQ70" s="209">
        <v>7.9194177003434715E-2</v>
      </c>
      <c r="AR70" s="209">
        <v>1.043418958379896E-4</v>
      </c>
      <c r="AS70" s="209">
        <v>1.0091848989081935E-2</v>
      </c>
      <c r="AT70" s="209">
        <v>0</v>
      </c>
      <c r="AU70" s="210">
        <v>0</v>
      </c>
      <c r="AV70" s="210">
        <v>0</v>
      </c>
      <c r="AW70" s="246">
        <v>3.8638926259365546E-3</v>
      </c>
      <c r="AX70" s="211"/>
      <c r="AY70" s="212">
        <v>7.4908802837648765E-4</v>
      </c>
      <c r="AZ70" s="177">
        <v>0</v>
      </c>
      <c r="BA70" s="178">
        <v>5.64054027420385E-2</v>
      </c>
      <c r="BB70" s="178">
        <v>0</v>
      </c>
      <c r="BC70" s="178">
        <v>0</v>
      </c>
      <c r="BD70" s="178">
        <v>3.8000908981742847E-2</v>
      </c>
      <c r="BE70" s="178">
        <v>1.2359888535311617E-2</v>
      </c>
      <c r="BF70" s="178">
        <v>0</v>
      </c>
      <c r="BG70" s="217">
        <v>2.9653819078561437E-2</v>
      </c>
      <c r="BH70" s="218">
        <v>2.3704252009664247E-2</v>
      </c>
      <c r="BI70" s="218" t="s">
        <v>273</v>
      </c>
    </row>
    <row r="71" spans="1:61" x14ac:dyDescent="0.2">
      <c r="A71" s="170">
        <v>42194</v>
      </c>
      <c r="B71" s="208"/>
      <c r="C71" s="209">
        <v>0.61052631578947369</v>
      </c>
      <c r="D71" s="209"/>
      <c r="E71" s="209">
        <v>1.956521739130435</v>
      </c>
      <c r="F71" s="209">
        <v>0.54644808743169404</v>
      </c>
      <c r="G71" s="209">
        <v>1.1320754716981132</v>
      </c>
      <c r="H71" s="209">
        <v>1.6714697406340056</v>
      </c>
      <c r="I71" s="209">
        <v>8.1818181818181817</v>
      </c>
      <c r="J71" s="210">
        <v>3.0769230769230771</v>
      </c>
      <c r="K71" s="210">
        <v>1.4012738853503186</v>
      </c>
      <c r="L71" s="246">
        <v>5.1636363636363631</v>
      </c>
      <c r="M71" s="211"/>
      <c r="N71" s="245">
        <v>1.9059401685798709</v>
      </c>
      <c r="O71" s="213"/>
      <c r="P71" s="214"/>
      <c r="Q71" s="214"/>
      <c r="R71" s="214"/>
      <c r="S71" s="214"/>
      <c r="T71" s="214"/>
      <c r="U71" s="214"/>
      <c r="V71" s="214"/>
      <c r="W71" s="214"/>
      <c r="X71" s="214">
        <v>2.3783783783783816</v>
      </c>
      <c r="Y71" s="214">
        <v>0.21551724137931341</v>
      </c>
      <c r="Z71" s="215"/>
      <c r="AA71" s="215"/>
      <c r="AB71" s="216">
        <v>0.21551724137931338</v>
      </c>
      <c r="AC71" s="177">
        <v>5.833333333333333</v>
      </c>
      <c r="AD71" s="178">
        <v>2.9498525073746311</v>
      </c>
      <c r="AE71" s="178"/>
      <c r="AF71" s="178">
        <v>106.53061224489795</v>
      </c>
      <c r="AG71" s="178">
        <v>6.4079952968841862</v>
      </c>
      <c r="AH71" s="178">
        <v>1.6714697406340056</v>
      </c>
      <c r="AI71" s="178">
        <v>8.1818181818181817</v>
      </c>
      <c r="AJ71" s="217">
        <v>5.1636363636363631</v>
      </c>
      <c r="AK71" s="218">
        <v>3.7129025366932509</v>
      </c>
      <c r="AL71" s="170">
        <v>42194</v>
      </c>
      <c r="AM71" s="208"/>
      <c r="AN71" s="209">
        <v>1.2854970087742158E-2</v>
      </c>
      <c r="AO71" s="209">
        <v>3.8580246913580245E-3</v>
      </c>
      <c r="AP71" s="209">
        <v>3.2558686217940684E-3</v>
      </c>
      <c r="AQ71" s="209">
        <v>2.0465910910999981E-2</v>
      </c>
      <c r="AR71" s="209">
        <v>1.565128437569844E-4</v>
      </c>
      <c r="AS71" s="209">
        <v>1.1627565139594405E-2</v>
      </c>
      <c r="AT71" s="209">
        <v>0</v>
      </c>
      <c r="AU71" s="210">
        <v>0</v>
      </c>
      <c r="AV71" s="210">
        <v>5.6388062647137596E-2</v>
      </c>
      <c r="AW71" s="246">
        <v>1.3699255673775057E-2</v>
      </c>
      <c r="AX71" s="211"/>
      <c r="AY71" s="212">
        <v>8.4188692844356218E-4</v>
      </c>
      <c r="AZ71" s="177">
        <v>0</v>
      </c>
      <c r="BA71" s="178">
        <v>0</v>
      </c>
      <c r="BB71" s="178">
        <v>0</v>
      </c>
      <c r="BC71" s="178">
        <v>0</v>
      </c>
      <c r="BD71" s="178">
        <v>0</v>
      </c>
      <c r="BE71" s="178">
        <v>1.4240741138511211E-2</v>
      </c>
      <c r="BF71" s="178">
        <v>0</v>
      </c>
      <c r="BG71" s="217">
        <v>0.10513626764217236</v>
      </c>
      <c r="BH71" s="218">
        <v>9.4029327805729424E-3</v>
      </c>
      <c r="BI71" s="218" t="s">
        <v>273</v>
      </c>
    </row>
    <row r="72" spans="1:61" x14ac:dyDescent="0.2">
      <c r="A72" s="170">
        <v>42195</v>
      </c>
      <c r="B72" s="208"/>
      <c r="C72" s="209">
        <v>1.1927181418706843</v>
      </c>
      <c r="D72" s="209"/>
      <c r="E72" s="209">
        <v>1.4925373134328357</v>
      </c>
      <c r="F72" s="209">
        <v>5.2631578947368416</v>
      </c>
      <c r="G72" s="209">
        <v>2.6415094339622645</v>
      </c>
      <c r="H72" s="209">
        <v>0.57636887608069165</v>
      </c>
      <c r="I72" s="209"/>
      <c r="J72" s="210">
        <v>3.0769230769230771</v>
      </c>
      <c r="K72" s="210">
        <v>1.4120667522464698</v>
      </c>
      <c r="L72" s="246">
        <v>1.8181818181818181</v>
      </c>
      <c r="M72" s="211"/>
      <c r="N72" s="245">
        <v>2.0502385377968966</v>
      </c>
      <c r="O72" s="213"/>
      <c r="P72" s="214"/>
      <c r="Q72" s="214"/>
      <c r="R72" s="214"/>
      <c r="S72" s="214"/>
      <c r="T72" s="214"/>
      <c r="U72" s="214"/>
      <c r="V72" s="214"/>
      <c r="W72" s="214"/>
      <c r="X72" s="214">
        <v>2.3783783783783816</v>
      </c>
      <c r="Y72" s="214">
        <v>0.21551724137931341</v>
      </c>
      <c r="Z72" s="215"/>
      <c r="AA72" s="215"/>
      <c r="AB72" s="216">
        <v>0.21551724137931341</v>
      </c>
      <c r="AC72" s="177">
        <v>5.833333333333333</v>
      </c>
      <c r="AD72" s="178">
        <v>2.4242424242424243</v>
      </c>
      <c r="AE72" s="178"/>
      <c r="AF72" s="178">
        <v>106.53061224489795</v>
      </c>
      <c r="AG72" s="178">
        <v>2.880658436213992</v>
      </c>
      <c r="AH72" s="178">
        <v>0.57636887608069165</v>
      </c>
      <c r="AI72" s="178"/>
      <c r="AJ72" s="217">
        <v>1.8181818181818181</v>
      </c>
      <c r="AK72" s="218">
        <v>0.82780408184521193</v>
      </c>
      <c r="AL72" s="170">
        <v>42195</v>
      </c>
      <c r="AM72" s="208"/>
      <c r="AN72" s="209">
        <v>6.357621076002914E-3</v>
      </c>
      <c r="AO72" s="209">
        <v>0</v>
      </c>
      <c r="AP72" s="209">
        <v>6.7070893608957806E-3</v>
      </c>
      <c r="AQ72" s="209">
        <v>1.7796444270434766E-2</v>
      </c>
      <c r="AR72" s="209">
        <v>0</v>
      </c>
      <c r="AS72" s="209">
        <v>8.9510312772726735E-3</v>
      </c>
      <c r="AT72" s="209">
        <v>1.1509628443616889E-2</v>
      </c>
      <c r="AU72" s="210">
        <v>0</v>
      </c>
      <c r="AV72" s="210">
        <v>2.8194031323568798E-2</v>
      </c>
      <c r="AW72" s="246">
        <v>2.3417531066282152E-3</v>
      </c>
      <c r="AX72" s="211"/>
      <c r="AY72" s="212">
        <v>5.7975395299636218E-4</v>
      </c>
      <c r="AZ72" s="177">
        <v>0</v>
      </c>
      <c r="BA72" s="178">
        <v>3.4711017072023695E-3</v>
      </c>
      <c r="BB72" s="178">
        <v>0</v>
      </c>
      <c r="BC72" s="178">
        <v>0</v>
      </c>
      <c r="BD72" s="178">
        <v>0</v>
      </c>
      <c r="BE72" s="178">
        <v>1.0962683744363346E-2</v>
      </c>
      <c r="BF72" s="178">
        <v>1.4727611572126537E-2</v>
      </c>
      <c r="BG72" s="217">
        <v>1.7972011562764508E-2</v>
      </c>
      <c r="BH72" s="218">
        <v>7.606037249206909E-3</v>
      </c>
      <c r="BI72" s="218" t="s">
        <v>273</v>
      </c>
    </row>
    <row r="73" spans="1:61" x14ac:dyDescent="0.2">
      <c r="A73" s="170">
        <v>42198</v>
      </c>
      <c r="B73" s="208"/>
      <c r="C73" s="209">
        <v>0.60682151077631297</v>
      </c>
      <c r="D73" s="209"/>
      <c r="E73" s="209">
        <v>0.86021505376344087</v>
      </c>
      <c r="F73" s="209">
        <v>2.4653739612188366</v>
      </c>
      <c r="G73" s="209">
        <v>2.6923076923076925</v>
      </c>
      <c r="H73" s="209">
        <v>1.7191977077363898</v>
      </c>
      <c r="I73" s="209">
        <v>12.05607476635514</v>
      </c>
      <c r="J73" s="210">
        <v>1.1940298507462688</v>
      </c>
      <c r="K73" s="210">
        <v>1.4120667522464698</v>
      </c>
      <c r="L73" s="246">
        <v>2.1272727272727274</v>
      </c>
      <c r="M73" s="211"/>
      <c r="N73" s="245">
        <v>1.1755382291294496</v>
      </c>
      <c r="O73" s="213"/>
      <c r="P73" s="214"/>
      <c r="Q73" s="214"/>
      <c r="R73" s="214"/>
      <c r="S73" s="214"/>
      <c r="T73" s="214"/>
      <c r="U73" s="214"/>
      <c r="V73" s="214"/>
      <c r="W73" s="214"/>
      <c r="X73" s="214">
        <v>2.270270270270264</v>
      </c>
      <c r="Y73" s="214">
        <v>0.21551724137931341</v>
      </c>
      <c r="Z73" s="215"/>
      <c r="AA73" s="215"/>
      <c r="AB73" s="216">
        <v>0.21551724137931341</v>
      </c>
      <c r="AC73" s="177">
        <v>5.833333333333333</v>
      </c>
      <c r="AD73" s="178">
        <v>2.4242424242424243</v>
      </c>
      <c r="AE73" s="178"/>
      <c r="AF73" s="178">
        <v>106.53061224489795</v>
      </c>
      <c r="AG73" s="178">
        <v>2.880658436213992</v>
      </c>
      <c r="AH73" s="178">
        <v>1.7191977077363898</v>
      </c>
      <c r="AI73" s="178">
        <v>12.05607476635514</v>
      </c>
      <c r="AJ73" s="217">
        <v>2.1272727272727274</v>
      </c>
      <c r="AK73" s="218">
        <v>1.8288172820883619</v>
      </c>
      <c r="AL73" s="170">
        <v>42198</v>
      </c>
      <c r="AM73" s="208"/>
      <c r="AN73" s="209">
        <v>1.4950889123787075E-2</v>
      </c>
      <c r="AO73" s="209">
        <v>0</v>
      </c>
      <c r="AP73" s="209">
        <v>1.6279343108970342E-3</v>
      </c>
      <c r="AQ73" s="209">
        <v>0</v>
      </c>
      <c r="AR73" s="209">
        <v>3.130256875139688E-4</v>
      </c>
      <c r="AS73" s="209">
        <v>1.7551041720142498E-2</v>
      </c>
      <c r="AT73" s="209">
        <v>1.7903866467848491E-3</v>
      </c>
      <c r="AU73" s="210">
        <v>1.4372676877900793E-2</v>
      </c>
      <c r="AV73" s="210">
        <v>0</v>
      </c>
      <c r="AW73" s="246">
        <v>0</v>
      </c>
      <c r="AX73" s="211"/>
      <c r="AY73" s="212">
        <v>9.911305203040119E-4</v>
      </c>
      <c r="AZ73" s="177">
        <v>0</v>
      </c>
      <c r="BA73" s="178">
        <v>0</v>
      </c>
      <c r="BB73" s="178">
        <v>0</v>
      </c>
      <c r="BC73" s="178">
        <v>0</v>
      </c>
      <c r="BD73" s="178">
        <v>0</v>
      </c>
      <c r="BE73" s="178">
        <v>2.1495458322281072E-2</v>
      </c>
      <c r="BF73" s="178">
        <v>2.2909618001085725E-3</v>
      </c>
      <c r="BG73" s="217">
        <v>0</v>
      </c>
      <c r="BH73" s="218">
        <v>1.001830796254761E-2</v>
      </c>
      <c r="BI73" s="218" t="s">
        <v>273</v>
      </c>
    </row>
    <row r="74" spans="1:61" x14ac:dyDescent="0.2">
      <c r="A74" s="170">
        <v>42199</v>
      </c>
      <c r="B74" s="208"/>
      <c r="C74" s="209">
        <v>0.60924369747899165</v>
      </c>
      <c r="D74" s="209"/>
      <c r="E74" s="209">
        <v>2.510460251046025</v>
      </c>
      <c r="F74" s="209">
        <v>5.1354127250121628</v>
      </c>
      <c r="G74" s="209">
        <v>2.6923076923076925</v>
      </c>
      <c r="H74" s="209">
        <v>0.51575931232091687</v>
      </c>
      <c r="I74" s="209">
        <v>10.377358490566039</v>
      </c>
      <c r="J74" s="210"/>
      <c r="K74" s="210">
        <v>1.3925813394100519</v>
      </c>
      <c r="L74" s="246">
        <v>2.1454545454545455</v>
      </c>
      <c r="M74" s="211"/>
      <c r="N74" s="245">
        <v>2.3842825974645434</v>
      </c>
      <c r="O74" s="213"/>
      <c r="P74" s="214"/>
      <c r="Q74" s="214"/>
      <c r="R74" s="214"/>
      <c r="S74" s="214"/>
      <c r="T74" s="214"/>
      <c r="U74" s="214"/>
      <c r="V74" s="214"/>
      <c r="W74" s="214"/>
      <c r="X74" s="214">
        <v>2.270270270270264</v>
      </c>
      <c r="Y74" s="214">
        <v>0.21551724137931341</v>
      </c>
      <c r="Z74" s="215"/>
      <c r="AA74" s="215"/>
      <c r="AB74" s="216">
        <v>0.21551724137931341</v>
      </c>
      <c r="AC74" s="177">
        <v>5.833333333333333</v>
      </c>
      <c r="AD74" s="178">
        <v>2.4242424242424243</v>
      </c>
      <c r="AE74" s="178"/>
      <c r="AF74" s="178">
        <v>106.53061224489795</v>
      </c>
      <c r="AG74" s="178">
        <v>3.0588235294117649</v>
      </c>
      <c r="AH74" s="178">
        <v>0.51575931232091687</v>
      </c>
      <c r="AI74" s="178">
        <v>10.377358490566039</v>
      </c>
      <c r="AJ74" s="217">
        <v>2.1454545454545455</v>
      </c>
      <c r="AK74" s="218">
        <v>3.0526902933502615</v>
      </c>
      <c r="AL74" s="170">
        <v>42199</v>
      </c>
      <c r="AM74" s="208"/>
      <c r="AN74" s="209">
        <v>6.5672129796074067E-3</v>
      </c>
      <c r="AO74" s="209">
        <v>0</v>
      </c>
      <c r="AP74" s="209">
        <v>9.4745776894207389E-3</v>
      </c>
      <c r="AQ74" s="209">
        <v>1.3347333202826077E-2</v>
      </c>
      <c r="AR74" s="209">
        <v>0</v>
      </c>
      <c r="AS74" s="209">
        <v>0</v>
      </c>
      <c r="AT74" s="209">
        <v>1.3044245569432473E-2</v>
      </c>
      <c r="AU74" s="210">
        <v>5.5279526453464586E-3</v>
      </c>
      <c r="AV74" s="210">
        <v>2.11455234926766E-2</v>
      </c>
      <c r="AW74" s="246">
        <v>9.3670124265128607E-3</v>
      </c>
      <c r="AX74" s="211"/>
      <c r="AY74" s="212">
        <v>5.4626981379690231E-4</v>
      </c>
      <c r="AZ74" s="177">
        <v>0</v>
      </c>
      <c r="BA74" s="178">
        <v>0</v>
      </c>
      <c r="BB74" s="178">
        <v>0</v>
      </c>
      <c r="BC74" s="178">
        <v>0</v>
      </c>
      <c r="BD74" s="178">
        <v>4.5601090778091416E-3</v>
      </c>
      <c r="BE74" s="178">
        <v>0</v>
      </c>
      <c r="BF74" s="178">
        <v>1.6691293115076739E-2</v>
      </c>
      <c r="BG74" s="217">
        <v>7.1888046251058033E-2</v>
      </c>
      <c r="BH74" s="218">
        <v>3.3722559972211865E-3</v>
      </c>
      <c r="BI74" s="218" t="s">
        <v>273</v>
      </c>
    </row>
    <row r="75" spans="1:61" x14ac:dyDescent="0.2">
      <c r="A75" s="170">
        <v>42200</v>
      </c>
      <c r="B75" s="208"/>
      <c r="C75" s="209">
        <v>1</v>
      </c>
      <c r="D75" s="209">
        <v>1.9607843137254901</v>
      </c>
      <c r="E75" s="209">
        <v>1.6563146997929608</v>
      </c>
      <c r="F75" s="209">
        <v>2.6542553191489362</v>
      </c>
      <c r="G75" s="209">
        <v>3.4615384615384617</v>
      </c>
      <c r="H75" s="209">
        <v>1.202843083652269</v>
      </c>
      <c r="I75" s="209"/>
      <c r="J75" s="210">
        <v>2.9850746268656714</v>
      </c>
      <c r="K75" s="210">
        <v>1.1267249018863148</v>
      </c>
      <c r="L75" s="246">
        <v>2.1454545454545455</v>
      </c>
      <c r="M75" s="211"/>
      <c r="N75" s="245">
        <v>1.6588121769473305</v>
      </c>
      <c r="O75" s="213"/>
      <c r="P75" s="214"/>
      <c r="Q75" s="214"/>
      <c r="R75" s="214"/>
      <c r="S75" s="214"/>
      <c r="T75" s="214"/>
      <c r="U75" s="214"/>
      <c r="V75" s="214"/>
      <c r="W75" s="214"/>
      <c r="X75" s="214">
        <v>1.6216216216216217</v>
      </c>
      <c r="Y75" s="214">
        <v>0.21621621621621931</v>
      </c>
      <c r="Z75" s="215"/>
      <c r="AA75" s="215"/>
      <c r="AB75" s="216">
        <v>9.709257608794937E-2</v>
      </c>
      <c r="AC75" s="177">
        <v>3</v>
      </c>
      <c r="AD75" s="178">
        <v>2.4242424242424243</v>
      </c>
      <c r="AE75" s="178"/>
      <c r="AF75" s="178">
        <v>106.53061224489795</v>
      </c>
      <c r="AG75" s="178">
        <v>5.9411764705882355</v>
      </c>
      <c r="AH75" s="178">
        <v>1.202843083652269</v>
      </c>
      <c r="AI75" s="178"/>
      <c r="AJ75" s="217">
        <v>2.1454545454545455</v>
      </c>
      <c r="AK75" s="218">
        <v>1.2330211494694261</v>
      </c>
      <c r="AL75" s="170">
        <v>42200</v>
      </c>
      <c r="AM75" s="208"/>
      <c r="AN75" s="209">
        <v>1.6348168481150352E-2</v>
      </c>
      <c r="AO75" s="209">
        <v>0</v>
      </c>
      <c r="AP75" s="209">
        <v>1.5432817267303884E-2</v>
      </c>
      <c r="AQ75" s="209">
        <v>3.5592888540869538E-3</v>
      </c>
      <c r="AR75" s="209">
        <v>2.6565446680352151E-3</v>
      </c>
      <c r="AS75" s="209">
        <v>2.6326562580213743E-2</v>
      </c>
      <c r="AT75" s="209">
        <v>1.2788476048463209E-2</v>
      </c>
      <c r="AU75" s="210">
        <v>0</v>
      </c>
      <c r="AV75" s="210">
        <v>0</v>
      </c>
      <c r="AW75" s="246">
        <v>2.3417531066282152E-3</v>
      </c>
      <c r="AX75" s="211"/>
      <c r="AY75" s="212">
        <v>3.7578771078708097E-3</v>
      </c>
      <c r="AZ75" s="177">
        <v>0</v>
      </c>
      <c r="BA75" s="178">
        <v>0</v>
      </c>
      <c r="BB75" s="178">
        <v>0</v>
      </c>
      <c r="BC75" s="178">
        <v>0</v>
      </c>
      <c r="BD75" s="178">
        <v>0</v>
      </c>
      <c r="BE75" s="178">
        <v>3.2243187483421608E-2</v>
      </c>
      <c r="BF75" s="178">
        <v>1.6364012857918372E-2</v>
      </c>
      <c r="BG75" s="217">
        <v>1.7972011562764508E-2</v>
      </c>
      <c r="BH75" s="218">
        <v>1.6492054876921129E-2</v>
      </c>
      <c r="BI75" s="218" t="s">
        <v>273</v>
      </c>
    </row>
    <row r="76" spans="1:61" x14ac:dyDescent="0.2">
      <c r="A76" s="170">
        <v>42201</v>
      </c>
      <c r="B76" s="208"/>
      <c r="C76" s="209">
        <v>0.72765072765072769</v>
      </c>
      <c r="D76" s="209"/>
      <c r="E76" s="209">
        <v>5.9405940594059405</v>
      </c>
      <c r="F76" s="209">
        <v>1.0638297872340425</v>
      </c>
      <c r="G76" s="209">
        <v>1.9230769230769231</v>
      </c>
      <c r="H76" s="209">
        <v>2.6775956284153009</v>
      </c>
      <c r="I76" s="209">
        <v>2.7272727272727271</v>
      </c>
      <c r="J76" s="210">
        <v>1.4925373134328357</v>
      </c>
      <c r="K76" s="210">
        <v>2.6582278481012658</v>
      </c>
      <c r="L76" s="246">
        <v>2.192493496841323</v>
      </c>
      <c r="M76" s="211"/>
      <c r="N76" s="245">
        <v>1.4231869370554451</v>
      </c>
      <c r="O76" s="213"/>
      <c r="P76" s="214"/>
      <c r="Q76" s="214"/>
      <c r="R76" s="214"/>
      <c r="S76" s="214"/>
      <c r="T76" s="214"/>
      <c r="U76" s="214"/>
      <c r="V76" s="214"/>
      <c r="W76" s="214"/>
      <c r="X76" s="214">
        <v>3.982300884955746</v>
      </c>
      <c r="Y76" s="214">
        <v>0.21551724137931341</v>
      </c>
      <c r="Z76" s="215"/>
      <c r="AA76" s="215"/>
      <c r="AB76" s="216">
        <v>0.47630761200569771</v>
      </c>
      <c r="AC76" s="177">
        <v>5.833333333333333</v>
      </c>
      <c r="AD76" s="178">
        <v>2.4242424242424243</v>
      </c>
      <c r="AE76" s="178"/>
      <c r="AF76" s="178">
        <v>106.53061224489795</v>
      </c>
      <c r="AG76" s="178">
        <v>5.9411764705882355</v>
      </c>
      <c r="AH76" s="178">
        <v>2.6775956284153009</v>
      </c>
      <c r="AI76" s="178">
        <v>2.7272727272727271</v>
      </c>
      <c r="AJ76" s="217">
        <v>2.192493496841323</v>
      </c>
      <c r="AK76" s="218">
        <v>2.6535117488513813</v>
      </c>
      <c r="AL76" s="170">
        <v>42201</v>
      </c>
      <c r="AM76" s="208"/>
      <c r="AN76" s="209">
        <v>5.3795255258486194E-3</v>
      </c>
      <c r="AO76" s="209">
        <v>6.1728395061728392E-2</v>
      </c>
      <c r="AP76" s="209">
        <v>7.0977935955110691E-3</v>
      </c>
      <c r="AQ76" s="209">
        <v>7.1185777081739076E-3</v>
      </c>
      <c r="AR76" s="209">
        <v>1.1894976125530813E-3</v>
      </c>
      <c r="AS76" s="209">
        <v>7.459192731060561E-3</v>
      </c>
      <c r="AT76" s="209">
        <v>7.6730856290779257E-3</v>
      </c>
      <c r="AU76" s="210">
        <v>2.2111810581385834E-3</v>
      </c>
      <c r="AV76" s="210">
        <v>5.6388062647137596E-2</v>
      </c>
      <c r="AW76" s="246">
        <v>4.6835062132564304E-4</v>
      </c>
      <c r="AX76" s="211"/>
      <c r="AY76" s="212">
        <v>1.6388094413907067E-3</v>
      </c>
      <c r="AZ76" s="177">
        <v>0</v>
      </c>
      <c r="BA76" s="178">
        <v>0</v>
      </c>
      <c r="BB76" s="178">
        <v>0</v>
      </c>
      <c r="BC76" s="178">
        <v>0</v>
      </c>
      <c r="BD76" s="178">
        <v>0</v>
      </c>
      <c r="BE76" s="178">
        <v>9.1355697869694545E-3</v>
      </c>
      <c r="BF76" s="178">
        <v>9.8184077147510235E-3</v>
      </c>
      <c r="BG76" s="217">
        <v>3.5944023125529011E-3</v>
      </c>
      <c r="BH76" s="218">
        <v>5.0214614849132993E-3</v>
      </c>
      <c r="BI76" s="218" t="s">
        <v>273</v>
      </c>
    </row>
    <row r="77" spans="1:61" x14ac:dyDescent="0.2">
      <c r="A77" s="170">
        <v>42205</v>
      </c>
      <c r="B77" s="208"/>
      <c r="C77" s="209">
        <v>1.0103092783505154</v>
      </c>
      <c r="D77" s="209"/>
      <c r="E77" s="209">
        <v>4</v>
      </c>
      <c r="F77" s="209">
        <v>5.1282051282051277</v>
      </c>
      <c r="G77" s="209">
        <v>1.1320754716981132</v>
      </c>
      <c r="H77" s="209">
        <v>1.1049723756906076</v>
      </c>
      <c r="I77" s="209">
        <v>6.1061946902654869</v>
      </c>
      <c r="J77" s="210">
        <v>4.4776119402985071</v>
      </c>
      <c r="K77" s="210">
        <v>3.0795000644246873</v>
      </c>
      <c r="L77" s="246">
        <v>2.192493496841323</v>
      </c>
      <c r="M77" s="211"/>
      <c r="N77" s="245">
        <v>2.524083532278723</v>
      </c>
      <c r="O77" s="213"/>
      <c r="P77" s="214"/>
      <c r="Q77" s="214"/>
      <c r="R77" s="214"/>
      <c r="S77" s="214"/>
      <c r="T77" s="214"/>
      <c r="U77" s="214"/>
      <c r="V77" s="214"/>
      <c r="W77" s="214"/>
      <c r="X77" s="214">
        <v>3.982300884955746</v>
      </c>
      <c r="Y77" s="214">
        <v>0.10764262648007999</v>
      </c>
      <c r="Z77" s="215"/>
      <c r="AA77" s="215"/>
      <c r="AB77" s="216">
        <v>8.487011374841863E-2</v>
      </c>
      <c r="AC77" s="177">
        <v>8.3333333333333321</v>
      </c>
      <c r="AD77" s="178">
        <v>2.4242424242424243</v>
      </c>
      <c r="AE77" s="178"/>
      <c r="AF77" s="178">
        <v>106.53061224489795</v>
      </c>
      <c r="AG77" s="178">
        <v>5.8235294117647056</v>
      </c>
      <c r="AH77" s="178">
        <v>1.1049723756906076</v>
      </c>
      <c r="AI77" s="178">
        <v>6.1061946902654869</v>
      </c>
      <c r="AJ77" s="217">
        <v>2.192493496841323</v>
      </c>
      <c r="AK77" s="218">
        <v>5.2635527302878344</v>
      </c>
      <c r="AL77" s="170">
        <v>42205</v>
      </c>
      <c r="AM77" s="208"/>
      <c r="AN77" s="209">
        <v>1.4531705316578093E-2</v>
      </c>
      <c r="AO77" s="209">
        <v>0</v>
      </c>
      <c r="AP77" s="209">
        <v>9.5396950618566196E-3</v>
      </c>
      <c r="AQ77" s="209">
        <v>2.6694666405652153E-2</v>
      </c>
      <c r="AR77" s="209">
        <v>7.2517617607402766E-4</v>
      </c>
      <c r="AS77" s="209">
        <v>2.1938802150178122E-3</v>
      </c>
      <c r="AT77" s="209">
        <v>1.2532706527493945E-2</v>
      </c>
      <c r="AU77" s="210">
        <v>0</v>
      </c>
      <c r="AV77" s="210">
        <v>7.0485078308921995E-3</v>
      </c>
      <c r="AW77" s="246">
        <v>0</v>
      </c>
      <c r="AX77" s="211"/>
      <c r="AY77" s="212">
        <v>1.2723972895794747E-3</v>
      </c>
      <c r="AZ77" s="177">
        <v>0.12097661760555686</v>
      </c>
      <c r="BA77" s="178">
        <v>0</v>
      </c>
      <c r="BB77" s="178">
        <v>0</v>
      </c>
      <c r="BC77" s="178">
        <v>0</v>
      </c>
      <c r="BD77" s="178">
        <v>0</v>
      </c>
      <c r="BE77" s="178">
        <v>2.686932290285134E-3</v>
      </c>
      <c r="BF77" s="178">
        <v>1.6036732600760006E-2</v>
      </c>
      <c r="BG77" s="217">
        <v>0</v>
      </c>
      <c r="BH77" s="218">
        <v>6.8429720235583186E-3</v>
      </c>
      <c r="BI77" s="218" t="s">
        <v>273</v>
      </c>
    </row>
    <row r="78" spans="1:61" x14ac:dyDescent="0.2">
      <c r="A78" s="170">
        <v>42206</v>
      </c>
      <c r="B78" s="208"/>
      <c r="C78" s="209">
        <v>1.5924867292772562</v>
      </c>
      <c r="D78" s="209"/>
      <c r="E78" s="209">
        <v>3.0612244897959182</v>
      </c>
      <c r="F78" s="209">
        <v>2.1621621621621623</v>
      </c>
      <c r="G78" s="209">
        <v>1.1320754716981132</v>
      </c>
      <c r="H78" s="209">
        <v>2.0982882385422417</v>
      </c>
      <c r="I78" s="209">
        <v>5.4545454545454541</v>
      </c>
      <c r="J78" s="210">
        <v>4.4776119402985071</v>
      </c>
      <c r="K78" s="210">
        <v>3.0795000644246873</v>
      </c>
      <c r="L78" s="246">
        <v>2.1454545454545455</v>
      </c>
      <c r="M78" s="211"/>
      <c r="N78" s="245">
        <v>1.581669093073411</v>
      </c>
      <c r="O78" s="213"/>
      <c r="P78" s="214"/>
      <c r="Q78" s="214"/>
      <c r="R78" s="214"/>
      <c r="S78" s="214"/>
      <c r="T78" s="214"/>
      <c r="U78" s="214"/>
      <c r="V78" s="214"/>
      <c r="W78" s="214"/>
      <c r="X78" s="214">
        <v>2.0629750271444145</v>
      </c>
      <c r="Y78" s="214">
        <v>0.21551724137931341</v>
      </c>
      <c r="Z78" s="215"/>
      <c r="AA78" s="215"/>
      <c r="AB78" s="216">
        <v>0.42977856698281158</v>
      </c>
      <c r="AC78" s="177">
        <v>14.166666666666666</v>
      </c>
      <c r="AD78" s="178">
        <v>2.4242424242424243</v>
      </c>
      <c r="AE78" s="178"/>
      <c r="AF78" s="178">
        <v>106.53061224489795</v>
      </c>
      <c r="AG78" s="178">
        <v>5.9963658388855245</v>
      </c>
      <c r="AH78" s="178">
        <v>2.0982882385422417</v>
      </c>
      <c r="AI78" s="178">
        <v>5.4545454545454541</v>
      </c>
      <c r="AJ78" s="217">
        <v>2.1454545454545455</v>
      </c>
      <c r="AK78" s="218">
        <v>2.692456233926805</v>
      </c>
      <c r="AL78" s="170">
        <v>42206</v>
      </c>
      <c r="AM78" s="208"/>
      <c r="AN78" s="209">
        <v>1.0409731212356421E-2</v>
      </c>
      <c r="AO78" s="209">
        <v>0</v>
      </c>
      <c r="AP78" s="209">
        <v>6.5117372435881367E-3</v>
      </c>
      <c r="AQ78" s="209">
        <v>5.3389332811304303E-3</v>
      </c>
      <c r="AR78" s="209">
        <v>4.9614571470964052E-3</v>
      </c>
      <c r="AS78" s="209">
        <v>5.4408229332441743E-3</v>
      </c>
      <c r="AT78" s="209">
        <v>9.7192417968320378E-3</v>
      </c>
      <c r="AU78" s="210">
        <v>0</v>
      </c>
      <c r="AV78" s="210">
        <v>0</v>
      </c>
      <c r="AW78" s="246">
        <v>2.6930160726224475E-3</v>
      </c>
      <c r="AX78" s="211"/>
      <c r="AY78" s="212">
        <v>5.06567191603257E-3</v>
      </c>
      <c r="AZ78" s="177">
        <v>0</v>
      </c>
      <c r="BA78" s="178">
        <v>0</v>
      </c>
      <c r="BB78" s="178">
        <v>0</v>
      </c>
      <c r="BC78" s="178">
        <v>0</v>
      </c>
      <c r="BD78" s="178">
        <v>1.216029087415771E-2</v>
      </c>
      <c r="BE78" s="178">
        <v>6.6635920799071324E-3</v>
      </c>
      <c r="BF78" s="178">
        <v>1.2436649772017966E-2</v>
      </c>
      <c r="BG78" s="217">
        <v>2.0667813297179181E-2</v>
      </c>
      <c r="BH78" s="218">
        <v>4.9476164630763387E-3</v>
      </c>
      <c r="BI78" s="218" t="s">
        <v>273</v>
      </c>
    </row>
    <row r="79" spans="1:61" x14ac:dyDescent="0.2">
      <c r="A79" s="170">
        <v>42207</v>
      </c>
      <c r="B79" s="208"/>
      <c r="C79" s="209">
        <v>1.2030699025098528</v>
      </c>
      <c r="D79" s="209"/>
      <c r="E79" s="209">
        <v>3.8</v>
      </c>
      <c r="F79" s="209">
        <v>2.7027027027027026</v>
      </c>
      <c r="G79" s="209">
        <v>1.1320754716981132</v>
      </c>
      <c r="H79" s="209">
        <v>3.4054054054054053</v>
      </c>
      <c r="I79" s="209"/>
      <c r="J79" s="210">
        <v>4.5454545454545459</v>
      </c>
      <c r="K79" s="210">
        <v>3.0795000644246873</v>
      </c>
      <c r="L79" s="246">
        <v>2.1454545454545455</v>
      </c>
      <c r="M79" s="211"/>
      <c r="N79" s="245">
        <v>2.6933241387237628</v>
      </c>
      <c r="O79" s="213"/>
      <c r="P79" s="214"/>
      <c r="Q79" s="214"/>
      <c r="R79" s="214"/>
      <c r="S79" s="214"/>
      <c r="T79" s="214"/>
      <c r="U79" s="214"/>
      <c r="V79" s="214"/>
      <c r="W79" s="214"/>
      <c r="X79" s="214">
        <v>3.9087947882736098</v>
      </c>
      <c r="Y79" s="214">
        <v>0.10764262648007999</v>
      </c>
      <c r="Z79" s="215"/>
      <c r="AA79" s="215"/>
      <c r="AB79" s="216">
        <v>0.10764262648008001</v>
      </c>
      <c r="AC79" s="177">
        <v>14.166666666666666</v>
      </c>
      <c r="AD79" s="178">
        <v>2.4242424242424243</v>
      </c>
      <c r="AE79" s="178"/>
      <c r="AF79" s="178">
        <v>106.53061224489795</v>
      </c>
      <c r="AG79" s="178">
        <v>5.7714285714285714</v>
      </c>
      <c r="AH79" s="178">
        <v>3.4054054054054053</v>
      </c>
      <c r="AI79" s="178"/>
      <c r="AJ79" s="217">
        <v>2.1454545454545455</v>
      </c>
      <c r="AK79" s="218">
        <v>4.6969687677874221</v>
      </c>
      <c r="AL79" s="170">
        <v>42207</v>
      </c>
      <c r="AM79" s="208"/>
      <c r="AN79" s="209">
        <v>4.1918380720898339E-3</v>
      </c>
      <c r="AO79" s="209">
        <v>0</v>
      </c>
      <c r="AP79" s="209">
        <v>1.6474695226277983E-2</v>
      </c>
      <c r="AQ79" s="209">
        <v>3.5592888540869538E-3</v>
      </c>
      <c r="AR79" s="209">
        <v>5.217094791899479E-4</v>
      </c>
      <c r="AS79" s="209">
        <v>9.784705758979443E-3</v>
      </c>
      <c r="AT79" s="209">
        <v>1.1509628443616889E-2</v>
      </c>
      <c r="AU79" s="210">
        <v>7.2968974918573267E-3</v>
      </c>
      <c r="AV79" s="210">
        <v>0</v>
      </c>
      <c r="AW79" s="246">
        <v>0</v>
      </c>
      <c r="AX79" s="211"/>
      <c r="AY79" s="212">
        <v>1.3116215669274134E-3</v>
      </c>
      <c r="AZ79" s="177">
        <v>8.9211807396276571E-2</v>
      </c>
      <c r="BA79" s="178">
        <v>0</v>
      </c>
      <c r="BB79" s="178">
        <v>0</v>
      </c>
      <c r="BC79" s="178">
        <v>0</v>
      </c>
      <c r="BD79" s="178">
        <v>6.0801454370788552E-3</v>
      </c>
      <c r="BE79" s="178">
        <v>1.1983718014671697E-2</v>
      </c>
      <c r="BF79" s="178">
        <v>1.4727611572126537E-2</v>
      </c>
      <c r="BG79" s="217">
        <v>0</v>
      </c>
      <c r="BH79" s="218">
        <v>1.0042922969826599E-2</v>
      </c>
      <c r="BI79" s="218" t="s">
        <v>273</v>
      </c>
    </row>
    <row r="80" spans="1:61" x14ac:dyDescent="0.2">
      <c r="A80" s="170">
        <v>42208</v>
      </c>
      <c r="B80" s="208"/>
      <c r="C80" s="209">
        <v>0.39175257731958762</v>
      </c>
      <c r="D80" s="209"/>
      <c r="E80" s="209">
        <v>5.6224899598393572</v>
      </c>
      <c r="F80" s="209">
        <v>2.7027027027027026</v>
      </c>
      <c r="G80" s="209">
        <v>1.8867924528301887</v>
      </c>
      <c r="H80" s="209">
        <v>1.6216216216216217</v>
      </c>
      <c r="I80" s="209">
        <v>11.607142857142858</v>
      </c>
      <c r="J80" s="210">
        <v>1.4925373134328357</v>
      </c>
      <c r="K80" s="210">
        <v>3.0795000644246873</v>
      </c>
      <c r="L80" s="246">
        <v>2.1454545454545455</v>
      </c>
      <c r="M80" s="211"/>
      <c r="N80" s="245">
        <v>1.8201919561757169</v>
      </c>
      <c r="O80" s="213"/>
      <c r="P80" s="214"/>
      <c r="Q80" s="214"/>
      <c r="R80" s="214"/>
      <c r="S80" s="214"/>
      <c r="T80" s="214"/>
      <c r="U80" s="214"/>
      <c r="V80" s="214"/>
      <c r="W80" s="214"/>
      <c r="X80" s="214">
        <v>3.9087947882736098</v>
      </c>
      <c r="Y80" s="214">
        <v>0.10764262648007999</v>
      </c>
      <c r="Z80" s="215"/>
      <c r="AA80" s="215"/>
      <c r="AB80" s="216">
        <v>0.10764262648007999</v>
      </c>
      <c r="AC80" s="177">
        <v>14.166666666666666</v>
      </c>
      <c r="AD80" s="178">
        <v>2.4242424242424243</v>
      </c>
      <c r="AE80" s="178"/>
      <c r="AF80" s="178">
        <v>106.53061224489795</v>
      </c>
      <c r="AG80" s="178">
        <v>8.2823790994997211</v>
      </c>
      <c r="AH80" s="178">
        <v>1.6216216216216217</v>
      </c>
      <c r="AI80" s="178">
        <v>11.607142857142858</v>
      </c>
      <c r="AJ80" s="217">
        <v>2.1454545454545455</v>
      </c>
      <c r="AK80" s="218">
        <v>2.5084835934903991</v>
      </c>
      <c r="AL80" s="170">
        <v>42208</v>
      </c>
      <c r="AM80" s="208"/>
      <c r="AN80" s="209">
        <v>3.4931983934081952E-3</v>
      </c>
      <c r="AO80" s="209">
        <v>0</v>
      </c>
      <c r="AP80" s="209">
        <v>9.4420190032027968E-3</v>
      </c>
      <c r="AQ80" s="209">
        <v>5.3389332811304303E-3</v>
      </c>
      <c r="AR80" s="209">
        <v>5.5301204794134487E-4</v>
      </c>
      <c r="AS80" s="209">
        <v>2.768676831352479E-2</v>
      </c>
      <c r="AT80" s="209">
        <v>0</v>
      </c>
      <c r="AU80" s="210">
        <v>1.6141621724411661E-2</v>
      </c>
      <c r="AV80" s="210">
        <v>0</v>
      </c>
      <c r="AW80" s="246">
        <v>0</v>
      </c>
      <c r="AX80" s="211"/>
      <c r="AY80" s="212">
        <v>1.5115697124327594E-3</v>
      </c>
      <c r="AZ80" s="177">
        <v>0</v>
      </c>
      <c r="BA80" s="178">
        <v>0</v>
      </c>
      <c r="BB80" s="178">
        <v>0</v>
      </c>
      <c r="BC80" s="178">
        <v>0</v>
      </c>
      <c r="BD80" s="178">
        <v>7.6001817963485693E-2</v>
      </c>
      <c r="BE80" s="178">
        <v>3.3909085503398391E-2</v>
      </c>
      <c r="BF80" s="178">
        <v>0</v>
      </c>
      <c r="BG80" s="217">
        <v>0</v>
      </c>
      <c r="BH80" s="218">
        <v>1.7993570320939321E-2</v>
      </c>
      <c r="BI80" s="218" t="s">
        <v>273</v>
      </c>
    </row>
    <row r="81" spans="1:61" x14ac:dyDescent="0.2">
      <c r="A81" s="170">
        <v>42209</v>
      </c>
      <c r="B81" s="208"/>
      <c r="C81" s="209">
        <v>1.0373443983402488</v>
      </c>
      <c r="D81" s="209"/>
      <c r="E81" s="209">
        <v>2.6104417670682731</v>
      </c>
      <c r="F81" s="209">
        <v>2.6972972972972973</v>
      </c>
      <c r="G81" s="209">
        <v>1.8867924528301887</v>
      </c>
      <c r="H81" s="209">
        <v>2.6486486486486487</v>
      </c>
      <c r="I81" s="209">
        <v>11.607142857142858</v>
      </c>
      <c r="J81" s="210">
        <v>4.4776119402985071</v>
      </c>
      <c r="K81" s="210">
        <v>3.0795000644246873</v>
      </c>
      <c r="L81" s="246">
        <v>1.8181818181818181</v>
      </c>
      <c r="M81" s="211"/>
      <c r="N81" s="245">
        <v>2.61817279539477</v>
      </c>
      <c r="O81" s="213"/>
      <c r="P81" s="214"/>
      <c r="Q81" s="214"/>
      <c r="R81" s="214"/>
      <c r="S81" s="214"/>
      <c r="T81" s="214"/>
      <c r="U81" s="214"/>
      <c r="V81" s="214"/>
      <c r="W81" s="214">
        <v>1.5957446808510638</v>
      </c>
      <c r="X81" s="214">
        <v>3.9087947882736098</v>
      </c>
      <c r="Y81" s="214">
        <v>0.10764262648007999</v>
      </c>
      <c r="Z81" s="215"/>
      <c r="AA81" s="215"/>
      <c r="AB81" s="216">
        <v>0.10477606935633588</v>
      </c>
      <c r="AC81" s="177">
        <v>8.6666666666666679</v>
      </c>
      <c r="AD81" s="178">
        <v>2.4844720496894408</v>
      </c>
      <c r="AE81" s="178"/>
      <c r="AF81" s="178">
        <v>106.53061224489795</v>
      </c>
      <c r="AG81" s="178">
        <v>8.2823790994997211</v>
      </c>
      <c r="AH81" s="178">
        <v>2.6486486486486487</v>
      </c>
      <c r="AI81" s="178">
        <v>11.607142857142858</v>
      </c>
      <c r="AJ81" s="217">
        <v>1.8181818181818181</v>
      </c>
      <c r="AK81" s="218">
        <v>2.9264265775937166</v>
      </c>
      <c r="AL81" s="170">
        <v>42209</v>
      </c>
      <c r="AM81" s="208"/>
      <c r="AN81" s="209">
        <v>1.3972793573632778E-3</v>
      </c>
      <c r="AO81" s="209">
        <v>0</v>
      </c>
      <c r="AP81" s="209">
        <v>0</v>
      </c>
      <c r="AQ81" s="209">
        <v>1.7796444270434769E-3</v>
      </c>
      <c r="AR81" s="209">
        <v>0</v>
      </c>
      <c r="AS81" s="209">
        <v>0.11631952900024441</v>
      </c>
      <c r="AT81" s="209">
        <v>0</v>
      </c>
      <c r="AU81" s="210">
        <v>0</v>
      </c>
      <c r="AV81" s="210">
        <v>0</v>
      </c>
      <c r="AW81" s="246">
        <v>0</v>
      </c>
      <c r="AX81" s="211"/>
      <c r="AY81" s="212">
        <v>2.5572315451473202E-3</v>
      </c>
      <c r="AZ81" s="177">
        <v>0.26290449300872415</v>
      </c>
      <c r="BA81" s="178">
        <v>8.6777542680059236E-4</v>
      </c>
      <c r="BB81" s="178">
        <v>0</v>
      </c>
      <c r="BC81" s="178">
        <v>0</v>
      </c>
      <c r="BD81" s="178">
        <v>0</v>
      </c>
      <c r="BE81" s="178">
        <v>0.1424611500309178</v>
      </c>
      <c r="BF81" s="178">
        <v>0</v>
      </c>
      <c r="BG81" s="217">
        <v>0</v>
      </c>
      <c r="BH81" s="218">
        <v>7.5075772200909621E-2</v>
      </c>
      <c r="BI81" s="218" t="s">
        <v>273</v>
      </c>
    </row>
    <row r="82" spans="1:61" x14ac:dyDescent="0.2">
      <c r="A82" s="170">
        <v>42212</v>
      </c>
      <c r="B82" s="208"/>
      <c r="C82" s="209">
        <v>0.78838174273858919</v>
      </c>
      <c r="D82" s="209"/>
      <c r="E82" s="209">
        <v>8.3700440528634363</v>
      </c>
      <c r="F82" s="209">
        <v>2.7027027027027026</v>
      </c>
      <c r="G82" s="209">
        <v>5.7692307692307692</v>
      </c>
      <c r="H82" s="209">
        <v>2.4864864864864864</v>
      </c>
      <c r="I82" s="209">
        <v>11.607142857142858</v>
      </c>
      <c r="J82" s="210">
        <v>2.9850746268656714</v>
      </c>
      <c r="K82" s="210">
        <v>3.0795000644246873</v>
      </c>
      <c r="L82" s="246">
        <v>1.781818181818182</v>
      </c>
      <c r="M82" s="211"/>
      <c r="N82" s="245">
        <v>2.8078794796583439</v>
      </c>
      <c r="O82" s="213"/>
      <c r="P82" s="214"/>
      <c r="Q82" s="214"/>
      <c r="R82" s="214"/>
      <c r="S82" s="214"/>
      <c r="T82" s="214"/>
      <c r="U82" s="214"/>
      <c r="V82" s="214"/>
      <c r="W82" s="214"/>
      <c r="X82" s="214">
        <v>3.982300884955746</v>
      </c>
      <c r="Y82" s="214">
        <v>0.96878363832078107</v>
      </c>
      <c r="Z82" s="215"/>
      <c r="AA82" s="215"/>
      <c r="AB82" s="216">
        <v>1.3545629926899467</v>
      </c>
      <c r="AC82" s="177">
        <v>10.666666666666668</v>
      </c>
      <c r="AD82" s="178">
        <v>2.4844720496894408</v>
      </c>
      <c r="AE82" s="178"/>
      <c r="AF82" s="178">
        <v>106.53061224489795</v>
      </c>
      <c r="AG82" s="178">
        <v>8.2823790994997211</v>
      </c>
      <c r="AH82" s="178">
        <v>2.4864864864864864</v>
      </c>
      <c r="AI82" s="178">
        <v>11.607142857142858</v>
      </c>
      <c r="AJ82" s="217">
        <v>1.781818181818182</v>
      </c>
      <c r="AK82" s="218">
        <v>2.9264265775937166</v>
      </c>
      <c r="AL82" s="170">
        <v>42212</v>
      </c>
      <c r="AM82" s="208"/>
      <c r="AN82" s="209">
        <v>2.026055068176753E-3</v>
      </c>
      <c r="AO82" s="209">
        <v>0</v>
      </c>
      <c r="AP82" s="209">
        <v>6.5117372435881372E-4</v>
      </c>
      <c r="AQ82" s="209">
        <v>5.3389332811304303E-3</v>
      </c>
      <c r="AR82" s="209">
        <v>3.2867697188966724E-4</v>
      </c>
      <c r="AS82" s="209">
        <v>0</v>
      </c>
      <c r="AT82" s="209">
        <v>0</v>
      </c>
      <c r="AU82" s="210">
        <v>0</v>
      </c>
      <c r="AV82" s="210">
        <v>0</v>
      </c>
      <c r="AW82" s="246">
        <v>0</v>
      </c>
      <c r="AX82" s="211"/>
      <c r="AY82" s="212">
        <v>3.5397518582286136E-4</v>
      </c>
      <c r="AZ82" s="177">
        <v>0</v>
      </c>
      <c r="BA82" s="178">
        <v>0</v>
      </c>
      <c r="BB82" s="178">
        <v>0</v>
      </c>
      <c r="BC82" s="178">
        <v>0</v>
      </c>
      <c r="BD82" s="178">
        <v>0</v>
      </c>
      <c r="BE82" s="178">
        <v>0</v>
      </c>
      <c r="BF82" s="178">
        <v>0</v>
      </c>
      <c r="BG82" s="217">
        <v>0</v>
      </c>
      <c r="BH82" s="218">
        <v>0</v>
      </c>
      <c r="BI82" s="218" t="s">
        <v>273</v>
      </c>
    </row>
    <row r="83" spans="1:61" x14ac:dyDescent="0.2">
      <c r="A83" s="170">
        <v>42213</v>
      </c>
      <c r="B83" s="208"/>
      <c r="C83" s="209">
        <v>0.81799591002045002</v>
      </c>
      <c r="D83" s="209">
        <v>2</v>
      </c>
      <c r="E83" s="209">
        <v>5.0505050505050502</v>
      </c>
      <c r="F83" s="209">
        <v>2.7027027027027026</v>
      </c>
      <c r="G83" s="209">
        <v>1.1320754716981132</v>
      </c>
      <c r="H83" s="209">
        <v>0.5494505494505495</v>
      </c>
      <c r="I83" s="209">
        <v>11.607142857142858</v>
      </c>
      <c r="J83" s="210">
        <v>1.4705882352941175</v>
      </c>
      <c r="K83" s="210">
        <v>3.0795000644246873</v>
      </c>
      <c r="L83" s="246">
        <v>1.6635859519408502</v>
      </c>
      <c r="M83" s="211"/>
      <c r="N83" s="245">
        <v>1.6395461392732331</v>
      </c>
      <c r="O83" s="213"/>
      <c r="P83" s="214"/>
      <c r="Q83" s="214"/>
      <c r="R83" s="214"/>
      <c r="S83" s="214"/>
      <c r="T83" s="214"/>
      <c r="U83" s="214"/>
      <c r="V83" s="214"/>
      <c r="W83" s="214"/>
      <c r="X83" s="214">
        <v>3.8709677419354778</v>
      </c>
      <c r="Y83" s="214">
        <v>0.96878363832078107</v>
      </c>
      <c r="Z83" s="215"/>
      <c r="AA83" s="215"/>
      <c r="AB83" s="216">
        <v>1.3114605237796877</v>
      </c>
      <c r="AC83" s="177">
        <v>8.3333333333333321</v>
      </c>
      <c r="AD83" s="178"/>
      <c r="AE83" s="178"/>
      <c r="AF83" s="178">
        <v>106.73469387755101</v>
      </c>
      <c r="AG83" s="178">
        <v>5.5586436909394106</v>
      </c>
      <c r="AH83" s="178">
        <v>0.5494505494505495</v>
      </c>
      <c r="AI83" s="178">
        <v>11.607142857142858</v>
      </c>
      <c r="AJ83" s="217">
        <v>1.6635859519408502</v>
      </c>
      <c r="AK83" s="218">
        <v>0.56759748690128442</v>
      </c>
      <c r="AL83" s="170">
        <v>42213</v>
      </c>
      <c r="AM83" s="208"/>
      <c r="AN83" s="209">
        <v>1.9492047035217726E-2</v>
      </c>
      <c r="AO83" s="209">
        <v>0.13503086419753085</v>
      </c>
      <c r="AP83" s="209">
        <v>1.4325821935893899E-3</v>
      </c>
      <c r="AQ83" s="209">
        <v>4.0931821821999961E-2</v>
      </c>
      <c r="AR83" s="209">
        <v>5.6866333231704331E-4</v>
      </c>
      <c r="AS83" s="209">
        <v>9.0387864858733867E-3</v>
      </c>
      <c r="AT83" s="209">
        <v>0</v>
      </c>
      <c r="AU83" s="210">
        <v>6.6335431744157514E-3</v>
      </c>
      <c r="AV83" s="210">
        <v>0</v>
      </c>
      <c r="AW83" s="246">
        <v>8.196135873198752E-4</v>
      </c>
      <c r="AX83" s="211"/>
      <c r="AY83" s="212">
        <v>1.1403741121644615E-3</v>
      </c>
      <c r="AZ83" s="177">
        <v>0</v>
      </c>
      <c r="BA83" s="178">
        <v>1.6053845395810958E-2</v>
      </c>
      <c r="BB83" s="178">
        <v>0</v>
      </c>
      <c r="BC83" s="178">
        <v>0</v>
      </c>
      <c r="BD83" s="178">
        <v>0</v>
      </c>
      <c r="BE83" s="178">
        <v>1.1070161035974753E-2</v>
      </c>
      <c r="BF83" s="178">
        <v>0</v>
      </c>
      <c r="BG83" s="217">
        <v>6.290204046967578E-3</v>
      </c>
      <c r="BH83" s="218">
        <v>9.7967728970367301E-3</v>
      </c>
      <c r="BI83" s="218" t="s">
        <v>273</v>
      </c>
    </row>
    <row r="84" spans="1:61" x14ac:dyDescent="0.2">
      <c r="A84" s="170">
        <v>42214</v>
      </c>
      <c r="B84" s="208"/>
      <c r="C84" s="209">
        <v>0.7010309278350515</v>
      </c>
      <c r="D84" s="209">
        <v>1.7999999999999998</v>
      </c>
      <c r="E84" s="209">
        <v>3.8</v>
      </c>
      <c r="F84" s="209">
        <v>2.1621621621621623</v>
      </c>
      <c r="G84" s="209">
        <v>1.1320754716981132</v>
      </c>
      <c r="H84" s="209">
        <v>1.9337016574585635</v>
      </c>
      <c r="I84" s="209">
        <v>11.607142857142858</v>
      </c>
      <c r="J84" s="210">
        <v>4.3478260869565215</v>
      </c>
      <c r="K84" s="210">
        <v>3.0795000644246873</v>
      </c>
      <c r="L84" s="246">
        <v>1.6363636363636365</v>
      </c>
      <c r="M84" s="211"/>
      <c r="N84" s="245">
        <v>2.2438308116783583</v>
      </c>
      <c r="O84" s="213"/>
      <c r="P84" s="214"/>
      <c r="Q84" s="214"/>
      <c r="R84" s="214"/>
      <c r="S84" s="214"/>
      <c r="T84" s="214"/>
      <c r="U84" s="214"/>
      <c r="V84" s="214"/>
      <c r="W84" s="214"/>
      <c r="X84" s="214">
        <v>1.0752688172043012</v>
      </c>
      <c r="Y84" s="214">
        <v>0.10764262648007999</v>
      </c>
      <c r="Z84" s="215"/>
      <c r="AA84" s="215"/>
      <c r="AB84" s="216">
        <v>0.10764262648007999</v>
      </c>
      <c r="AC84" s="177">
        <v>8.3333333333333321</v>
      </c>
      <c r="AD84" s="178">
        <v>6.8249258160237387</v>
      </c>
      <c r="AE84" s="178"/>
      <c r="AF84" s="178">
        <v>106.73469387755101</v>
      </c>
      <c r="AG84" s="178">
        <v>13.777777777777779</v>
      </c>
      <c r="AH84" s="178">
        <v>1.9337016574585635</v>
      </c>
      <c r="AI84" s="178">
        <v>11.607142857142858</v>
      </c>
      <c r="AJ84" s="217">
        <v>1.6363636363636365</v>
      </c>
      <c r="AK84" s="218">
        <v>2.0192530151992196</v>
      </c>
      <c r="AL84" s="170">
        <v>42214</v>
      </c>
      <c r="AM84" s="208"/>
      <c r="AN84" s="209">
        <v>3.3534704576718673E-3</v>
      </c>
      <c r="AO84" s="209">
        <v>0</v>
      </c>
      <c r="AP84" s="209">
        <v>4.2651878945502292E-3</v>
      </c>
      <c r="AQ84" s="209">
        <v>8.8982221352173832E-3</v>
      </c>
      <c r="AR84" s="209">
        <v>1.0434189583798958E-3</v>
      </c>
      <c r="AS84" s="209">
        <v>3.9489843870320618E-3</v>
      </c>
      <c r="AT84" s="209">
        <v>0</v>
      </c>
      <c r="AU84" s="210">
        <v>3.3388833977892614E-2</v>
      </c>
      <c r="AV84" s="210">
        <v>0</v>
      </c>
      <c r="AW84" s="246">
        <v>1.6743534712391737E-2</v>
      </c>
      <c r="AX84" s="211"/>
      <c r="AY84" s="212">
        <v>1.5048728845928675E-3</v>
      </c>
      <c r="AZ84" s="177">
        <v>0</v>
      </c>
      <c r="BA84" s="178">
        <v>7.8099788412053306E-3</v>
      </c>
      <c r="BB84" s="178">
        <v>0</v>
      </c>
      <c r="BC84" s="178">
        <v>0</v>
      </c>
      <c r="BD84" s="178">
        <v>6.0801454370788552E-3</v>
      </c>
      <c r="BE84" s="178">
        <v>4.8364781225132417E-3</v>
      </c>
      <c r="BF84" s="178">
        <v>0</v>
      </c>
      <c r="BG84" s="217">
        <v>0.12849988267376622</v>
      </c>
      <c r="BH84" s="218">
        <v>8.1475674093446169E-3</v>
      </c>
      <c r="BI84" s="218" t="s">
        <v>273</v>
      </c>
    </row>
    <row r="85" spans="1:61" x14ac:dyDescent="0.2">
      <c r="A85" s="170">
        <v>42215</v>
      </c>
      <c r="B85" s="208"/>
      <c r="C85" s="209">
        <v>1.8140589569160999</v>
      </c>
      <c r="D85" s="209">
        <v>4</v>
      </c>
      <c r="E85" s="209">
        <v>6.2240663900414939</v>
      </c>
      <c r="F85" s="209">
        <v>2.1621621621621623</v>
      </c>
      <c r="G85" s="209">
        <v>1.1320754716981132</v>
      </c>
      <c r="H85" s="209">
        <v>2.0441988950276246</v>
      </c>
      <c r="I85" s="209">
        <v>10.899182561307901</v>
      </c>
      <c r="J85" s="210">
        <v>4.3478260869565215</v>
      </c>
      <c r="K85" s="210">
        <v>6.1718850663574285</v>
      </c>
      <c r="L85" s="246">
        <v>1.4545454545454546</v>
      </c>
      <c r="M85" s="211"/>
      <c r="N85" s="245">
        <v>2.2208112156658313</v>
      </c>
      <c r="O85" s="213"/>
      <c r="P85" s="214"/>
      <c r="Q85" s="214"/>
      <c r="R85" s="214"/>
      <c r="S85" s="214"/>
      <c r="T85" s="214"/>
      <c r="U85" s="214"/>
      <c r="V85" s="214"/>
      <c r="W85" s="214"/>
      <c r="X85" s="214">
        <v>1.0752688172043012</v>
      </c>
      <c r="Y85" s="214">
        <v>0.96878363832078107</v>
      </c>
      <c r="Z85" s="215"/>
      <c r="AA85" s="215"/>
      <c r="AB85" s="216">
        <v>0.9846651874289658</v>
      </c>
      <c r="AC85" s="177">
        <v>8.3333333333333321</v>
      </c>
      <c r="AD85" s="178">
        <v>9.4955489614243334</v>
      </c>
      <c r="AE85" s="178"/>
      <c r="AF85" s="178">
        <v>103.76984126984128</v>
      </c>
      <c r="AG85" s="178">
        <v>10.722222222222221</v>
      </c>
      <c r="AH85" s="178">
        <v>2.0441988950276246</v>
      </c>
      <c r="AI85" s="178">
        <v>10.899182561307901</v>
      </c>
      <c r="AJ85" s="217">
        <v>1.4545454545454546</v>
      </c>
      <c r="AK85" s="218">
        <v>2.0037667849408889</v>
      </c>
      <c r="AL85" s="170">
        <v>42215</v>
      </c>
      <c r="AM85" s="208"/>
      <c r="AN85" s="209">
        <v>9.3617716943339632E-3</v>
      </c>
      <c r="AO85" s="209">
        <v>1.1574074074074075E-2</v>
      </c>
      <c r="AP85" s="209">
        <v>9.1164321410233922E-4</v>
      </c>
      <c r="AQ85" s="209">
        <v>0</v>
      </c>
      <c r="AR85" s="209">
        <v>9.2342577816620776E-4</v>
      </c>
      <c r="AS85" s="209">
        <v>4.3877604300356244E-3</v>
      </c>
      <c r="AT85" s="209">
        <v>5.1153904193852835E-3</v>
      </c>
      <c r="AU85" s="210">
        <v>0</v>
      </c>
      <c r="AV85" s="210">
        <v>5.6388062647137596E-2</v>
      </c>
      <c r="AW85" s="246">
        <v>3.3721244735446299E-2</v>
      </c>
      <c r="AX85" s="211"/>
      <c r="AY85" s="212">
        <v>1.433121157736882E-3</v>
      </c>
      <c r="AZ85" s="177">
        <v>0</v>
      </c>
      <c r="BA85" s="178">
        <v>0</v>
      </c>
      <c r="BB85" s="178">
        <v>0</v>
      </c>
      <c r="BC85" s="178">
        <v>4.2238781210755293E-3</v>
      </c>
      <c r="BD85" s="178">
        <v>0</v>
      </c>
      <c r="BE85" s="178">
        <v>5.373864580570268E-3</v>
      </c>
      <c r="BF85" s="178">
        <v>6.5456051431673499E-3</v>
      </c>
      <c r="BG85" s="217">
        <v>0.25879696650380885</v>
      </c>
      <c r="BH85" s="218">
        <v>1.0362918064453426E-2</v>
      </c>
      <c r="BI85" s="218" t="s">
        <v>273</v>
      </c>
    </row>
    <row r="86" spans="1:61" x14ac:dyDescent="0.2">
      <c r="A86" s="170">
        <v>42216</v>
      </c>
      <c r="B86" s="208"/>
      <c r="C86" s="209">
        <v>0.927643784786642</v>
      </c>
      <c r="D86" s="209">
        <v>3.9980000000000002</v>
      </c>
      <c r="E86" s="209">
        <v>3.1120331950207469</v>
      </c>
      <c r="F86" s="209">
        <v>2.0799567801188545</v>
      </c>
      <c r="G86" s="209">
        <v>2.6415094339622645</v>
      </c>
      <c r="H86" s="209">
        <v>4.4444444444444446</v>
      </c>
      <c r="I86" s="209">
        <v>9.9909173478655777</v>
      </c>
      <c r="J86" s="210">
        <v>7.2463768115942031</v>
      </c>
      <c r="K86" s="210">
        <v>4.3679938152299957</v>
      </c>
      <c r="L86" s="246">
        <v>4.6363636363636367</v>
      </c>
      <c r="M86" s="211"/>
      <c r="N86" s="245">
        <v>4.5384858231227607</v>
      </c>
      <c r="O86" s="213"/>
      <c r="P86" s="214"/>
      <c r="Q86" s="214"/>
      <c r="R86" s="214"/>
      <c r="S86" s="214"/>
      <c r="T86" s="214">
        <v>1.5957446808510638</v>
      </c>
      <c r="U86" s="214">
        <v>2.1505376344086025</v>
      </c>
      <c r="V86" s="214">
        <v>3.2608695652173911</v>
      </c>
      <c r="W86" s="214"/>
      <c r="X86" s="214">
        <v>2.1739130434782608</v>
      </c>
      <c r="Y86" s="214">
        <v>0.96878363832078107</v>
      </c>
      <c r="Z86" s="215"/>
      <c r="AA86" s="215"/>
      <c r="AB86" s="216">
        <v>1.9282616709459024</v>
      </c>
      <c r="AC86" s="177">
        <v>8.3333333333333321</v>
      </c>
      <c r="AD86" s="178">
        <v>9.4955489614243334</v>
      </c>
      <c r="AE86" s="178"/>
      <c r="AF86" s="178">
        <v>103.76984126984128</v>
      </c>
      <c r="AG86" s="178">
        <v>10.722222222222221</v>
      </c>
      <c r="AH86" s="178">
        <v>4.4444444444444446</v>
      </c>
      <c r="AI86" s="178">
        <v>9.9909173478655777</v>
      </c>
      <c r="AJ86" s="217">
        <v>4.6363636363636367</v>
      </c>
      <c r="AK86" s="218">
        <v>4.586380764238922</v>
      </c>
      <c r="AL86" s="170">
        <v>42216</v>
      </c>
      <c r="AM86" s="208"/>
      <c r="AN86" s="209">
        <v>0</v>
      </c>
      <c r="AO86" s="209">
        <v>0</v>
      </c>
      <c r="AP86" s="209">
        <v>0</v>
      </c>
      <c r="AQ86" s="209">
        <v>2.6694666405652151E-3</v>
      </c>
      <c r="AR86" s="209">
        <v>0</v>
      </c>
      <c r="AS86" s="209">
        <v>6.3929669465619052E-2</v>
      </c>
      <c r="AT86" s="209">
        <v>0</v>
      </c>
      <c r="AU86" s="210">
        <v>0</v>
      </c>
      <c r="AV86" s="210">
        <v>0</v>
      </c>
      <c r="AW86" s="246">
        <v>8.336641059596446E-2</v>
      </c>
      <c r="AX86" s="211"/>
      <c r="AY86" s="212">
        <v>2.0779300097493376E-3</v>
      </c>
      <c r="AZ86" s="177">
        <v>0</v>
      </c>
      <c r="BA86" s="178">
        <v>0</v>
      </c>
      <c r="BB86" s="178">
        <v>0</v>
      </c>
      <c r="BC86" s="178">
        <v>0</v>
      </c>
      <c r="BD86" s="178">
        <v>1.216029087415771E-2</v>
      </c>
      <c r="BE86" s="178">
        <v>7.8297206938908806E-2</v>
      </c>
      <c r="BF86" s="178">
        <v>0</v>
      </c>
      <c r="BG86" s="217">
        <v>0.63980361163441635</v>
      </c>
      <c r="BH86" s="218">
        <v>5.3783790904586071E-2</v>
      </c>
      <c r="BI86" s="218" t="s">
        <v>273</v>
      </c>
    </row>
    <row r="87" spans="1:61" x14ac:dyDescent="0.2">
      <c r="A87" s="170">
        <v>42220</v>
      </c>
      <c r="B87" s="208"/>
      <c r="C87" s="209">
        <v>0.82304526748971196</v>
      </c>
      <c r="D87" s="209">
        <v>3.9980000000000002</v>
      </c>
      <c r="E87" s="209">
        <v>4.9484536082474229</v>
      </c>
      <c r="F87" s="209">
        <v>2.1621621621621623</v>
      </c>
      <c r="G87" s="209">
        <v>2.6415094339622645</v>
      </c>
      <c r="H87" s="209">
        <v>2.5</v>
      </c>
      <c r="I87" s="209">
        <v>9.9909173478655777</v>
      </c>
      <c r="J87" s="210">
        <v>4.3478260869565215</v>
      </c>
      <c r="K87" s="210">
        <v>4.3679938152299957</v>
      </c>
      <c r="L87" s="246">
        <v>1.6363636363636365</v>
      </c>
      <c r="M87" s="211"/>
      <c r="N87" s="245">
        <v>1.7194774740854424</v>
      </c>
      <c r="O87" s="213"/>
      <c r="P87" s="214"/>
      <c r="Q87" s="214"/>
      <c r="R87" s="214"/>
      <c r="S87" s="214"/>
      <c r="T87" s="214">
        <v>1.5957446808510638</v>
      </c>
      <c r="U87" s="214">
        <v>2.1505376344086025</v>
      </c>
      <c r="V87" s="214">
        <v>3.2608695652173911</v>
      </c>
      <c r="W87" s="214"/>
      <c r="X87" s="214">
        <v>3.9130434782608638</v>
      </c>
      <c r="Y87" s="214">
        <v>0.10822510822510206</v>
      </c>
      <c r="Z87" s="215"/>
      <c r="AA87" s="215"/>
      <c r="AB87" s="216">
        <v>0.10822510822510208</v>
      </c>
      <c r="AC87" s="177">
        <v>8.3333333333333321</v>
      </c>
      <c r="AD87" s="178">
        <v>9.1988130563798212</v>
      </c>
      <c r="AE87" s="178"/>
      <c r="AF87" s="178">
        <v>101.58730158730158</v>
      </c>
      <c r="AG87" s="178">
        <v>10.722222222222221</v>
      </c>
      <c r="AH87" s="178">
        <v>2.5</v>
      </c>
      <c r="AI87" s="178">
        <v>9.9909173478655777</v>
      </c>
      <c r="AJ87" s="217">
        <v>1.6363636363636365</v>
      </c>
      <c r="AK87" s="218">
        <v>1.7942975748306751</v>
      </c>
      <c r="AL87" s="170">
        <v>42220</v>
      </c>
      <c r="AM87" s="208"/>
      <c r="AN87" s="209">
        <v>4.4014299756943258E-3</v>
      </c>
      <c r="AO87" s="209">
        <v>0</v>
      </c>
      <c r="AP87" s="209">
        <v>3.2558686217940684E-3</v>
      </c>
      <c r="AQ87" s="209">
        <v>5.3389332811304303E-3</v>
      </c>
      <c r="AR87" s="209">
        <v>0</v>
      </c>
      <c r="AS87" s="209">
        <v>4.0806171999331307E-3</v>
      </c>
      <c r="AT87" s="209">
        <v>0</v>
      </c>
      <c r="AU87" s="210">
        <v>0</v>
      </c>
      <c r="AV87" s="210">
        <v>0</v>
      </c>
      <c r="AW87" s="246">
        <v>1.5923921125071863E-2</v>
      </c>
      <c r="AX87" s="211"/>
      <c r="AY87" s="212">
        <v>3.8076249718242927E-4</v>
      </c>
      <c r="AZ87" s="177">
        <v>0</v>
      </c>
      <c r="BA87" s="178">
        <v>0</v>
      </c>
      <c r="BB87" s="178">
        <v>0</v>
      </c>
      <c r="BC87" s="178">
        <v>0</v>
      </c>
      <c r="BD87" s="178">
        <v>0</v>
      </c>
      <c r="BE87" s="178">
        <v>4.9976940599303493E-3</v>
      </c>
      <c r="BF87" s="178">
        <v>0</v>
      </c>
      <c r="BG87" s="217">
        <v>0.12220967862679864</v>
      </c>
      <c r="BH87" s="218">
        <v>5.6368366668879677E-3</v>
      </c>
      <c r="BI87" s="218" t="s">
        <v>273</v>
      </c>
    </row>
    <row r="88" spans="1:61" x14ac:dyDescent="0.2">
      <c r="A88" s="170">
        <v>42221</v>
      </c>
      <c r="B88" s="208"/>
      <c r="C88" s="209">
        <v>0.4098360655737705</v>
      </c>
      <c r="D88" s="209">
        <v>3.9980000000000002</v>
      </c>
      <c r="E88" s="209">
        <v>1.6326530612244898</v>
      </c>
      <c r="F88" s="209">
        <v>1.8918918918918921</v>
      </c>
      <c r="G88" s="209">
        <v>4.2307692307692308</v>
      </c>
      <c r="H88" s="209">
        <v>2.7777777777777777</v>
      </c>
      <c r="I88" s="209">
        <v>9.9909173478655777</v>
      </c>
      <c r="J88" s="210"/>
      <c r="K88" s="210">
        <v>3.0795000644246873</v>
      </c>
      <c r="L88" s="246">
        <v>3</v>
      </c>
      <c r="M88" s="211"/>
      <c r="N88" s="245">
        <v>1.9903242589678216</v>
      </c>
      <c r="O88" s="213"/>
      <c r="P88" s="214"/>
      <c r="Q88" s="214"/>
      <c r="R88" s="214"/>
      <c r="S88" s="214"/>
      <c r="T88" s="214">
        <v>1.5957446808510638</v>
      </c>
      <c r="U88" s="214">
        <v>2.1505376344086025</v>
      </c>
      <c r="V88" s="214">
        <v>3.2608695652173911</v>
      </c>
      <c r="W88" s="214"/>
      <c r="X88" s="214">
        <v>3.9130434782608638</v>
      </c>
      <c r="Y88" s="214">
        <v>0.32432432432432129</v>
      </c>
      <c r="Z88" s="215"/>
      <c r="AA88" s="215"/>
      <c r="AB88" s="216">
        <v>1.8440628008238362</v>
      </c>
      <c r="AC88" s="177">
        <v>8.3333333333333321</v>
      </c>
      <c r="AD88" s="178">
        <v>3.5608308605341246</v>
      </c>
      <c r="AE88" s="178"/>
      <c r="AF88" s="178">
        <v>101.58730158730158</v>
      </c>
      <c r="AG88" s="178">
        <v>10.662983425414364</v>
      </c>
      <c r="AH88" s="178">
        <v>2.7777777777777777</v>
      </c>
      <c r="AI88" s="178">
        <v>9.9909173478655777</v>
      </c>
      <c r="AJ88" s="217">
        <v>3</v>
      </c>
      <c r="AK88" s="218">
        <v>3.7903025199885998</v>
      </c>
      <c r="AL88" s="170">
        <v>42221</v>
      </c>
      <c r="AM88" s="208"/>
      <c r="AN88" s="209">
        <v>6.7069409153437346E-3</v>
      </c>
      <c r="AO88" s="209">
        <v>3.8580246913580245E-3</v>
      </c>
      <c r="AP88" s="209">
        <v>2.3767840939096698E-3</v>
      </c>
      <c r="AQ88" s="209">
        <v>0</v>
      </c>
      <c r="AR88" s="209">
        <v>4.2780177293575729E-4</v>
      </c>
      <c r="AS88" s="209">
        <v>9.0826640901737424E-3</v>
      </c>
      <c r="AT88" s="209">
        <v>0</v>
      </c>
      <c r="AU88" s="210">
        <v>6.1913069627880339E-3</v>
      </c>
      <c r="AV88" s="210">
        <v>0</v>
      </c>
      <c r="AW88" s="246">
        <v>6.5569086985590016E-3</v>
      </c>
      <c r="AX88" s="211"/>
      <c r="AY88" s="212">
        <v>8.3327672122084388E-4</v>
      </c>
      <c r="AZ88" s="177">
        <v>0</v>
      </c>
      <c r="BA88" s="178">
        <v>0</v>
      </c>
      <c r="BB88" s="178">
        <v>0</v>
      </c>
      <c r="BC88" s="178">
        <v>0</v>
      </c>
      <c r="BD88" s="178">
        <v>3.8000908981742847E-2</v>
      </c>
      <c r="BE88" s="178">
        <v>1.1123899681780455E-2</v>
      </c>
      <c r="BF88" s="178">
        <v>0</v>
      </c>
      <c r="BG88" s="217">
        <v>5.0321632375740624E-2</v>
      </c>
      <c r="BH88" s="218">
        <v>7.7044972783228555E-3</v>
      </c>
      <c r="BI88" s="218" t="s">
        <v>273</v>
      </c>
    </row>
    <row r="89" spans="1:61" x14ac:dyDescent="0.2">
      <c r="A89" s="170">
        <v>42222</v>
      </c>
      <c r="B89" s="208"/>
      <c r="C89" s="209">
        <v>0.2857142857142857</v>
      </c>
      <c r="D89" s="209">
        <v>2</v>
      </c>
      <c r="E89" s="209">
        <v>2.8865979381443299</v>
      </c>
      <c r="F89" s="209">
        <v>1.8867924528301887</v>
      </c>
      <c r="G89" s="209">
        <v>1.9607843137254901</v>
      </c>
      <c r="H89" s="209">
        <v>2.7222222222222219</v>
      </c>
      <c r="I89" s="209">
        <v>9.0909090909090917</v>
      </c>
      <c r="J89" s="210"/>
      <c r="K89" s="210">
        <v>3.0795000644246873</v>
      </c>
      <c r="L89" s="246">
        <v>2.9636363636363638</v>
      </c>
      <c r="M89" s="211"/>
      <c r="N89" s="245">
        <v>1.3850360484345126</v>
      </c>
      <c r="O89" s="213"/>
      <c r="P89" s="214"/>
      <c r="Q89" s="214"/>
      <c r="R89" s="214"/>
      <c r="S89" s="214"/>
      <c r="T89" s="214">
        <v>1.5957446808510638</v>
      </c>
      <c r="U89" s="214">
        <v>2.1505376344086025</v>
      </c>
      <c r="V89" s="214">
        <v>3.2608695652173911</v>
      </c>
      <c r="W89" s="214"/>
      <c r="X89" s="214">
        <v>3.9130434782608638</v>
      </c>
      <c r="Y89" s="214">
        <v>0.43290043290042363</v>
      </c>
      <c r="Z89" s="215"/>
      <c r="AA89" s="215"/>
      <c r="AB89" s="216">
        <v>0.4799215777839293</v>
      </c>
      <c r="AC89" s="177">
        <v>8.3333333333333321</v>
      </c>
      <c r="AD89" s="178">
        <v>3.4582132564841501</v>
      </c>
      <c r="AE89" s="178"/>
      <c r="AF89" s="178">
        <v>101.58730158730158</v>
      </c>
      <c r="AG89" s="178">
        <v>8.7292817679558024</v>
      </c>
      <c r="AH89" s="178">
        <v>2.7222222222222219</v>
      </c>
      <c r="AI89" s="178">
        <v>9.0909090909090917</v>
      </c>
      <c r="AJ89" s="217">
        <v>2.9636363636363638</v>
      </c>
      <c r="AK89" s="218">
        <v>4.6931602470441582</v>
      </c>
      <c r="AL89" s="170">
        <v>42222</v>
      </c>
      <c r="AM89" s="208"/>
      <c r="AN89" s="209">
        <v>7.3357166261572094E-3</v>
      </c>
      <c r="AO89" s="209">
        <v>0</v>
      </c>
      <c r="AP89" s="209">
        <v>9.1164321410233922E-4</v>
      </c>
      <c r="AQ89" s="209">
        <v>7.1185777081739076E-3</v>
      </c>
      <c r="AR89" s="209">
        <v>1.3094907927667693E-3</v>
      </c>
      <c r="AS89" s="209">
        <v>7.4591927310605605E-4</v>
      </c>
      <c r="AT89" s="209">
        <v>6.6500075452008683E-3</v>
      </c>
      <c r="AU89" s="210">
        <v>0</v>
      </c>
      <c r="AV89" s="210">
        <v>0</v>
      </c>
      <c r="AW89" s="246">
        <v>0</v>
      </c>
      <c r="AX89" s="211"/>
      <c r="AY89" s="212">
        <v>1.3766764659435067E-3</v>
      </c>
      <c r="AZ89" s="177">
        <v>0</v>
      </c>
      <c r="BA89" s="178">
        <v>1.6053845395810958E-2</v>
      </c>
      <c r="BB89" s="178">
        <v>0</v>
      </c>
      <c r="BC89" s="178">
        <v>0</v>
      </c>
      <c r="BD89" s="178">
        <v>0</v>
      </c>
      <c r="BE89" s="178">
        <v>9.1355697869694558E-4</v>
      </c>
      <c r="BF89" s="178">
        <v>8.5092866861175547E-3</v>
      </c>
      <c r="BG89" s="217">
        <v>0</v>
      </c>
      <c r="BH89" s="218">
        <v>5.6122216596089817E-3</v>
      </c>
      <c r="BI89" s="218" t="s">
        <v>273</v>
      </c>
    </row>
    <row r="90" spans="1:61" x14ac:dyDescent="0.2">
      <c r="A90" s="170">
        <v>42223</v>
      </c>
      <c r="B90" s="208"/>
      <c r="C90" s="209">
        <v>2.4285714285714284</v>
      </c>
      <c r="D90" s="209">
        <v>2.0000400008000163</v>
      </c>
      <c r="E90" s="209">
        <v>1.0416666666666665</v>
      </c>
      <c r="F90" s="209">
        <v>2.0540540540540539</v>
      </c>
      <c r="G90" s="209">
        <v>0.76923076923076927</v>
      </c>
      <c r="H90" s="209">
        <v>2.5071225071225069</v>
      </c>
      <c r="I90" s="209">
        <v>9.0909090909090917</v>
      </c>
      <c r="J90" s="210"/>
      <c r="K90" s="210">
        <v>2.5509550057684911</v>
      </c>
      <c r="L90" s="246">
        <v>2.8181818181818183</v>
      </c>
      <c r="M90" s="211"/>
      <c r="N90" s="245">
        <v>2.2094045437174987</v>
      </c>
      <c r="O90" s="213"/>
      <c r="P90" s="214"/>
      <c r="Q90" s="214"/>
      <c r="R90" s="214"/>
      <c r="S90" s="214"/>
      <c r="T90" s="214">
        <v>1.5957446808510638</v>
      </c>
      <c r="U90" s="214">
        <v>2.1505376344086025</v>
      </c>
      <c r="V90" s="214">
        <v>3.2608695652173911</v>
      </c>
      <c r="W90" s="214"/>
      <c r="X90" s="214">
        <v>3.9130434782608638</v>
      </c>
      <c r="Y90" s="214"/>
      <c r="Z90" s="215"/>
      <c r="AA90" s="215"/>
      <c r="AB90" s="216">
        <v>2.7300488396844802</v>
      </c>
      <c r="AC90" s="177">
        <v>8.3333333333333321</v>
      </c>
      <c r="AD90" s="178">
        <v>3.4582132564841501</v>
      </c>
      <c r="AE90" s="178"/>
      <c r="AF90" s="178">
        <v>101.58730158730158</v>
      </c>
      <c r="AG90" s="178">
        <v>4.6408839779005531</v>
      </c>
      <c r="AH90" s="178">
        <v>2.5071225071225069</v>
      </c>
      <c r="AI90" s="178">
        <v>9.0909090909090917</v>
      </c>
      <c r="AJ90" s="217">
        <v>2.8181818181818183</v>
      </c>
      <c r="AK90" s="218">
        <v>4.2514970059880239</v>
      </c>
      <c r="AL90" s="170">
        <v>42223</v>
      </c>
      <c r="AM90" s="208"/>
      <c r="AN90" s="209">
        <v>4.4992395307097553E-2</v>
      </c>
      <c r="AO90" s="209">
        <v>1.1574074074074075E-2</v>
      </c>
      <c r="AP90" s="209">
        <v>2.705626824710871E-2</v>
      </c>
      <c r="AQ90" s="209">
        <v>2.6694666405652151E-3</v>
      </c>
      <c r="AR90" s="209">
        <v>7.2830643294916736E-4</v>
      </c>
      <c r="AS90" s="209">
        <v>1.7551041720142496E-3</v>
      </c>
      <c r="AT90" s="209">
        <v>0</v>
      </c>
      <c r="AU90" s="210">
        <v>0</v>
      </c>
      <c r="AV90" s="210">
        <v>2.9603732889747238E-2</v>
      </c>
      <c r="AW90" s="246">
        <v>0</v>
      </c>
      <c r="AX90" s="211"/>
      <c r="AY90" s="212">
        <v>2.1429849087654311E-3</v>
      </c>
      <c r="AZ90" s="177">
        <v>3.3792351286468396E-2</v>
      </c>
      <c r="BA90" s="178">
        <v>0</v>
      </c>
      <c r="BB90" s="178">
        <v>0</v>
      </c>
      <c r="BC90" s="178">
        <v>0</v>
      </c>
      <c r="BD90" s="178">
        <v>0</v>
      </c>
      <c r="BE90" s="178">
        <v>2.1495458322281068E-3</v>
      </c>
      <c r="BF90" s="178">
        <v>0</v>
      </c>
      <c r="BG90" s="217">
        <v>0</v>
      </c>
      <c r="BH90" s="218">
        <v>2.2153506551088084E-3</v>
      </c>
      <c r="BI90" s="218" t="s">
        <v>273</v>
      </c>
    </row>
    <row r="91" spans="1:61" x14ac:dyDescent="0.2">
      <c r="A91" s="170">
        <v>42226</v>
      </c>
      <c r="B91" s="208"/>
      <c r="C91" s="209">
        <v>1.3388259526261586</v>
      </c>
      <c r="D91" s="209">
        <v>2.0000400008000163</v>
      </c>
      <c r="E91" s="209">
        <v>1.6528925619834711</v>
      </c>
      <c r="F91" s="209">
        <v>1.216931216931217</v>
      </c>
      <c r="G91" s="209">
        <v>1.5384615384615385</v>
      </c>
      <c r="H91" s="209">
        <v>2.7984009137635635</v>
      </c>
      <c r="I91" s="209">
        <v>8.2644628099173563</v>
      </c>
      <c r="J91" s="210"/>
      <c r="K91" s="210">
        <v>1.2690680681963851</v>
      </c>
      <c r="L91" s="246">
        <v>8.8812204867417357</v>
      </c>
      <c r="M91" s="211"/>
      <c r="N91" s="245">
        <v>7.1843222227013195</v>
      </c>
      <c r="O91" s="213"/>
      <c r="P91" s="214"/>
      <c r="Q91" s="214"/>
      <c r="R91" s="214"/>
      <c r="S91" s="214"/>
      <c r="T91" s="214"/>
      <c r="U91" s="214"/>
      <c r="V91" s="214">
        <v>3.1813361611876991</v>
      </c>
      <c r="W91" s="214"/>
      <c r="X91" s="214">
        <v>3.8668098818474701</v>
      </c>
      <c r="Y91" s="214">
        <v>0.10834236186349785</v>
      </c>
      <c r="Z91" s="215"/>
      <c r="AA91" s="215"/>
      <c r="AB91" s="216">
        <v>2.8192815142630834</v>
      </c>
      <c r="AC91" s="177">
        <v>8.3333333333333321</v>
      </c>
      <c r="AD91" s="178">
        <v>3.4582132564841501</v>
      </c>
      <c r="AE91" s="178"/>
      <c r="AF91" s="178">
        <v>101.58730158730158</v>
      </c>
      <c r="AG91" s="178">
        <v>4.972375690607735</v>
      </c>
      <c r="AH91" s="178">
        <v>2.7984009137635635</v>
      </c>
      <c r="AI91" s="178">
        <v>8.2644628099173563</v>
      </c>
      <c r="AJ91" s="217">
        <v>8.8812204867417357</v>
      </c>
      <c r="AK91" s="218">
        <v>8.1852365162595113</v>
      </c>
      <c r="AL91" s="170">
        <v>42226</v>
      </c>
      <c r="AM91" s="208"/>
      <c r="AN91" s="209">
        <v>5.5891174294531122E-4</v>
      </c>
      <c r="AO91" s="209">
        <v>0</v>
      </c>
      <c r="AP91" s="209">
        <v>1.2372300762817459E-3</v>
      </c>
      <c r="AQ91" s="209">
        <v>1.512697762986955E-2</v>
      </c>
      <c r="AR91" s="209">
        <v>8.8690611462291145E-4</v>
      </c>
      <c r="AS91" s="209">
        <v>1.0662257844986566E-2</v>
      </c>
      <c r="AT91" s="209">
        <v>0</v>
      </c>
      <c r="AU91" s="210">
        <v>2.2111810581385834E-3</v>
      </c>
      <c r="AV91" s="210">
        <v>0</v>
      </c>
      <c r="AW91" s="246">
        <v>7.0486768509509273E-2</v>
      </c>
      <c r="AX91" s="211"/>
      <c r="AY91" s="212">
        <v>1.6914273744184293E-3</v>
      </c>
      <c r="AZ91" s="177">
        <v>0</v>
      </c>
      <c r="BA91" s="178">
        <v>0</v>
      </c>
      <c r="BB91" s="178">
        <v>0</v>
      </c>
      <c r="BC91" s="178">
        <v>0</v>
      </c>
      <c r="BD91" s="178">
        <v>0</v>
      </c>
      <c r="BE91" s="178">
        <v>1.3058490930785753E-2</v>
      </c>
      <c r="BF91" s="178">
        <v>0</v>
      </c>
      <c r="BG91" s="217">
        <v>0.5409575480392117</v>
      </c>
      <c r="BH91" s="218">
        <v>2.0799681150743814E-2</v>
      </c>
      <c r="BI91" s="218" t="s">
        <v>273</v>
      </c>
    </row>
    <row r="92" spans="1:61" x14ac:dyDescent="0.2">
      <c r="A92" s="170">
        <v>42227</v>
      </c>
      <c r="B92" s="208"/>
      <c r="C92" s="209">
        <v>1.213991769547325</v>
      </c>
      <c r="D92" s="209">
        <v>2.0000400008000163</v>
      </c>
      <c r="E92" s="209">
        <v>1.6528925619834711</v>
      </c>
      <c r="F92" s="209">
        <v>1.0610079575596816</v>
      </c>
      <c r="G92" s="209">
        <v>1.5384615384615385</v>
      </c>
      <c r="H92" s="209">
        <v>1.9553072625698324</v>
      </c>
      <c r="I92" s="209">
        <v>8.2644628099173563</v>
      </c>
      <c r="J92" s="210"/>
      <c r="K92" s="210">
        <v>1.897192667606717</v>
      </c>
      <c r="L92" s="246">
        <v>8.1184162731565568</v>
      </c>
      <c r="M92" s="211"/>
      <c r="N92" s="245">
        <v>1.7319195341305471</v>
      </c>
      <c r="O92" s="213"/>
      <c r="P92" s="214"/>
      <c r="Q92" s="214"/>
      <c r="R92" s="214"/>
      <c r="S92" s="214"/>
      <c r="T92" s="214"/>
      <c r="U92" s="214"/>
      <c r="V92" s="214">
        <v>3.1813361611876991</v>
      </c>
      <c r="W92" s="214"/>
      <c r="X92" s="214">
        <v>3.8668098818474701</v>
      </c>
      <c r="Y92" s="214">
        <v>0.10834236186349785</v>
      </c>
      <c r="Z92" s="215"/>
      <c r="AA92" s="215"/>
      <c r="AB92" s="216">
        <v>0.10834236186349784</v>
      </c>
      <c r="AC92" s="177">
        <v>8.3333333333333321</v>
      </c>
      <c r="AD92" s="178">
        <v>10.086455331412104</v>
      </c>
      <c r="AE92" s="178"/>
      <c r="AF92" s="178">
        <v>101.58730158730158</v>
      </c>
      <c r="AG92" s="178">
        <v>4.972375690607735</v>
      </c>
      <c r="AH92" s="178">
        <v>1.9553072625698324</v>
      </c>
      <c r="AI92" s="178">
        <v>8.2644628099173563</v>
      </c>
      <c r="AJ92" s="217">
        <v>8.1184162731565568</v>
      </c>
      <c r="AK92" s="218">
        <v>1.9553072625698324</v>
      </c>
      <c r="AL92" s="170">
        <v>42227</v>
      </c>
      <c r="AM92" s="208"/>
      <c r="AN92" s="209">
        <v>2.0959190360449171E-4</v>
      </c>
      <c r="AO92" s="209">
        <v>0</v>
      </c>
      <c r="AP92" s="209">
        <v>0</v>
      </c>
      <c r="AQ92" s="209">
        <v>4.4491110676086916E-3</v>
      </c>
      <c r="AR92" s="209">
        <v>2.666978857619014E-3</v>
      </c>
      <c r="AS92" s="209">
        <v>2.0622474021167434E-2</v>
      </c>
      <c r="AT92" s="209">
        <v>0</v>
      </c>
      <c r="AU92" s="210">
        <v>0</v>
      </c>
      <c r="AV92" s="210">
        <v>1.691641879414128E-2</v>
      </c>
      <c r="AW92" s="246">
        <v>0</v>
      </c>
      <c r="AX92" s="211"/>
      <c r="AY92" s="212">
        <v>2.9140768000444212E-3</v>
      </c>
      <c r="AZ92" s="177">
        <v>0</v>
      </c>
      <c r="BA92" s="178">
        <v>0</v>
      </c>
      <c r="BB92" s="178">
        <v>0</v>
      </c>
      <c r="BC92" s="178">
        <v>0</v>
      </c>
      <c r="BD92" s="178">
        <v>0</v>
      </c>
      <c r="BE92" s="178">
        <v>2.5257163528680258E-2</v>
      </c>
      <c r="BF92" s="178">
        <v>0</v>
      </c>
      <c r="BG92" s="217">
        <v>0</v>
      </c>
      <c r="BH92" s="218">
        <v>1.1569053421123777E-2</v>
      </c>
      <c r="BI92" s="218" t="s">
        <v>273</v>
      </c>
    </row>
    <row r="93" spans="1:61" x14ac:dyDescent="0.2">
      <c r="A93" s="170">
        <v>42228</v>
      </c>
      <c r="B93" s="208"/>
      <c r="C93" s="209">
        <v>0.61475409836065575</v>
      </c>
      <c r="D93" s="209"/>
      <c r="E93" s="209">
        <v>1.0526315789473684</v>
      </c>
      <c r="F93" s="209">
        <v>1.0557029177718833</v>
      </c>
      <c r="G93" s="209">
        <v>1.5384615384615385</v>
      </c>
      <c r="H93" s="209">
        <v>1.8826135105204873</v>
      </c>
      <c r="I93" s="209">
        <v>7.5206611570247937</v>
      </c>
      <c r="J93" s="210"/>
      <c r="K93" s="210">
        <v>1.6664530188437381</v>
      </c>
      <c r="L93" s="246">
        <v>8.0457682528151118</v>
      </c>
      <c r="M93" s="211"/>
      <c r="N93" s="245">
        <v>1.4061623498890574</v>
      </c>
      <c r="O93" s="213"/>
      <c r="P93" s="214"/>
      <c r="Q93" s="214"/>
      <c r="R93" s="214"/>
      <c r="S93" s="214"/>
      <c r="T93" s="214"/>
      <c r="U93" s="214"/>
      <c r="V93" s="214">
        <v>3.1813361611876991</v>
      </c>
      <c r="W93" s="214"/>
      <c r="X93" s="214">
        <v>3.8668098818474701</v>
      </c>
      <c r="Y93" s="214">
        <v>0.21551724137931341</v>
      </c>
      <c r="Z93" s="215"/>
      <c r="AA93" s="215"/>
      <c r="AB93" s="216">
        <v>0.21551724137931341</v>
      </c>
      <c r="AC93" s="177">
        <v>10.40650406504065</v>
      </c>
      <c r="AD93" s="178">
        <v>8.6455331412103753</v>
      </c>
      <c r="AE93" s="178"/>
      <c r="AF93" s="178">
        <v>101.58730158730158</v>
      </c>
      <c r="AG93" s="178">
        <v>4.972375690607735</v>
      </c>
      <c r="AH93" s="178">
        <v>1.8826135105204873</v>
      </c>
      <c r="AI93" s="178">
        <v>7.5206611570247937</v>
      </c>
      <c r="AJ93" s="217">
        <v>8.0457682528151118</v>
      </c>
      <c r="AK93" s="218">
        <v>2.7669427569044287</v>
      </c>
      <c r="AL93" s="170">
        <v>42228</v>
      </c>
      <c r="AM93" s="208"/>
      <c r="AN93" s="209">
        <v>7.8946283691025201E-3</v>
      </c>
      <c r="AO93" s="209">
        <v>1.9290123456790122E-2</v>
      </c>
      <c r="AP93" s="209">
        <v>1.6279343108970342E-3</v>
      </c>
      <c r="AQ93" s="209">
        <v>0</v>
      </c>
      <c r="AR93" s="209">
        <v>2.60854739594974E-5</v>
      </c>
      <c r="AS93" s="209">
        <v>2.0973494855570284E-2</v>
      </c>
      <c r="AT93" s="209">
        <v>1.3044245569432473E-2</v>
      </c>
      <c r="AU93" s="210">
        <v>0</v>
      </c>
      <c r="AV93" s="210">
        <v>0</v>
      </c>
      <c r="AW93" s="246">
        <v>0</v>
      </c>
      <c r="AX93" s="211"/>
      <c r="AY93" s="212">
        <v>6.9072995720028622E-4</v>
      </c>
      <c r="AZ93" s="177">
        <v>6.7584702572936792E-2</v>
      </c>
      <c r="BA93" s="178">
        <v>0</v>
      </c>
      <c r="BB93" s="178">
        <v>0</v>
      </c>
      <c r="BC93" s="178">
        <v>0</v>
      </c>
      <c r="BD93" s="178">
        <v>0</v>
      </c>
      <c r="BE93" s="178">
        <v>2.5687072695125882E-2</v>
      </c>
      <c r="BF93" s="178">
        <v>1.6691293115076739E-2</v>
      </c>
      <c r="BG93" s="217">
        <v>0</v>
      </c>
      <c r="BH93" s="218">
        <v>1.5482839578482671E-2</v>
      </c>
      <c r="BI93" s="218" t="s">
        <v>273</v>
      </c>
    </row>
    <row r="94" spans="1:61" x14ac:dyDescent="0.2">
      <c r="A94" s="170">
        <v>42229</v>
      </c>
      <c r="B94" s="208"/>
      <c r="C94" s="209">
        <v>1.168032786885246</v>
      </c>
      <c r="D94" s="209"/>
      <c r="E94" s="209">
        <v>1.0416666666666665</v>
      </c>
      <c r="F94" s="209">
        <v>2.1052631578947367</v>
      </c>
      <c r="G94" s="209">
        <v>1.5384615384615385</v>
      </c>
      <c r="H94" s="209">
        <v>1.6004415011037527</v>
      </c>
      <c r="I94" s="209">
        <v>4.0799333888426315</v>
      </c>
      <c r="J94" s="210"/>
      <c r="K94" s="210">
        <v>3.6477987421383649</v>
      </c>
      <c r="L94" s="246">
        <v>5.9752996730839083</v>
      </c>
      <c r="M94" s="211"/>
      <c r="N94" s="245">
        <v>1.7852037844772997</v>
      </c>
      <c r="O94" s="213"/>
      <c r="P94" s="214"/>
      <c r="Q94" s="214"/>
      <c r="R94" s="214"/>
      <c r="S94" s="214"/>
      <c r="T94" s="214"/>
      <c r="U94" s="214"/>
      <c r="V94" s="214">
        <v>3.1813361611876991</v>
      </c>
      <c r="W94" s="214"/>
      <c r="X94" s="214">
        <v>3.8668098818474701</v>
      </c>
      <c r="Y94" s="214">
        <v>1.0775862068965518</v>
      </c>
      <c r="Z94" s="215"/>
      <c r="AA94" s="215"/>
      <c r="AB94" s="216">
        <v>2.7085774166439069</v>
      </c>
      <c r="AC94" s="177">
        <v>7.3131955484896665</v>
      </c>
      <c r="AD94" s="178">
        <v>6.6282420749279538</v>
      </c>
      <c r="AE94" s="178"/>
      <c r="AF94" s="178">
        <v>101.58730158730158</v>
      </c>
      <c r="AG94" s="178">
        <v>4.972375690607735</v>
      </c>
      <c r="AH94" s="178">
        <v>1.6004415011037527</v>
      </c>
      <c r="AI94" s="178">
        <v>4.0799333888426315</v>
      </c>
      <c r="AJ94" s="217">
        <v>5.9752996730839083</v>
      </c>
      <c r="AK94" s="218">
        <v>2.4066356448326385</v>
      </c>
      <c r="AL94" s="170">
        <v>42229</v>
      </c>
      <c r="AM94" s="208"/>
      <c r="AN94" s="209">
        <v>9.7809555015429452E-3</v>
      </c>
      <c r="AO94" s="209">
        <v>0</v>
      </c>
      <c r="AP94" s="209">
        <v>3.2558686217940684E-3</v>
      </c>
      <c r="AQ94" s="209">
        <v>3.1143777473260845E-2</v>
      </c>
      <c r="AR94" s="209">
        <v>2.5094225949036496E-3</v>
      </c>
      <c r="AS94" s="209">
        <v>1.8867369849153187E-2</v>
      </c>
      <c r="AT94" s="209">
        <v>5.1153904193852835E-3</v>
      </c>
      <c r="AU94" s="210">
        <v>0</v>
      </c>
      <c r="AV94" s="210">
        <v>4.6520151683888525E-2</v>
      </c>
      <c r="AW94" s="246">
        <v>0</v>
      </c>
      <c r="AX94" s="211"/>
      <c r="AY94" s="212">
        <v>3.0260094939397581E-3</v>
      </c>
      <c r="AZ94" s="177">
        <v>0.12908678191430928</v>
      </c>
      <c r="BA94" s="178">
        <v>0</v>
      </c>
      <c r="BB94" s="178">
        <v>0</v>
      </c>
      <c r="BC94" s="178">
        <v>0</v>
      </c>
      <c r="BD94" s="178">
        <v>0</v>
      </c>
      <c r="BE94" s="178">
        <v>2.3107617696452153E-2</v>
      </c>
      <c r="BF94" s="178">
        <v>6.5456051431673499E-3</v>
      </c>
      <c r="BG94" s="217">
        <v>0</v>
      </c>
      <c r="BH94" s="218">
        <v>1.5778219665830512E-2</v>
      </c>
      <c r="BI94" s="218" t="s">
        <v>273</v>
      </c>
    </row>
    <row r="95" spans="1:61" x14ac:dyDescent="0.2">
      <c r="A95" s="170">
        <v>42230</v>
      </c>
      <c r="B95" s="208"/>
      <c r="C95" s="209">
        <v>1.1270491803278688</v>
      </c>
      <c r="D95" s="209">
        <v>6.9367346938775514</v>
      </c>
      <c r="E95" s="209">
        <v>2.8865979381443299</v>
      </c>
      <c r="F95" s="209">
        <v>7.490374518725937</v>
      </c>
      <c r="G95" s="209">
        <v>2.2641509433962264</v>
      </c>
      <c r="H95" s="209">
        <v>2.666666666666667</v>
      </c>
      <c r="I95" s="209">
        <v>8.2431307243963357</v>
      </c>
      <c r="J95" s="210">
        <v>5.5555555555555554</v>
      </c>
      <c r="K95" s="210">
        <v>9.0519877675840981</v>
      </c>
      <c r="L95" s="246">
        <v>0.52910052910052907</v>
      </c>
      <c r="M95" s="211"/>
      <c r="N95" s="245">
        <v>4.4399736945742143</v>
      </c>
      <c r="O95" s="213"/>
      <c r="P95" s="214"/>
      <c r="Q95" s="214"/>
      <c r="R95" s="214"/>
      <c r="S95" s="214"/>
      <c r="T95" s="214"/>
      <c r="U95" s="214"/>
      <c r="V95" s="214">
        <v>3.1813361611876991</v>
      </c>
      <c r="W95" s="214"/>
      <c r="X95" s="214">
        <v>3.8668098818474701</v>
      </c>
      <c r="Y95" s="214">
        <v>0.43103448275862682</v>
      </c>
      <c r="Z95" s="215"/>
      <c r="AA95" s="215"/>
      <c r="AB95" s="216">
        <v>2.4930601752645987</v>
      </c>
      <c r="AC95" s="177">
        <v>2.8616852146263914</v>
      </c>
      <c r="AD95" s="178">
        <v>6.3400576368876083</v>
      </c>
      <c r="AE95" s="178"/>
      <c r="AF95" s="178">
        <v>101.58730158730158</v>
      </c>
      <c r="AG95" s="178"/>
      <c r="AH95" s="178">
        <v>2.666666666666667</v>
      </c>
      <c r="AI95" s="178">
        <v>8.2431307243963357</v>
      </c>
      <c r="AJ95" s="217">
        <v>0.52910052910052907</v>
      </c>
      <c r="AK95" s="218">
        <v>2.2572943607954934</v>
      </c>
      <c r="AL95" s="170">
        <v>42230</v>
      </c>
      <c r="AM95" s="208"/>
      <c r="AN95" s="209">
        <v>2.5849668111220642E-3</v>
      </c>
      <c r="AO95" s="209">
        <v>0</v>
      </c>
      <c r="AP95" s="209">
        <v>7.2280283403828314E-3</v>
      </c>
      <c r="AQ95" s="209">
        <v>4.8940221743695611E-2</v>
      </c>
      <c r="AR95" s="209">
        <v>7.3769720357458638E-4</v>
      </c>
      <c r="AS95" s="209">
        <v>4.497454440786515E-2</v>
      </c>
      <c r="AT95" s="209">
        <v>2.0461561677541135E-3</v>
      </c>
      <c r="AU95" s="210">
        <v>2.2111810581385834E-3</v>
      </c>
      <c r="AV95" s="210">
        <v>5.0749256382423842E-2</v>
      </c>
      <c r="AW95" s="246">
        <v>1.1708765533141076E-3</v>
      </c>
      <c r="AX95" s="211"/>
      <c r="AY95" s="212">
        <v>2.018615248881723E-3</v>
      </c>
      <c r="AZ95" s="177">
        <v>0</v>
      </c>
      <c r="BA95" s="178">
        <v>0</v>
      </c>
      <c r="BB95" s="178">
        <v>0</v>
      </c>
      <c r="BC95" s="178">
        <v>0</v>
      </c>
      <c r="BD95" s="178">
        <v>0.12996310871756053</v>
      </c>
      <c r="BE95" s="178">
        <v>5.5082111950845246E-2</v>
      </c>
      <c r="BF95" s="178">
        <v>2.6182420572669397E-3</v>
      </c>
      <c r="BG95" s="217">
        <v>8.9860057813822541E-3</v>
      </c>
      <c r="BH95" s="218">
        <v>2.9882618836689925E-2</v>
      </c>
      <c r="BI95" s="218" t="s">
        <v>273</v>
      </c>
    </row>
    <row r="96" spans="1:61" x14ac:dyDescent="0.2">
      <c r="A96" s="170">
        <v>42233</v>
      </c>
      <c r="B96" s="208"/>
      <c r="C96" s="209">
        <v>1.1054247697031732</v>
      </c>
      <c r="D96" s="209">
        <v>6.9367346938775514</v>
      </c>
      <c r="E96" s="209">
        <v>1.0526315789473684</v>
      </c>
      <c r="F96" s="209">
        <v>4.6102564102564099</v>
      </c>
      <c r="G96" s="209">
        <v>6.3432835820895521</v>
      </c>
      <c r="H96" s="209">
        <v>1.6666666666666667</v>
      </c>
      <c r="I96" s="209">
        <v>2.9975020815986677</v>
      </c>
      <c r="J96" s="210">
        <v>5.5555555555555554</v>
      </c>
      <c r="K96" s="210">
        <v>9.2488438945131861</v>
      </c>
      <c r="L96" s="246">
        <v>2.8253424657534243</v>
      </c>
      <c r="M96" s="211"/>
      <c r="N96" s="245">
        <v>3.5961244305687337</v>
      </c>
      <c r="O96" s="213"/>
      <c r="P96" s="214"/>
      <c r="Q96" s="214"/>
      <c r="R96" s="214"/>
      <c r="S96" s="214"/>
      <c r="T96" s="214"/>
      <c r="U96" s="214"/>
      <c r="V96" s="214">
        <v>3.1813361611876991</v>
      </c>
      <c r="W96" s="214"/>
      <c r="X96" s="214"/>
      <c r="Y96" s="214">
        <v>0.32085561497325898</v>
      </c>
      <c r="Z96" s="215"/>
      <c r="AA96" s="215"/>
      <c r="AB96" s="216">
        <v>0.30444441586282972</v>
      </c>
      <c r="AC96" s="177"/>
      <c r="AD96" s="178">
        <v>3.7463976945244957</v>
      </c>
      <c r="AE96" s="178"/>
      <c r="AF96" s="178">
        <v>101.58730158730158</v>
      </c>
      <c r="AG96" s="178"/>
      <c r="AH96" s="178">
        <v>1.6666666666666667</v>
      </c>
      <c r="AI96" s="178">
        <v>2.9975020815986677</v>
      </c>
      <c r="AJ96" s="217">
        <v>2.8253424657534243</v>
      </c>
      <c r="AK96" s="218">
        <v>1.7699971543859552</v>
      </c>
      <c r="AL96" s="170">
        <v>42233</v>
      </c>
      <c r="AM96" s="208"/>
      <c r="AN96" s="209">
        <v>2.0190686713899366E-2</v>
      </c>
      <c r="AO96" s="209">
        <v>0</v>
      </c>
      <c r="AP96" s="209">
        <v>6.3489438124984332E-3</v>
      </c>
      <c r="AQ96" s="209">
        <v>5.7838443878912994E-2</v>
      </c>
      <c r="AR96" s="209">
        <v>5.217094791899479E-4</v>
      </c>
      <c r="AS96" s="209">
        <v>4.9493937650801845E-2</v>
      </c>
      <c r="AT96" s="209">
        <v>0</v>
      </c>
      <c r="AU96" s="210">
        <v>0</v>
      </c>
      <c r="AV96" s="210">
        <v>0.18890000986791097</v>
      </c>
      <c r="AW96" s="246">
        <v>5.2689444899134833E-3</v>
      </c>
      <c r="AX96" s="211"/>
      <c r="AY96" s="212">
        <v>2.2539609129693552E-3</v>
      </c>
      <c r="AZ96" s="177">
        <v>3.9874974518032708E-2</v>
      </c>
      <c r="BA96" s="178">
        <v>0</v>
      </c>
      <c r="BB96" s="178">
        <v>0</v>
      </c>
      <c r="BC96" s="178">
        <v>0</v>
      </c>
      <c r="BD96" s="178">
        <v>0</v>
      </c>
      <c r="BE96" s="178">
        <v>6.0617192468832619E-2</v>
      </c>
      <c r="BF96" s="178">
        <v>0</v>
      </c>
      <c r="BG96" s="217">
        <v>4.0437026016220137E-2</v>
      </c>
      <c r="BH96" s="218">
        <v>3.0325688967711689E-2</v>
      </c>
      <c r="BI96" s="218" t="s">
        <v>273</v>
      </c>
    </row>
    <row r="97" spans="1:61" x14ac:dyDescent="0.2">
      <c r="A97" s="170">
        <v>42234</v>
      </c>
      <c r="B97" s="208"/>
      <c r="C97" s="209">
        <v>0.77535196898592129</v>
      </c>
      <c r="D97" s="209">
        <v>4.0795918367346937</v>
      </c>
      <c r="E97" s="209">
        <v>2.083333333333333</v>
      </c>
      <c r="F97" s="209">
        <v>2.5641025641025639</v>
      </c>
      <c r="G97" s="209">
        <v>4.1509433962264151</v>
      </c>
      <c r="H97" s="209">
        <v>2.0765027322404372</v>
      </c>
      <c r="I97" s="209">
        <v>7.577019150707744</v>
      </c>
      <c r="J97" s="210">
        <v>4.1666666666666661</v>
      </c>
      <c r="K97" s="210">
        <v>5.6117985251843523</v>
      </c>
      <c r="L97" s="246">
        <v>5.154109589041096</v>
      </c>
      <c r="M97" s="211"/>
      <c r="N97" s="245">
        <v>2.486947944168409</v>
      </c>
      <c r="O97" s="213"/>
      <c r="P97" s="214"/>
      <c r="Q97" s="214"/>
      <c r="R97" s="214"/>
      <c r="S97" s="214"/>
      <c r="T97" s="214"/>
      <c r="U97" s="214"/>
      <c r="V97" s="214">
        <v>3.2608695652173911</v>
      </c>
      <c r="W97" s="214"/>
      <c r="X97" s="214"/>
      <c r="Y97" s="214">
        <v>0.32085561497325898</v>
      </c>
      <c r="Z97" s="215"/>
      <c r="AA97" s="215"/>
      <c r="AB97" s="216">
        <v>0.70594700635585439</v>
      </c>
      <c r="AC97" s="177"/>
      <c r="AD97" s="178"/>
      <c r="AE97" s="178"/>
      <c r="AF97" s="178">
        <v>101.58730158730158</v>
      </c>
      <c r="AG97" s="178"/>
      <c r="AH97" s="178">
        <v>2.0765027322404372</v>
      </c>
      <c r="AI97" s="178">
        <v>7.577019150707744</v>
      </c>
      <c r="AJ97" s="217">
        <v>5.154109589041096</v>
      </c>
      <c r="AK97" s="218">
        <v>1.2694730610245371</v>
      </c>
      <c r="AL97" s="170">
        <v>42234</v>
      </c>
      <c r="AM97" s="208"/>
      <c r="AN97" s="209">
        <v>4.2617020399579979E-3</v>
      </c>
      <c r="AO97" s="209">
        <v>0</v>
      </c>
      <c r="AP97" s="209">
        <v>8.2699062993569328E-2</v>
      </c>
      <c r="AQ97" s="209">
        <v>1.6906622056913029E-2</v>
      </c>
      <c r="AR97" s="209">
        <v>2.3049124790611901E-3</v>
      </c>
      <c r="AS97" s="209">
        <v>2.4132682365195931E-3</v>
      </c>
      <c r="AT97" s="209">
        <v>1.7903866467848491E-3</v>
      </c>
      <c r="AU97" s="210">
        <v>0</v>
      </c>
      <c r="AV97" s="210">
        <v>0</v>
      </c>
      <c r="AW97" s="246">
        <v>0</v>
      </c>
      <c r="AX97" s="211"/>
      <c r="AY97" s="212">
        <v>4.679169280701662E-3</v>
      </c>
      <c r="AZ97" s="177">
        <v>0.10543213601378139</v>
      </c>
      <c r="BA97" s="178">
        <v>1.7355508536011847E-3</v>
      </c>
      <c r="BB97" s="178">
        <v>0</v>
      </c>
      <c r="BC97" s="178">
        <v>0</v>
      </c>
      <c r="BD97" s="178">
        <v>0</v>
      </c>
      <c r="BE97" s="178">
        <v>2.9556255193136476E-3</v>
      </c>
      <c r="BF97" s="178">
        <v>2.2909618001085725E-3</v>
      </c>
      <c r="BG97" s="217">
        <v>0</v>
      </c>
      <c r="BH97" s="218">
        <v>5.8583717323988493E-3</v>
      </c>
      <c r="BI97" s="218" t="s">
        <v>273</v>
      </c>
    </row>
    <row r="98" spans="1:61" x14ac:dyDescent="0.2">
      <c r="A98" s="170">
        <v>42235</v>
      </c>
      <c r="B98" s="208"/>
      <c r="C98" s="209">
        <v>0.99979596000816151</v>
      </c>
      <c r="D98" s="209">
        <v>4.0795918367346937</v>
      </c>
      <c r="E98" s="209">
        <v>2.083333333333333</v>
      </c>
      <c r="F98" s="209">
        <v>5.257894736842105</v>
      </c>
      <c r="G98" s="209">
        <v>1.1320754716981132</v>
      </c>
      <c r="H98" s="209">
        <v>2.055164954029205</v>
      </c>
      <c r="I98" s="209">
        <v>10.574521232306411</v>
      </c>
      <c r="J98" s="210">
        <v>4.1666666666666661</v>
      </c>
      <c r="K98" s="210">
        <v>5.4993125859267593</v>
      </c>
      <c r="L98" s="246">
        <v>3.4075342465753424</v>
      </c>
      <c r="M98" s="211"/>
      <c r="N98" s="245">
        <v>1.6769237686297358</v>
      </c>
      <c r="O98" s="213"/>
      <c r="P98" s="214"/>
      <c r="Q98" s="214"/>
      <c r="R98" s="214"/>
      <c r="S98" s="214"/>
      <c r="T98" s="214"/>
      <c r="U98" s="214"/>
      <c r="V98" s="214">
        <v>3.2608695652173911</v>
      </c>
      <c r="W98" s="214"/>
      <c r="X98" s="214"/>
      <c r="Y98" s="214">
        <v>0.32085561497325898</v>
      </c>
      <c r="Z98" s="215"/>
      <c r="AA98" s="215"/>
      <c r="AB98" s="216">
        <v>0.37812589845941891</v>
      </c>
      <c r="AC98" s="177"/>
      <c r="AD98" s="178">
        <v>7.0270270270270272</v>
      </c>
      <c r="AE98" s="178"/>
      <c r="AF98" s="178">
        <v>101.58730158730158</v>
      </c>
      <c r="AG98" s="178"/>
      <c r="AH98" s="178">
        <v>2.055164954029205</v>
      </c>
      <c r="AI98" s="178">
        <v>10.574521232306411</v>
      </c>
      <c r="AJ98" s="217">
        <v>3.4075342465753424</v>
      </c>
      <c r="AK98" s="218">
        <v>2.1783803118183798</v>
      </c>
      <c r="AL98" s="170">
        <v>42235</v>
      </c>
      <c r="AM98" s="208"/>
      <c r="AN98" s="209">
        <v>1.8863271324404251E-2</v>
      </c>
      <c r="AO98" s="209">
        <v>0</v>
      </c>
      <c r="AP98" s="209">
        <v>2.0511972317302633E-3</v>
      </c>
      <c r="AQ98" s="209">
        <v>8.8982221352173832E-3</v>
      </c>
      <c r="AR98" s="209">
        <v>1.9303250730028071E-4</v>
      </c>
      <c r="AS98" s="209">
        <v>9.2581745073751671E-3</v>
      </c>
      <c r="AT98" s="209">
        <v>0</v>
      </c>
      <c r="AU98" s="210">
        <v>2.2111810581385834E-3</v>
      </c>
      <c r="AV98" s="210">
        <v>0</v>
      </c>
      <c r="AW98" s="246">
        <v>0</v>
      </c>
      <c r="AX98" s="211"/>
      <c r="AY98" s="212">
        <v>7.1656057886844101E-4</v>
      </c>
      <c r="AZ98" s="177">
        <v>0</v>
      </c>
      <c r="BA98" s="178">
        <v>4.3388771340029612E-3</v>
      </c>
      <c r="BB98" s="178">
        <v>0</v>
      </c>
      <c r="BC98" s="178">
        <v>0</v>
      </c>
      <c r="BD98" s="178">
        <v>7.6001817963485688E-3</v>
      </c>
      <c r="BE98" s="178">
        <v>1.1338854265003266E-2</v>
      </c>
      <c r="BF98" s="178">
        <v>0</v>
      </c>
      <c r="BG98" s="217">
        <v>0</v>
      </c>
      <c r="BH98" s="218">
        <v>6.6706669726054124E-3</v>
      </c>
      <c r="BI98" s="218" t="s">
        <v>273</v>
      </c>
    </row>
    <row r="99" spans="1:61" x14ac:dyDescent="0.2">
      <c r="A99" s="170">
        <v>42236</v>
      </c>
      <c r="B99" s="208"/>
      <c r="C99" s="209">
        <v>0.94911147011308561</v>
      </c>
      <c r="D99" s="209">
        <v>4.0795918367346937</v>
      </c>
      <c r="E99" s="209">
        <v>2.0408163265306123</v>
      </c>
      <c r="F99" s="209">
        <v>2.6315789473684208</v>
      </c>
      <c r="G99" s="209">
        <v>3.3962264150943398</v>
      </c>
      <c r="H99" s="209">
        <v>2.3320377568017769</v>
      </c>
      <c r="I99" s="209">
        <v>10.574521232306411</v>
      </c>
      <c r="J99" s="210">
        <v>4.1666666666666661</v>
      </c>
      <c r="K99" s="210">
        <v>5.4993125859267593</v>
      </c>
      <c r="L99" s="246">
        <v>2.9965753424657531</v>
      </c>
      <c r="M99" s="211"/>
      <c r="N99" s="245">
        <v>2.0465083978405194</v>
      </c>
      <c r="O99" s="213"/>
      <c r="P99" s="214"/>
      <c r="Q99" s="214"/>
      <c r="R99" s="214"/>
      <c r="S99" s="214"/>
      <c r="T99" s="214"/>
      <c r="U99" s="214"/>
      <c r="V99" s="214">
        <v>3.2608695652173911</v>
      </c>
      <c r="W99" s="214"/>
      <c r="X99" s="214"/>
      <c r="Y99" s="214">
        <v>0.32085561497325898</v>
      </c>
      <c r="Z99" s="215"/>
      <c r="AA99" s="215"/>
      <c r="AB99" s="216">
        <v>1.790862590095325</v>
      </c>
      <c r="AC99" s="177"/>
      <c r="AD99" s="178">
        <v>7.0270270270270272</v>
      </c>
      <c r="AE99" s="178"/>
      <c r="AF99" s="178">
        <v>101.58730158730158</v>
      </c>
      <c r="AG99" s="178"/>
      <c r="AH99" s="178">
        <v>2.3320377568017769</v>
      </c>
      <c r="AI99" s="178">
        <v>10.574521232306411</v>
      </c>
      <c r="AJ99" s="217">
        <v>2.9965753424657531</v>
      </c>
      <c r="AK99" s="218">
        <v>2.3320377568017769</v>
      </c>
      <c r="AL99" s="170">
        <v>42236</v>
      </c>
      <c r="AM99" s="208"/>
      <c r="AN99" s="209">
        <v>5.2397975901122924E-3</v>
      </c>
      <c r="AO99" s="209">
        <v>0</v>
      </c>
      <c r="AP99" s="209">
        <v>8.0094368096134076E-3</v>
      </c>
      <c r="AQ99" s="209">
        <v>0</v>
      </c>
      <c r="AR99" s="209">
        <v>8.3473516670391681E-4</v>
      </c>
      <c r="AS99" s="209">
        <v>1.0311237010583717E-2</v>
      </c>
      <c r="AT99" s="209">
        <v>0</v>
      </c>
      <c r="AU99" s="210">
        <v>0</v>
      </c>
      <c r="AV99" s="210">
        <v>0</v>
      </c>
      <c r="AW99" s="246">
        <v>0</v>
      </c>
      <c r="AX99" s="211"/>
      <c r="AY99" s="212">
        <v>1.2972712215562163E-3</v>
      </c>
      <c r="AZ99" s="177">
        <v>0</v>
      </c>
      <c r="BA99" s="178">
        <v>0</v>
      </c>
      <c r="BB99" s="178">
        <v>0</v>
      </c>
      <c r="BC99" s="178">
        <v>0</v>
      </c>
      <c r="BD99" s="178">
        <v>0</v>
      </c>
      <c r="BE99" s="178">
        <v>1.2628581764340129E-2</v>
      </c>
      <c r="BF99" s="178">
        <v>0</v>
      </c>
      <c r="BG99" s="217">
        <v>0</v>
      </c>
      <c r="BH99" s="218">
        <v>5.7845267105618887E-3</v>
      </c>
      <c r="BI99" s="218" t="s">
        <v>273</v>
      </c>
    </row>
    <row r="100" spans="1:61" x14ac:dyDescent="0.2">
      <c r="A100" s="170">
        <v>42237</v>
      </c>
      <c r="B100" s="208"/>
      <c r="C100" s="209">
        <v>0.36275695284159615</v>
      </c>
      <c r="D100" s="209">
        <v>4.0775510204081638</v>
      </c>
      <c r="E100" s="209">
        <v>2.7083333333333335</v>
      </c>
      <c r="F100" s="209">
        <v>2.6315789473684208</v>
      </c>
      <c r="G100" s="209">
        <v>3.0188679245283021</v>
      </c>
      <c r="H100" s="209">
        <v>1.3850415512465373</v>
      </c>
      <c r="I100" s="209">
        <v>10.574521232306411</v>
      </c>
      <c r="J100" s="210">
        <v>2.7777777777777777</v>
      </c>
      <c r="K100" s="210">
        <v>5.4993125859267593</v>
      </c>
      <c r="L100" s="246">
        <v>2.9623287671232879</v>
      </c>
      <c r="M100" s="211"/>
      <c r="N100" s="245">
        <v>1.8078750671891672</v>
      </c>
      <c r="O100" s="213"/>
      <c r="P100" s="214"/>
      <c r="Q100" s="214"/>
      <c r="R100" s="214"/>
      <c r="S100" s="214"/>
      <c r="T100" s="214"/>
      <c r="U100" s="214"/>
      <c r="V100" s="214">
        <v>3.2608695652173911</v>
      </c>
      <c r="W100" s="214"/>
      <c r="X100" s="214"/>
      <c r="Y100" s="214">
        <v>0.32085561497325898</v>
      </c>
      <c r="Z100" s="215"/>
      <c r="AA100" s="215"/>
      <c r="AB100" s="216">
        <v>0.32085561497325898</v>
      </c>
      <c r="AC100" s="177">
        <v>7.4603174603174605</v>
      </c>
      <c r="AD100" s="178">
        <v>7.0270270270270272</v>
      </c>
      <c r="AE100" s="178"/>
      <c r="AF100" s="178">
        <v>101.58730158730158</v>
      </c>
      <c r="AG100" s="178">
        <v>6.8027210884353746</v>
      </c>
      <c r="AH100" s="178">
        <v>1.3850415512465373</v>
      </c>
      <c r="AI100" s="178">
        <v>10.574521232306411</v>
      </c>
      <c r="AJ100" s="217">
        <v>2.9623287671232879</v>
      </c>
      <c r="AK100" s="218">
        <v>1.3850415512465373</v>
      </c>
      <c r="AL100" s="170">
        <v>42237</v>
      </c>
      <c r="AM100" s="208"/>
      <c r="AN100" s="209">
        <v>1.0689187083829077E-2</v>
      </c>
      <c r="AO100" s="209">
        <v>0</v>
      </c>
      <c r="AP100" s="209">
        <v>4.037277091024645E-3</v>
      </c>
      <c r="AQ100" s="209">
        <v>3.5592888540869533E-2</v>
      </c>
      <c r="AR100" s="209">
        <v>1.7738122292458229E-3</v>
      </c>
      <c r="AS100" s="209">
        <v>7.2836823138591363E-3</v>
      </c>
      <c r="AT100" s="209">
        <v>0</v>
      </c>
      <c r="AU100" s="210">
        <v>0</v>
      </c>
      <c r="AV100" s="210">
        <v>0</v>
      </c>
      <c r="AW100" s="246">
        <v>0</v>
      </c>
      <c r="AX100" s="211"/>
      <c r="AY100" s="212">
        <v>2.0884535963548822E-3</v>
      </c>
      <c r="AZ100" s="177">
        <v>0</v>
      </c>
      <c r="BA100" s="178">
        <v>0</v>
      </c>
      <c r="BB100" s="178">
        <v>0</v>
      </c>
      <c r="BC100" s="178">
        <v>0</v>
      </c>
      <c r="BD100" s="178">
        <v>0</v>
      </c>
      <c r="BE100" s="178">
        <v>8.9206152037466444E-3</v>
      </c>
      <c r="BF100" s="178">
        <v>0</v>
      </c>
      <c r="BG100" s="217">
        <v>0</v>
      </c>
      <c r="BH100" s="218">
        <v>4.0860912083118019E-3</v>
      </c>
      <c r="BI100" s="218" t="s">
        <v>273</v>
      </c>
    </row>
    <row r="101" spans="1:61" x14ac:dyDescent="0.2">
      <c r="A101" s="170">
        <v>42240</v>
      </c>
      <c r="B101" s="208"/>
      <c r="C101" s="209">
        <v>1.2929292929292928</v>
      </c>
      <c r="D101" s="209">
        <v>4.0775510204081638</v>
      </c>
      <c r="E101" s="209">
        <v>2.7083333333333335</v>
      </c>
      <c r="F101" s="209">
        <v>2.6315789473684208</v>
      </c>
      <c r="G101" s="209">
        <v>1.1320754716981132</v>
      </c>
      <c r="H101" s="209">
        <v>2.5527192008879025</v>
      </c>
      <c r="I101" s="209">
        <v>8.4684684684684672</v>
      </c>
      <c r="J101" s="210">
        <v>2.7777777777777777</v>
      </c>
      <c r="K101" s="210">
        <v>5.4993125859267593</v>
      </c>
      <c r="L101" s="246">
        <v>7.3103448275862073</v>
      </c>
      <c r="M101" s="211"/>
      <c r="N101" s="245">
        <v>3.4554245444025433</v>
      </c>
      <c r="O101" s="213"/>
      <c r="P101" s="214"/>
      <c r="Q101" s="214"/>
      <c r="R101" s="214"/>
      <c r="S101" s="214"/>
      <c r="T101" s="214"/>
      <c r="U101" s="214"/>
      <c r="V101" s="214">
        <v>3.0434782608695623</v>
      </c>
      <c r="W101" s="214"/>
      <c r="X101" s="214"/>
      <c r="Y101" s="214">
        <v>0.53475935828876997</v>
      </c>
      <c r="Z101" s="215"/>
      <c r="AA101" s="215"/>
      <c r="AB101" s="216">
        <v>0.53475935828876997</v>
      </c>
      <c r="AC101" s="177">
        <v>7.4603174603174605</v>
      </c>
      <c r="AD101" s="178">
        <v>8.493150684931507</v>
      </c>
      <c r="AE101" s="178"/>
      <c r="AF101" s="178">
        <v>101.58730158730158</v>
      </c>
      <c r="AG101" s="178"/>
      <c r="AH101" s="178">
        <v>2.5527192008879025</v>
      </c>
      <c r="AI101" s="178">
        <v>8.4684684684684672</v>
      </c>
      <c r="AJ101" s="217">
        <v>7.3103448275862073</v>
      </c>
      <c r="AK101" s="218">
        <v>5.7869739265778009</v>
      </c>
      <c r="AL101" s="170">
        <v>42240</v>
      </c>
      <c r="AM101" s="208"/>
      <c r="AN101" s="209">
        <v>4.9673281154264531E-2</v>
      </c>
      <c r="AO101" s="209">
        <v>0</v>
      </c>
      <c r="AP101" s="209">
        <v>2.6046948974352549E-3</v>
      </c>
      <c r="AQ101" s="209">
        <v>4.0931821821999961E-2</v>
      </c>
      <c r="AR101" s="209">
        <v>0</v>
      </c>
      <c r="AS101" s="209">
        <v>4.2210255336942705E-2</v>
      </c>
      <c r="AT101" s="209">
        <v>3.0692342516311703E-2</v>
      </c>
      <c r="AU101" s="210">
        <v>0</v>
      </c>
      <c r="AV101" s="210">
        <v>0</v>
      </c>
      <c r="AW101" s="246">
        <v>4.8474289307204051E-2</v>
      </c>
      <c r="AX101" s="211"/>
      <c r="AY101" s="212">
        <v>2.2319570500668531E-3</v>
      </c>
      <c r="AZ101" s="177">
        <v>0</v>
      </c>
      <c r="BA101" s="178">
        <v>0.13884406828809476</v>
      </c>
      <c r="BB101" s="178">
        <v>0</v>
      </c>
      <c r="BC101" s="178">
        <v>0</v>
      </c>
      <c r="BD101" s="178">
        <v>0</v>
      </c>
      <c r="BE101" s="178">
        <v>5.1696577265085981E-2</v>
      </c>
      <c r="BF101" s="178">
        <v>3.9273630859004094E-2</v>
      </c>
      <c r="BG101" s="217">
        <v>0.37202063934922525</v>
      </c>
      <c r="BH101" s="218">
        <v>7.6208062535743012E-2</v>
      </c>
      <c r="BI101" s="218" t="s">
        <v>273</v>
      </c>
    </row>
    <row r="102" spans="1:61" x14ac:dyDescent="0.2">
      <c r="A102" s="170">
        <v>42241</v>
      </c>
      <c r="B102" s="208"/>
      <c r="C102" s="209">
        <v>0.2857142857142857</v>
      </c>
      <c r="D102" s="209">
        <v>2.0387755102040819</v>
      </c>
      <c r="E102" s="209">
        <v>3.1578947368421053</v>
      </c>
      <c r="F102" s="209">
        <v>2.1052631578947367</v>
      </c>
      <c r="G102" s="209">
        <v>3.0188679245283021</v>
      </c>
      <c r="H102" s="209">
        <v>2.666666666666667</v>
      </c>
      <c r="I102" s="209"/>
      <c r="J102" s="210">
        <v>5.5555555555555554</v>
      </c>
      <c r="K102" s="210">
        <v>5.475609756097561</v>
      </c>
      <c r="L102" s="246">
        <v>3</v>
      </c>
      <c r="M102" s="211"/>
      <c r="N102" s="245">
        <v>2.2091298967113819</v>
      </c>
      <c r="O102" s="213"/>
      <c r="P102" s="214"/>
      <c r="Q102" s="214"/>
      <c r="R102" s="214"/>
      <c r="S102" s="214"/>
      <c r="T102" s="214"/>
      <c r="U102" s="214"/>
      <c r="V102" s="214">
        <v>3.1645569620253164</v>
      </c>
      <c r="W102" s="214"/>
      <c r="X102" s="214"/>
      <c r="Y102" s="214">
        <v>0.53475935828876997</v>
      </c>
      <c r="Z102" s="215"/>
      <c r="AA102" s="215"/>
      <c r="AB102" s="216">
        <v>0.70957754371802517</v>
      </c>
      <c r="AC102" s="177">
        <v>7.4603174603174605</v>
      </c>
      <c r="AD102" s="178">
        <v>2.7397260273972601</v>
      </c>
      <c r="AE102" s="178"/>
      <c r="AF102" s="178">
        <v>101.58730158730158</v>
      </c>
      <c r="AG102" s="178">
        <v>10.884353741496598</v>
      </c>
      <c r="AH102" s="178">
        <v>2.666666666666667</v>
      </c>
      <c r="AI102" s="178"/>
      <c r="AJ102" s="217">
        <v>3</v>
      </c>
      <c r="AK102" s="218">
        <v>2.6902507397583548</v>
      </c>
      <c r="AL102" s="170">
        <v>42241</v>
      </c>
      <c r="AM102" s="208"/>
      <c r="AN102" s="209">
        <v>5.7288453651894389E-2</v>
      </c>
      <c r="AO102" s="209">
        <v>0</v>
      </c>
      <c r="AP102" s="209">
        <v>0.10158310099997493</v>
      </c>
      <c r="AQ102" s="209">
        <v>0</v>
      </c>
      <c r="AR102" s="209">
        <v>2.3195203444785089E-3</v>
      </c>
      <c r="AS102" s="209">
        <v>6.5026609573127947E-2</v>
      </c>
      <c r="AT102" s="209">
        <v>0</v>
      </c>
      <c r="AU102" s="210">
        <v>7.7391337034850419E-2</v>
      </c>
      <c r="AV102" s="210">
        <v>1.4097015661784399E-2</v>
      </c>
      <c r="AW102" s="246">
        <v>3.9809802812679658E-3</v>
      </c>
      <c r="AX102" s="211"/>
      <c r="AY102" s="212">
        <v>7.6908284292702229E-3</v>
      </c>
      <c r="AZ102" s="177">
        <v>0</v>
      </c>
      <c r="BA102" s="178">
        <v>0</v>
      </c>
      <c r="BB102" s="178">
        <v>0</v>
      </c>
      <c r="BC102" s="178">
        <v>0</v>
      </c>
      <c r="BD102" s="178">
        <v>0</v>
      </c>
      <c r="BE102" s="178">
        <v>7.9640673084051372E-2</v>
      </c>
      <c r="BF102" s="178">
        <v>0</v>
      </c>
      <c r="BG102" s="217">
        <v>3.0552419656699661E-2</v>
      </c>
      <c r="BH102" s="218">
        <v>3.7316351034943927E-2</v>
      </c>
      <c r="BI102" s="218" t="s">
        <v>273</v>
      </c>
    </row>
    <row r="103" spans="1:61" x14ac:dyDescent="0.2">
      <c r="A103" s="170">
        <v>42242</v>
      </c>
      <c r="B103" s="208"/>
      <c r="C103" s="209">
        <v>1.2269938650306749</v>
      </c>
      <c r="D103" s="209">
        <v>2.8571428571428572</v>
      </c>
      <c r="E103" s="209">
        <v>2.5263157894736841</v>
      </c>
      <c r="F103" s="209">
        <v>1.3333333333333335</v>
      </c>
      <c r="G103" s="209">
        <v>1.1320754716981132</v>
      </c>
      <c r="H103" s="209">
        <v>2.7777777777777777</v>
      </c>
      <c r="I103" s="209">
        <v>7.0270270270270272</v>
      </c>
      <c r="J103" s="210">
        <v>5.5555555555555554</v>
      </c>
      <c r="K103" s="210">
        <v>5.5993000874890644</v>
      </c>
      <c r="L103" s="246">
        <v>3</v>
      </c>
      <c r="M103" s="211"/>
      <c r="N103" s="245">
        <v>1.753373981982608</v>
      </c>
      <c r="O103" s="213"/>
      <c r="P103" s="214"/>
      <c r="Q103" s="214"/>
      <c r="R103" s="214"/>
      <c r="S103" s="214"/>
      <c r="T103" s="214"/>
      <c r="U103" s="214"/>
      <c r="V103" s="214">
        <v>3.1645569620253164</v>
      </c>
      <c r="W103" s="214"/>
      <c r="X103" s="214"/>
      <c r="Y103" s="214">
        <v>0.53475935828876997</v>
      </c>
      <c r="Z103" s="215"/>
      <c r="AA103" s="215"/>
      <c r="AB103" s="216">
        <v>0.53475935828876997</v>
      </c>
      <c r="AC103" s="177">
        <v>7.4603174603174605</v>
      </c>
      <c r="AD103" s="178">
        <v>11.232876712328768</v>
      </c>
      <c r="AE103" s="178"/>
      <c r="AF103" s="178">
        <v>101.58730158730158</v>
      </c>
      <c r="AG103" s="178"/>
      <c r="AH103" s="178">
        <v>2.7777777777777777</v>
      </c>
      <c r="AI103" s="178">
        <v>7.0270270270270272</v>
      </c>
      <c r="AJ103" s="217">
        <v>3</v>
      </c>
      <c r="AK103" s="218">
        <v>2.5543567108059504</v>
      </c>
      <c r="AL103" s="170">
        <v>42242</v>
      </c>
      <c r="AM103" s="208"/>
      <c r="AN103" s="209">
        <v>7.5872269104825987E-2</v>
      </c>
      <c r="AO103" s="209">
        <v>7.3302469135802475E-2</v>
      </c>
      <c r="AP103" s="209">
        <v>0.12095551929964964</v>
      </c>
      <c r="AQ103" s="209">
        <v>1.0677866562260861E-2</v>
      </c>
      <c r="AR103" s="209">
        <v>7.1891566232374835E-4</v>
      </c>
      <c r="AS103" s="209">
        <v>1.096940107508906E-2</v>
      </c>
      <c r="AT103" s="209">
        <v>0</v>
      </c>
      <c r="AU103" s="210">
        <v>0</v>
      </c>
      <c r="AV103" s="210">
        <v>7.0485078308921995E-3</v>
      </c>
      <c r="AW103" s="246">
        <v>0</v>
      </c>
      <c r="AX103" s="211"/>
      <c r="AY103" s="212">
        <v>5.5258396576022897E-3</v>
      </c>
      <c r="AZ103" s="177">
        <v>0</v>
      </c>
      <c r="BA103" s="178">
        <v>0</v>
      </c>
      <c r="BB103" s="178">
        <v>0</v>
      </c>
      <c r="BC103" s="178">
        <v>0</v>
      </c>
      <c r="BD103" s="178">
        <v>1.5200363592697138E-2</v>
      </c>
      <c r="BE103" s="178">
        <v>1.343466145142567E-2</v>
      </c>
      <c r="BF103" s="178">
        <v>0</v>
      </c>
      <c r="BG103" s="217">
        <v>0</v>
      </c>
      <c r="BH103" s="218">
        <v>6.6460519653264247E-3</v>
      </c>
      <c r="BI103" s="218" t="s">
        <v>273</v>
      </c>
    </row>
    <row r="104" spans="1:61" x14ac:dyDescent="0.2">
      <c r="A104" s="170">
        <v>42243</v>
      </c>
      <c r="B104" s="208"/>
      <c r="C104" s="209">
        <v>0.20408163265306123</v>
      </c>
      <c r="D104" s="209">
        <v>2.8571428571428572</v>
      </c>
      <c r="E104" s="209">
        <v>1.6842105263157894</v>
      </c>
      <c r="F104" s="209">
        <v>2.1052631578947367</v>
      </c>
      <c r="G104" s="209">
        <v>3.0188679245283021</v>
      </c>
      <c r="H104" s="209">
        <v>2.6096612992781787</v>
      </c>
      <c r="I104" s="209"/>
      <c r="J104" s="210">
        <v>8.3333333333333321</v>
      </c>
      <c r="K104" s="210">
        <v>5.5993000874890644</v>
      </c>
      <c r="L104" s="246">
        <v>3</v>
      </c>
      <c r="M104" s="211"/>
      <c r="N104" s="245">
        <v>1.7396737129705424</v>
      </c>
      <c r="O104" s="213"/>
      <c r="P104" s="214"/>
      <c r="Q104" s="214"/>
      <c r="R104" s="214"/>
      <c r="S104" s="214"/>
      <c r="T104" s="214"/>
      <c r="U104" s="214"/>
      <c r="V104" s="214">
        <v>3.1645569620253164</v>
      </c>
      <c r="W104" s="214"/>
      <c r="X104" s="214"/>
      <c r="Y104" s="214">
        <v>0.53475935828876997</v>
      </c>
      <c r="Z104" s="215"/>
      <c r="AA104" s="215"/>
      <c r="AB104" s="216">
        <v>0.53475935828876997</v>
      </c>
      <c r="AC104" s="177">
        <v>4.7619047619047619</v>
      </c>
      <c r="AD104" s="178">
        <v>10</v>
      </c>
      <c r="AE104" s="178"/>
      <c r="AF104" s="178">
        <v>101.58730158730158</v>
      </c>
      <c r="AG104" s="178"/>
      <c r="AH104" s="178">
        <v>2.6096612992781787</v>
      </c>
      <c r="AI104" s="178"/>
      <c r="AJ104" s="217">
        <v>3</v>
      </c>
      <c r="AK104" s="218">
        <v>4.2249623221580448</v>
      </c>
      <c r="AL104" s="170">
        <v>42243</v>
      </c>
      <c r="AM104" s="208"/>
      <c r="AN104" s="209">
        <v>8.5932680477841597E-2</v>
      </c>
      <c r="AO104" s="209">
        <v>0</v>
      </c>
      <c r="AP104" s="209">
        <v>0.15628169384611529</v>
      </c>
      <c r="AQ104" s="209">
        <v>2.6694666405652151E-3</v>
      </c>
      <c r="AR104" s="209">
        <v>0</v>
      </c>
      <c r="AS104" s="209">
        <v>6.2744974149509428E-2</v>
      </c>
      <c r="AT104" s="209">
        <v>0</v>
      </c>
      <c r="AU104" s="210">
        <v>6.6335431744157514E-2</v>
      </c>
      <c r="AV104" s="210">
        <v>0</v>
      </c>
      <c r="AW104" s="246">
        <v>0</v>
      </c>
      <c r="AX104" s="211"/>
      <c r="AY104" s="212">
        <v>7.4267820744401969E-3</v>
      </c>
      <c r="AZ104" s="177">
        <v>0</v>
      </c>
      <c r="BA104" s="178">
        <v>0.17355508536011846</v>
      </c>
      <c r="BB104" s="178">
        <v>0</v>
      </c>
      <c r="BC104" s="178">
        <v>0</v>
      </c>
      <c r="BD104" s="178">
        <v>0</v>
      </c>
      <c r="BE104" s="178">
        <v>7.684626350215483E-2</v>
      </c>
      <c r="BF104" s="178">
        <v>0</v>
      </c>
      <c r="BG104" s="217">
        <v>0</v>
      </c>
      <c r="BH104" s="218">
        <v>8.4429474966924586E-2</v>
      </c>
      <c r="BI104" s="218" t="s">
        <v>273</v>
      </c>
    </row>
    <row r="105" spans="1:61" x14ac:dyDescent="0.2">
      <c r="A105" s="170">
        <v>42247</v>
      </c>
      <c r="B105" s="208"/>
      <c r="C105" s="209">
        <v>1.2269938650306749</v>
      </c>
      <c r="D105" s="209"/>
      <c r="E105" s="209">
        <v>2.6030368763557483</v>
      </c>
      <c r="F105" s="209">
        <v>4.6842105263157894</v>
      </c>
      <c r="G105" s="209">
        <v>3.8461538461538463</v>
      </c>
      <c r="H105" s="209">
        <v>2.2222222222222223</v>
      </c>
      <c r="I105" s="209"/>
      <c r="J105" s="210">
        <v>8.3333333333333321</v>
      </c>
      <c r="K105" s="210">
        <v>5.5993000874890644</v>
      </c>
      <c r="L105" s="246">
        <v>2.833333333333333</v>
      </c>
      <c r="M105" s="211"/>
      <c r="N105" s="245">
        <v>2.8028729103278689</v>
      </c>
      <c r="O105" s="213"/>
      <c r="P105" s="214"/>
      <c r="Q105" s="214"/>
      <c r="R105" s="214"/>
      <c r="S105" s="214"/>
      <c r="T105" s="214"/>
      <c r="U105" s="214"/>
      <c r="V105" s="214">
        <v>1.277955271565498</v>
      </c>
      <c r="W105" s="214"/>
      <c r="X105" s="214"/>
      <c r="Y105" s="214">
        <v>0.53475935828876997</v>
      </c>
      <c r="Z105" s="215"/>
      <c r="AA105" s="215"/>
      <c r="AB105" s="216">
        <v>0.56935919055186501</v>
      </c>
      <c r="AC105" s="177">
        <v>4.7619047619047619</v>
      </c>
      <c r="AD105" s="178">
        <v>5.8309037900874632</v>
      </c>
      <c r="AE105" s="178"/>
      <c r="AF105" s="178">
        <v>101.58730158730158</v>
      </c>
      <c r="AG105" s="178"/>
      <c r="AH105" s="178">
        <v>2.2222222222222223</v>
      </c>
      <c r="AI105" s="178"/>
      <c r="AJ105" s="217">
        <v>2.833333333333333</v>
      </c>
      <c r="AK105" s="218">
        <v>3.4010248232989735</v>
      </c>
      <c r="AL105" s="170">
        <v>42247</v>
      </c>
      <c r="AM105" s="208"/>
      <c r="AN105" s="209">
        <v>2.9133274601024342E-2</v>
      </c>
      <c r="AO105" s="209">
        <v>0.11574074074074073</v>
      </c>
      <c r="AP105" s="209">
        <v>0.10418779589741019</v>
      </c>
      <c r="AQ105" s="209">
        <v>9.7880443487391219E-3</v>
      </c>
      <c r="AR105" s="209">
        <v>3.1386042268067267E-3</v>
      </c>
      <c r="AS105" s="209">
        <v>4.6949036601381181E-3</v>
      </c>
      <c r="AT105" s="209">
        <v>4.3736588085744176E-2</v>
      </c>
      <c r="AU105" s="210">
        <v>7.7391337034850419E-2</v>
      </c>
      <c r="AV105" s="210">
        <v>0</v>
      </c>
      <c r="AW105" s="246">
        <v>0</v>
      </c>
      <c r="AX105" s="211"/>
      <c r="AY105" s="212">
        <v>6.978094609167435E-3</v>
      </c>
      <c r="AZ105" s="177">
        <v>0</v>
      </c>
      <c r="BA105" s="178">
        <v>0.11767034787416031</v>
      </c>
      <c r="BB105" s="178">
        <v>0</v>
      </c>
      <c r="BC105" s="178">
        <v>0</v>
      </c>
      <c r="BD105" s="178">
        <v>3.0400727185394275E-2</v>
      </c>
      <c r="BE105" s="178">
        <v>5.7500351012101866E-3</v>
      </c>
      <c r="BF105" s="178">
        <v>5.5964923974080844E-2</v>
      </c>
      <c r="BG105" s="217">
        <v>0</v>
      </c>
      <c r="BH105" s="218">
        <v>4.1205522185023838E-2</v>
      </c>
      <c r="BI105" s="218" t="s">
        <v>273</v>
      </c>
    </row>
    <row r="106" spans="1:61" x14ac:dyDescent="0.2">
      <c r="A106" s="170">
        <v>42248</v>
      </c>
      <c r="B106" s="208"/>
      <c r="C106" s="209">
        <v>0.81649316186976939</v>
      </c>
      <c r="D106" s="209">
        <v>2.1008403361344539</v>
      </c>
      <c r="E106" s="209">
        <v>0.65217391304347827</v>
      </c>
      <c r="F106" s="209">
        <v>2.6315789473684208</v>
      </c>
      <c r="G106" s="209">
        <v>3.8759689922480618</v>
      </c>
      <c r="H106" s="209">
        <v>2.1099389228206551</v>
      </c>
      <c r="I106" s="209">
        <v>2.7996500437445322</v>
      </c>
      <c r="J106" s="210">
        <v>5.5555555555555554</v>
      </c>
      <c r="K106" s="210">
        <v>5.4004854368932032</v>
      </c>
      <c r="L106" s="246">
        <v>3</v>
      </c>
      <c r="M106" s="211"/>
      <c r="N106" s="245">
        <v>1.0160460494778683</v>
      </c>
      <c r="O106" s="213"/>
      <c r="P106" s="214"/>
      <c r="Q106" s="214"/>
      <c r="R106" s="214"/>
      <c r="S106" s="214"/>
      <c r="T106" s="214"/>
      <c r="U106" s="214"/>
      <c r="V106" s="214">
        <v>3.1948881789137378</v>
      </c>
      <c r="W106" s="214"/>
      <c r="X106" s="214"/>
      <c r="Y106" s="214">
        <v>0.53191489361702127</v>
      </c>
      <c r="Z106" s="215"/>
      <c r="AA106" s="215"/>
      <c r="AB106" s="216">
        <v>0.53191489361702127</v>
      </c>
      <c r="AC106" s="177">
        <v>4.7619047619047619</v>
      </c>
      <c r="AD106" s="178">
        <v>5.1428571428571423</v>
      </c>
      <c r="AE106" s="178"/>
      <c r="AF106" s="178">
        <v>101.58730158730158</v>
      </c>
      <c r="AG106" s="178"/>
      <c r="AH106" s="178">
        <v>2.1099389228206551</v>
      </c>
      <c r="AI106" s="178">
        <v>2.7996500437445322</v>
      </c>
      <c r="AJ106" s="217">
        <v>3</v>
      </c>
      <c r="AK106" s="218">
        <v>4.2430299697010918</v>
      </c>
      <c r="AL106" s="170">
        <v>42248</v>
      </c>
      <c r="AM106" s="208"/>
      <c r="AN106" s="209">
        <v>8.509431286342363E-2</v>
      </c>
      <c r="AO106" s="209">
        <v>0</v>
      </c>
      <c r="AP106" s="209">
        <v>0.20023592024033518</v>
      </c>
      <c r="AQ106" s="209">
        <v>1.3347333202826077E-2</v>
      </c>
      <c r="AR106" s="209">
        <v>2.2746533292681732E-4</v>
      </c>
      <c r="AS106" s="209">
        <v>3.1591875096256493E-3</v>
      </c>
      <c r="AT106" s="209">
        <v>5.1153904193852837E-4</v>
      </c>
      <c r="AU106" s="210">
        <v>4.4223621162771667E-3</v>
      </c>
      <c r="AV106" s="210">
        <v>2.5374628191211921E-2</v>
      </c>
      <c r="AW106" s="246">
        <v>4.6835062132564304E-3</v>
      </c>
      <c r="AX106" s="211"/>
      <c r="AY106" s="212">
        <v>7.4172151775260663E-3</v>
      </c>
      <c r="AZ106" s="177">
        <v>0</v>
      </c>
      <c r="BA106" s="178">
        <v>0.15932356836058872</v>
      </c>
      <c r="BB106" s="178">
        <v>0</v>
      </c>
      <c r="BC106" s="178">
        <v>0</v>
      </c>
      <c r="BD106" s="178">
        <v>0</v>
      </c>
      <c r="BE106" s="178">
        <v>3.8691824980105929E-3</v>
      </c>
      <c r="BF106" s="178">
        <v>6.5456051431673492E-4</v>
      </c>
      <c r="BG106" s="217">
        <v>3.5944023125529016E-2</v>
      </c>
      <c r="BH106" s="218">
        <v>4.7999264194024178E-2</v>
      </c>
      <c r="BI106" s="218" t="s">
        <v>273</v>
      </c>
    </row>
    <row r="107" spans="1:61" x14ac:dyDescent="0.2">
      <c r="A107" s="170">
        <v>42249</v>
      </c>
      <c r="B107" s="208"/>
      <c r="C107" s="209">
        <v>0.82304526748971196</v>
      </c>
      <c r="D107" s="209">
        <v>3.1512605042016806</v>
      </c>
      <c r="E107" s="209">
        <v>2.1739130434782608</v>
      </c>
      <c r="F107" s="209">
        <v>5.257894736842105</v>
      </c>
      <c r="G107" s="209">
        <v>3.8759689922480618</v>
      </c>
      <c r="H107" s="209">
        <v>2.1606648199445981</v>
      </c>
      <c r="I107" s="209">
        <v>11.431143114311432</v>
      </c>
      <c r="J107" s="210">
        <v>5.5555555555555554</v>
      </c>
      <c r="K107" s="210">
        <v>2.4271844660194173</v>
      </c>
      <c r="L107" s="246">
        <v>1.3553719008264462</v>
      </c>
      <c r="M107" s="211"/>
      <c r="N107" s="245">
        <v>1.8152049041542986</v>
      </c>
      <c r="O107" s="213"/>
      <c r="P107" s="214"/>
      <c r="Q107" s="214"/>
      <c r="R107" s="214"/>
      <c r="S107" s="214"/>
      <c r="T107" s="214"/>
      <c r="U107" s="214"/>
      <c r="V107" s="214"/>
      <c r="W107" s="214"/>
      <c r="X107" s="214"/>
      <c r="Y107" s="214">
        <v>0.53191489361702127</v>
      </c>
      <c r="Z107" s="215"/>
      <c r="AA107" s="215"/>
      <c r="AB107" s="216">
        <v>0.53191489361702127</v>
      </c>
      <c r="AC107" s="177">
        <v>4.7619047619047619</v>
      </c>
      <c r="AD107" s="178">
        <v>2.5714285714285712</v>
      </c>
      <c r="AE107" s="178"/>
      <c r="AF107" s="178">
        <v>101.58730158730158</v>
      </c>
      <c r="AG107" s="178"/>
      <c r="AH107" s="178">
        <v>2.1606648199445981</v>
      </c>
      <c r="AI107" s="178">
        <v>11.431143114311432</v>
      </c>
      <c r="AJ107" s="217">
        <v>1.3553719008264462</v>
      </c>
      <c r="AK107" s="218">
        <v>2.2320593992803635</v>
      </c>
      <c r="AL107" s="170">
        <v>42249</v>
      </c>
      <c r="AM107" s="208"/>
      <c r="AN107" s="209">
        <v>9.641227565806619E-3</v>
      </c>
      <c r="AO107" s="209">
        <v>0</v>
      </c>
      <c r="AP107" s="209">
        <v>1.6279343108970342E-3</v>
      </c>
      <c r="AQ107" s="209">
        <v>2.6694666405652151E-3</v>
      </c>
      <c r="AR107" s="209">
        <v>0</v>
      </c>
      <c r="AS107" s="209">
        <v>6.581640645053437E-4</v>
      </c>
      <c r="AT107" s="209">
        <v>1.0230780838770567E-2</v>
      </c>
      <c r="AU107" s="210">
        <v>0</v>
      </c>
      <c r="AV107" s="210">
        <v>7.0485078308922006E-2</v>
      </c>
      <c r="AW107" s="246">
        <v>9.4841000818442715E-3</v>
      </c>
      <c r="AX107" s="211"/>
      <c r="AY107" s="212">
        <v>3.6067201366275336E-4</v>
      </c>
      <c r="AZ107" s="177">
        <v>0</v>
      </c>
      <c r="BA107" s="178">
        <v>0.1268687673982466</v>
      </c>
      <c r="BB107" s="178">
        <v>0</v>
      </c>
      <c r="BC107" s="178">
        <v>0</v>
      </c>
      <c r="BD107" s="178">
        <v>2.7360654466854852E-2</v>
      </c>
      <c r="BE107" s="178">
        <v>8.0607968708554017E-4</v>
      </c>
      <c r="BF107" s="178">
        <v>1.30912102863347E-2</v>
      </c>
      <c r="BG107" s="217">
        <v>7.278664682919625E-2</v>
      </c>
      <c r="BH107" s="218">
        <v>4.0220921893864364E-2</v>
      </c>
      <c r="BI107" s="218" t="s">
        <v>273</v>
      </c>
    </row>
    <row r="108" spans="1:61" x14ac:dyDescent="0.2">
      <c r="A108" s="170">
        <v>42250</v>
      </c>
      <c r="B108" s="208"/>
      <c r="C108" s="209">
        <v>0.79591836734693877</v>
      </c>
      <c r="D108" s="209">
        <v>9.4736842105263168</v>
      </c>
      <c r="E108" s="209">
        <v>2.1739130434782608</v>
      </c>
      <c r="F108" s="209">
        <v>2.6315789473684208</v>
      </c>
      <c r="G108" s="209">
        <v>3.4883720930232558</v>
      </c>
      <c r="H108" s="209">
        <v>2.5</v>
      </c>
      <c r="I108" s="209">
        <v>2.6102610261026102</v>
      </c>
      <c r="J108" s="210">
        <v>2.7777777777777777</v>
      </c>
      <c r="K108" s="210">
        <v>2.5485436893203883</v>
      </c>
      <c r="L108" s="246">
        <v>2.6307135810588624</v>
      </c>
      <c r="M108" s="211"/>
      <c r="N108" s="245">
        <v>2.3580284155163405</v>
      </c>
      <c r="O108" s="213"/>
      <c r="P108" s="214"/>
      <c r="Q108" s="214"/>
      <c r="R108" s="214"/>
      <c r="S108" s="214"/>
      <c r="T108" s="214"/>
      <c r="U108" s="214"/>
      <c r="V108" s="214"/>
      <c r="W108" s="214"/>
      <c r="X108" s="214"/>
      <c r="Y108" s="214">
        <v>0.42735042735043349</v>
      </c>
      <c r="Z108" s="215"/>
      <c r="AA108" s="215"/>
      <c r="AB108" s="216">
        <v>0.42735042735043349</v>
      </c>
      <c r="AC108" s="177">
        <v>4.7619047619047619</v>
      </c>
      <c r="AD108" s="178">
        <v>2.5</v>
      </c>
      <c r="AE108" s="178"/>
      <c r="AF108" s="178">
        <v>93.050193050193059</v>
      </c>
      <c r="AG108" s="178">
        <v>10.572916666666666</v>
      </c>
      <c r="AH108" s="178">
        <v>2.5</v>
      </c>
      <c r="AI108" s="178">
        <v>2.6102610261026102</v>
      </c>
      <c r="AJ108" s="217">
        <v>2.6307135810588624</v>
      </c>
      <c r="AK108" s="218">
        <v>4.3547227603452852</v>
      </c>
      <c r="AL108" s="170">
        <v>42250</v>
      </c>
      <c r="AM108" s="208"/>
      <c r="AN108" s="209">
        <v>2.0050958778163038E-2</v>
      </c>
      <c r="AO108" s="209">
        <v>1.9290123456790122E-2</v>
      </c>
      <c r="AP108" s="209">
        <v>6.6745306746778393E-3</v>
      </c>
      <c r="AQ108" s="209">
        <v>3.6482710754391273E-2</v>
      </c>
      <c r="AR108" s="209">
        <v>1.1999318021368802E-4</v>
      </c>
      <c r="AS108" s="209">
        <v>2.4834724034001634E-2</v>
      </c>
      <c r="AT108" s="209">
        <v>0</v>
      </c>
      <c r="AU108" s="210">
        <v>1.4372676877900793E-2</v>
      </c>
      <c r="AV108" s="210">
        <v>1.40970156617844E-3</v>
      </c>
      <c r="AW108" s="246">
        <v>1.4050518639769291E-3</v>
      </c>
      <c r="AX108" s="211"/>
      <c r="AY108" s="212">
        <v>1.2408265297628412E-3</v>
      </c>
      <c r="AZ108" s="177">
        <v>0</v>
      </c>
      <c r="BA108" s="178">
        <v>0.14752182255610069</v>
      </c>
      <c r="BB108" s="178">
        <v>0</v>
      </c>
      <c r="BC108" s="178">
        <v>1.7870253589165698E-2</v>
      </c>
      <c r="BD108" s="178">
        <v>3.8000908981742847E-2</v>
      </c>
      <c r="BE108" s="178">
        <v>3.041607352602772E-2</v>
      </c>
      <c r="BF108" s="178">
        <v>0</v>
      </c>
      <c r="BG108" s="217">
        <v>1.0783206937658702E-2</v>
      </c>
      <c r="BH108" s="218">
        <v>5.8657562345825455E-2</v>
      </c>
      <c r="BI108" s="218" t="s">
        <v>273</v>
      </c>
    </row>
    <row r="109" spans="1:61" x14ac:dyDescent="0.2">
      <c r="A109" s="170">
        <v>42251</v>
      </c>
      <c r="B109" s="208"/>
      <c r="C109" s="209">
        <v>1</v>
      </c>
      <c r="D109" s="209">
        <v>8.4210526315789469</v>
      </c>
      <c r="E109" s="209">
        <v>2.1276595744680851</v>
      </c>
      <c r="F109" s="209">
        <v>2.6315789473684208</v>
      </c>
      <c r="G109" s="209">
        <v>3.5019455252918288</v>
      </c>
      <c r="H109" s="209">
        <v>1.5555555555555556</v>
      </c>
      <c r="I109" s="209">
        <v>3.6363636363636362</v>
      </c>
      <c r="J109" s="210">
        <v>2.75</v>
      </c>
      <c r="K109" s="210">
        <v>5.4004854368932032</v>
      </c>
      <c r="L109" s="246">
        <v>0.97560975609756095</v>
      </c>
      <c r="M109" s="211"/>
      <c r="N109" s="245">
        <v>1.5958377664311123</v>
      </c>
      <c r="O109" s="213"/>
      <c r="P109" s="214"/>
      <c r="Q109" s="214"/>
      <c r="R109" s="214"/>
      <c r="S109" s="214"/>
      <c r="T109" s="214"/>
      <c r="U109" s="214"/>
      <c r="V109" s="214"/>
      <c r="W109" s="214"/>
      <c r="X109" s="214"/>
      <c r="Y109" s="214">
        <v>0.42735042735043349</v>
      </c>
      <c r="Z109" s="215"/>
      <c r="AA109" s="215"/>
      <c r="AB109" s="216">
        <v>0.42735042735043349</v>
      </c>
      <c r="AC109" s="177">
        <v>4.7619047619047619</v>
      </c>
      <c r="AD109" s="178">
        <v>2.5</v>
      </c>
      <c r="AE109" s="178"/>
      <c r="AF109" s="178"/>
      <c r="AG109" s="178">
        <v>10.572916666666666</v>
      </c>
      <c r="AH109" s="178">
        <v>1.5555555555555556</v>
      </c>
      <c r="AI109" s="178">
        <v>3.6363636363636362</v>
      </c>
      <c r="AJ109" s="217">
        <v>0.97560975609756095</v>
      </c>
      <c r="AK109" s="218">
        <v>1.6257912346274415</v>
      </c>
      <c r="AL109" s="170">
        <v>42251</v>
      </c>
      <c r="AM109" s="208"/>
      <c r="AN109" s="209">
        <v>9.2919077264657975E-3</v>
      </c>
      <c r="AO109" s="209">
        <v>0</v>
      </c>
      <c r="AP109" s="209">
        <v>7.2931457128187138E-3</v>
      </c>
      <c r="AQ109" s="209">
        <v>0</v>
      </c>
      <c r="AR109" s="209">
        <v>2.086837916759792E-4</v>
      </c>
      <c r="AS109" s="209">
        <v>9.8724609675801545E-2</v>
      </c>
      <c r="AT109" s="209">
        <v>3.8365428145389624E-2</v>
      </c>
      <c r="AU109" s="210">
        <v>0</v>
      </c>
      <c r="AV109" s="210">
        <v>8.4582093970706398E-3</v>
      </c>
      <c r="AW109" s="246">
        <v>3.9809802812679658E-3</v>
      </c>
      <c r="AX109" s="211"/>
      <c r="AY109" s="212">
        <v>2.8671990051651773E-3</v>
      </c>
      <c r="AZ109" s="177">
        <v>0</v>
      </c>
      <c r="BA109" s="178">
        <v>2.4297711950416582E-2</v>
      </c>
      <c r="BB109" s="178">
        <v>0</v>
      </c>
      <c r="BC109" s="178">
        <v>0</v>
      </c>
      <c r="BD109" s="178">
        <v>0</v>
      </c>
      <c r="BE109" s="178">
        <v>0.12091195306283102</v>
      </c>
      <c r="BF109" s="178">
        <v>4.9092038573755124E-2</v>
      </c>
      <c r="BG109" s="217">
        <v>3.0552419656699661E-2</v>
      </c>
      <c r="BH109" s="218">
        <v>6.680512975517007E-2</v>
      </c>
      <c r="BI109" s="218" t="s">
        <v>273</v>
      </c>
    </row>
    <row r="110" spans="1:61" x14ac:dyDescent="0.2">
      <c r="A110" s="170">
        <v>42254</v>
      </c>
      <c r="B110" s="208"/>
      <c r="C110" s="209">
        <v>0.97959183673469385</v>
      </c>
      <c r="D110" s="209">
        <v>8.4210526315789469</v>
      </c>
      <c r="E110" s="209">
        <v>1.0638297872340425</v>
      </c>
      <c r="F110" s="209">
        <v>2.6315789473684208</v>
      </c>
      <c r="G110" s="209">
        <v>1.9607843137254901</v>
      </c>
      <c r="H110" s="209">
        <v>1.1111111111111112</v>
      </c>
      <c r="I110" s="209">
        <v>12.727272727272727</v>
      </c>
      <c r="J110" s="210">
        <v>2.75</v>
      </c>
      <c r="K110" s="210">
        <v>5.4004854368932032</v>
      </c>
      <c r="L110" s="246">
        <v>0.98522167487684731</v>
      </c>
      <c r="M110" s="211"/>
      <c r="N110" s="245">
        <v>1.1069087088267551</v>
      </c>
      <c r="O110" s="213"/>
      <c r="P110" s="214"/>
      <c r="Q110" s="214"/>
      <c r="R110" s="214"/>
      <c r="S110" s="214"/>
      <c r="T110" s="214"/>
      <c r="U110" s="214"/>
      <c r="V110" s="214"/>
      <c r="W110" s="214"/>
      <c r="X110" s="214"/>
      <c r="Y110" s="214">
        <v>0.42735042735043349</v>
      </c>
      <c r="Z110" s="215"/>
      <c r="AA110" s="215"/>
      <c r="AB110" s="216">
        <v>0.42735042735043349</v>
      </c>
      <c r="AC110" s="177">
        <v>4.7619047619047619</v>
      </c>
      <c r="AD110" s="178">
        <v>2.5</v>
      </c>
      <c r="AE110" s="178"/>
      <c r="AF110" s="178"/>
      <c r="AG110" s="178">
        <v>10.572916666666666</v>
      </c>
      <c r="AH110" s="178">
        <v>1.1111111111111112</v>
      </c>
      <c r="AI110" s="178">
        <v>12.727272727272727</v>
      </c>
      <c r="AJ110" s="217">
        <v>0.98522167487684731</v>
      </c>
      <c r="AK110" s="218">
        <v>1.0921592721535012</v>
      </c>
      <c r="AL110" s="170">
        <v>42254</v>
      </c>
      <c r="AM110" s="208"/>
      <c r="AN110" s="209">
        <v>1.2226194376928682E-2</v>
      </c>
      <c r="AO110" s="209">
        <v>0</v>
      </c>
      <c r="AP110" s="209">
        <v>0</v>
      </c>
      <c r="AQ110" s="209">
        <v>3.5592888540869538E-3</v>
      </c>
      <c r="AR110" s="209">
        <v>1.252102750055875E-4</v>
      </c>
      <c r="AS110" s="209">
        <v>4.6071484515374052E-2</v>
      </c>
      <c r="AT110" s="209">
        <v>0</v>
      </c>
      <c r="AU110" s="210">
        <v>0</v>
      </c>
      <c r="AV110" s="210">
        <v>0</v>
      </c>
      <c r="AW110" s="246">
        <v>6.4398210432275909E-3</v>
      </c>
      <c r="AX110" s="211"/>
      <c r="AY110" s="212">
        <v>1.343192326744047E-3</v>
      </c>
      <c r="AZ110" s="177">
        <v>0</v>
      </c>
      <c r="BA110" s="178">
        <v>0</v>
      </c>
      <c r="BB110" s="178">
        <v>0</v>
      </c>
      <c r="BC110" s="178">
        <v>0</v>
      </c>
      <c r="BD110" s="178">
        <v>0</v>
      </c>
      <c r="BE110" s="178">
        <v>5.6425578095987819E-2</v>
      </c>
      <c r="BF110" s="178">
        <v>0</v>
      </c>
      <c r="BG110" s="217">
        <v>4.9423031797602386E-2</v>
      </c>
      <c r="BH110" s="218">
        <v>2.7199583043280372E-2</v>
      </c>
      <c r="BI110" s="218" t="s">
        <v>273</v>
      </c>
    </row>
    <row r="111" spans="1:61" x14ac:dyDescent="0.2">
      <c r="A111" s="170">
        <v>42256</v>
      </c>
      <c r="B111" s="208"/>
      <c r="C111" s="209">
        <v>0.40816326530612246</v>
      </c>
      <c r="D111" s="209">
        <v>8.4210526315789469</v>
      </c>
      <c r="E111" s="209">
        <v>2.1739130434782608</v>
      </c>
      <c r="F111" s="209">
        <v>5</v>
      </c>
      <c r="G111" s="209">
        <v>3.7735849056603774</v>
      </c>
      <c r="H111" s="209">
        <v>1.1111111111111112</v>
      </c>
      <c r="I111" s="209">
        <v>12.280701754385964</v>
      </c>
      <c r="J111" s="210">
        <v>2.75</v>
      </c>
      <c r="K111" s="210">
        <v>5.2791262135922326</v>
      </c>
      <c r="L111" s="246">
        <v>2.9430894308943087</v>
      </c>
      <c r="M111" s="211"/>
      <c r="N111" s="245">
        <v>2.602611219008379</v>
      </c>
      <c r="O111" s="213"/>
      <c r="P111" s="214"/>
      <c r="Q111" s="214"/>
      <c r="R111" s="214"/>
      <c r="S111" s="214"/>
      <c r="T111" s="214"/>
      <c r="U111" s="214"/>
      <c r="V111" s="214"/>
      <c r="W111" s="214"/>
      <c r="X111" s="214"/>
      <c r="Y111" s="214">
        <v>1.0683760683760684</v>
      </c>
      <c r="Z111" s="215"/>
      <c r="AA111" s="215"/>
      <c r="AB111" s="216">
        <v>0.55736619345276495</v>
      </c>
      <c r="AC111" s="177">
        <v>4.6031746031746037</v>
      </c>
      <c r="AD111" s="178">
        <v>1.9444444444444444</v>
      </c>
      <c r="AE111" s="178"/>
      <c r="AF111" s="178"/>
      <c r="AG111" s="178">
        <v>10.572916666666666</v>
      </c>
      <c r="AH111" s="178">
        <v>1.1111111111111112</v>
      </c>
      <c r="AI111" s="178">
        <v>12.280701754385964</v>
      </c>
      <c r="AJ111" s="217">
        <v>2.9430894308943087</v>
      </c>
      <c r="AK111" s="218">
        <v>3.5565626505202736</v>
      </c>
      <c r="AL111" s="170">
        <v>42256</v>
      </c>
      <c r="AM111" s="208"/>
      <c r="AN111" s="209">
        <v>9.2220437585976353E-3</v>
      </c>
      <c r="AO111" s="209">
        <v>0</v>
      </c>
      <c r="AP111" s="209">
        <v>6.5117372435881372E-4</v>
      </c>
      <c r="AQ111" s="209">
        <v>1.7796444270434769E-3</v>
      </c>
      <c r="AR111" s="209">
        <v>5.4257785835754588E-4</v>
      </c>
      <c r="AS111" s="209">
        <v>0</v>
      </c>
      <c r="AT111" s="209">
        <v>1.9694253114633339E-2</v>
      </c>
      <c r="AU111" s="210">
        <v>0</v>
      </c>
      <c r="AV111" s="210">
        <v>0</v>
      </c>
      <c r="AW111" s="246">
        <v>1.8265674231700075E-2</v>
      </c>
      <c r="AX111" s="211"/>
      <c r="AY111" s="212">
        <v>8.6771755011171687E-4</v>
      </c>
      <c r="AZ111" s="177">
        <v>0</v>
      </c>
      <c r="BA111" s="178">
        <v>0</v>
      </c>
      <c r="BB111" s="178">
        <v>0</v>
      </c>
      <c r="BC111" s="178">
        <v>3.2491370162119455E-2</v>
      </c>
      <c r="BD111" s="178">
        <v>0</v>
      </c>
      <c r="BE111" s="178">
        <v>0</v>
      </c>
      <c r="BF111" s="178">
        <v>2.5200579801194296E-2</v>
      </c>
      <c r="BG111" s="217">
        <v>0.14018169018956314</v>
      </c>
      <c r="BH111" s="218">
        <v>8.1967974239025923E-3</v>
      </c>
      <c r="BI111" s="218" t="s">
        <v>273</v>
      </c>
    </row>
    <row r="112" spans="1:61" x14ac:dyDescent="0.2">
      <c r="A112" s="170">
        <v>42257</v>
      </c>
      <c r="B112" s="208"/>
      <c r="C112" s="209">
        <v>0.89759281925744594</v>
      </c>
      <c r="D112" s="209">
        <v>8.4210526315789469</v>
      </c>
      <c r="E112" s="209">
        <v>0.43478260869565216</v>
      </c>
      <c r="F112" s="209">
        <v>2.6315789473684208</v>
      </c>
      <c r="G112" s="209">
        <v>1.9230769230769231</v>
      </c>
      <c r="H112" s="209">
        <v>1.0674157303370786</v>
      </c>
      <c r="I112" s="209"/>
      <c r="J112" s="210"/>
      <c r="K112" s="210">
        <v>5.2791262135922326</v>
      </c>
      <c r="L112" s="246">
        <v>1.6260162601626018</v>
      </c>
      <c r="M112" s="211"/>
      <c r="N112" s="245">
        <v>0.68537267651740075</v>
      </c>
      <c r="O112" s="213"/>
      <c r="P112" s="214"/>
      <c r="Q112" s="214"/>
      <c r="R112" s="214"/>
      <c r="S112" s="214"/>
      <c r="T112" s="214"/>
      <c r="U112" s="214"/>
      <c r="V112" s="214"/>
      <c r="W112" s="214"/>
      <c r="X112" s="214"/>
      <c r="Y112" s="214">
        <v>0.32017075773745696</v>
      </c>
      <c r="Z112" s="215"/>
      <c r="AA112" s="215"/>
      <c r="AB112" s="216">
        <v>0.29737300487459545</v>
      </c>
      <c r="AC112" s="177">
        <v>10</v>
      </c>
      <c r="AD112" s="178">
        <v>1.6666666666666667</v>
      </c>
      <c r="AE112" s="178"/>
      <c r="AF112" s="178"/>
      <c r="AG112" s="178">
        <v>10.572916666666666</v>
      </c>
      <c r="AH112" s="178">
        <v>1.0674157303370786</v>
      </c>
      <c r="AI112" s="178"/>
      <c r="AJ112" s="217">
        <v>1.6260162601626018</v>
      </c>
      <c r="AK112" s="218">
        <v>9.0524433849821211</v>
      </c>
      <c r="AL112" s="170">
        <v>42257</v>
      </c>
      <c r="AM112" s="208"/>
      <c r="AN112" s="209">
        <v>6.4274850438710788E-3</v>
      </c>
      <c r="AO112" s="209">
        <v>0</v>
      </c>
      <c r="AP112" s="209">
        <v>0.15624913515989733</v>
      </c>
      <c r="AQ112" s="209">
        <v>1.3347333202826077E-2</v>
      </c>
      <c r="AR112" s="209">
        <v>4.3614912460279649E-4</v>
      </c>
      <c r="AS112" s="209">
        <v>1.7551041720142497E-4</v>
      </c>
      <c r="AT112" s="209">
        <v>0</v>
      </c>
      <c r="AU112" s="210">
        <v>2.1006220052316543E-2</v>
      </c>
      <c r="AV112" s="210">
        <v>0</v>
      </c>
      <c r="AW112" s="246">
        <v>0</v>
      </c>
      <c r="AX112" s="211"/>
      <c r="AY112" s="212">
        <v>5.188128196533452E-3</v>
      </c>
      <c r="AZ112" s="177">
        <v>6.7584702572936792E-2</v>
      </c>
      <c r="BA112" s="178">
        <v>0</v>
      </c>
      <c r="BB112" s="178">
        <v>0</v>
      </c>
      <c r="BC112" s="178">
        <v>0</v>
      </c>
      <c r="BD112" s="178">
        <v>0</v>
      </c>
      <c r="BE112" s="178">
        <v>2.1495458322281073E-4</v>
      </c>
      <c r="BF112" s="178">
        <v>0</v>
      </c>
      <c r="BG112" s="217">
        <v>0</v>
      </c>
      <c r="BH112" s="218">
        <v>2.5599607570146229E-3</v>
      </c>
      <c r="BI112" s="218" t="s">
        <v>273</v>
      </c>
    </row>
    <row r="113" spans="1:61" x14ac:dyDescent="0.2">
      <c r="A113" s="170">
        <v>42258</v>
      </c>
      <c r="B113" s="208"/>
      <c r="C113" s="209">
        <v>0.73289902280130292</v>
      </c>
      <c r="D113" s="209">
        <v>8.5106382978723403</v>
      </c>
      <c r="E113" s="209">
        <v>0.65217391304347827</v>
      </c>
      <c r="F113" s="209">
        <v>2.5589743589743588</v>
      </c>
      <c r="G113" s="209">
        <v>1.9230769230769231</v>
      </c>
      <c r="H113" s="209">
        <v>1.6292134831460674</v>
      </c>
      <c r="I113" s="209"/>
      <c r="J113" s="210"/>
      <c r="K113" s="210">
        <v>5.3276699029126213</v>
      </c>
      <c r="L113" s="246">
        <v>1.6226848057695458</v>
      </c>
      <c r="M113" s="211"/>
      <c r="N113" s="245">
        <v>1.8494143530306144</v>
      </c>
      <c r="O113" s="213"/>
      <c r="P113" s="214"/>
      <c r="Q113" s="214"/>
      <c r="R113" s="214"/>
      <c r="S113" s="214" t="s">
        <v>232</v>
      </c>
      <c r="T113" s="214"/>
      <c r="U113" s="214"/>
      <c r="V113" s="214"/>
      <c r="W113" s="214"/>
      <c r="X113" s="214"/>
      <c r="Y113" s="214">
        <v>0.32017075773745696</v>
      </c>
      <c r="Z113" s="215"/>
      <c r="AA113" s="215"/>
      <c r="AB113" s="216">
        <v>0.32017075773745696</v>
      </c>
      <c r="AC113" s="177">
        <v>9.8333333333333321</v>
      </c>
      <c r="AD113" s="178">
        <v>5.6338028169014089</v>
      </c>
      <c r="AE113" s="178"/>
      <c r="AF113" s="178">
        <v>98.807157057654067</v>
      </c>
      <c r="AG113" s="178">
        <v>10.572916666666666</v>
      </c>
      <c r="AH113" s="178">
        <v>1.6292134831460674</v>
      </c>
      <c r="AI113" s="178"/>
      <c r="AJ113" s="217">
        <v>1.6226848057695458</v>
      </c>
      <c r="AK113" s="218">
        <v>1.7308180604931231</v>
      </c>
      <c r="AL113" s="170">
        <v>42258</v>
      </c>
      <c r="AM113" s="208"/>
      <c r="AN113" s="209">
        <v>1.3344017862819305E-2</v>
      </c>
      <c r="AO113" s="209">
        <v>1.9290123456790122E-2</v>
      </c>
      <c r="AP113" s="209">
        <v>2.6046948974352547E-2</v>
      </c>
      <c r="AQ113" s="209">
        <v>3.5592888540869538E-3</v>
      </c>
      <c r="AR113" s="209">
        <v>1.5651284375698438E-5</v>
      </c>
      <c r="AS113" s="209">
        <v>1.3338791707308298E-2</v>
      </c>
      <c r="AT113" s="209">
        <v>0</v>
      </c>
      <c r="AU113" s="210">
        <v>0</v>
      </c>
      <c r="AV113" s="210">
        <v>0</v>
      </c>
      <c r="AW113" s="246">
        <v>1.2879642086455183E-3</v>
      </c>
      <c r="AX113" s="211"/>
      <c r="AY113" s="212">
        <v>1.2723972895794747E-3</v>
      </c>
      <c r="AZ113" s="177">
        <v>0</v>
      </c>
      <c r="BA113" s="178">
        <v>3.9049894206026653E-3</v>
      </c>
      <c r="BB113" s="178">
        <v>0</v>
      </c>
      <c r="BC113" s="178">
        <v>0</v>
      </c>
      <c r="BD113" s="178">
        <v>0</v>
      </c>
      <c r="BE113" s="178">
        <v>1.6336548324933614E-2</v>
      </c>
      <c r="BF113" s="178">
        <v>0</v>
      </c>
      <c r="BG113" s="217">
        <v>9.8846063595204783E-3</v>
      </c>
      <c r="BH113" s="218">
        <v>8.8614026204352336E-3</v>
      </c>
      <c r="BI113" s="218" t="s">
        <v>273</v>
      </c>
    </row>
    <row r="114" spans="1:61" x14ac:dyDescent="0.2">
      <c r="A114" s="170">
        <v>42261</v>
      </c>
      <c r="B114" s="208"/>
      <c r="C114" s="209">
        <v>0.5859769650434431</v>
      </c>
      <c r="D114" s="209">
        <v>10.526315789473683</v>
      </c>
      <c r="E114" s="209">
        <v>2.1645021645021645</v>
      </c>
      <c r="F114" s="209">
        <v>1.5492227979274611</v>
      </c>
      <c r="G114" s="209">
        <v>1.9230769230769231</v>
      </c>
      <c r="H114" s="209">
        <v>2.1590909090909092</v>
      </c>
      <c r="I114" s="209"/>
      <c r="J114" s="210"/>
      <c r="K114" s="210">
        <v>2.4271844660194173</v>
      </c>
      <c r="L114" s="246">
        <v>9.6451612903225801</v>
      </c>
      <c r="M114" s="211"/>
      <c r="N114" s="245">
        <v>1.9125771702089938</v>
      </c>
      <c r="O114" s="213"/>
      <c r="P114" s="214"/>
      <c r="Q114" s="214"/>
      <c r="R114" s="214"/>
      <c r="S114" s="214"/>
      <c r="T114" s="214"/>
      <c r="U114" s="214"/>
      <c r="V114" s="214"/>
      <c r="W114" s="214"/>
      <c r="X114" s="214">
        <v>3.8297872340425467</v>
      </c>
      <c r="Y114" s="214">
        <v>0.42735042735043349</v>
      </c>
      <c r="Z114" s="215"/>
      <c r="AA114" s="215"/>
      <c r="AB114" s="216">
        <v>0.42117812626531553</v>
      </c>
      <c r="AC114" s="177">
        <v>2.4561403508771931</v>
      </c>
      <c r="AD114" s="178">
        <v>2.8169014084507045</v>
      </c>
      <c r="AE114" s="178"/>
      <c r="AF114" s="178">
        <v>98.807157057654067</v>
      </c>
      <c r="AG114" s="178">
        <v>10.572916666666666</v>
      </c>
      <c r="AH114" s="178">
        <v>2.1590909090909092</v>
      </c>
      <c r="AI114" s="178"/>
      <c r="AJ114" s="217">
        <v>9.6451612903225801</v>
      </c>
      <c r="AK114" s="218">
        <v>3.3821907443418002</v>
      </c>
      <c r="AL114" s="170">
        <v>42261</v>
      </c>
      <c r="AM114" s="208"/>
      <c r="AN114" s="209">
        <v>3.1368921572805589E-2</v>
      </c>
      <c r="AO114" s="209">
        <v>1.9290123456790122E-2</v>
      </c>
      <c r="AP114" s="209">
        <v>2.3637606194224933E-2</v>
      </c>
      <c r="AQ114" s="209">
        <v>6.8516310441173844E-2</v>
      </c>
      <c r="AR114" s="209">
        <v>5.8848829252626132E-4</v>
      </c>
      <c r="AS114" s="209">
        <v>1.750716411584214E-2</v>
      </c>
      <c r="AT114" s="209">
        <v>2.5576952096926417E-3</v>
      </c>
      <c r="AU114" s="210">
        <v>0</v>
      </c>
      <c r="AV114" s="210">
        <v>0</v>
      </c>
      <c r="AW114" s="246">
        <v>2.927191383285269E-3</v>
      </c>
      <c r="AX114" s="211"/>
      <c r="AY114" s="212">
        <v>2.1573352541366282E-3</v>
      </c>
      <c r="AZ114" s="177">
        <v>6.7584702572936792E-2</v>
      </c>
      <c r="BA114" s="178">
        <v>4.7727648474032575E-3</v>
      </c>
      <c r="BB114" s="178">
        <v>0</v>
      </c>
      <c r="BC114" s="178">
        <v>0</v>
      </c>
      <c r="BD114" s="178">
        <v>0</v>
      </c>
      <c r="BE114" s="178">
        <v>2.144171967647537E-2</v>
      </c>
      <c r="BF114" s="178">
        <v>3.2728025715836749E-3</v>
      </c>
      <c r="BG114" s="217">
        <v>2.2465014453455633E-2</v>
      </c>
      <c r="BH114" s="218">
        <v>1.4498239287323201E-2</v>
      </c>
      <c r="BI114" s="218" t="s">
        <v>273</v>
      </c>
    </row>
    <row r="115" spans="1:61" x14ac:dyDescent="0.2">
      <c r="A115" s="170">
        <v>42262</v>
      </c>
      <c r="B115" s="208"/>
      <c r="C115" s="209">
        <v>0.40650406504065045</v>
      </c>
      <c r="D115" s="209">
        <v>2.1052631578947367</v>
      </c>
      <c r="E115" s="209">
        <v>2.1739130434782608</v>
      </c>
      <c r="F115" s="209">
        <v>2.0835514605800443</v>
      </c>
      <c r="G115" s="209">
        <v>1.5384615384615385</v>
      </c>
      <c r="H115" s="209">
        <v>1.0674157303370786</v>
      </c>
      <c r="I115" s="209"/>
      <c r="J115" s="210">
        <v>2.6388888888888888</v>
      </c>
      <c r="K115" s="210">
        <v>4.3209876543209873</v>
      </c>
      <c r="L115" s="246">
        <v>3</v>
      </c>
      <c r="M115" s="211"/>
      <c r="N115" s="245">
        <v>0.92930771432832082</v>
      </c>
      <c r="O115" s="213"/>
      <c r="P115" s="214"/>
      <c r="Q115" s="214"/>
      <c r="R115" s="214"/>
      <c r="S115" s="214"/>
      <c r="T115" s="214"/>
      <c r="U115" s="214"/>
      <c r="V115" s="214"/>
      <c r="W115" s="214"/>
      <c r="X115" s="214">
        <v>3.8297872340425467</v>
      </c>
      <c r="Y115" s="214">
        <v>0.10683760683761595</v>
      </c>
      <c r="Z115" s="215"/>
      <c r="AA115" s="215"/>
      <c r="AB115" s="216">
        <v>0.10683760683761596</v>
      </c>
      <c r="AC115" s="177"/>
      <c r="AD115" s="178">
        <v>3.2876712328767121</v>
      </c>
      <c r="AE115" s="178"/>
      <c r="AF115" s="178">
        <v>98.807157057654067</v>
      </c>
      <c r="AG115" s="178">
        <v>10.572916666666666</v>
      </c>
      <c r="AH115" s="178">
        <v>1.0674157303370786</v>
      </c>
      <c r="AI115" s="178"/>
      <c r="AJ115" s="217">
        <v>3</v>
      </c>
      <c r="AK115" s="218">
        <v>2.1812579135761001</v>
      </c>
      <c r="AL115" s="170">
        <v>42262</v>
      </c>
      <c r="AM115" s="208"/>
      <c r="AN115" s="209">
        <v>1.1876874537587862E-2</v>
      </c>
      <c r="AO115" s="209">
        <v>0</v>
      </c>
      <c r="AP115" s="209">
        <v>3.2558686217940686E-4</v>
      </c>
      <c r="AQ115" s="209">
        <v>8.0083999216956445E-3</v>
      </c>
      <c r="AR115" s="209">
        <v>6.7822232294693235E-5</v>
      </c>
      <c r="AS115" s="209">
        <v>7.3275599181594929E-3</v>
      </c>
      <c r="AT115" s="209">
        <v>2.8134647306619063E-3</v>
      </c>
      <c r="AU115" s="210">
        <v>0</v>
      </c>
      <c r="AV115" s="210">
        <v>9.86791096324908E-3</v>
      </c>
      <c r="AW115" s="246">
        <v>0</v>
      </c>
      <c r="AX115" s="211"/>
      <c r="AY115" s="212">
        <v>4.1998677453036797E-4</v>
      </c>
      <c r="AZ115" s="177">
        <v>0</v>
      </c>
      <c r="BA115" s="178">
        <v>7.7665900698653006E-2</v>
      </c>
      <c r="BB115" s="178">
        <v>0</v>
      </c>
      <c r="BC115" s="178">
        <v>0</v>
      </c>
      <c r="BD115" s="178">
        <v>0</v>
      </c>
      <c r="BE115" s="178">
        <v>8.9743538495523478E-3</v>
      </c>
      <c r="BF115" s="178">
        <v>3.6000828287420421E-3</v>
      </c>
      <c r="BG115" s="217">
        <v>0</v>
      </c>
      <c r="BH115" s="218">
        <v>2.6411902810352793E-2</v>
      </c>
      <c r="BI115" s="218" t="s">
        <v>273</v>
      </c>
    </row>
    <row r="116" spans="1:61" x14ac:dyDescent="0.2">
      <c r="A116" s="170">
        <v>42263</v>
      </c>
      <c r="B116" s="208"/>
      <c r="C116" s="209">
        <v>0.38617886178861788</v>
      </c>
      <c r="D116" s="209">
        <v>10.526315789473683</v>
      </c>
      <c r="E116" s="209">
        <v>2.6086956521739131</v>
      </c>
      <c r="F116" s="209">
        <v>2.5641025641025639</v>
      </c>
      <c r="G116" s="209">
        <v>5.0980392156862742</v>
      </c>
      <c r="H116" s="209">
        <v>0.7865168539325843</v>
      </c>
      <c r="I116" s="209">
        <v>10.526315789473683</v>
      </c>
      <c r="J116" s="210">
        <v>2.4646912212683469</v>
      </c>
      <c r="K116" s="210">
        <v>2.4691358024691357</v>
      </c>
      <c r="L116" s="246">
        <v>1.6129032258064515</v>
      </c>
      <c r="M116" s="211"/>
      <c r="N116" s="245">
        <v>2.6246202439790811</v>
      </c>
      <c r="O116" s="213"/>
      <c r="P116" s="214"/>
      <c r="Q116" s="214"/>
      <c r="R116" s="214"/>
      <c r="S116" s="214"/>
      <c r="T116" s="214"/>
      <c r="U116" s="214"/>
      <c r="V116" s="214"/>
      <c r="W116" s="214"/>
      <c r="X116" s="214"/>
      <c r="Y116" s="214">
        <v>0.32017075773745696</v>
      </c>
      <c r="Z116" s="215"/>
      <c r="AA116" s="215"/>
      <c r="AB116" s="216">
        <v>0.1336550234643461</v>
      </c>
      <c r="AC116" s="177">
        <v>2.4561403508771931</v>
      </c>
      <c r="AD116" s="178">
        <v>2.5280898876404492</v>
      </c>
      <c r="AE116" s="178"/>
      <c r="AF116" s="178">
        <v>18.290258449304176</v>
      </c>
      <c r="AG116" s="178">
        <v>10.572916666666666</v>
      </c>
      <c r="AH116" s="178">
        <v>0.7865168539325843</v>
      </c>
      <c r="AI116" s="178">
        <v>10.526315789473683</v>
      </c>
      <c r="AJ116" s="217">
        <v>1.6129032258064515</v>
      </c>
      <c r="AK116" s="218">
        <v>2.0638481695806377</v>
      </c>
      <c r="AL116" s="170">
        <v>42263</v>
      </c>
      <c r="AM116" s="208"/>
      <c r="AN116" s="209">
        <v>5.1699336222441284E-3</v>
      </c>
      <c r="AO116" s="209">
        <v>0</v>
      </c>
      <c r="AP116" s="209">
        <v>1.051645564839484E-2</v>
      </c>
      <c r="AQ116" s="209">
        <v>1.4237155416347815E-2</v>
      </c>
      <c r="AR116" s="209">
        <v>2.1911798125977813E-3</v>
      </c>
      <c r="AS116" s="209">
        <v>6.801028666555217E-3</v>
      </c>
      <c r="AT116" s="209">
        <v>0</v>
      </c>
      <c r="AU116" s="210">
        <v>2.2111810581385834E-3</v>
      </c>
      <c r="AV116" s="210">
        <v>0</v>
      </c>
      <c r="AW116" s="246">
        <v>0</v>
      </c>
      <c r="AX116" s="211"/>
      <c r="AY116" s="212">
        <v>2.5620149936043859E-3</v>
      </c>
      <c r="AZ116" s="177">
        <v>0</v>
      </c>
      <c r="BA116" s="178">
        <v>0.18223283962812437</v>
      </c>
      <c r="BB116" s="178">
        <v>0</v>
      </c>
      <c r="BC116" s="178">
        <v>0</v>
      </c>
      <c r="BD116" s="178">
        <v>0</v>
      </c>
      <c r="BE116" s="178">
        <v>8.3294900998839155E-3</v>
      </c>
      <c r="BF116" s="178">
        <v>0</v>
      </c>
      <c r="BG116" s="217">
        <v>0</v>
      </c>
      <c r="BH116" s="218">
        <v>5.5506841414115139E-2</v>
      </c>
      <c r="BI116" s="218" t="s">
        <v>273</v>
      </c>
    </row>
    <row r="117" spans="1:61" x14ac:dyDescent="0.2">
      <c r="A117" s="170">
        <v>42264</v>
      </c>
      <c r="B117" s="208"/>
      <c r="C117" s="209">
        <v>1.3535353535353536</v>
      </c>
      <c r="D117" s="209">
        <v>10.638297872340425</v>
      </c>
      <c r="E117" s="209">
        <v>2.1739130434782608</v>
      </c>
      <c r="F117" s="209">
        <v>4.0820512820512818</v>
      </c>
      <c r="G117" s="209">
        <v>5.0980392156862742</v>
      </c>
      <c r="H117" s="209">
        <v>1.1111111111111112</v>
      </c>
      <c r="I117" s="209">
        <v>10.526315789473683</v>
      </c>
      <c r="J117" s="210">
        <v>1.9102990033222591</v>
      </c>
      <c r="K117" s="210">
        <v>1.8518518518518516</v>
      </c>
      <c r="L117" s="246">
        <v>1.6129032258064515</v>
      </c>
      <c r="M117" s="211"/>
      <c r="N117" s="245">
        <v>3.0003210351103275</v>
      </c>
      <c r="O117" s="213"/>
      <c r="P117" s="214"/>
      <c r="Q117" s="214"/>
      <c r="R117" s="214"/>
      <c r="S117" s="214"/>
      <c r="T117" s="214"/>
      <c r="U117" s="214"/>
      <c r="V117" s="214"/>
      <c r="W117" s="214"/>
      <c r="X117" s="214"/>
      <c r="Y117" s="214">
        <v>1.3829787234042523</v>
      </c>
      <c r="Z117" s="215"/>
      <c r="AA117" s="215"/>
      <c r="AB117" s="216">
        <v>1.321419036902828</v>
      </c>
      <c r="AC117" s="177">
        <v>11.351351351351353</v>
      </c>
      <c r="AD117" s="178">
        <v>5.2054794520547949</v>
      </c>
      <c r="AE117" s="178"/>
      <c r="AF117" s="178">
        <v>18.290258449304176</v>
      </c>
      <c r="AG117" s="178">
        <v>8.4375</v>
      </c>
      <c r="AH117" s="178">
        <v>1.1111111111111112</v>
      </c>
      <c r="AI117" s="178">
        <v>10.526315789473683</v>
      </c>
      <c r="AJ117" s="217">
        <v>1.6129032258064515</v>
      </c>
      <c r="AK117" s="218">
        <v>2.5280124633036878</v>
      </c>
      <c r="AL117" s="170">
        <v>42264</v>
      </c>
      <c r="AM117" s="208"/>
      <c r="AN117" s="209">
        <v>5.3795255258486194E-3</v>
      </c>
      <c r="AO117" s="209">
        <v>3.8580246913580245E-2</v>
      </c>
      <c r="AP117" s="209">
        <v>0</v>
      </c>
      <c r="AQ117" s="209">
        <v>0</v>
      </c>
      <c r="AR117" s="209">
        <v>0</v>
      </c>
      <c r="AS117" s="209">
        <v>3.1723507909157567E-2</v>
      </c>
      <c r="AT117" s="209">
        <v>0</v>
      </c>
      <c r="AU117" s="210">
        <v>2.2111810581385834E-2</v>
      </c>
      <c r="AV117" s="210">
        <v>0</v>
      </c>
      <c r="AW117" s="246">
        <v>1.5221395193083396E-3</v>
      </c>
      <c r="AX117" s="211"/>
      <c r="AY117" s="212">
        <v>8.8302458517432723E-4</v>
      </c>
      <c r="AZ117" s="177">
        <v>6.7584702572936792E-2</v>
      </c>
      <c r="BA117" s="178">
        <v>0.12669521231288647</v>
      </c>
      <c r="BB117" s="178">
        <v>0</v>
      </c>
      <c r="BC117" s="178">
        <v>0</v>
      </c>
      <c r="BD117" s="178">
        <v>0</v>
      </c>
      <c r="BE117" s="178">
        <v>3.8853040917523035E-2</v>
      </c>
      <c r="BF117" s="178">
        <v>0</v>
      </c>
      <c r="BG117" s="217">
        <v>1.1681807515796928E-2</v>
      </c>
      <c r="BH117" s="218">
        <v>5.6516056712553595E-2</v>
      </c>
      <c r="BI117" s="218" t="s">
        <v>273</v>
      </c>
    </row>
    <row r="118" spans="1:61" x14ac:dyDescent="0.2">
      <c r="A118" s="170">
        <v>42265</v>
      </c>
      <c r="B118" s="208"/>
      <c r="C118" s="209">
        <v>0.78947368421052633</v>
      </c>
      <c r="D118" s="209">
        <v>8.5085106382978726</v>
      </c>
      <c r="E118" s="209">
        <v>6.9915254237288131</v>
      </c>
      <c r="F118" s="209">
        <v>2.5485872519357979</v>
      </c>
      <c r="G118" s="209">
        <v>5.0980392156862742</v>
      </c>
      <c r="H118" s="209">
        <v>1.3325930038867295</v>
      </c>
      <c r="I118" s="209">
        <v>5.3153153153153152</v>
      </c>
      <c r="J118" s="210">
        <v>4.7065337763012183</v>
      </c>
      <c r="K118" s="210">
        <v>1.8518518518518516</v>
      </c>
      <c r="L118" s="246">
        <v>1.6126431220770843</v>
      </c>
      <c r="M118" s="211"/>
      <c r="N118" s="245">
        <v>6.0205062358472814</v>
      </c>
      <c r="O118" s="213"/>
      <c r="P118" s="214"/>
      <c r="Q118" s="214"/>
      <c r="R118" s="214"/>
      <c r="S118" s="214"/>
      <c r="T118" s="214"/>
      <c r="U118" s="214"/>
      <c r="V118" s="214"/>
      <c r="W118" s="214"/>
      <c r="X118" s="214"/>
      <c r="Y118" s="214">
        <v>1.3829787234042523</v>
      </c>
      <c r="Z118" s="215"/>
      <c r="AA118" s="215"/>
      <c r="AB118" s="216">
        <v>1.3829787234042523</v>
      </c>
      <c r="AC118" s="177">
        <v>9.7297297297297298</v>
      </c>
      <c r="AD118" s="178">
        <v>2.4657534246575343</v>
      </c>
      <c r="AE118" s="178"/>
      <c r="AF118" s="178">
        <v>18.290258449304176</v>
      </c>
      <c r="AG118" s="178">
        <v>8.4375</v>
      </c>
      <c r="AH118" s="178">
        <v>1.3325930038867295</v>
      </c>
      <c r="AI118" s="178">
        <v>5.3153153153153152</v>
      </c>
      <c r="AJ118" s="217">
        <v>1.6126431220770843</v>
      </c>
      <c r="AK118" s="218">
        <v>1.8049836837657094</v>
      </c>
      <c r="AL118" s="170">
        <v>42265</v>
      </c>
      <c r="AM118" s="208"/>
      <c r="AN118" s="209">
        <v>8.0343563048388481E-3</v>
      </c>
      <c r="AO118" s="209">
        <v>0.14274691358024691</v>
      </c>
      <c r="AP118" s="209">
        <v>0.21885948875699726</v>
      </c>
      <c r="AQ118" s="209">
        <v>5.3389332811304303E-3</v>
      </c>
      <c r="AR118" s="209">
        <v>0</v>
      </c>
      <c r="AS118" s="209">
        <v>1.8033695367446416E-2</v>
      </c>
      <c r="AT118" s="209">
        <v>2.3786565450141569E-2</v>
      </c>
      <c r="AU118" s="210">
        <v>0</v>
      </c>
      <c r="AV118" s="210">
        <v>0</v>
      </c>
      <c r="AW118" s="246">
        <v>1.9904901406339829E-3</v>
      </c>
      <c r="AX118" s="211"/>
      <c r="AY118" s="212">
        <v>7.080460406148641E-3</v>
      </c>
      <c r="AZ118" s="177">
        <v>0</v>
      </c>
      <c r="BA118" s="178">
        <v>0</v>
      </c>
      <c r="BB118" s="178">
        <v>0</v>
      </c>
      <c r="BC118" s="178">
        <v>0</v>
      </c>
      <c r="BD118" s="178">
        <v>0</v>
      </c>
      <c r="BE118" s="178">
        <v>2.2086583426143804E-2</v>
      </c>
      <c r="BF118" s="178">
        <v>3.0437063915728178E-2</v>
      </c>
      <c r="BG118" s="217">
        <v>1.527620982834983E-2</v>
      </c>
      <c r="BH118" s="218">
        <v>1.2824418792352103E-2</v>
      </c>
      <c r="BI118" s="218" t="s">
        <v>273</v>
      </c>
    </row>
    <row r="119" spans="1:61" x14ac:dyDescent="0.2">
      <c r="A119" s="170">
        <v>42268</v>
      </c>
      <c r="B119" s="208"/>
      <c r="C119" s="209">
        <v>0.60728744939271251</v>
      </c>
      <c r="D119" s="209">
        <v>8.5106382978723403</v>
      </c>
      <c r="E119" s="209">
        <v>2.9166666666666665</v>
      </c>
      <c r="F119" s="209">
        <v>2.2974358974358977</v>
      </c>
      <c r="G119" s="209">
        <v>3.1372549019607843</v>
      </c>
      <c r="H119" s="209">
        <v>1.10803324099723</v>
      </c>
      <c r="I119" s="209">
        <v>5.3153153153153152</v>
      </c>
      <c r="J119" s="210">
        <v>0.54347826086956519</v>
      </c>
      <c r="K119" s="210">
        <v>1.8404907975460123</v>
      </c>
      <c r="L119" s="246">
        <v>1.5967741935483872</v>
      </c>
      <c r="M119" s="211"/>
      <c r="N119" s="245">
        <v>1.0003905345979764</v>
      </c>
      <c r="O119" s="213"/>
      <c r="P119" s="214"/>
      <c r="Q119" s="214"/>
      <c r="R119" s="214"/>
      <c r="S119" s="214"/>
      <c r="T119" s="214"/>
      <c r="U119" s="214"/>
      <c r="V119" s="214"/>
      <c r="W119" s="214"/>
      <c r="X119" s="214"/>
      <c r="Y119" s="214">
        <v>1.1739594450373472</v>
      </c>
      <c r="Z119" s="215"/>
      <c r="AA119" s="215"/>
      <c r="AB119" s="216">
        <v>1.1739594450373472</v>
      </c>
      <c r="AC119" s="177"/>
      <c r="AD119" s="178">
        <v>2.666666666666667</v>
      </c>
      <c r="AE119" s="178"/>
      <c r="AF119" s="178">
        <v>18.290258449304176</v>
      </c>
      <c r="AG119" s="178">
        <v>8.4375</v>
      </c>
      <c r="AH119" s="178">
        <v>1.10803324099723</v>
      </c>
      <c r="AI119" s="178">
        <v>5.3153153153153152</v>
      </c>
      <c r="AJ119" s="217">
        <v>1.5967741935483872</v>
      </c>
      <c r="AK119" s="218">
        <v>0.89933996671655814</v>
      </c>
      <c r="AL119" s="170">
        <v>42268</v>
      </c>
      <c r="AM119" s="208"/>
      <c r="AN119" s="209">
        <v>8.6631320156523237E-3</v>
      </c>
      <c r="AO119" s="209">
        <v>0</v>
      </c>
      <c r="AP119" s="209">
        <v>1.7907277419867374E-3</v>
      </c>
      <c r="AQ119" s="209">
        <v>8.8982221352173832E-3</v>
      </c>
      <c r="AR119" s="209">
        <v>0</v>
      </c>
      <c r="AS119" s="209">
        <v>1.202246357829761E-2</v>
      </c>
      <c r="AT119" s="209">
        <v>0</v>
      </c>
      <c r="AU119" s="210">
        <v>5.085716433718742E-2</v>
      </c>
      <c r="AV119" s="210">
        <v>4.2291046985353201E-2</v>
      </c>
      <c r="AW119" s="246">
        <v>2.1075777959653937E-3</v>
      </c>
      <c r="AX119" s="211"/>
      <c r="AY119" s="212">
        <v>7.0890706133713594E-4</v>
      </c>
      <c r="AZ119" s="177">
        <v>0.86711173401077901</v>
      </c>
      <c r="BA119" s="178">
        <v>6.8554258717246797E-2</v>
      </c>
      <c r="BB119" s="178">
        <v>0</v>
      </c>
      <c r="BC119" s="178">
        <v>0</v>
      </c>
      <c r="BD119" s="178">
        <v>0</v>
      </c>
      <c r="BE119" s="178">
        <v>1.4724388950762536E-2</v>
      </c>
      <c r="BF119" s="178">
        <v>0</v>
      </c>
      <c r="BG119" s="217">
        <v>1.6174810406488053E-2</v>
      </c>
      <c r="BH119" s="218">
        <v>5.8214492214803688E-2</v>
      </c>
      <c r="BI119" s="218" t="s">
        <v>273</v>
      </c>
    </row>
    <row r="120" spans="1:61" x14ac:dyDescent="0.2">
      <c r="A120" s="170">
        <v>42269</v>
      </c>
      <c r="B120" s="208"/>
      <c r="C120" s="209">
        <v>0.9437751004016065</v>
      </c>
      <c r="D120" s="209">
        <v>8.5106382978723403</v>
      </c>
      <c r="E120" s="209">
        <v>1.0526315789473684</v>
      </c>
      <c r="F120" s="209">
        <v>0.98979591836734704</v>
      </c>
      <c r="G120" s="209">
        <v>3.0769230769230771</v>
      </c>
      <c r="H120" s="209">
        <v>0.77305356156819438</v>
      </c>
      <c r="I120" s="209">
        <v>5.3153153153153152</v>
      </c>
      <c r="J120" s="210">
        <v>0.54347826086956519</v>
      </c>
      <c r="K120" s="210">
        <v>2.7160493827160495</v>
      </c>
      <c r="L120" s="246">
        <v>1.4285714285714286</v>
      </c>
      <c r="M120" s="211"/>
      <c r="N120" s="245">
        <v>1.0303219892613491</v>
      </c>
      <c r="O120" s="213"/>
      <c r="P120" s="214"/>
      <c r="Q120" s="214"/>
      <c r="R120" s="214"/>
      <c r="S120" s="214"/>
      <c r="T120" s="214"/>
      <c r="U120" s="214"/>
      <c r="V120" s="214"/>
      <c r="W120" s="214"/>
      <c r="X120" s="214"/>
      <c r="Y120" s="214">
        <v>1.277955271565498</v>
      </c>
      <c r="Z120" s="215"/>
      <c r="AA120" s="215"/>
      <c r="AB120" s="216">
        <v>9.7892422858002759E-2</v>
      </c>
      <c r="AC120" s="177">
        <v>10.655737704918032</v>
      </c>
      <c r="AD120" s="178">
        <v>2.3376623376623376</v>
      </c>
      <c r="AE120" s="178"/>
      <c r="AF120" s="178">
        <v>18.290258449304176</v>
      </c>
      <c r="AG120" s="178"/>
      <c r="AH120" s="178">
        <v>0.77305356156819438</v>
      </c>
      <c r="AI120" s="178">
        <v>5.3153153153153152</v>
      </c>
      <c r="AJ120" s="217">
        <v>1.4285714285714286</v>
      </c>
      <c r="AK120" s="218">
        <v>1.0228401525763573</v>
      </c>
      <c r="AL120" s="170">
        <v>42269</v>
      </c>
      <c r="AM120" s="208"/>
      <c r="AN120" s="209">
        <v>6.6370769474755698E-3</v>
      </c>
      <c r="AO120" s="209">
        <v>0</v>
      </c>
      <c r="AP120" s="209">
        <v>7.4884978301263576E-3</v>
      </c>
      <c r="AQ120" s="209">
        <v>9.7880443487391219E-3</v>
      </c>
      <c r="AR120" s="209">
        <v>1.043418958379896E-4</v>
      </c>
      <c r="AS120" s="209">
        <v>2.4088804760895578E-2</v>
      </c>
      <c r="AT120" s="209">
        <v>0</v>
      </c>
      <c r="AU120" s="210">
        <v>0</v>
      </c>
      <c r="AV120" s="210">
        <v>2.3964926625033481E-2</v>
      </c>
      <c r="AW120" s="246">
        <v>8.196135873198752E-4</v>
      </c>
      <c r="AX120" s="211"/>
      <c r="AY120" s="212">
        <v>9.6529989863585711E-4</v>
      </c>
      <c r="AZ120" s="177">
        <v>0</v>
      </c>
      <c r="BA120" s="178">
        <v>4.3388771340029615E-2</v>
      </c>
      <c r="BB120" s="178">
        <v>0</v>
      </c>
      <c r="BC120" s="178">
        <v>0</v>
      </c>
      <c r="BD120" s="178">
        <v>7.6001817963485688E-3</v>
      </c>
      <c r="BE120" s="178">
        <v>2.950251654733077E-2</v>
      </c>
      <c r="BF120" s="178">
        <v>0</v>
      </c>
      <c r="BG120" s="217">
        <v>6.290204046967578E-3</v>
      </c>
      <c r="BH120" s="218">
        <v>2.6239597759399887E-2</v>
      </c>
      <c r="BI120" s="218" t="s">
        <v>273</v>
      </c>
    </row>
    <row r="121" spans="1:61" x14ac:dyDescent="0.2">
      <c r="A121" s="170">
        <v>42270</v>
      </c>
      <c r="B121" s="208"/>
      <c r="C121" s="209">
        <v>0.7661290322580645</v>
      </c>
      <c r="D121" s="209">
        <v>8.5085106382978726</v>
      </c>
      <c r="E121" s="209">
        <v>4.375</v>
      </c>
      <c r="F121" s="209">
        <v>1.0256410256410255</v>
      </c>
      <c r="G121" s="209">
        <v>3.0769230769230771</v>
      </c>
      <c r="H121" s="209">
        <v>1.4835164835164834</v>
      </c>
      <c r="I121" s="209">
        <v>5.3153153153153152</v>
      </c>
      <c r="J121" s="210">
        <v>0.54347826086956519</v>
      </c>
      <c r="K121" s="210">
        <v>1.6049382716049383</v>
      </c>
      <c r="L121" s="246">
        <v>1.4285714285714286</v>
      </c>
      <c r="M121" s="211"/>
      <c r="N121" s="245">
        <v>1.6750813886595104</v>
      </c>
      <c r="O121" s="213"/>
      <c r="P121" s="214"/>
      <c r="Q121" s="214"/>
      <c r="R121" s="214"/>
      <c r="S121" s="214">
        <v>1.0526315789473684</v>
      </c>
      <c r="T121" s="214"/>
      <c r="U121" s="214">
        <v>2.7196652719665213</v>
      </c>
      <c r="V121" s="214"/>
      <c r="W121" s="214"/>
      <c r="X121" s="214">
        <v>3.8176033934252325</v>
      </c>
      <c r="Y121" s="214">
        <v>1.2793176972281481</v>
      </c>
      <c r="Z121" s="215"/>
      <c r="AA121" s="215"/>
      <c r="AB121" s="216">
        <v>1.4161564134424549</v>
      </c>
      <c r="AC121" s="177">
        <v>10.655737704918032</v>
      </c>
      <c r="AD121" s="178">
        <v>4.4270833333333339</v>
      </c>
      <c r="AE121" s="178"/>
      <c r="AF121" s="178">
        <v>18.290258449304176</v>
      </c>
      <c r="AG121" s="178"/>
      <c r="AH121" s="178">
        <v>1.4835164835164834</v>
      </c>
      <c r="AI121" s="178">
        <v>5.3153153153153152</v>
      </c>
      <c r="AJ121" s="217">
        <v>1.4285714285714286</v>
      </c>
      <c r="AK121" s="218">
        <v>1.6070442541840209</v>
      </c>
      <c r="AL121" s="170">
        <v>42270</v>
      </c>
      <c r="AM121" s="208"/>
      <c r="AN121" s="209">
        <v>4.1918380720898339E-3</v>
      </c>
      <c r="AO121" s="209">
        <v>0</v>
      </c>
      <c r="AP121" s="209">
        <v>3.0279578182684834E-2</v>
      </c>
      <c r="AQ121" s="209">
        <v>3.2033599686782578E-2</v>
      </c>
      <c r="AR121" s="209">
        <v>0</v>
      </c>
      <c r="AS121" s="209">
        <v>2.6765338623217304E-2</v>
      </c>
      <c r="AT121" s="209">
        <v>0</v>
      </c>
      <c r="AU121" s="210">
        <v>1.1055905290692917E-2</v>
      </c>
      <c r="AV121" s="210">
        <v>5.6388062647137596E-2</v>
      </c>
      <c r="AW121" s="246">
        <v>2.6930160726224475E-3</v>
      </c>
      <c r="AX121" s="211"/>
      <c r="AY121" s="212">
        <v>1.6732502702815797E-3</v>
      </c>
      <c r="AZ121" s="177">
        <v>0</v>
      </c>
      <c r="BA121" s="178">
        <v>1.3016631402008885E-2</v>
      </c>
      <c r="BB121" s="178">
        <v>0</v>
      </c>
      <c r="BC121" s="178">
        <v>0</v>
      </c>
      <c r="BD121" s="178">
        <v>0</v>
      </c>
      <c r="BE121" s="178">
        <v>3.2780573941478638E-2</v>
      </c>
      <c r="BF121" s="178">
        <v>0</v>
      </c>
      <c r="BG121" s="217">
        <v>2.0667813297179181E-2</v>
      </c>
      <c r="BH121" s="218">
        <v>1.9273550699446633E-2</v>
      </c>
      <c r="BI121" s="218" t="s">
        <v>273</v>
      </c>
    </row>
    <row r="122" spans="1:61" x14ac:dyDescent="0.2">
      <c r="A122" s="170">
        <v>42271</v>
      </c>
      <c r="B122" s="208"/>
      <c r="C122" s="209">
        <v>0.46221864951768488</v>
      </c>
      <c r="D122" s="209">
        <v>8.2978723404255312</v>
      </c>
      <c r="E122" s="209">
        <v>2.083333333333333</v>
      </c>
      <c r="F122" s="209">
        <v>1.0205128205128204</v>
      </c>
      <c r="G122" s="209">
        <v>3.8461538461538463</v>
      </c>
      <c r="H122" s="209">
        <v>0.43478260869565216</v>
      </c>
      <c r="I122" s="209">
        <v>5.3153153153153152</v>
      </c>
      <c r="J122" s="210">
        <v>8.1081081081081088</v>
      </c>
      <c r="K122" s="210">
        <v>1.6049382716049383</v>
      </c>
      <c r="L122" s="246">
        <v>0.79365079365079361</v>
      </c>
      <c r="M122" s="211"/>
      <c r="N122" s="245">
        <v>0.63741299810824315</v>
      </c>
      <c r="O122" s="213"/>
      <c r="P122" s="214"/>
      <c r="Q122" s="214"/>
      <c r="R122" s="214"/>
      <c r="S122" s="214">
        <v>1.0526315789473684</v>
      </c>
      <c r="T122" s="214"/>
      <c r="U122" s="214"/>
      <c r="V122" s="214"/>
      <c r="W122" s="214"/>
      <c r="X122" s="214"/>
      <c r="Y122" s="214">
        <v>1.2793176972281481</v>
      </c>
      <c r="Z122" s="215"/>
      <c r="AA122" s="215"/>
      <c r="AB122" s="216">
        <v>9.1625986165995571E-2</v>
      </c>
      <c r="AC122" s="177">
        <v>10.655737704918032</v>
      </c>
      <c r="AD122" s="178">
        <v>3.6458333333333335</v>
      </c>
      <c r="AE122" s="178"/>
      <c r="AF122" s="178">
        <v>18.290258449304176</v>
      </c>
      <c r="AG122" s="178">
        <v>12.831439393939394</v>
      </c>
      <c r="AH122" s="178">
        <v>0.43478260869565216</v>
      </c>
      <c r="AI122" s="178">
        <v>5.3153153153153152</v>
      </c>
      <c r="AJ122" s="217">
        <v>0.79365079365079361</v>
      </c>
      <c r="AK122" s="218">
        <v>0.43585206659808451</v>
      </c>
      <c r="AL122" s="170">
        <v>42271</v>
      </c>
      <c r="AM122" s="208"/>
      <c r="AN122" s="209">
        <v>1.4671433252314419E-2</v>
      </c>
      <c r="AO122" s="209">
        <v>0</v>
      </c>
      <c r="AP122" s="209">
        <v>1.8297981654482664E-2</v>
      </c>
      <c r="AQ122" s="209">
        <v>0</v>
      </c>
      <c r="AR122" s="209">
        <v>1.1696726523438632E-3</v>
      </c>
      <c r="AS122" s="209">
        <v>0.20253902145044445</v>
      </c>
      <c r="AT122" s="209">
        <v>0</v>
      </c>
      <c r="AU122" s="210">
        <v>4.4223621162771667E-3</v>
      </c>
      <c r="AV122" s="210">
        <v>0</v>
      </c>
      <c r="AW122" s="246">
        <v>4.6835062132564304E-4</v>
      </c>
      <c r="AX122" s="211"/>
      <c r="AY122" s="212">
        <v>6.2500537540020364E-3</v>
      </c>
      <c r="AZ122" s="177">
        <v>0</v>
      </c>
      <c r="BA122" s="178">
        <v>0</v>
      </c>
      <c r="BB122" s="178">
        <v>0</v>
      </c>
      <c r="BC122" s="178">
        <v>0</v>
      </c>
      <c r="BD122" s="178">
        <v>0</v>
      </c>
      <c r="BE122" s="178">
        <v>0.24805758903912356</v>
      </c>
      <c r="BF122" s="178">
        <v>0</v>
      </c>
      <c r="BG122" s="217">
        <v>3.5944023125529011E-3</v>
      </c>
      <c r="BH122" s="218">
        <v>0.11372133362891883</v>
      </c>
      <c r="BI122" s="218" t="s">
        <v>273</v>
      </c>
    </row>
    <row r="123" spans="1:61" x14ac:dyDescent="0.2">
      <c r="A123" s="170">
        <v>42272</v>
      </c>
      <c r="B123" s="208"/>
      <c r="C123" s="209">
        <v>0.26120152702431182</v>
      </c>
      <c r="D123" s="209">
        <v>7.1255319148936165</v>
      </c>
      <c r="E123" s="209">
        <v>2.8865979381443299</v>
      </c>
      <c r="F123" s="209">
        <v>1.0153325470488692</v>
      </c>
      <c r="G123" s="209">
        <v>1.1278195488721803</v>
      </c>
      <c r="H123" s="209">
        <v>1.3550135501355014</v>
      </c>
      <c r="I123" s="209">
        <v>5.1369863013698627</v>
      </c>
      <c r="J123" s="210">
        <v>6.756756756756757</v>
      </c>
      <c r="K123" s="210">
        <v>1.2345679012345678</v>
      </c>
      <c r="L123" s="246">
        <v>2.2923076923076926</v>
      </c>
      <c r="M123" s="211"/>
      <c r="N123" s="245">
        <v>1.7141880893738486</v>
      </c>
      <c r="O123" s="213"/>
      <c r="P123" s="214"/>
      <c r="Q123" s="214"/>
      <c r="R123" s="214"/>
      <c r="S123" s="214">
        <v>1.0526315789473684</v>
      </c>
      <c r="T123" s="214"/>
      <c r="U123" s="214"/>
      <c r="V123" s="214"/>
      <c r="W123" s="214"/>
      <c r="X123" s="214"/>
      <c r="Y123" s="214">
        <v>1.0660980810234542</v>
      </c>
      <c r="Z123" s="215"/>
      <c r="AA123" s="215"/>
      <c r="AB123" s="216">
        <v>1.0660980810234542</v>
      </c>
      <c r="AC123" s="177">
        <v>10.655737704918032</v>
      </c>
      <c r="AD123" s="178">
        <v>2.0779220779220777</v>
      </c>
      <c r="AE123" s="178"/>
      <c r="AF123" s="178">
        <v>18.290258449304176</v>
      </c>
      <c r="AG123" s="178">
        <v>11.884469696969697</v>
      </c>
      <c r="AH123" s="178">
        <v>1.3550135501355014</v>
      </c>
      <c r="AI123" s="178">
        <v>5.1369863013698627</v>
      </c>
      <c r="AJ123" s="217">
        <v>2.2923076923076926</v>
      </c>
      <c r="AK123" s="218">
        <v>2.071563930961299</v>
      </c>
      <c r="AL123" s="170">
        <v>42272</v>
      </c>
      <c r="AM123" s="208"/>
      <c r="AN123" s="209">
        <v>2.7945587147265561E-4</v>
      </c>
      <c r="AO123" s="209">
        <v>0</v>
      </c>
      <c r="AP123" s="209">
        <v>1.6279343108970342E-3</v>
      </c>
      <c r="AQ123" s="209">
        <v>8.8982221352173832E-3</v>
      </c>
      <c r="AR123" s="209">
        <v>1.0642873375474938E-4</v>
      </c>
      <c r="AS123" s="209">
        <v>1.0618380240686211E-2</v>
      </c>
      <c r="AT123" s="209">
        <v>2.1228870240448925E-2</v>
      </c>
      <c r="AU123" s="210">
        <v>0</v>
      </c>
      <c r="AV123" s="210">
        <v>2.8194031323568798E-2</v>
      </c>
      <c r="AW123" s="246">
        <v>1.8734024853025721E-3</v>
      </c>
      <c r="AX123" s="211"/>
      <c r="AY123" s="212">
        <v>5.0417546737472425E-4</v>
      </c>
      <c r="AZ123" s="177">
        <v>0</v>
      </c>
      <c r="BA123" s="178">
        <v>1.12810805484077E-2</v>
      </c>
      <c r="BB123" s="178">
        <v>0</v>
      </c>
      <c r="BC123" s="178">
        <v>0</v>
      </c>
      <c r="BD123" s="178">
        <v>0</v>
      </c>
      <c r="BE123" s="178">
        <v>1.3004752284980048E-2</v>
      </c>
      <c r="BF123" s="178">
        <v>2.71642613441445E-2</v>
      </c>
      <c r="BG123" s="217">
        <v>1.4377609250211604E-2</v>
      </c>
      <c r="BH123" s="218">
        <v>1.1593668428402764E-2</v>
      </c>
      <c r="BI123" s="218" t="s">
        <v>273</v>
      </c>
    </row>
    <row r="124" spans="1:61" x14ac:dyDescent="0.2">
      <c r="A124" s="170">
        <v>42275</v>
      </c>
      <c r="B124" s="208"/>
      <c r="C124" s="209">
        <v>0.3003003003003003</v>
      </c>
      <c r="D124" s="209">
        <v>7.4468085106382977</v>
      </c>
      <c r="E124" s="209">
        <v>3.75</v>
      </c>
      <c r="F124" s="209">
        <v>1.0049735938060811</v>
      </c>
      <c r="G124" s="209">
        <v>1.8656716417910446</v>
      </c>
      <c r="H124" s="209">
        <v>0.27100271002710025</v>
      </c>
      <c r="I124" s="209">
        <v>5.1282051282051277</v>
      </c>
      <c r="J124" s="210">
        <v>7.8378378378378386</v>
      </c>
      <c r="K124" s="210">
        <v>1.6049382716049383</v>
      </c>
      <c r="L124" s="246">
        <v>0.94339622641509435</v>
      </c>
      <c r="M124" s="211"/>
      <c r="N124" s="245">
        <v>1.8480864144074716</v>
      </c>
      <c r="O124" s="213"/>
      <c r="P124" s="214"/>
      <c r="Q124" s="214"/>
      <c r="R124" s="214"/>
      <c r="S124" s="214">
        <v>1.0526315789473684</v>
      </c>
      <c r="T124" s="214"/>
      <c r="U124" s="214"/>
      <c r="V124" s="214"/>
      <c r="W124" s="214"/>
      <c r="X124" s="214">
        <v>4.8421052631578885</v>
      </c>
      <c r="Y124" s="214">
        <v>1.2793176972281481</v>
      </c>
      <c r="Z124" s="215"/>
      <c r="AA124" s="215"/>
      <c r="AB124" s="216">
        <v>1.2793176972281481</v>
      </c>
      <c r="AC124" s="177">
        <v>10.655737704918032</v>
      </c>
      <c r="AD124" s="178">
        <v>1.8181818181818181</v>
      </c>
      <c r="AE124" s="178"/>
      <c r="AF124" s="178">
        <v>18.290258449304176</v>
      </c>
      <c r="AG124" s="178">
        <v>11.884469696969697</v>
      </c>
      <c r="AH124" s="178">
        <v>0.27100271002710025</v>
      </c>
      <c r="AI124" s="178">
        <v>5.1282051282051277</v>
      </c>
      <c r="AJ124" s="217">
        <v>0.94339622641509435</v>
      </c>
      <c r="AK124" s="218">
        <v>1.4034427808511993</v>
      </c>
      <c r="AL124" s="170">
        <v>42275</v>
      </c>
      <c r="AM124" s="208"/>
      <c r="AN124" s="209">
        <v>3.5840215516368082E-2</v>
      </c>
      <c r="AO124" s="209">
        <v>0</v>
      </c>
      <c r="AP124" s="209">
        <v>4.7698475309283103E-2</v>
      </c>
      <c r="AQ124" s="209">
        <v>2.6694666405652151E-3</v>
      </c>
      <c r="AR124" s="209">
        <v>6.7822232294693235E-4</v>
      </c>
      <c r="AS124" s="209">
        <v>1.3470424520209365E-2</v>
      </c>
      <c r="AT124" s="209">
        <v>3.4528885330850669E-2</v>
      </c>
      <c r="AU124" s="210">
        <v>3.3167715872078757E-2</v>
      </c>
      <c r="AV124" s="210">
        <v>5.6388062647137596E-2</v>
      </c>
      <c r="AW124" s="246">
        <v>3.9809802812679658E-3</v>
      </c>
      <c r="AX124" s="211"/>
      <c r="AY124" s="212">
        <v>3.1542059125891191E-3</v>
      </c>
      <c r="AZ124" s="177">
        <v>0</v>
      </c>
      <c r="BA124" s="178">
        <v>8.2872553259456569E-2</v>
      </c>
      <c r="BB124" s="178">
        <v>0</v>
      </c>
      <c r="BC124" s="178">
        <v>0</v>
      </c>
      <c r="BD124" s="178">
        <v>0</v>
      </c>
      <c r="BE124" s="178">
        <v>1.6497764262350723E-2</v>
      </c>
      <c r="BF124" s="178">
        <v>4.4182834716379613E-2</v>
      </c>
      <c r="BG124" s="217">
        <v>3.0552419656699661E-2</v>
      </c>
      <c r="BH124" s="218">
        <v>3.5224075416230051E-2</v>
      </c>
      <c r="BI124" s="218" t="s">
        <v>273</v>
      </c>
    </row>
    <row r="125" spans="1:61" x14ac:dyDescent="0.2">
      <c r="A125" s="170">
        <v>42276</v>
      </c>
      <c r="B125" s="208"/>
      <c r="C125" s="209">
        <v>0.50301810865191143</v>
      </c>
      <c r="D125" s="209">
        <v>8.2177161152614726</v>
      </c>
      <c r="E125" s="209">
        <v>2.8571428571428572</v>
      </c>
      <c r="F125" s="209">
        <v>0.99974365547295563</v>
      </c>
      <c r="G125" s="209">
        <v>1.4925373134328357</v>
      </c>
      <c r="H125" s="209">
        <v>0.71154898741105632</v>
      </c>
      <c r="I125" s="209">
        <v>7.6923076923076925</v>
      </c>
      <c r="J125" s="210">
        <v>6.756756756756757</v>
      </c>
      <c r="K125" s="210">
        <v>1.2345679012345678</v>
      </c>
      <c r="L125" s="246">
        <v>4.716981132075472</v>
      </c>
      <c r="M125" s="211"/>
      <c r="N125" s="245">
        <v>2.555382750391932</v>
      </c>
      <c r="O125" s="213"/>
      <c r="P125" s="214"/>
      <c r="Q125" s="214"/>
      <c r="R125" s="214"/>
      <c r="S125" s="214">
        <v>1.0526315789473684</v>
      </c>
      <c r="T125" s="214"/>
      <c r="U125" s="214"/>
      <c r="V125" s="214"/>
      <c r="W125" s="214"/>
      <c r="X125" s="214">
        <v>2.1052631578947367</v>
      </c>
      <c r="Y125" s="214">
        <v>1.0683760683760684</v>
      </c>
      <c r="Z125" s="215"/>
      <c r="AA125" s="215"/>
      <c r="AB125" s="216">
        <v>1.0683760683760684</v>
      </c>
      <c r="AC125" s="177">
        <v>9.8360655737704921</v>
      </c>
      <c r="AD125" s="178">
        <v>2.5974025974025974</v>
      </c>
      <c r="AE125" s="178"/>
      <c r="AF125" s="178">
        <v>18.290258449304176</v>
      </c>
      <c r="AG125" s="178">
        <v>12.249877989263055</v>
      </c>
      <c r="AH125" s="178">
        <v>0.71154898741105632</v>
      </c>
      <c r="AI125" s="178">
        <v>7.6923076923076925</v>
      </c>
      <c r="AJ125" s="217">
        <v>4.716981132075472</v>
      </c>
      <c r="AK125" s="218">
        <v>1.9184679622182577</v>
      </c>
      <c r="AL125" s="170">
        <v>42276</v>
      </c>
      <c r="AM125" s="208"/>
      <c r="AN125" s="209">
        <v>1.6907080224095664E-2</v>
      </c>
      <c r="AO125" s="209">
        <v>4.6296296296296301E-2</v>
      </c>
      <c r="AP125" s="209">
        <v>9.8652819240360266E-3</v>
      </c>
      <c r="AQ125" s="209">
        <v>3.5592888540869538E-3</v>
      </c>
      <c r="AR125" s="209">
        <v>1.2521027500558752E-3</v>
      </c>
      <c r="AS125" s="209">
        <v>3.7295963655302805E-3</v>
      </c>
      <c r="AT125" s="209">
        <v>0</v>
      </c>
      <c r="AU125" s="210">
        <v>0</v>
      </c>
      <c r="AV125" s="210">
        <v>0</v>
      </c>
      <c r="AW125" s="246">
        <v>0</v>
      </c>
      <c r="AX125" s="211"/>
      <c r="AY125" s="212">
        <v>1.7660491703486545E-3</v>
      </c>
      <c r="AZ125" s="177">
        <v>0</v>
      </c>
      <c r="BA125" s="178">
        <v>3.4190351815943335E-2</v>
      </c>
      <c r="BB125" s="178">
        <v>0</v>
      </c>
      <c r="BC125" s="178">
        <v>0</v>
      </c>
      <c r="BD125" s="178">
        <v>3.0400727185394276E-3</v>
      </c>
      <c r="BE125" s="178">
        <v>4.5677848934847273E-3</v>
      </c>
      <c r="BF125" s="178">
        <v>0</v>
      </c>
      <c r="BG125" s="217">
        <v>0</v>
      </c>
      <c r="BH125" s="218">
        <v>1.1889048515750605E-2</v>
      </c>
      <c r="BI125" s="218" t="s">
        <v>273</v>
      </c>
    </row>
    <row r="126" spans="1:61" x14ac:dyDescent="0.2">
      <c r="A126" s="170">
        <v>42277</v>
      </c>
      <c r="B126" s="208"/>
      <c r="C126" s="209">
        <v>0.44265593561368205</v>
      </c>
      <c r="D126" s="209">
        <v>8.2177161152614726</v>
      </c>
      <c r="E126" s="209">
        <v>2.0408163265306123</v>
      </c>
      <c r="F126" s="209">
        <v>0.99974365547295563</v>
      </c>
      <c r="G126" s="209">
        <v>1.9011406844106464</v>
      </c>
      <c r="H126" s="209">
        <v>1.1049723756906076</v>
      </c>
      <c r="I126" s="209">
        <v>2.5910931174089069</v>
      </c>
      <c r="J126" s="210">
        <v>7.706666666666667</v>
      </c>
      <c r="K126" s="210">
        <v>1.2074643249176729</v>
      </c>
      <c r="L126" s="246">
        <v>4.716981132075472</v>
      </c>
      <c r="M126" s="211"/>
      <c r="N126" s="245">
        <v>2.154423674718458</v>
      </c>
      <c r="O126" s="213"/>
      <c r="P126" s="214"/>
      <c r="Q126" s="214"/>
      <c r="R126" s="214"/>
      <c r="S126" s="214">
        <v>1.0526315789473684</v>
      </c>
      <c r="T126" s="214"/>
      <c r="U126" s="214"/>
      <c r="V126" s="214"/>
      <c r="W126" s="214"/>
      <c r="X126" s="214">
        <v>2.1052631578947367</v>
      </c>
      <c r="Y126" s="214">
        <v>1.495726495726502</v>
      </c>
      <c r="Z126" s="215"/>
      <c r="AA126" s="215"/>
      <c r="AB126" s="216">
        <v>1.495726495726502</v>
      </c>
      <c r="AC126" s="177">
        <v>9.8360655737704921</v>
      </c>
      <c r="AD126" s="178">
        <v>3.6842105263157889</v>
      </c>
      <c r="AE126" s="178"/>
      <c r="AF126" s="178">
        <v>18.290258449304176</v>
      </c>
      <c r="AG126" s="178"/>
      <c r="AH126" s="178">
        <v>1.1049723756906076</v>
      </c>
      <c r="AI126" s="178">
        <v>2.5910931174089069</v>
      </c>
      <c r="AJ126" s="217">
        <v>4.716981132075472</v>
      </c>
      <c r="AK126" s="218">
        <v>2.1235909112028151</v>
      </c>
      <c r="AL126" s="170">
        <v>42277</v>
      </c>
      <c r="AM126" s="208"/>
      <c r="AN126" s="209">
        <v>6.9863967868163891E-4</v>
      </c>
      <c r="AO126" s="209">
        <v>0</v>
      </c>
      <c r="AP126" s="209">
        <v>1.9535211730764411E-2</v>
      </c>
      <c r="AQ126" s="209">
        <v>1.7796444270434769E-3</v>
      </c>
      <c r="AR126" s="209">
        <v>1.7623346207036442E-3</v>
      </c>
      <c r="AS126" s="209">
        <v>2.6326562580213743E-2</v>
      </c>
      <c r="AT126" s="209">
        <v>3.8876967187328151E-2</v>
      </c>
      <c r="AU126" s="210">
        <v>1.8131684676736384E-2</v>
      </c>
      <c r="AV126" s="210">
        <v>6.7665675176565118E-2</v>
      </c>
      <c r="AW126" s="246">
        <v>0</v>
      </c>
      <c r="AX126" s="211"/>
      <c r="AY126" s="212">
        <v>3.0451432877680209E-3</v>
      </c>
      <c r="AZ126" s="177">
        <v>0</v>
      </c>
      <c r="BA126" s="178">
        <v>0.1491705958670218</v>
      </c>
      <c r="BB126" s="178">
        <v>0</v>
      </c>
      <c r="BC126" s="178">
        <v>0</v>
      </c>
      <c r="BD126" s="178">
        <v>0</v>
      </c>
      <c r="BE126" s="178">
        <v>3.2243187483421608E-2</v>
      </c>
      <c r="BF126" s="178">
        <v>4.9746599088071865E-2</v>
      </c>
      <c r="BG126" s="217">
        <v>0</v>
      </c>
      <c r="BH126" s="218">
        <v>6.0823682986376283E-2</v>
      </c>
      <c r="BI126" s="218">
        <v>4.3599440558389289E-2</v>
      </c>
    </row>
    <row r="127" spans="1:61" x14ac:dyDescent="0.2">
      <c r="A127" s="170">
        <v>42278</v>
      </c>
      <c r="B127" s="208"/>
      <c r="C127" s="209">
        <v>0.20060180541624875</v>
      </c>
      <c r="D127" s="209">
        <v>8.2177161152614726</v>
      </c>
      <c r="E127" s="209">
        <v>1.6666666666666667</v>
      </c>
      <c r="F127" s="209">
        <v>3.0406091370558377</v>
      </c>
      <c r="G127" s="209">
        <v>2.2813688212927756</v>
      </c>
      <c r="H127" s="209">
        <v>1.4594594594594594</v>
      </c>
      <c r="I127" s="209"/>
      <c r="J127" s="210">
        <v>1.3066666666666666</v>
      </c>
      <c r="K127" s="210">
        <v>7.2289156626506017</v>
      </c>
      <c r="L127" s="246">
        <v>2.9874213836477987</v>
      </c>
      <c r="M127" s="211"/>
      <c r="N127" s="245">
        <v>2.4854803146480613</v>
      </c>
      <c r="O127" s="213"/>
      <c r="P127" s="214"/>
      <c r="Q127" s="214"/>
      <c r="R127" s="214"/>
      <c r="S127" s="214">
        <v>1.0526315789473684</v>
      </c>
      <c r="T127" s="214"/>
      <c r="U127" s="214"/>
      <c r="V127" s="214"/>
      <c r="W127" s="214"/>
      <c r="X127" s="214">
        <v>2.1052631578947367</v>
      </c>
      <c r="Y127" s="214">
        <v>2.5641025641025701</v>
      </c>
      <c r="Z127" s="215"/>
      <c r="AA127" s="215"/>
      <c r="AB127" s="216">
        <v>1.9073324336482251</v>
      </c>
      <c r="AC127" s="177">
        <v>9.8360655737704921</v>
      </c>
      <c r="AD127" s="178">
        <v>1.3157894736842104</v>
      </c>
      <c r="AE127" s="178"/>
      <c r="AF127" s="178">
        <v>18.290258449304176</v>
      </c>
      <c r="AG127" s="178"/>
      <c r="AH127" s="178">
        <v>1.4594594594594594</v>
      </c>
      <c r="AI127" s="178"/>
      <c r="AJ127" s="217">
        <v>2.9874213836477987</v>
      </c>
      <c r="AK127" s="218">
        <v>1.4144296636117639</v>
      </c>
      <c r="AL127" s="170">
        <v>42278</v>
      </c>
      <c r="AM127" s="219"/>
      <c r="AN127" s="220">
        <v>1.613857657754586E-2</v>
      </c>
      <c r="AO127" s="209">
        <v>0</v>
      </c>
      <c r="AP127" s="209">
        <v>6.6419719884598999E-3</v>
      </c>
      <c r="AQ127" s="209">
        <v>5.3389332811304303E-3</v>
      </c>
      <c r="AR127" s="209">
        <v>0</v>
      </c>
      <c r="AS127" s="209">
        <v>6.248170852370729E-2</v>
      </c>
      <c r="AT127" s="209">
        <v>5.2432751798699148E-2</v>
      </c>
      <c r="AU127" s="210">
        <v>0</v>
      </c>
      <c r="AV127" s="210">
        <v>0.21145523492676599</v>
      </c>
      <c r="AW127" s="246">
        <v>2.8101037279538582E-3</v>
      </c>
      <c r="AX127" s="211"/>
      <c r="AY127" s="212">
        <v>2.1468116675310836E-3</v>
      </c>
      <c r="AZ127" s="177">
        <v>0</v>
      </c>
      <c r="BA127" s="178">
        <v>0</v>
      </c>
      <c r="BB127" s="178">
        <v>0</v>
      </c>
      <c r="BC127" s="178">
        <v>0</v>
      </c>
      <c r="BD127" s="178">
        <v>0</v>
      </c>
      <c r="BE127" s="178">
        <v>7.6523831627320626E-2</v>
      </c>
      <c r="BF127" s="178">
        <v>6.7092452717465334E-2</v>
      </c>
      <c r="BG127" s="217">
        <v>2.1566413875317405E-2</v>
      </c>
      <c r="BH127" s="218">
        <v>4.0688607032165112E-2</v>
      </c>
      <c r="BI127" s="218" t="s">
        <v>273</v>
      </c>
    </row>
    <row r="128" spans="1:61" x14ac:dyDescent="0.2">
      <c r="A128" s="170">
        <v>42279</v>
      </c>
      <c r="B128" s="208"/>
      <c r="C128" s="209">
        <v>0.6</v>
      </c>
      <c r="D128" s="209">
        <v>3.9487726787620065</v>
      </c>
      <c r="E128" s="209">
        <v>1.6666666666666667</v>
      </c>
      <c r="F128" s="209">
        <v>2.046153846153846</v>
      </c>
      <c r="G128" s="209">
        <v>1.8656716417910446</v>
      </c>
      <c r="H128" s="209">
        <v>0.4838709677419355</v>
      </c>
      <c r="I128" s="209"/>
      <c r="J128" s="210">
        <v>1.3063183151159692</v>
      </c>
      <c r="K128" s="210">
        <v>10.843373493975903</v>
      </c>
      <c r="L128" s="246">
        <v>1.4150943396226416</v>
      </c>
      <c r="M128" s="211"/>
      <c r="N128" s="245">
        <v>0.70592447897302257</v>
      </c>
      <c r="O128" s="213"/>
      <c r="P128" s="214"/>
      <c r="Q128" s="214"/>
      <c r="R128" s="214"/>
      <c r="S128" s="214">
        <v>1.0526315789473684</v>
      </c>
      <c r="T128" s="214"/>
      <c r="U128" s="214"/>
      <c r="V128" s="214"/>
      <c r="W128" s="214"/>
      <c r="X128" s="214">
        <v>2.1052631578947367</v>
      </c>
      <c r="Y128" s="214">
        <v>1.276595744680854</v>
      </c>
      <c r="Z128" s="215"/>
      <c r="AA128" s="215"/>
      <c r="AB128" s="216">
        <v>1.276595744680854</v>
      </c>
      <c r="AC128" s="177">
        <v>9.8360655737704921</v>
      </c>
      <c r="AD128" s="178">
        <v>2.0779220779220777</v>
      </c>
      <c r="AE128" s="178"/>
      <c r="AF128" s="178">
        <v>18.290258449304176</v>
      </c>
      <c r="AG128" s="178"/>
      <c r="AH128" s="178">
        <v>0.4838709677419355</v>
      </c>
      <c r="AI128" s="178"/>
      <c r="AJ128" s="217">
        <v>1.4150943396226416</v>
      </c>
      <c r="AK128" s="218">
        <v>0.80145412120318771</v>
      </c>
      <c r="AL128" s="170">
        <v>42279</v>
      </c>
      <c r="AM128" s="219"/>
      <c r="AN128" s="220">
        <v>4.9603417186396374E-2</v>
      </c>
      <c r="AO128" s="209">
        <v>0</v>
      </c>
      <c r="AP128" s="209">
        <v>2.3181784587173765E-2</v>
      </c>
      <c r="AQ128" s="209">
        <v>1.7796444270434769E-3</v>
      </c>
      <c r="AR128" s="209">
        <v>1.5651284375698438E-5</v>
      </c>
      <c r="AS128" s="209">
        <v>1.4304099001916136E-2</v>
      </c>
      <c r="AT128" s="209">
        <v>2.9669264432434648E-2</v>
      </c>
      <c r="AU128" s="210">
        <v>1.9237275205805676E-2</v>
      </c>
      <c r="AV128" s="210">
        <v>0</v>
      </c>
      <c r="AW128" s="246">
        <v>7.0252593198846455E-4</v>
      </c>
      <c r="AX128" s="211"/>
      <c r="AY128" s="212">
        <v>1.8885054508495363E-3</v>
      </c>
      <c r="AZ128" s="177">
        <v>0</v>
      </c>
      <c r="BA128" s="178">
        <v>5.6665735370078678E-2</v>
      </c>
      <c r="BB128" s="178">
        <v>0</v>
      </c>
      <c r="BC128" s="178">
        <v>0</v>
      </c>
      <c r="BD128" s="178">
        <v>1.5200363592697138E-2</v>
      </c>
      <c r="BE128" s="178">
        <v>1.7518798532659072E-2</v>
      </c>
      <c r="BF128" s="178">
        <v>3.7964509830370627E-2</v>
      </c>
      <c r="BG128" s="217">
        <v>5.3916034688293512E-3</v>
      </c>
      <c r="BH128" s="218">
        <v>2.7593423159744154E-2</v>
      </c>
      <c r="BI128" s="218" t="s">
        <v>273</v>
      </c>
    </row>
    <row r="129" spans="1:61" x14ac:dyDescent="0.2">
      <c r="A129" s="170">
        <v>42282</v>
      </c>
      <c r="B129" s="208"/>
      <c r="C129" s="209">
        <v>2.5</v>
      </c>
      <c r="D129" s="209">
        <v>3.9487726787620065</v>
      </c>
      <c r="E129" s="209">
        <v>0.82304526748971196</v>
      </c>
      <c r="F129" s="209">
        <v>2.046153846153846</v>
      </c>
      <c r="G129" s="209">
        <v>1.1235955056179776</v>
      </c>
      <c r="H129" s="209">
        <v>2</v>
      </c>
      <c r="I129" s="209">
        <v>11.73228346456693</v>
      </c>
      <c r="J129" s="210">
        <v>2.6659557451346307</v>
      </c>
      <c r="K129" s="210">
        <v>11.445783132530121</v>
      </c>
      <c r="L129" s="246">
        <v>1.39937106918239</v>
      </c>
      <c r="M129" s="211"/>
      <c r="N129" s="245">
        <v>2.5601023185606766</v>
      </c>
      <c r="O129" s="213"/>
      <c r="P129" s="214"/>
      <c r="Q129" s="214"/>
      <c r="R129" s="214"/>
      <c r="S129" s="214">
        <v>1.0526315789473684</v>
      </c>
      <c r="T129" s="214"/>
      <c r="U129" s="214"/>
      <c r="V129" s="214"/>
      <c r="W129" s="214"/>
      <c r="X129" s="214">
        <v>2.1276595744680851</v>
      </c>
      <c r="Y129" s="214">
        <v>1.2793176972281481</v>
      </c>
      <c r="Z129" s="215"/>
      <c r="AA129" s="215"/>
      <c r="AB129" s="216">
        <v>2.0333225791562235</v>
      </c>
      <c r="AC129" s="177">
        <v>9.8360655737704921</v>
      </c>
      <c r="AD129" s="178">
        <v>1.3157894736842104</v>
      </c>
      <c r="AE129" s="178"/>
      <c r="AF129" s="178">
        <v>18.290258449304176</v>
      </c>
      <c r="AG129" s="178"/>
      <c r="AH129" s="178">
        <v>2</v>
      </c>
      <c r="AI129" s="178">
        <v>11.73228346456693</v>
      </c>
      <c r="AJ129" s="217">
        <v>1.39937106918239</v>
      </c>
      <c r="AK129" s="218">
        <v>1.8941499212602158</v>
      </c>
      <c r="AL129" s="170">
        <v>42282</v>
      </c>
      <c r="AM129" s="219"/>
      <c r="AN129" s="220">
        <v>4.1149877074348536E-2</v>
      </c>
      <c r="AO129" s="209">
        <v>0</v>
      </c>
      <c r="AP129" s="209">
        <v>9.7676058653822055E-3</v>
      </c>
      <c r="AQ129" s="209">
        <v>0</v>
      </c>
      <c r="AR129" s="209">
        <v>6.6883155232151323E-4</v>
      </c>
      <c r="AS129" s="209">
        <v>4.6246994932575482E-2</v>
      </c>
      <c r="AT129" s="209">
        <v>0</v>
      </c>
      <c r="AU129" s="210">
        <v>0</v>
      </c>
      <c r="AV129" s="210">
        <v>3.3832837588282559E-2</v>
      </c>
      <c r="AW129" s="246">
        <v>0</v>
      </c>
      <c r="AX129" s="211"/>
      <c r="AY129" s="212">
        <v>2.4950467152054664E-3</v>
      </c>
      <c r="AZ129" s="177">
        <v>0</v>
      </c>
      <c r="BA129" s="178">
        <v>8.1570890119255668E-2</v>
      </c>
      <c r="BB129" s="178">
        <v>0</v>
      </c>
      <c r="BC129" s="178">
        <v>0</v>
      </c>
      <c r="BD129" s="178">
        <v>0</v>
      </c>
      <c r="BE129" s="178">
        <v>5.6640532679210626E-2</v>
      </c>
      <c r="BF129" s="178">
        <v>0</v>
      </c>
      <c r="BG129" s="217">
        <v>0</v>
      </c>
      <c r="BH129" s="218">
        <v>4.90823245142996E-2</v>
      </c>
      <c r="BI129" s="218" t="s">
        <v>273</v>
      </c>
    </row>
    <row r="130" spans="1:61" x14ac:dyDescent="0.2">
      <c r="A130" s="170">
        <v>42283</v>
      </c>
      <c r="B130" s="208"/>
      <c r="C130" s="209">
        <v>1.3916500994035785</v>
      </c>
      <c r="D130" s="209">
        <v>3.9487726787620065</v>
      </c>
      <c r="E130" s="209">
        <v>1.4644351464435146</v>
      </c>
      <c r="F130" s="209">
        <v>5.2631578947368416</v>
      </c>
      <c r="G130" s="209">
        <v>1.1235955056179776</v>
      </c>
      <c r="H130" s="209">
        <v>0.54054054054054057</v>
      </c>
      <c r="I130" s="209">
        <v>11.73228346456693</v>
      </c>
      <c r="J130" s="210">
        <v>2.6756756756756759</v>
      </c>
      <c r="K130" s="210">
        <v>6.0120481927710845</v>
      </c>
      <c r="L130" s="246">
        <v>1.414871875491275</v>
      </c>
      <c r="M130" s="211"/>
      <c r="N130" s="245">
        <v>1.4184434382223747</v>
      </c>
      <c r="O130" s="213"/>
      <c r="P130" s="214"/>
      <c r="Q130" s="214"/>
      <c r="R130" s="214"/>
      <c r="S130" s="214">
        <v>1.0526315789473684</v>
      </c>
      <c r="T130" s="214"/>
      <c r="U130" s="214"/>
      <c r="V130" s="214"/>
      <c r="W130" s="214"/>
      <c r="X130" s="214">
        <v>1.0638297872340425</v>
      </c>
      <c r="Y130" s="214">
        <v>1.2631578947368449</v>
      </c>
      <c r="Z130" s="215"/>
      <c r="AA130" s="215"/>
      <c r="AB130" s="216">
        <v>1.2631578947368449</v>
      </c>
      <c r="AC130" s="177">
        <v>9.8360655737704921</v>
      </c>
      <c r="AD130" s="178">
        <v>3.8961038961038961</v>
      </c>
      <c r="AE130" s="178"/>
      <c r="AF130" s="178">
        <v>18.290258449304176</v>
      </c>
      <c r="AG130" s="178"/>
      <c r="AH130" s="178">
        <v>0.54054054054054057</v>
      </c>
      <c r="AI130" s="178">
        <v>11.73228346456693</v>
      </c>
      <c r="AJ130" s="217">
        <v>1.414871875491275</v>
      </c>
      <c r="AK130" s="218">
        <v>1.108100723318429</v>
      </c>
      <c r="AL130" s="170">
        <v>42283</v>
      </c>
      <c r="AM130" s="219"/>
      <c r="AN130" s="220">
        <v>3.4233344255400313E-3</v>
      </c>
      <c r="AO130" s="209">
        <v>0</v>
      </c>
      <c r="AP130" s="209">
        <v>9.7024884929463231E-3</v>
      </c>
      <c r="AQ130" s="209">
        <v>1.0677866562260861E-2</v>
      </c>
      <c r="AR130" s="209">
        <v>0</v>
      </c>
      <c r="AS130" s="209">
        <v>2.4966356846902703E-2</v>
      </c>
      <c r="AT130" s="209">
        <v>0</v>
      </c>
      <c r="AU130" s="210">
        <v>2.2111810581385834E-3</v>
      </c>
      <c r="AV130" s="210">
        <v>0</v>
      </c>
      <c r="AW130" s="246">
        <v>1.0537888979826967E-2</v>
      </c>
      <c r="AX130" s="211"/>
      <c r="AY130" s="212">
        <v>9.8347700277270672E-4</v>
      </c>
      <c r="AZ130" s="177">
        <v>0</v>
      </c>
      <c r="BA130" s="178">
        <v>3.9917669632827245E-2</v>
      </c>
      <c r="BB130" s="178">
        <v>0</v>
      </c>
      <c r="BC130" s="178">
        <v>0</v>
      </c>
      <c r="BD130" s="178">
        <v>2.4320581748315421E-2</v>
      </c>
      <c r="BE130" s="178">
        <v>3.0577289463444821E-2</v>
      </c>
      <c r="BF130" s="178">
        <v>0</v>
      </c>
      <c r="BG130" s="217">
        <v>8.0874052032440275E-2</v>
      </c>
      <c r="BH130" s="218">
        <v>2.833187337811376E-2</v>
      </c>
      <c r="BI130" s="218" t="s">
        <v>273</v>
      </c>
    </row>
    <row r="131" spans="1:61" x14ac:dyDescent="0.2">
      <c r="A131" s="170">
        <v>42284</v>
      </c>
      <c r="B131" s="208"/>
      <c r="C131" s="209">
        <v>2.7744510978043913</v>
      </c>
      <c r="D131" s="209">
        <v>3.9487726787620065</v>
      </c>
      <c r="E131" s="209">
        <v>1.0460251046025104</v>
      </c>
      <c r="F131" s="209">
        <v>2.6315789473684208</v>
      </c>
      <c r="G131" s="209">
        <v>1.4981273408239701</v>
      </c>
      <c r="H131" s="209">
        <v>0.81081081081081086</v>
      </c>
      <c r="I131" s="209">
        <v>7.8740157480314963</v>
      </c>
      <c r="J131" s="210">
        <v>2.6216216216216215</v>
      </c>
      <c r="K131" s="210">
        <v>6.1226993865030677</v>
      </c>
      <c r="L131" s="246">
        <v>2.1223078132369126</v>
      </c>
      <c r="M131" s="211"/>
      <c r="N131" s="245">
        <v>2.396277869802256</v>
      </c>
      <c r="O131" s="213"/>
      <c r="P131" s="214"/>
      <c r="Q131" s="214"/>
      <c r="R131" s="214"/>
      <c r="S131" s="214">
        <v>1.0526315789473684</v>
      </c>
      <c r="T131" s="214"/>
      <c r="U131" s="214"/>
      <c r="V131" s="214"/>
      <c r="W131" s="214"/>
      <c r="X131" s="214">
        <v>1.0638297872340425</v>
      </c>
      <c r="Y131" s="214">
        <v>1.2793176972281481</v>
      </c>
      <c r="Z131" s="215"/>
      <c r="AA131" s="215"/>
      <c r="AB131" s="216">
        <v>1.2793176972281481</v>
      </c>
      <c r="AC131" s="177">
        <v>9.8360655737704921</v>
      </c>
      <c r="AD131" s="178">
        <v>4.6753246753246751</v>
      </c>
      <c r="AE131" s="178"/>
      <c r="AF131" s="178">
        <v>18.290258449304176</v>
      </c>
      <c r="AG131" s="178"/>
      <c r="AH131" s="178">
        <v>0.81081081081081086</v>
      </c>
      <c r="AI131" s="178">
        <v>7.8740157480314963</v>
      </c>
      <c r="AJ131" s="217">
        <v>2.1223078132369126</v>
      </c>
      <c r="AK131" s="218">
        <v>0.81081081081081086</v>
      </c>
      <c r="AL131" s="170">
        <v>42284</v>
      </c>
      <c r="AM131" s="219"/>
      <c r="AN131" s="220">
        <v>6.9863967868163901E-2</v>
      </c>
      <c r="AO131" s="209">
        <v>0</v>
      </c>
      <c r="AP131" s="209">
        <v>0</v>
      </c>
      <c r="AQ131" s="209">
        <v>0</v>
      </c>
      <c r="AR131" s="209">
        <v>0</v>
      </c>
      <c r="AS131" s="209">
        <v>3.3083713642468607E-2</v>
      </c>
      <c r="AT131" s="209">
        <v>0</v>
      </c>
      <c r="AU131" s="210">
        <v>4.4223621162771669E-2</v>
      </c>
      <c r="AV131" s="210">
        <v>7.0485078308921995E-3</v>
      </c>
      <c r="AW131" s="246">
        <v>0</v>
      </c>
      <c r="AX131" s="211"/>
      <c r="AY131" s="212">
        <v>1.8741551054783389E-3</v>
      </c>
      <c r="AZ131" s="177">
        <v>0</v>
      </c>
      <c r="BA131" s="178">
        <v>0</v>
      </c>
      <c r="BB131" s="178">
        <v>0</v>
      </c>
      <c r="BC131" s="178">
        <v>0</v>
      </c>
      <c r="BD131" s="178">
        <v>0</v>
      </c>
      <c r="BE131" s="178">
        <v>4.0518938937499818E-2</v>
      </c>
      <c r="BF131" s="178">
        <v>0</v>
      </c>
      <c r="BG131" s="217">
        <v>0</v>
      </c>
      <c r="BH131" s="218">
        <v>1.8559715488356016E-2</v>
      </c>
      <c r="BI131" s="218" t="s">
        <v>273</v>
      </c>
    </row>
    <row r="132" spans="1:61" x14ac:dyDescent="0.2">
      <c r="A132" s="170">
        <v>42285</v>
      </c>
      <c r="B132" s="208"/>
      <c r="C132" s="209"/>
      <c r="D132" s="209">
        <v>3.9487726787620065</v>
      </c>
      <c r="E132" s="209">
        <v>2.6804123711340204</v>
      </c>
      <c r="F132" s="209">
        <v>2.6315789473684208</v>
      </c>
      <c r="G132" s="209">
        <v>1.9230769230769231</v>
      </c>
      <c r="H132" s="209">
        <v>0.91891891891891886</v>
      </c>
      <c r="I132" s="209">
        <v>5.416666666666667</v>
      </c>
      <c r="J132" s="210">
        <v>2.3783783783783785</v>
      </c>
      <c r="K132" s="210">
        <v>5.5092024539877302</v>
      </c>
      <c r="L132" s="246">
        <v>2.1223078132369126</v>
      </c>
      <c r="M132" s="211"/>
      <c r="N132" s="245">
        <v>0.75490967186464142</v>
      </c>
      <c r="O132" s="213"/>
      <c r="P132" s="214"/>
      <c r="Q132" s="214"/>
      <c r="R132" s="214"/>
      <c r="S132" s="214">
        <v>1.0526315789473684</v>
      </c>
      <c r="T132" s="214"/>
      <c r="U132" s="214"/>
      <c r="V132" s="214"/>
      <c r="W132" s="214"/>
      <c r="X132" s="214">
        <v>1.0638297872340425</v>
      </c>
      <c r="Y132" s="214">
        <v>1.2793176972281481</v>
      </c>
      <c r="Z132" s="215"/>
      <c r="AA132" s="215"/>
      <c r="AB132" s="216">
        <v>1.2793176972281479</v>
      </c>
      <c r="AC132" s="177">
        <v>9.8360655737704921</v>
      </c>
      <c r="AD132" s="178">
        <v>4.1558441558441555</v>
      </c>
      <c r="AE132" s="178"/>
      <c r="AF132" s="178">
        <v>18.290258449304176</v>
      </c>
      <c r="AG132" s="178"/>
      <c r="AH132" s="178">
        <v>0.91891891891891886</v>
      </c>
      <c r="AI132" s="178">
        <v>5.416666666666667</v>
      </c>
      <c r="AJ132" s="217">
        <v>2.1223078132369126</v>
      </c>
      <c r="AK132" s="218">
        <v>1.1281471783345696</v>
      </c>
      <c r="AL132" s="170">
        <v>42285</v>
      </c>
      <c r="AM132" s="219"/>
      <c r="AN132" s="220">
        <v>1.5649528802468712E-2</v>
      </c>
      <c r="AO132" s="209">
        <v>0</v>
      </c>
      <c r="AP132" s="209">
        <v>1.6279343108970342E-3</v>
      </c>
      <c r="AQ132" s="209">
        <v>0</v>
      </c>
      <c r="AR132" s="209">
        <v>4.6953853127095315E-4</v>
      </c>
      <c r="AS132" s="209">
        <v>4.0850049603631665E-2</v>
      </c>
      <c r="AT132" s="209">
        <v>1.7903866467848494E-2</v>
      </c>
      <c r="AU132" s="210">
        <v>0</v>
      </c>
      <c r="AV132" s="210">
        <v>0</v>
      </c>
      <c r="AW132" s="246">
        <v>0</v>
      </c>
      <c r="AX132" s="211"/>
      <c r="AY132" s="212">
        <v>1.6502897176876646E-3</v>
      </c>
      <c r="AZ132" s="177">
        <v>0</v>
      </c>
      <c r="BA132" s="178">
        <v>0</v>
      </c>
      <c r="BB132" s="178">
        <v>0</v>
      </c>
      <c r="BC132" s="178">
        <v>0</v>
      </c>
      <c r="BD132" s="178">
        <v>0</v>
      </c>
      <c r="BE132" s="178">
        <v>5.0030679245109198E-2</v>
      </c>
      <c r="BF132" s="178">
        <v>2.2909618001085725E-2</v>
      </c>
      <c r="BG132" s="217">
        <v>0</v>
      </c>
      <c r="BH132" s="218">
        <v>2.4639622286265744E-2</v>
      </c>
      <c r="BI132" s="218" t="s">
        <v>273</v>
      </c>
    </row>
    <row r="133" spans="1:61" x14ac:dyDescent="0.2">
      <c r="A133" s="170">
        <v>42286</v>
      </c>
      <c r="B133" s="208"/>
      <c r="C133" s="209">
        <v>0.97010492971688778</v>
      </c>
      <c r="D133" s="209">
        <v>3.9487726787620065</v>
      </c>
      <c r="E133" s="209">
        <v>1.875</v>
      </c>
      <c r="F133" s="209">
        <v>2.6315789473684208</v>
      </c>
      <c r="G133" s="209">
        <v>2.9850746268656714</v>
      </c>
      <c r="H133" s="209">
        <v>1.2841091492776886</v>
      </c>
      <c r="I133" s="209">
        <v>9.1666666666666661</v>
      </c>
      <c r="J133" s="210">
        <v>2.6486486486486487</v>
      </c>
      <c r="K133" s="210">
        <v>4.8834355828220852</v>
      </c>
      <c r="L133" s="246">
        <v>2.1223078132369126</v>
      </c>
      <c r="M133" s="211"/>
      <c r="N133" s="245">
        <v>1.1351814460767595</v>
      </c>
      <c r="O133" s="213"/>
      <c r="P133" s="214"/>
      <c r="Q133" s="214"/>
      <c r="R133" s="214"/>
      <c r="S133" s="214">
        <v>1.0526315789473684</v>
      </c>
      <c r="T133" s="214"/>
      <c r="U133" s="214"/>
      <c r="V133" s="214"/>
      <c r="W133" s="214"/>
      <c r="X133" s="214">
        <v>1.0638297872340425</v>
      </c>
      <c r="Y133" s="214">
        <v>1.2793176972281481</v>
      </c>
      <c r="Z133" s="215"/>
      <c r="AA133" s="215"/>
      <c r="AB133" s="216">
        <v>1.2793176972281481</v>
      </c>
      <c r="AC133" s="177">
        <v>9.8360655737704921</v>
      </c>
      <c r="AD133" s="178">
        <v>1.0389610389610389</v>
      </c>
      <c r="AE133" s="178"/>
      <c r="AF133" s="178">
        <v>18.290258449304176</v>
      </c>
      <c r="AG133" s="178">
        <v>9.8048780487804876</v>
      </c>
      <c r="AH133" s="178">
        <v>1.2841091492776886</v>
      </c>
      <c r="AI133" s="178">
        <v>9.1666666666666661</v>
      </c>
      <c r="AJ133" s="217">
        <v>2.1223078132369126</v>
      </c>
      <c r="AK133" s="218">
        <v>1.2841091492776886</v>
      </c>
      <c r="AL133" s="170">
        <v>42286</v>
      </c>
      <c r="AM133" s="219"/>
      <c r="AN133" s="220">
        <v>1.5160481027391565E-2</v>
      </c>
      <c r="AO133" s="209">
        <v>0</v>
      </c>
      <c r="AP133" s="209">
        <v>8.1396715544851707E-3</v>
      </c>
      <c r="AQ133" s="209">
        <v>0</v>
      </c>
      <c r="AR133" s="209">
        <v>7.3039327086592718E-5</v>
      </c>
      <c r="AS133" s="209">
        <v>9.1265416944740982E-3</v>
      </c>
      <c r="AT133" s="209">
        <v>0</v>
      </c>
      <c r="AU133" s="210">
        <v>0</v>
      </c>
      <c r="AV133" s="210">
        <v>0</v>
      </c>
      <c r="AW133" s="246">
        <v>0</v>
      </c>
      <c r="AX133" s="211"/>
      <c r="AY133" s="212">
        <v>7.1273382010278842E-4</v>
      </c>
      <c r="AZ133" s="177">
        <v>0</v>
      </c>
      <c r="BA133" s="178">
        <v>0</v>
      </c>
      <c r="BB133" s="178">
        <v>0</v>
      </c>
      <c r="BC133" s="178">
        <v>0</v>
      </c>
      <c r="BD133" s="178">
        <v>0</v>
      </c>
      <c r="BE133" s="178">
        <v>1.1177638327586158E-2</v>
      </c>
      <c r="BF133" s="178">
        <v>0</v>
      </c>
      <c r="BG133" s="217">
        <v>0</v>
      </c>
      <c r="BH133" s="218">
        <v>5.1199215140292458E-3</v>
      </c>
      <c r="BI133" s="218" t="s">
        <v>273</v>
      </c>
    </row>
    <row r="134" spans="1:61" x14ac:dyDescent="0.2">
      <c r="A134" s="170">
        <v>42290</v>
      </c>
      <c r="B134" s="208"/>
      <c r="C134" s="209">
        <v>0.95011876484560576</v>
      </c>
      <c r="D134" s="209">
        <v>3.9487726787620065</v>
      </c>
      <c r="E134" s="209">
        <v>1.875</v>
      </c>
      <c r="F134" s="209">
        <v>2.6972972972972973</v>
      </c>
      <c r="G134" s="209">
        <v>2.9850746268656714</v>
      </c>
      <c r="H134" s="209">
        <v>2.4749868351764088</v>
      </c>
      <c r="I134" s="209">
        <v>9.1269841269841265</v>
      </c>
      <c r="J134" s="210">
        <v>2.6133333333333333</v>
      </c>
      <c r="K134" s="210">
        <v>3.0552147239263805</v>
      </c>
      <c r="L134" s="246">
        <v>2.2012578616352201</v>
      </c>
      <c r="M134" s="211"/>
      <c r="N134" s="245">
        <v>2.4152744646508788</v>
      </c>
      <c r="O134" s="213"/>
      <c r="P134" s="214"/>
      <c r="Q134" s="214"/>
      <c r="R134" s="214"/>
      <c r="S134" s="214">
        <v>1.0526315789473684</v>
      </c>
      <c r="T134" s="214"/>
      <c r="U134" s="214"/>
      <c r="V134" s="214"/>
      <c r="W134" s="214"/>
      <c r="X134" s="214">
        <v>1.0638297872340425</v>
      </c>
      <c r="Y134" s="214">
        <v>1.2793176972281481</v>
      </c>
      <c r="Z134" s="215"/>
      <c r="AA134" s="215"/>
      <c r="AB134" s="216">
        <v>1.1319263544698528</v>
      </c>
      <c r="AC134" s="177">
        <v>9.8360655737704921</v>
      </c>
      <c r="AD134" s="178">
        <v>1.5748031496062991</v>
      </c>
      <c r="AE134" s="178"/>
      <c r="AF134" s="178"/>
      <c r="AG134" s="178">
        <v>10.199999999999999</v>
      </c>
      <c r="AH134" s="178">
        <v>2.4749868351764088</v>
      </c>
      <c r="AI134" s="178">
        <v>9.1269841269841265</v>
      </c>
      <c r="AJ134" s="217">
        <v>2.2012578616352201</v>
      </c>
      <c r="AK134" s="218">
        <v>2.6813509928244152</v>
      </c>
      <c r="AL134" s="170">
        <v>42290</v>
      </c>
      <c r="AM134" s="219"/>
      <c r="AN134" s="220">
        <v>7.7549004333661931E-3</v>
      </c>
      <c r="AO134" s="209">
        <v>0</v>
      </c>
      <c r="AP134" s="209">
        <v>1.0093192727561611E-2</v>
      </c>
      <c r="AQ134" s="209">
        <v>8.0083999216956445E-3</v>
      </c>
      <c r="AR134" s="209">
        <v>0</v>
      </c>
      <c r="AS134" s="209">
        <v>0.21263087043952633</v>
      </c>
      <c r="AT134" s="209">
        <v>9.4634722758627741E-3</v>
      </c>
      <c r="AU134" s="210">
        <v>6.6335431744157514E-3</v>
      </c>
      <c r="AV134" s="210">
        <v>0</v>
      </c>
      <c r="AW134" s="246">
        <v>1.9904901406339829E-3</v>
      </c>
      <c r="AX134" s="211"/>
      <c r="AY134" s="212">
        <v>5.1278567459744247E-3</v>
      </c>
      <c r="AZ134" s="177">
        <v>0</v>
      </c>
      <c r="BA134" s="178">
        <v>8.6777542680059223E-3</v>
      </c>
      <c r="BB134" s="178">
        <v>0</v>
      </c>
      <c r="BC134" s="178">
        <v>0</v>
      </c>
      <c r="BD134" s="178">
        <v>8.4362017939469111E-2</v>
      </c>
      <c r="BE134" s="178">
        <v>0.26041747757443517</v>
      </c>
      <c r="BF134" s="178">
        <v>1.2109369514859596E-2</v>
      </c>
      <c r="BG134" s="217">
        <v>1.527620982834983E-2</v>
      </c>
      <c r="BH134" s="218">
        <v>0.12580730220290134</v>
      </c>
      <c r="BI134" s="218" t="s">
        <v>273</v>
      </c>
    </row>
    <row r="135" spans="1:61" x14ac:dyDescent="0.2">
      <c r="A135" s="170">
        <v>42291</v>
      </c>
      <c r="B135" s="208"/>
      <c r="C135" s="209">
        <v>0.89073634204275531</v>
      </c>
      <c r="D135" s="209">
        <v>3.9487726787620065</v>
      </c>
      <c r="E135" s="209">
        <v>1.0416666666666665</v>
      </c>
      <c r="F135" s="209">
        <v>2.4324324324324325</v>
      </c>
      <c r="G135" s="209">
        <v>2.6119402985074625</v>
      </c>
      <c r="H135" s="209">
        <v>5.1295336787564771</v>
      </c>
      <c r="I135" s="209">
        <v>3.1620553359683794</v>
      </c>
      <c r="J135" s="210">
        <v>2.58030542390732</v>
      </c>
      <c r="K135" s="210">
        <v>1.8237454100367196</v>
      </c>
      <c r="L135" s="246">
        <v>2.2012578616352201</v>
      </c>
      <c r="M135" s="211"/>
      <c r="N135" s="245">
        <v>3.691927282676243</v>
      </c>
      <c r="O135" s="213"/>
      <c r="P135" s="214"/>
      <c r="Q135" s="214"/>
      <c r="R135" s="214"/>
      <c r="S135" s="214">
        <v>1.0526315789473684</v>
      </c>
      <c r="T135" s="214"/>
      <c r="U135" s="214"/>
      <c r="V135" s="214"/>
      <c r="W135" s="214"/>
      <c r="X135" s="214">
        <v>1.0638297872340425</v>
      </c>
      <c r="Y135" s="214">
        <v>1.2793176972281481</v>
      </c>
      <c r="Z135" s="215"/>
      <c r="AA135" s="215"/>
      <c r="AB135" s="216">
        <v>1.1319263544698528</v>
      </c>
      <c r="AC135" s="177">
        <v>9.8360655737704921</v>
      </c>
      <c r="AD135" s="178">
        <v>2.0779220779220777</v>
      </c>
      <c r="AE135" s="178"/>
      <c r="AF135" s="178"/>
      <c r="AG135" s="178"/>
      <c r="AH135" s="178">
        <v>5.1295336787564771</v>
      </c>
      <c r="AI135" s="178">
        <v>3.1620553359683794</v>
      </c>
      <c r="AJ135" s="217">
        <v>2.2012578616352201</v>
      </c>
      <c r="AK135" s="218">
        <v>4.0756273216777661</v>
      </c>
      <c r="AL135" s="170">
        <v>42291</v>
      </c>
      <c r="AM135" s="219"/>
      <c r="AN135" s="220">
        <v>7.3357166261572094E-3</v>
      </c>
      <c r="AO135" s="209">
        <v>0</v>
      </c>
      <c r="AP135" s="209">
        <v>1.4911878287816833E-2</v>
      </c>
      <c r="AQ135" s="209">
        <v>2.6694666405652151E-3</v>
      </c>
      <c r="AR135" s="209">
        <v>0</v>
      </c>
      <c r="AS135" s="209">
        <v>4.2122500128341997E-2</v>
      </c>
      <c r="AT135" s="209">
        <v>1.7903866467848491E-3</v>
      </c>
      <c r="AU135" s="210">
        <v>9.950314761623627E-3</v>
      </c>
      <c r="AV135" s="210">
        <v>2.8194031323568798E-2</v>
      </c>
      <c r="AW135" s="246">
        <v>0</v>
      </c>
      <c r="AX135" s="211"/>
      <c r="AY135" s="212">
        <v>1.5287901268781958E-3</v>
      </c>
      <c r="AZ135" s="177">
        <v>0</v>
      </c>
      <c r="BA135" s="178">
        <v>3.037213993802073E-2</v>
      </c>
      <c r="BB135" s="178">
        <v>0</v>
      </c>
      <c r="BC135" s="178">
        <v>0</v>
      </c>
      <c r="BD135" s="178">
        <v>0.15200363592697139</v>
      </c>
      <c r="BE135" s="178">
        <v>5.1589099973474571E-2</v>
      </c>
      <c r="BF135" s="178">
        <v>2.2909618001085725E-3</v>
      </c>
      <c r="BG135" s="217">
        <v>0</v>
      </c>
      <c r="BH135" s="218">
        <v>3.7340966042222916E-2</v>
      </c>
      <c r="BI135" s="218" t="s">
        <v>273</v>
      </c>
    </row>
    <row r="136" spans="1:61" x14ac:dyDescent="0.2">
      <c r="A136" s="170">
        <v>42292</v>
      </c>
      <c r="B136" s="208"/>
      <c r="C136" s="209">
        <v>0.95011876484560576</v>
      </c>
      <c r="D136" s="209">
        <v>2.134471718249733</v>
      </c>
      <c r="E136" s="209">
        <v>2.0533880903490758</v>
      </c>
      <c r="F136" s="209">
        <v>2.6864864864864866</v>
      </c>
      <c r="G136" s="209">
        <v>2.6119402985074625</v>
      </c>
      <c r="H136" s="209">
        <v>2.0855614973262031</v>
      </c>
      <c r="I136" s="209">
        <v>3.1620553359683794</v>
      </c>
      <c r="J136" s="210">
        <v>1.2997347480106101</v>
      </c>
      <c r="K136" s="210">
        <v>4.2677722228996462</v>
      </c>
      <c r="L136" s="246">
        <v>2.1855345911949686</v>
      </c>
      <c r="M136" s="211"/>
      <c r="N136" s="245">
        <v>2.0774819613075688</v>
      </c>
      <c r="O136" s="213"/>
      <c r="P136" s="214"/>
      <c r="Q136" s="214"/>
      <c r="R136" s="214"/>
      <c r="S136" s="214">
        <v>1.0526315789473684</v>
      </c>
      <c r="T136" s="214"/>
      <c r="U136" s="214"/>
      <c r="V136" s="214"/>
      <c r="W136" s="214"/>
      <c r="X136" s="214">
        <v>1.0638297872340425</v>
      </c>
      <c r="Y136" s="214">
        <v>1.1727078891258087</v>
      </c>
      <c r="Z136" s="215"/>
      <c r="AA136" s="215"/>
      <c r="AB136" s="216">
        <v>1.0963897517690731</v>
      </c>
      <c r="AC136" s="177">
        <v>9.8360655737704921</v>
      </c>
      <c r="AD136" s="178">
        <v>1.804123711340206</v>
      </c>
      <c r="AE136" s="178"/>
      <c r="AF136" s="178"/>
      <c r="AG136" s="178"/>
      <c r="AH136" s="178">
        <v>2.0855614973262031</v>
      </c>
      <c r="AI136" s="178">
        <v>3.1620553359683794</v>
      </c>
      <c r="AJ136" s="217">
        <v>2.1855345911949686</v>
      </c>
      <c r="AK136" s="218">
        <v>2.0747822065609234</v>
      </c>
      <c r="AL136" s="170">
        <v>42292</v>
      </c>
      <c r="AM136" s="219"/>
      <c r="AN136" s="220">
        <v>1.6278304513282188E-2</v>
      </c>
      <c r="AO136" s="209">
        <v>0</v>
      </c>
      <c r="AP136" s="209">
        <v>8.9210800237157478E-3</v>
      </c>
      <c r="AQ136" s="209">
        <v>4.4491110676086916E-3</v>
      </c>
      <c r="AR136" s="209">
        <v>0</v>
      </c>
      <c r="AS136" s="209">
        <v>2.1587781315775271E-2</v>
      </c>
      <c r="AT136" s="209">
        <v>0</v>
      </c>
      <c r="AU136" s="210">
        <v>1.2161495819762209E-2</v>
      </c>
      <c r="AV136" s="210">
        <v>0.11136642372809676</v>
      </c>
      <c r="AW136" s="246">
        <v>0</v>
      </c>
      <c r="AX136" s="211"/>
      <c r="AY136" s="212">
        <v>1.0887128688281519E-3</v>
      </c>
      <c r="AZ136" s="177">
        <v>0</v>
      </c>
      <c r="BA136" s="178">
        <v>8.243866554605626E-3</v>
      </c>
      <c r="BB136" s="178">
        <v>0</v>
      </c>
      <c r="BC136" s="178">
        <v>0</v>
      </c>
      <c r="BD136" s="178">
        <v>0</v>
      </c>
      <c r="BE136" s="178">
        <v>2.643941373640572E-2</v>
      </c>
      <c r="BF136" s="178">
        <v>0</v>
      </c>
      <c r="BG136" s="217">
        <v>0</v>
      </c>
      <c r="BH136" s="218">
        <v>1.4449009272765226E-2</v>
      </c>
      <c r="BI136" s="218" t="s">
        <v>273</v>
      </c>
    </row>
    <row r="137" spans="1:61" x14ac:dyDescent="0.2">
      <c r="A137" s="170">
        <v>42293</v>
      </c>
      <c r="B137" s="208"/>
      <c r="C137" s="209">
        <v>0.9303246239113222</v>
      </c>
      <c r="D137" s="209">
        <v>3.9487726787620065</v>
      </c>
      <c r="E137" s="209">
        <v>1.6666666666666667</v>
      </c>
      <c r="F137" s="209">
        <v>2.7027027027027026</v>
      </c>
      <c r="G137" s="209">
        <v>2.6923076923076925</v>
      </c>
      <c r="H137" s="209">
        <v>1.6207455429497568</v>
      </c>
      <c r="I137" s="209">
        <v>5.7377049180327866</v>
      </c>
      <c r="J137" s="210">
        <v>1.8133333333333335</v>
      </c>
      <c r="K137" s="210">
        <v>3.6337032069259845</v>
      </c>
      <c r="L137" s="246">
        <v>2.1855345911949686</v>
      </c>
      <c r="M137" s="211"/>
      <c r="N137" s="245">
        <v>1.7854621781895659</v>
      </c>
      <c r="O137" s="213"/>
      <c r="P137" s="214"/>
      <c r="Q137" s="214"/>
      <c r="R137" s="214"/>
      <c r="S137" s="214">
        <v>1.0526315789473684</v>
      </c>
      <c r="T137" s="214"/>
      <c r="U137" s="214"/>
      <c r="V137" s="214"/>
      <c r="W137" s="214"/>
      <c r="X137" s="214">
        <v>2.6595744680851063</v>
      </c>
      <c r="Y137" s="214">
        <v>1.187904967602601</v>
      </c>
      <c r="Z137" s="215"/>
      <c r="AA137" s="215"/>
      <c r="AB137" s="216">
        <v>1.9054435288982794</v>
      </c>
      <c r="AC137" s="177">
        <v>9.8360655737704921</v>
      </c>
      <c r="AD137" s="178">
        <v>2.0618556701030926</v>
      </c>
      <c r="AE137" s="178"/>
      <c r="AF137" s="178"/>
      <c r="AG137" s="178"/>
      <c r="AH137" s="178">
        <v>1.6207455429497568</v>
      </c>
      <c r="AI137" s="178">
        <v>5.7377049180327866</v>
      </c>
      <c r="AJ137" s="217">
        <v>2.1855345911949686</v>
      </c>
      <c r="AK137" s="218">
        <v>1.6633151088947165</v>
      </c>
      <c r="AL137" s="170">
        <v>42293</v>
      </c>
      <c r="AM137" s="219"/>
      <c r="AN137" s="220">
        <v>2.2356469717812449E-3</v>
      </c>
      <c r="AO137" s="209">
        <v>0</v>
      </c>
      <c r="AP137" s="209">
        <v>1.3316502663137738E-2</v>
      </c>
      <c r="AQ137" s="209">
        <v>0</v>
      </c>
      <c r="AR137" s="209">
        <v>2.5355080688631472E-4</v>
      </c>
      <c r="AS137" s="209">
        <v>1.9744921935160309E-2</v>
      </c>
      <c r="AT137" s="209">
        <v>1.2788476048463209E-2</v>
      </c>
      <c r="AU137" s="210">
        <v>2.2111810581385834E-3</v>
      </c>
      <c r="AV137" s="210">
        <v>0</v>
      </c>
      <c r="AW137" s="246">
        <v>0</v>
      </c>
      <c r="AX137" s="211"/>
      <c r="AY137" s="212">
        <v>1.1422874915472878E-3</v>
      </c>
      <c r="AZ137" s="177">
        <v>0</v>
      </c>
      <c r="BA137" s="178">
        <v>0</v>
      </c>
      <c r="BB137" s="178">
        <v>0</v>
      </c>
      <c r="BC137" s="178">
        <v>0</v>
      </c>
      <c r="BD137" s="178">
        <v>4.6361108957726271E-2</v>
      </c>
      <c r="BE137" s="178">
        <v>2.4182390612566204E-2</v>
      </c>
      <c r="BF137" s="178">
        <v>1.6364012857918372E-2</v>
      </c>
      <c r="BG137" s="217">
        <v>0</v>
      </c>
      <c r="BH137" s="218">
        <v>1.3809019083511571E-2</v>
      </c>
      <c r="BI137" s="218" t="s">
        <v>273</v>
      </c>
    </row>
    <row r="138" spans="1:61" x14ac:dyDescent="0.2">
      <c r="A138" s="170">
        <v>42296</v>
      </c>
      <c r="B138" s="208"/>
      <c r="C138" s="209">
        <v>0.91017016224772451</v>
      </c>
      <c r="D138" s="209">
        <v>3.9487726787620065</v>
      </c>
      <c r="E138" s="209">
        <v>2.3012552301255229</v>
      </c>
      <c r="F138" s="209">
        <v>2.6972972972972973</v>
      </c>
      <c r="G138" s="209"/>
      <c r="H138" s="209">
        <v>1.5675675675675675</v>
      </c>
      <c r="I138" s="209">
        <v>8.1967213114754092</v>
      </c>
      <c r="J138" s="210">
        <v>1.0666666666666667</v>
      </c>
      <c r="K138" s="210">
        <v>3.6337032069259845</v>
      </c>
      <c r="L138" s="246">
        <v>2.1694702090866218</v>
      </c>
      <c r="M138" s="211"/>
      <c r="N138" s="245">
        <v>1.4418638527042917</v>
      </c>
      <c r="O138" s="213"/>
      <c r="P138" s="214"/>
      <c r="Q138" s="214"/>
      <c r="R138" s="214"/>
      <c r="S138" s="214">
        <v>1.0526315789473684</v>
      </c>
      <c r="T138" s="214"/>
      <c r="U138" s="214"/>
      <c r="V138" s="214"/>
      <c r="W138" s="214"/>
      <c r="X138" s="214">
        <v>2.6595744680851063</v>
      </c>
      <c r="Y138" s="214">
        <v>1.276595744680854</v>
      </c>
      <c r="Z138" s="215"/>
      <c r="AA138" s="215"/>
      <c r="AB138" s="216">
        <v>0.14285719514249481</v>
      </c>
      <c r="AC138" s="177">
        <v>9.8360655737704921</v>
      </c>
      <c r="AD138" s="178">
        <v>2.3136246786632388</v>
      </c>
      <c r="AE138" s="178"/>
      <c r="AF138" s="178"/>
      <c r="AG138" s="178">
        <v>7.3809523809523814</v>
      </c>
      <c r="AH138" s="178">
        <v>1.5675675675675675</v>
      </c>
      <c r="AI138" s="178">
        <v>8.1967213114754092</v>
      </c>
      <c r="AJ138" s="217">
        <v>2.1694702090866218</v>
      </c>
      <c r="AK138" s="218">
        <v>2.0579279239121933</v>
      </c>
      <c r="AL138" s="170">
        <v>42296</v>
      </c>
      <c r="AM138" s="219"/>
      <c r="AN138" s="220">
        <v>6.078165204530259E-3</v>
      </c>
      <c r="AO138" s="209">
        <v>0</v>
      </c>
      <c r="AP138" s="209">
        <v>3.2558686217940684E-3</v>
      </c>
      <c r="AQ138" s="209">
        <v>2.0465910910999981E-2</v>
      </c>
      <c r="AR138" s="209">
        <v>2.7128892917877294E-3</v>
      </c>
      <c r="AS138" s="209">
        <v>1.3953078167513283E-2</v>
      </c>
      <c r="AT138" s="209">
        <v>0</v>
      </c>
      <c r="AU138" s="210">
        <v>7.7391337034850415E-3</v>
      </c>
      <c r="AV138" s="210">
        <v>7.0485078308921995E-3</v>
      </c>
      <c r="AW138" s="246">
        <v>1.264546677579236E-2</v>
      </c>
      <c r="AX138" s="211"/>
      <c r="AY138" s="212">
        <v>3.134115429069443E-3</v>
      </c>
      <c r="AZ138" s="177">
        <v>0</v>
      </c>
      <c r="BA138" s="178">
        <v>3.8702784035306415E-2</v>
      </c>
      <c r="BB138" s="178">
        <v>0</v>
      </c>
      <c r="BC138" s="178">
        <v>0</v>
      </c>
      <c r="BD138" s="178">
        <v>1.1400272694522854E-2</v>
      </c>
      <c r="BE138" s="178">
        <v>1.7088889366213455E-2</v>
      </c>
      <c r="BF138" s="178">
        <v>0</v>
      </c>
      <c r="BG138" s="217">
        <v>9.7048862438928324E-2</v>
      </c>
      <c r="BH138" s="218">
        <v>2.1833511456461254E-2</v>
      </c>
      <c r="BI138" s="218" t="s">
        <v>273</v>
      </c>
    </row>
    <row r="139" spans="1:61" x14ac:dyDescent="0.2">
      <c r="A139" s="170">
        <v>42297</v>
      </c>
      <c r="B139" s="208"/>
      <c r="C139" s="209">
        <v>0.89020771513353114</v>
      </c>
      <c r="D139" s="209">
        <v>8.5555555555555554</v>
      </c>
      <c r="E139" s="209">
        <v>2.7196652719665275</v>
      </c>
      <c r="F139" s="209">
        <v>2.7027027027027026</v>
      </c>
      <c r="G139" s="209">
        <v>1.9607843137254901</v>
      </c>
      <c r="H139" s="209">
        <v>1.0810810810810811</v>
      </c>
      <c r="I139" s="209">
        <v>8.1967213114754092</v>
      </c>
      <c r="J139" s="210">
        <v>2.5903939557474365</v>
      </c>
      <c r="K139" s="210">
        <v>3.6341463414634143</v>
      </c>
      <c r="L139" s="246">
        <v>2.1537494104700521</v>
      </c>
      <c r="M139" s="211"/>
      <c r="N139" s="245">
        <v>2.3699066277061345</v>
      </c>
      <c r="O139" s="213"/>
      <c r="P139" s="214"/>
      <c r="Q139" s="214"/>
      <c r="R139" s="214"/>
      <c r="S139" s="214">
        <v>1.0526315789473684</v>
      </c>
      <c r="T139" s="214">
        <v>2.604166666666667</v>
      </c>
      <c r="U139" s="214"/>
      <c r="V139" s="214">
        <v>3.0590717299578118</v>
      </c>
      <c r="W139" s="214"/>
      <c r="X139" s="214">
        <v>2.6595744680851063</v>
      </c>
      <c r="Y139" s="214">
        <v>2.553191489361708</v>
      </c>
      <c r="Z139" s="215"/>
      <c r="AA139" s="215"/>
      <c r="AB139" s="216">
        <v>2.553191489361708</v>
      </c>
      <c r="AC139" s="177">
        <v>9.8360655737704921</v>
      </c>
      <c r="AD139" s="178">
        <v>2.0565552699228791</v>
      </c>
      <c r="AE139" s="178"/>
      <c r="AF139" s="178"/>
      <c r="AG139" s="178"/>
      <c r="AH139" s="178">
        <v>1.0810810810810811</v>
      </c>
      <c r="AI139" s="178">
        <v>8.1967213114754092</v>
      </c>
      <c r="AJ139" s="217">
        <v>2.1537494104700521</v>
      </c>
      <c r="AK139" s="218">
        <v>1.0544739514682686</v>
      </c>
      <c r="AL139" s="170">
        <v>42297</v>
      </c>
      <c r="AM139" s="219"/>
      <c r="AN139" s="220">
        <v>1.6627624352623008E-2</v>
      </c>
      <c r="AO139" s="209">
        <v>1.1574074074074075E-2</v>
      </c>
      <c r="AP139" s="209">
        <v>0</v>
      </c>
      <c r="AQ139" s="209">
        <v>2.6694666405652151E-3</v>
      </c>
      <c r="AR139" s="209">
        <v>6.2605137502793761E-4</v>
      </c>
      <c r="AS139" s="209">
        <v>0</v>
      </c>
      <c r="AT139" s="209">
        <v>0</v>
      </c>
      <c r="AU139" s="210">
        <v>1.2161495819762209E-2</v>
      </c>
      <c r="AV139" s="210">
        <v>0.12828284252223804</v>
      </c>
      <c r="AW139" s="246">
        <v>0</v>
      </c>
      <c r="AX139" s="211"/>
      <c r="AY139" s="212">
        <v>9.4712279449900749E-4</v>
      </c>
      <c r="AZ139" s="177">
        <v>0</v>
      </c>
      <c r="BA139" s="178">
        <v>5.2934301034836132E-3</v>
      </c>
      <c r="BB139" s="178">
        <v>0</v>
      </c>
      <c r="BC139" s="178">
        <v>0</v>
      </c>
      <c r="BD139" s="178">
        <v>7.6001817963485688E-3</v>
      </c>
      <c r="BE139" s="178">
        <v>0</v>
      </c>
      <c r="BF139" s="178">
        <v>0</v>
      </c>
      <c r="BG139" s="217">
        <v>0</v>
      </c>
      <c r="BH139" s="218">
        <v>1.7476655168080599E-3</v>
      </c>
      <c r="BI139" s="218" t="s">
        <v>273</v>
      </c>
    </row>
    <row r="140" spans="1:61" x14ac:dyDescent="0.2">
      <c r="A140" s="170">
        <v>42298</v>
      </c>
      <c r="B140" s="208"/>
      <c r="C140" s="209">
        <v>0.93014051058776959</v>
      </c>
      <c r="D140" s="209">
        <v>8.5555555555555554</v>
      </c>
      <c r="E140" s="209">
        <v>1.6494845360824744</v>
      </c>
      <c r="F140" s="209"/>
      <c r="G140" s="209"/>
      <c r="H140" s="209">
        <v>1.4578833693304536</v>
      </c>
      <c r="I140" s="209">
        <v>7.3770491803278686</v>
      </c>
      <c r="J140" s="210">
        <v>1.3066666666666666</v>
      </c>
      <c r="K140" s="210">
        <v>3.6341463414634143</v>
      </c>
      <c r="L140" s="246">
        <v>3.0769230769230771</v>
      </c>
      <c r="M140" s="211"/>
      <c r="N140" s="245">
        <v>1.0904400579762736</v>
      </c>
      <c r="O140" s="213"/>
      <c r="P140" s="214"/>
      <c r="Q140" s="214"/>
      <c r="R140" s="214"/>
      <c r="S140" s="214">
        <v>1.0526315789473684</v>
      </c>
      <c r="T140" s="214">
        <v>2.6595744680851063</v>
      </c>
      <c r="U140" s="214"/>
      <c r="V140" s="214">
        <v>3.0590717299578118</v>
      </c>
      <c r="W140" s="214"/>
      <c r="X140" s="214">
        <v>2.6595744680851063</v>
      </c>
      <c r="Y140" s="214">
        <v>1.4893617021276655</v>
      </c>
      <c r="Z140" s="215"/>
      <c r="AA140" s="215"/>
      <c r="AB140" s="216">
        <v>2.6595744680851063</v>
      </c>
      <c r="AC140" s="177">
        <v>9.8360655737704921</v>
      </c>
      <c r="AD140" s="178">
        <v>2.3136246786632388</v>
      </c>
      <c r="AE140" s="178"/>
      <c r="AF140" s="178"/>
      <c r="AG140" s="178">
        <v>12.372505543237249</v>
      </c>
      <c r="AH140" s="178">
        <v>1.4578833693304536</v>
      </c>
      <c r="AI140" s="178">
        <v>7.3770491803278686</v>
      </c>
      <c r="AJ140" s="217">
        <v>3.0769230769230771</v>
      </c>
      <c r="AK140" s="218">
        <v>2.3272979561085632</v>
      </c>
      <c r="AL140" s="170">
        <v>42298</v>
      </c>
      <c r="AM140" s="219"/>
      <c r="AN140" s="220">
        <v>1.0828915019565405E-2</v>
      </c>
      <c r="AO140" s="209">
        <v>0</v>
      </c>
      <c r="AP140" s="209">
        <v>1.6279343108970342E-3</v>
      </c>
      <c r="AQ140" s="209">
        <v>2.4915021978608676E-2</v>
      </c>
      <c r="AR140" s="209">
        <v>0</v>
      </c>
      <c r="AS140" s="209">
        <v>5.7040885590463114E-3</v>
      </c>
      <c r="AT140" s="209">
        <v>0</v>
      </c>
      <c r="AU140" s="210">
        <v>8.8447242325543334E-3</v>
      </c>
      <c r="AV140" s="210">
        <v>0</v>
      </c>
      <c r="AW140" s="246">
        <v>5.0347691792506626E-3</v>
      </c>
      <c r="AX140" s="211"/>
      <c r="AY140" s="212">
        <v>4.2668360237025998E-4</v>
      </c>
      <c r="AZ140" s="177">
        <v>0</v>
      </c>
      <c r="BA140" s="178">
        <v>0</v>
      </c>
      <c r="BB140" s="178">
        <v>0</v>
      </c>
      <c r="BC140" s="178">
        <v>0</v>
      </c>
      <c r="BD140" s="178">
        <v>0</v>
      </c>
      <c r="BE140" s="178">
        <v>6.9860239547413477E-3</v>
      </c>
      <c r="BF140" s="178">
        <v>0</v>
      </c>
      <c r="BG140" s="217">
        <v>3.8639824859943689E-2</v>
      </c>
      <c r="BH140" s="218">
        <v>4.2583962592647098E-3</v>
      </c>
      <c r="BI140" s="218" t="s">
        <v>273</v>
      </c>
    </row>
    <row r="141" spans="1:61" x14ac:dyDescent="0.2">
      <c r="A141" s="170">
        <v>42299</v>
      </c>
      <c r="B141" s="208"/>
      <c r="C141" s="209">
        <v>0.29667721518987344</v>
      </c>
      <c r="D141" s="209">
        <v>4.4444444444444446</v>
      </c>
      <c r="E141" s="209">
        <v>1.4462809917355373</v>
      </c>
      <c r="F141" s="209">
        <v>2.7722222222222221</v>
      </c>
      <c r="G141" s="209">
        <v>1.9607843137254901</v>
      </c>
      <c r="H141" s="209">
        <v>1.6216216216216217</v>
      </c>
      <c r="I141" s="209">
        <v>7.3770491803278686</v>
      </c>
      <c r="J141" s="210">
        <v>1.3066666666666666</v>
      </c>
      <c r="K141" s="210">
        <v>2.4268292682926829</v>
      </c>
      <c r="L141" s="246">
        <v>3.0615384615384613</v>
      </c>
      <c r="M141" s="211"/>
      <c r="N141" s="245">
        <v>1.1532268082089696</v>
      </c>
      <c r="O141" s="213"/>
      <c r="P141" s="214"/>
      <c r="Q141" s="214"/>
      <c r="R141" s="214"/>
      <c r="S141" s="214">
        <v>1.0526315789473684</v>
      </c>
      <c r="T141" s="214">
        <v>2.6595744680851063</v>
      </c>
      <c r="U141" s="214"/>
      <c r="V141" s="214">
        <v>3.0590717299578118</v>
      </c>
      <c r="W141" s="214"/>
      <c r="X141" s="214">
        <v>2.6595744680851063</v>
      </c>
      <c r="Y141" s="214">
        <v>1.3829787234042674</v>
      </c>
      <c r="Z141" s="215"/>
      <c r="AA141" s="215"/>
      <c r="AB141" s="216">
        <v>2.1627661936959321</v>
      </c>
      <c r="AC141" s="177">
        <v>9.8360655737704921</v>
      </c>
      <c r="AD141" s="178">
        <v>2.0565552699228791</v>
      </c>
      <c r="AE141" s="178"/>
      <c r="AF141" s="178"/>
      <c r="AG141" s="178">
        <v>6.8736141906873618</v>
      </c>
      <c r="AH141" s="178">
        <v>1.6216216216216217</v>
      </c>
      <c r="AI141" s="178">
        <v>7.3770491803278686</v>
      </c>
      <c r="AJ141" s="217">
        <v>3.0615384615384613</v>
      </c>
      <c r="AK141" s="218">
        <v>1.6216216216216217</v>
      </c>
      <c r="AL141" s="170">
        <v>42299</v>
      </c>
      <c r="AM141" s="219"/>
      <c r="AN141" s="220">
        <v>1.8513951485063435E-2</v>
      </c>
      <c r="AO141" s="209">
        <v>0</v>
      </c>
      <c r="AP141" s="209">
        <v>8.4652584166645777E-3</v>
      </c>
      <c r="AQ141" s="209">
        <v>1.6906622056913029E-2</v>
      </c>
      <c r="AR141" s="209">
        <v>2.3998636042737604E-4</v>
      </c>
      <c r="AS141" s="209">
        <v>2.5229622472704837E-2</v>
      </c>
      <c r="AT141" s="209">
        <v>0</v>
      </c>
      <c r="AU141" s="210">
        <v>0</v>
      </c>
      <c r="AV141" s="210">
        <v>0</v>
      </c>
      <c r="AW141" s="246">
        <v>0</v>
      </c>
      <c r="AX141" s="211"/>
      <c r="AY141" s="212">
        <v>1.2905743937163244E-3</v>
      </c>
      <c r="AZ141" s="177">
        <v>0</v>
      </c>
      <c r="BA141" s="178">
        <v>0</v>
      </c>
      <c r="BB141" s="178">
        <v>0</v>
      </c>
      <c r="BC141" s="178">
        <v>0</v>
      </c>
      <c r="BD141" s="178">
        <v>0</v>
      </c>
      <c r="BE141" s="178">
        <v>3.0899721338279042E-2</v>
      </c>
      <c r="BF141" s="178">
        <v>0</v>
      </c>
      <c r="BG141" s="217">
        <v>0</v>
      </c>
      <c r="BH141" s="218">
        <v>1.4153629185417387E-2</v>
      </c>
      <c r="BI141" s="218" t="s">
        <v>273</v>
      </c>
    </row>
    <row r="142" spans="1:61" x14ac:dyDescent="0.2">
      <c r="A142" s="170">
        <v>42303</v>
      </c>
      <c r="B142" s="208"/>
      <c r="C142" s="209">
        <v>0.63266113088177145</v>
      </c>
      <c r="D142" s="209">
        <v>4.4444444444444446</v>
      </c>
      <c r="E142" s="209">
        <v>1.8907563025210083</v>
      </c>
      <c r="F142" s="209">
        <v>0.83333333333333337</v>
      </c>
      <c r="G142" s="209">
        <v>1.6</v>
      </c>
      <c r="H142" s="209">
        <v>1.0264721772015126</v>
      </c>
      <c r="I142" s="209">
        <v>5.7377049180327866</v>
      </c>
      <c r="J142" s="210">
        <v>1.3066666666666666</v>
      </c>
      <c r="K142" s="210">
        <v>5.5269438512749653</v>
      </c>
      <c r="L142" s="246">
        <v>3.046153846153846</v>
      </c>
      <c r="M142" s="211"/>
      <c r="N142" s="245">
        <v>1.5359881058315246</v>
      </c>
      <c r="O142" s="213"/>
      <c r="P142" s="214"/>
      <c r="Q142" s="214"/>
      <c r="R142" s="214"/>
      <c r="S142" s="214">
        <v>1.0526315789473684</v>
      </c>
      <c r="T142" s="214"/>
      <c r="U142" s="214"/>
      <c r="V142" s="214"/>
      <c r="W142" s="214"/>
      <c r="X142" s="214"/>
      <c r="Y142" s="214">
        <v>1.3829787234042674</v>
      </c>
      <c r="Z142" s="215"/>
      <c r="AA142" s="215"/>
      <c r="AB142" s="216">
        <v>1.2178051511758179</v>
      </c>
      <c r="AC142" s="177">
        <v>9.8360655737704921</v>
      </c>
      <c r="AD142" s="178">
        <v>2.0997375328083989</v>
      </c>
      <c r="AE142" s="178"/>
      <c r="AF142" s="178">
        <v>8.5487077534791247</v>
      </c>
      <c r="AG142" s="178">
        <v>11.086474501108649</v>
      </c>
      <c r="AH142" s="178">
        <v>1.0264721772015126</v>
      </c>
      <c r="AI142" s="178">
        <v>5.7377049180327866</v>
      </c>
      <c r="AJ142" s="217">
        <v>3.046153846153846</v>
      </c>
      <c r="AK142" s="218">
        <v>2.1796071991323691</v>
      </c>
      <c r="AL142" s="170">
        <v>42303</v>
      </c>
      <c r="AM142" s="219"/>
      <c r="AN142" s="220">
        <v>5.5891174294531122E-4</v>
      </c>
      <c r="AO142" s="209">
        <v>0</v>
      </c>
      <c r="AP142" s="209">
        <v>1.3674648211535087E-2</v>
      </c>
      <c r="AQ142" s="209">
        <v>0</v>
      </c>
      <c r="AR142" s="209">
        <v>5.21709479189948E-5</v>
      </c>
      <c r="AS142" s="209">
        <v>1.9174513079255676E-2</v>
      </c>
      <c r="AT142" s="209">
        <v>0</v>
      </c>
      <c r="AU142" s="210">
        <v>2.2111810581385834E-3</v>
      </c>
      <c r="AV142" s="210">
        <v>1.691641879414128E-2</v>
      </c>
      <c r="AW142" s="246">
        <v>0</v>
      </c>
      <c r="AX142" s="211"/>
      <c r="AY142" s="212">
        <v>8.9641824085411113E-4</v>
      </c>
      <c r="AZ142" s="177">
        <v>0</v>
      </c>
      <c r="BA142" s="178">
        <v>8.6777542680059223E-3</v>
      </c>
      <c r="BB142" s="178">
        <v>0</v>
      </c>
      <c r="BC142" s="178">
        <v>9.4874800873388815E-2</v>
      </c>
      <c r="BD142" s="178">
        <v>0</v>
      </c>
      <c r="BE142" s="178">
        <v>2.3483788217092072E-2</v>
      </c>
      <c r="BF142" s="178">
        <v>0</v>
      </c>
      <c r="BG142" s="217">
        <v>0</v>
      </c>
      <c r="BH142" s="218">
        <v>2.0405841034280024E-2</v>
      </c>
      <c r="BI142" s="218" t="s">
        <v>273</v>
      </c>
    </row>
    <row r="143" spans="1:61" x14ac:dyDescent="0.2">
      <c r="A143" s="170">
        <v>42304</v>
      </c>
      <c r="B143" s="208"/>
      <c r="C143" s="209">
        <v>0.73252821223520093</v>
      </c>
      <c r="D143" s="209">
        <v>4.4444444444444446</v>
      </c>
      <c r="E143" s="209">
        <v>2.1052631578947367</v>
      </c>
      <c r="F143" s="209">
        <v>0.84033613445378152</v>
      </c>
      <c r="G143" s="209">
        <v>4.8</v>
      </c>
      <c r="H143" s="209">
        <v>0.53504547886570353</v>
      </c>
      <c r="I143" s="209">
        <v>1.3215859030837005</v>
      </c>
      <c r="J143" s="210">
        <v>1.3066666666666666</v>
      </c>
      <c r="K143" s="210"/>
      <c r="L143" s="246">
        <v>2.9524834691680759</v>
      </c>
      <c r="M143" s="211"/>
      <c r="N143" s="245">
        <v>1.0362712058385666</v>
      </c>
      <c r="O143" s="213"/>
      <c r="P143" s="214"/>
      <c r="Q143" s="214"/>
      <c r="R143" s="214"/>
      <c r="S143" s="214">
        <v>1.0526315789473684</v>
      </c>
      <c r="T143" s="214">
        <v>2.5987525987525983</v>
      </c>
      <c r="U143" s="214"/>
      <c r="V143" s="214"/>
      <c r="W143" s="214"/>
      <c r="X143" s="214"/>
      <c r="Y143" s="214">
        <v>1.4038876889848937</v>
      </c>
      <c r="Z143" s="215"/>
      <c r="AA143" s="215"/>
      <c r="AB143" s="216">
        <v>0.87938752395588971</v>
      </c>
      <c r="AC143" s="177">
        <v>7.3770491803278686</v>
      </c>
      <c r="AD143" s="178">
        <v>1.3123359580052494</v>
      </c>
      <c r="AE143" s="178"/>
      <c r="AF143" s="178">
        <v>20.477137176938371</v>
      </c>
      <c r="AG143" s="178">
        <v>4.0227165168007577</v>
      </c>
      <c r="AH143" s="178">
        <v>0.53504547886570353</v>
      </c>
      <c r="AI143" s="178">
        <v>1.3215859030837005</v>
      </c>
      <c r="AJ143" s="217">
        <v>2.9524834691680759</v>
      </c>
      <c r="AK143" s="218">
        <v>1.0492901329311188</v>
      </c>
      <c r="AL143" s="170">
        <v>42304</v>
      </c>
      <c r="AM143" s="219"/>
      <c r="AN143" s="220">
        <v>1.7675583870645467E-2</v>
      </c>
      <c r="AO143" s="209">
        <v>0</v>
      </c>
      <c r="AP143" s="209">
        <v>4.9489203051269838E-2</v>
      </c>
      <c r="AQ143" s="209">
        <v>9.7880443487391219E-3</v>
      </c>
      <c r="AR143" s="209">
        <v>6.970038641977705E-4</v>
      </c>
      <c r="AS143" s="209">
        <v>4.9274549629300057E-2</v>
      </c>
      <c r="AT143" s="209">
        <v>2.3530795929172305E-2</v>
      </c>
      <c r="AU143" s="210">
        <v>0</v>
      </c>
      <c r="AV143" s="210">
        <v>1.4097015661784399E-2</v>
      </c>
      <c r="AW143" s="246">
        <v>1.1708765533141076E-3</v>
      </c>
      <c r="AX143" s="211"/>
      <c r="AY143" s="212">
        <v>3.5273148922402432E-3</v>
      </c>
      <c r="AZ143" s="177">
        <v>0</v>
      </c>
      <c r="BA143" s="178">
        <v>8.6777542680059236E-4</v>
      </c>
      <c r="BB143" s="178">
        <v>0</v>
      </c>
      <c r="BC143" s="178">
        <v>0</v>
      </c>
      <c r="BD143" s="178">
        <v>0.11096265422668912</v>
      </c>
      <c r="BE143" s="178">
        <v>6.0348499239804107E-2</v>
      </c>
      <c r="BF143" s="178">
        <v>3.0109783658569807E-2</v>
      </c>
      <c r="BG143" s="217">
        <v>8.9860057813822541E-3</v>
      </c>
      <c r="BH143" s="218">
        <v>3.3993325052280712E-2</v>
      </c>
      <c r="BI143" s="218" t="s">
        <v>273</v>
      </c>
    </row>
    <row r="144" spans="1:61" x14ac:dyDescent="0.2">
      <c r="A144" s="170">
        <v>42305</v>
      </c>
      <c r="B144" s="208"/>
      <c r="C144" s="209">
        <v>1.9411764705882355</v>
      </c>
      <c r="D144" s="209">
        <v>4.4444444444444446</v>
      </c>
      <c r="E144" s="209">
        <v>2.083333333333333</v>
      </c>
      <c r="F144" s="209">
        <v>4.699723545673784</v>
      </c>
      <c r="G144" s="209">
        <v>2.8000000000000003</v>
      </c>
      <c r="H144" s="209">
        <v>0.7978723404255319</v>
      </c>
      <c r="I144" s="209">
        <v>17.857142857142858</v>
      </c>
      <c r="J144" s="210">
        <v>1.3066666666666666</v>
      </c>
      <c r="K144" s="210">
        <v>5.3536585365853657</v>
      </c>
      <c r="L144" s="246">
        <v>2.8814571513884739</v>
      </c>
      <c r="M144" s="211"/>
      <c r="N144" s="245">
        <v>2.0236548477808736</v>
      </c>
      <c r="O144" s="213"/>
      <c r="P144" s="214"/>
      <c r="Q144" s="214"/>
      <c r="R144" s="214"/>
      <c r="S144" s="214">
        <v>1.0526315789473684</v>
      </c>
      <c r="T144" s="214">
        <v>0.41623309053070312</v>
      </c>
      <c r="U144" s="214"/>
      <c r="V144" s="214"/>
      <c r="W144" s="214"/>
      <c r="X144" s="214"/>
      <c r="Y144" s="214">
        <v>0.42780748663102214</v>
      </c>
      <c r="Z144" s="215"/>
      <c r="AA144" s="215"/>
      <c r="AB144" s="216">
        <v>0.41884776273373669</v>
      </c>
      <c r="AC144" s="177">
        <v>7.3770491803278686</v>
      </c>
      <c r="AD144" s="178">
        <v>2.0997375328083989</v>
      </c>
      <c r="AE144" s="178"/>
      <c r="AF144" s="178">
        <v>20.477137176938371</v>
      </c>
      <c r="AG144" s="178">
        <v>6.8392769907181243</v>
      </c>
      <c r="AH144" s="178">
        <v>0.7978723404255319</v>
      </c>
      <c r="AI144" s="178">
        <v>17.857142857142858</v>
      </c>
      <c r="AJ144" s="217">
        <v>2.8814571513884739</v>
      </c>
      <c r="AK144" s="218">
        <v>2.0994489359785025</v>
      </c>
      <c r="AL144" s="170">
        <v>42305</v>
      </c>
      <c r="AM144" s="219"/>
      <c r="AN144" s="220">
        <v>3.2416881090828048E-2</v>
      </c>
      <c r="AO144" s="209">
        <v>0</v>
      </c>
      <c r="AP144" s="209">
        <v>2.2791080352558479E-3</v>
      </c>
      <c r="AQ144" s="209">
        <v>5.3389332811304303E-3</v>
      </c>
      <c r="AR144" s="209">
        <v>0</v>
      </c>
      <c r="AS144" s="209">
        <v>6.4763343947325816E-2</v>
      </c>
      <c r="AT144" s="209">
        <v>4.041158431314374E-2</v>
      </c>
      <c r="AU144" s="210">
        <v>0</v>
      </c>
      <c r="AV144" s="210">
        <v>0</v>
      </c>
      <c r="AW144" s="246">
        <v>9.4841000818442715E-3</v>
      </c>
      <c r="AX144" s="211"/>
      <c r="AY144" s="212">
        <v>2.1573352541366282E-3</v>
      </c>
      <c r="AZ144" s="177">
        <v>0</v>
      </c>
      <c r="BA144" s="178">
        <v>0</v>
      </c>
      <c r="BB144" s="178">
        <v>0</v>
      </c>
      <c r="BC144" s="178">
        <v>0</v>
      </c>
      <c r="BD144" s="178">
        <v>2.7360654466854852E-2</v>
      </c>
      <c r="BE144" s="178">
        <v>7.9318241209217155E-2</v>
      </c>
      <c r="BF144" s="178">
        <v>5.1710280631022058E-2</v>
      </c>
      <c r="BG144" s="217">
        <v>7.278664682919625E-2</v>
      </c>
      <c r="BH144" s="218">
        <v>4.3100877745505813E-2</v>
      </c>
      <c r="BI144" s="218" t="s">
        <v>273</v>
      </c>
    </row>
    <row r="145" spans="1:61" x14ac:dyDescent="0.2">
      <c r="A145" s="170">
        <v>42306</v>
      </c>
      <c r="B145" s="208"/>
      <c r="C145" s="209">
        <v>1.9215686274509802</v>
      </c>
      <c r="D145" s="209">
        <v>4.4444444444444446</v>
      </c>
      <c r="E145" s="209">
        <v>2.5</v>
      </c>
      <c r="F145" s="209">
        <v>4.6938415387330155</v>
      </c>
      <c r="G145" s="209">
        <v>2.8000000000000003</v>
      </c>
      <c r="H145" s="209">
        <v>2.4793388429752068</v>
      </c>
      <c r="I145" s="209">
        <v>11.965811965811966</v>
      </c>
      <c r="J145" s="210">
        <v>1.3066666666666666</v>
      </c>
      <c r="K145" s="210">
        <v>5.3536585365853657</v>
      </c>
      <c r="L145" s="246">
        <v>2.9104477611940296</v>
      </c>
      <c r="M145" s="211"/>
      <c r="N145" s="245">
        <v>2.7019745953200998</v>
      </c>
      <c r="O145" s="213"/>
      <c r="P145" s="214"/>
      <c r="Q145" s="214"/>
      <c r="R145" s="214"/>
      <c r="S145" s="214">
        <v>1.0526315789473684</v>
      </c>
      <c r="T145" s="214">
        <v>2.6014568158168578</v>
      </c>
      <c r="U145" s="214"/>
      <c r="V145" s="214"/>
      <c r="W145" s="214"/>
      <c r="X145" s="214"/>
      <c r="Y145" s="214">
        <v>0.96256684491979227</v>
      </c>
      <c r="Z145" s="215"/>
      <c r="AA145" s="215"/>
      <c r="AB145" s="216">
        <v>1.5388850798946729</v>
      </c>
      <c r="AC145" s="177">
        <v>7.3770491803278686</v>
      </c>
      <c r="AD145" s="178">
        <v>1.804123711340206</v>
      </c>
      <c r="AE145" s="178"/>
      <c r="AF145" s="178">
        <v>2.982107355864811</v>
      </c>
      <c r="AG145" s="178">
        <v>6.8392769907181243</v>
      </c>
      <c r="AH145" s="178">
        <v>2.4793388429752068</v>
      </c>
      <c r="AI145" s="178">
        <v>11.965811965811966</v>
      </c>
      <c r="AJ145" s="217">
        <v>2.9104477611940296</v>
      </c>
      <c r="AK145" s="218">
        <v>3.2343766793366946</v>
      </c>
      <c r="AL145" s="170">
        <v>42306</v>
      </c>
      <c r="AM145" s="219"/>
      <c r="AN145" s="220">
        <v>7.8946283691025201E-3</v>
      </c>
      <c r="AO145" s="209">
        <v>0</v>
      </c>
      <c r="AP145" s="209">
        <v>4.8838029326911024E-2</v>
      </c>
      <c r="AQ145" s="209">
        <v>0</v>
      </c>
      <c r="AR145" s="209">
        <v>1.3460104563100658E-4</v>
      </c>
      <c r="AS145" s="209">
        <v>2.7993911543627285E-2</v>
      </c>
      <c r="AT145" s="209">
        <v>2.5576952096926418E-2</v>
      </c>
      <c r="AU145" s="210">
        <v>1.1055905290692917E-2</v>
      </c>
      <c r="AV145" s="210">
        <v>0</v>
      </c>
      <c r="AW145" s="246">
        <v>3.5126296599423228E-3</v>
      </c>
      <c r="AX145" s="211"/>
      <c r="AY145" s="212">
        <v>2.4491256100176353E-3</v>
      </c>
      <c r="AZ145" s="177">
        <v>0</v>
      </c>
      <c r="BA145" s="178">
        <v>5.2066525608035538E-3</v>
      </c>
      <c r="BB145" s="178">
        <v>0</v>
      </c>
      <c r="BC145" s="178">
        <v>0</v>
      </c>
      <c r="BD145" s="178">
        <v>0</v>
      </c>
      <c r="BE145" s="178">
        <v>3.4285256024038313E-2</v>
      </c>
      <c r="BF145" s="178">
        <v>3.2728025715836745E-2</v>
      </c>
      <c r="BG145" s="217">
        <v>2.6958017344146757E-2</v>
      </c>
      <c r="BH145" s="218">
        <v>2.0381226027001036E-2</v>
      </c>
      <c r="BI145" s="218" t="s">
        <v>273</v>
      </c>
    </row>
    <row r="146" spans="1:61" x14ac:dyDescent="0.2">
      <c r="A146" s="170">
        <v>42307</v>
      </c>
      <c r="B146" s="208"/>
      <c r="C146" s="209">
        <v>0.96040768326146608</v>
      </c>
      <c r="D146" s="209">
        <v>4.4444444444444446</v>
      </c>
      <c r="E146" s="209">
        <v>3.7113402061855671</v>
      </c>
      <c r="F146" s="209">
        <v>6.6111111111111107</v>
      </c>
      <c r="G146" s="209"/>
      <c r="H146" s="209">
        <v>1.4500000000000002</v>
      </c>
      <c r="I146" s="209">
        <v>5.4700854700854702</v>
      </c>
      <c r="J146" s="210">
        <v>1.3239664955417456</v>
      </c>
      <c r="K146" s="210">
        <v>7.5125628140703515</v>
      </c>
      <c r="L146" s="246">
        <v>7.1438921895377483</v>
      </c>
      <c r="M146" s="211"/>
      <c r="N146" s="245">
        <v>2.8546789277107965</v>
      </c>
      <c r="O146" s="213"/>
      <c r="P146" s="214"/>
      <c r="Q146" s="214"/>
      <c r="R146" s="214"/>
      <c r="S146" s="214">
        <v>1.0526315789473684</v>
      </c>
      <c r="T146" s="214"/>
      <c r="U146" s="214"/>
      <c r="V146" s="214"/>
      <c r="W146" s="214"/>
      <c r="X146" s="214"/>
      <c r="Y146" s="214">
        <v>0.42780748663102214</v>
      </c>
      <c r="Z146" s="215"/>
      <c r="AA146" s="215"/>
      <c r="AB146" s="216">
        <v>0.15302456397002126</v>
      </c>
      <c r="AC146" s="177">
        <v>7.3770491803278686</v>
      </c>
      <c r="AD146" s="178">
        <v>2.0253164556962027</v>
      </c>
      <c r="AE146" s="178"/>
      <c r="AF146" s="178">
        <v>317.49502982107356</v>
      </c>
      <c r="AG146" s="178"/>
      <c r="AH146" s="178">
        <v>1.4500000000000002</v>
      </c>
      <c r="AI146" s="178">
        <v>5.4700854700854702</v>
      </c>
      <c r="AJ146" s="217">
        <v>7.1438921895377483</v>
      </c>
      <c r="AK146" s="218">
        <v>53.563138530985242</v>
      </c>
      <c r="AL146" s="170">
        <v>42307</v>
      </c>
      <c r="AM146" s="219"/>
      <c r="AN146" s="220">
        <v>2.095919036044917E-3</v>
      </c>
      <c r="AO146" s="209">
        <v>0</v>
      </c>
      <c r="AP146" s="209">
        <v>2.0446854944866748E-2</v>
      </c>
      <c r="AQ146" s="209">
        <v>4.0931821821999961E-2</v>
      </c>
      <c r="AR146" s="209">
        <v>4.2738440535240538E-3</v>
      </c>
      <c r="AS146" s="209">
        <v>4.0323518352027382E-2</v>
      </c>
      <c r="AT146" s="209">
        <v>0</v>
      </c>
      <c r="AU146" s="210">
        <v>2.2111810581385834E-3</v>
      </c>
      <c r="AV146" s="210">
        <v>3.5242539154461003E-2</v>
      </c>
      <c r="AW146" s="246">
        <v>6.6739963538904124E-3</v>
      </c>
      <c r="AX146" s="211"/>
      <c r="AY146" s="212">
        <v>5.5593237968017501E-3</v>
      </c>
      <c r="AZ146" s="177">
        <v>0</v>
      </c>
      <c r="BA146" s="178">
        <v>0.12895142842256802</v>
      </c>
      <c r="BB146" s="178">
        <v>0</v>
      </c>
      <c r="BC146" s="178">
        <v>0.36227877730763192</v>
      </c>
      <c r="BD146" s="178">
        <v>2.4320581748315421E-2</v>
      </c>
      <c r="BE146" s="178">
        <v>4.9385815495440757E-2</v>
      </c>
      <c r="BF146" s="178">
        <v>0</v>
      </c>
      <c r="BG146" s="217">
        <v>5.1220232953878841E-2</v>
      </c>
      <c r="BH146" s="218">
        <v>8.8835561269863209E-2</v>
      </c>
      <c r="BI146" s="218" t="s">
        <v>273</v>
      </c>
    </row>
    <row r="147" spans="1:61" x14ac:dyDescent="0.2">
      <c r="A147" s="170">
        <v>42310</v>
      </c>
      <c r="B147" s="208"/>
      <c r="C147" s="209">
        <v>0.97087378640776689</v>
      </c>
      <c r="D147" s="209">
        <v>4.4444444444444446</v>
      </c>
      <c r="E147" s="209">
        <v>2.0661157024793391</v>
      </c>
      <c r="F147" s="209">
        <v>5.3561253561253563</v>
      </c>
      <c r="G147" s="209">
        <v>3.214285714285714</v>
      </c>
      <c r="H147" s="209">
        <v>2.2011005502751377</v>
      </c>
      <c r="I147" s="209"/>
      <c r="J147" s="210">
        <v>1.2699270467441233</v>
      </c>
      <c r="K147" s="210"/>
      <c r="L147" s="246">
        <v>8.5571428571428569</v>
      </c>
      <c r="M147" s="211"/>
      <c r="N147" s="245">
        <v>4.1626117468833863</v>
      </c>
      <c r="O147" s="213"/>
      <c r="P147" s="214"/>
      <c r="Q147" s="214"/>
      <c r="R147" s="214"/>
      <c r="S147" s="214">
        <v>1.0526315789473684</v>
      </c>
      <c r="T147" s="214"/>
      <c r="U147" s="214"/>
      <c r="V147" s="214"/>
      <c r="W147" s="214">
        <v>1.5789473684210527</v>
      </c>
      <c r="X147" s="214"/>
      <c r="Y147" s="214">
        <v>0.42780748663102214</v>
      </c>
      <c r="Z147" s="215"/>
      <c r="AA147" s="215"/>
      <c r="AB147" s="216">
        <v>1.0197954779998144</v>
      </c>
      <c r="AC147" s="177">
        <v>7.3770491803278686</v>
      </c>
      <c r="AD147" s="178">
        <v>4.8780487804878048</v>
      </c>
      <c r="AE147" s="178"/>
      <c r="AF147" s="178"/>
      <c r="AG147" s="178">
        <v>3.2101167315175094</v>
      </c>
      <c r="AH147" s="178">
        <v>2.2011005502751377</v>
      </c>
      <c r="AI147" s="178"/>
      <c r="AJ147" s="217">
        <v>8.5571428571428569</v>
      </c>
      <c r="AK147" s="218">
        <v>5.1404164607868736</v>
      </c>
      <c r="AL147" s="170">
        <v>42310</v>
      </c>
      <c r="AM147" s="219"/>
      <c r="AN147" s="220">
        <v>1.5998848641809532E-2</v>
      </c>
      <c r="AO147" s="209">
        <v>0</v>
      </c>
      <c r="AP147" s="209">
        <v>3.9070423461528819E-3</v>
      </c>
      <c r="AQ147" s="209">
        <v>1.7796444270434766E-2</v>
      </c>
      <c r="AR147" s="209">
        <v>1.1602818817184443E-3</v>
      </c>
      <c r="AS147" s="209">
        <v>5.1205164218515738E-2</v>
      </c>
      <c r="AT147" s="209">
        <v>0</v>
      </c>
      <c r="AU147" s="210">
        <v>0</v>
      </c>
      <c r="AV147" s="210">
        <v>7.6123884573635753E-2</v>
      </c>
      <c r="AW147" s="246">
        <v>3.828766329337132E-2</v>
      </c>
      <c r="AX147" s="211"/>
      <c r="AY147" s="212">
        <v>2.8978130752903976E-3</v>
      </c>
      <c r="AZ147" s="177">
        <v>0</v>
      </c>
      <c r="BA147" s="178">
        <v>0.12652165722752637</v>
      </c>
      <c r="BB147" s="178">
        <v>0</v>
      </c>
      <c r="BC147" s="178">
        <v>0</v>
      </c>
      <c r="BD147" s="178">
        <v>0.15580372682514568</v>
      </c>
      <c r="BE147" s="178">
        <v>6.2712999655255022E-2</v>
      </c>
      <c r="BF147" s="178">
        <v>0</v>
      </c>
      <c r="BG147" s="217">
        <v>0.29384238905119964</v>
      </c>
      <c r="BH147" s="218">
        <v>7.7709577979761205E-2</v>
      </c>
      <c r="BI147" s="218" t="s">
        <v>273</v>
      </c>
    </row>
    <row r="148" spans="1:61" x14ac:dyDescent="0.2">
      <c r="A148" s="170">
        <v>42311</v>
      </c>
      <c r="B148" s="208"/>
      <c r="C148" s="209">
        <v>2.8704422032583397</v>
      </c>
      <c r="D148" s="209">
        <v>4.4444444444444446</v>
      </c>
      <c r="E148" s="209">
        <v>2.8925619834710745</v>
      </c>
      <c r="F148" s="209">
        <v>4.9444444444444446</v>
      </c>
      <c r="G148" s="209">
        <v>1.4285714285714286</v>
      </c>
      <c r="H148" s="209">
        <v>2.4512256128064029</v>
      </c>
      <c r="I148" s="209">
        <v>4.017094017094017</v>
      </c>
      <c r="J148" s="210">
        <v>1.2969467711429343</v>
      </c>
      <c r="K148" s="210"/>
      <c r="L148" s="246">
        <v>1.3986013986013985</v>
      </c>
      <c r="M148" s="211"/>
      <c r="N148" s="245">
        <v>2.3530751304226336</v>
      </c>
      <c r="O148" s="213"/>
      <c r="P148" s="214"/>
      <c r="Q148" s="214"/>
      <c r="R148" s="214"/>
      <c r="S148" s="214">
        <v>1.0526315789473684</v>
      </c>
      <c r="T148" s="214"/>
      <c r="U148" s="214"/>
      <c r="V148" s="214"/>
      <c r="W148" s="214"/>
      <c r="X148" s="214"/>
      <c r="Y148" s="214">
        <v>0.31948881789138589</v>
      </c>
      <c r="Z148" s="215"/>
      <c r="AA148" s="215"/>
      <c r="AB148" s="216">
        <v>0.23019535670980118</v>
      </c>
      <c r="AC148" s="177">
        <v>4.5608108108108105</v>
      </c>
      <c r="AD148" s="178">
        <v>3.1476997578692498</v>
      </c>
      <c r="AE148" s="178"/>
      <c r="AF148" s="178"/>
      <c r="AG148" s="178"/>
      <c r="AH148" s="178">
        <v>2.4512256128064029</v>
      </c>
      <c r="AI148" s="178">
        <v>4.017094017094017</v>
      </c>
      <c r="AJ148" s="217">
        <v>1.3986013986013985</v>
      </c>
      <c r="AK148" s="218">
        <v>2.3232944686814179</v>
      </c>
      <c r="AL148" s="170">
        <v>42311</v>
      </c>
      <c r="AM148" s="219"/>
      <c r="AN148" s="220">
        <v>7.6850364654980283E-3</v>
      </c>
      <c r="AO148" s="209">
        <v>0</v>
      </c>
      <c r="AP148" s="209">
        <v>1.3349061349355679E-2</v>
      </c>
      <c r="AQ148" s="209">
        <v>1.0677866562260861E-2</v>
      </c>
      <c r="AR148" s="209">
        <v>1.0945464873405109E-3</v>
      </c>
      <c r="AS148" s="209">
        <v>6.9370492398863226E-2</v>
      </c>
      <c r="AT148" s="209">
        <v>0</v>
      </c>
      <c r="AU148" s="210">
        <v>2.2111810581385834E-3</v>
      </c>
      <c r="AV148" s="210">
        <v>5.6388062647137596E-2</v>
      </c>
      <c r="AW148" s="246">
        <v>4.3322432472621981E-3</v>
      </c>
      <c r="AX148" s="211"/>
      <c r="AY148" s="212">
        <v>3.1082848074012884E-3</v>
      </c>
      <c r="AZ148" s="177">
        <v>3.3792351286468396E-2</v>
      </c>
      <c r="BA148" s="178">
        <v>6.1785610388202163E-2</v>
      </c>
      <c r="BB148" s="178">
        <v>0</v>
      </c>
      <c r="BC148" s="178">
        <v>7.7979288389086687E-2</v>
      </c>
      <c r="BD148" s="178">
        <v>2.7360654466854852E-2</v>
      </c>
      <c r="BE148" s="178">
        <v>8.4960799018815938E-2</v>
      </c>
      <c r="BF148" s="178">
        <v>0</v>
      </c>
      <c r="BG148" s="217">
        <v>3.3248221391114337E-2</v>
      </c>
      <c r="BH148" s="218">
        <v>6.537745933298883E-2</v>
      </c>
      <c r="BI148" s="218" t="s">
        <v>273</v>
      </c>
    </row>
    <row r="149" spans="1:61" x14ac:dyDescent="0.2">
      <c r="A149" s="170">
        <v>42312</v>
      </c>
      <c r="B149" s="208"/>
      <c r="C149" s="209">
        <v>2.3425499231950848</v>
      </c>
      <c r="D149" s="209">
        <v>4.2222222222222223</v>
      </c>
      <c r="E149" s="209">
        <v>2.0661157024793391</v>
      </c>
      <c r="F149" s="209">
        <v>2.2222222222222223</v>
      </c>
      <c r="G149" s="209">
        <v>1.0830324909747291</v>
      </c>
      <c r="H149" s="209">
        <v>1.4572864321608041</v>
      </c>
      <c r="I149" s="209">
        <v>3.7986704653371319</v>
      </c>
      <c r="J149" s="210">
        <v>3.9989192110240475</v>
      </c>
      <c r="K149" s="210"/>
      <c r="L149" s="246">
        <v>2.0985915492957745</v>
      </c>
      <c r="M149" s="211"/>
      <c r="N149" s="245">
        <v>2.2688518663725539</v>
      </c>
      <c r="O149" s="213"/>
      <c r="P149" s="214"/>
      <c r="Q149" s="214"/>
      <c r="R149" s="214"/>
      <c r="S149" s="214">
        <v>1.0526315789473684</v>
      </c>
      <c r="T149" s="214"/>
      <c r="U149" s="214"/>
      <c r="V149" s="214"/>
      <c r="W149" s="214"/>
      <c r="X149" s="214"/>
      <c r="Y149" s="214">
        <v>2.553191489361708</v>
      </c>
      <c r="Z149" s="215"/>
      <c r="AA149" s="215"/>
      <c r="AB149" s="216">
        <v>2.5274966448150518</v>
      </c>
      <c r="AC149" s="177">
        <v>4.5608108108108105</v>
      </c>
      <c r="AD149" s="178">
        <v>2.4271844660194173</v>
      </c>
      <c r="AE149" s="178"/>
      <c r="AF149" s="178"/>
      <c r="AG149" s="178"/>
      <c r="AH149" s="178">
        <v>1.4572864321608041</v>
      </c>
      <c r="AI149" s="178">
        <v>3.7986704653371319</v>
      </c>
      <c r="AJ149" s="217">
        <v>2.0985915492957745</v>
      </c>
      <c r="AK149" s="218">
        <v>1.985045384085609</v>
      </c>
      <c r="AL149" s="170">
        <v>42312</v>
      </c>
      <c r="AM149" s="219"/>
      <c r="AN149" s="220">
        <v>1.8304359581458939E-2</v>
      </c>
      <c r="AO149" s="209">
        <v>0</v>
      </c>
      <c r="AP149" s="209">
        <v>0</v>
      </c>
      <c r="AQ149" s="209">
        <v>4.4491110676086916E-3</v>
      </c>
      <c r="AR149" s="209">
        <v>2.0868379167597917E-5</v>
      </c>
      <c r="AS149" s="209">
        <v>1.096940107508906E-2</v>
      </c>
      <c r="AT149" s="209">
        <v>8.1846246710164539E-3</v>
      </c>
      <c r="AU149" s="210">
        <v>1.59205036185978E-2</v>
      </c>
      <c r="AV149" s="210">
        <v>0</v>
      </c>
      <c r="AW149" s="246">
        <v>1.9670726095677007E-2</v>
      </c>
      <c r="AX149" s="211"/>
      <c r="AY149" s="212">
        <v>7.7396196035322933E-4</v>
      </c>
      <c r="AZ149" s="177">
        <v>0</v>
      </c>
      <c r="BA149" s="178">
        <v>3.1326692907501376E-2</v>
      </c>
      <c r="BB149" s="178">
        <v>0</v>
      </c>
      <c r="BC149" s="178">
        <v>0</v>
      </c>
      <c r="BD149" s="178">
        <v>0</v>
      </c>
      <c r="BE149" s="178">
        <v>1.343466145142567E-2</v>
      </c>
      <c r="BF149" s="178">
        <v>1.0472968229067759E-2</v>
      </c>
      <c r="BG149" s="217">
        <v>0.15096489712722183</v>
      </c>
      <c r="BH149" s="218">
        <v>1.9962770903258261E-2</v>
      </c>
      <c r="BI149" s="218" t="s">
        <v>273</v>
      </c>
    </row>
    <row r="150" spans="1:61" x14ac:dyDescent="0.2">
      <c r="A150" s="170">
        <v>42313</v>
      </c>
      <c r="B150" s="208"/>
      <c r="C150" s="209">
        <v>1.6981132075471699</v>
      </c>
      <c r="D150" s="209">
        <v>4.3528064146620844</v>
      </c>
      <c r="E150" s="209">
        <v>2.0618556701030926</v>
      </c>
      <c r="F150" s="209">
        <v>2.2166666666666668</v>
      </c>
      <c r="G150" s="209">
        <v>1.824817518248175</v>
      </c>
      <c r="H150" s="209">
        <v>1.842374616171955</v>
      </c>
      <c r="I150" s="209">
        <v>4.666666666666667</v>
      </c>
      <c r="J150" s="210">
        <v>4.0259389354228583</v>
      </c>
      <c r="K150" s="210"/>
      <c r="L150" s="246">
        <v>1.3943661971830987</v>
      </c>
      <c r="M150" s="211"/>
      <c r="N150" s="245">
        <v>1.842798383893038</v>
      </c>
      <c r="O150" s="213"/>
      <c r="P150" s="214"/>
      <c r="Q150" s="214"/>
      <c r="R150" s="214"/>
      <c r="S150" s="214">
        <v>1.0526315789473684</v>
      </c>
      <c r="T150" s="214">
        <v>3.3333333333333361</v>
      </c>
      <c r="U150" s="214"/>
      <c r="V150" s="214"/>
      <c r="W150" s="214"/>
      <c r="X150" s="214"/>
      <c r="Y150" s="214">
        <v>1.0638297872340425</v>
      </c>
      <c r="Z150" s="215"/>
      <c r="AA150" s="215"/>
      <c r="AB150" s="216">
        <v>1.0638297872340425</v>
      </c>
      <c r="AC150" s="177">
        <v>6.0034305317324188</v>
      </c>
      <c r="AD150" s="178">
        <v>2.5</v>
      </c>
      <c r="AE150" s="178"/>
      <c r="AF150" s="178"/>
      <c r="AG150" s="178"/>
      <c r="AH150" s="178">
        <v>1.842374616171955</v>
      </c>
      <c r="AI150" s="178">
        <v>4.666666666666667</v>
      </c>
      <c r="AJ150" s="217">
        <v>1.3943661971830987</v>
      </c>
      <c r="AK150" s="218">
        <v>3.1761707884895842</v>
      </c>
      <c r="AL150" s="170">
        <v>42313</v>
      </c>
      <c r="AM150" s="219"/>
      <c r="AN150" s="220">
        <v>2.095919036044917E-2</v>
      </c>
      <c r="AO150" s="209">
        <v>1.1574074074074075E-2</v>
      </c>
      <c r="AP150" s="209">
        <v>1.5628169384611527E-2</v>
      </c>
      <c r="AQ150" s="209">
        <v>0</v>
      </c>
      <c r="AR150" s="209">
        <v>1.4399181625642562E-4</v>
      </c>
      <c r="AS150" s="209">
        <v>6.4938854364527242E-3</v>
      </c>
      <c r="AT150" s="209">
        <v>1.3300015090401737E-2</v>
      </c>
      <c r="AU150" s="210">
        <v>0</v>
      </c>
      <c r="AV150" s="210">
        <v>0</v>
      </c>
      <c r="AW150" s="246">
        <v>1.1240414911815433E-2</v>
      </c>
      <c r="AX150" s="211"/>
      <c r="AY150" s="212">
        <v>1.1642913544497901E-3</v>
      </c>
      <c r="AZ150" s="177">
        <v>1.0171497737226987</v>
      </c>
      <c r="BA150" s="178">
        <v>4.0351557346227543E-2</v>
      </c>
      <c r="BB150" s="178">
        <v>0</v>
      </c>
      <c r="BC150" s="178">
        <v>0</v>
      </c>
      <c r="BD150" s="178">
        <v>9.1962199735817693E-2</v>
      </c>
      <c r="BE150" s="178">
        <v>7.9533195792439969E-3</v>
      </c>
      <c r="BF150" s="178">
        <v>1.7018573372235109E-2</v>
      </c>
      <c r="BG150" s="217">
        <v>8.626565550126962E-2</v>
      </c>
      <c r="BH150" s="218">
        <v>5.8756022374941395E-2</v>
      </c>
      <c r="BI150" s="218" t="s">
        <v>273</v>
      </c>
    </row>
    <row r="151" spans="1:61" x14ac:dyDescent="0.2">
      <c r="A151" s="170">
        <v>42314</v>
      </c>
      <c r="B151" s="208"/>
      <c r="C151" s="209">
        <v>0.89719626168224298</v>
      </c>
      <c r="D151" s="209">
        <v>12.829324169530354</v>
      </c>
      <c r="E151" s="209">
        <v>1.8556701030927836</v>
      </c>
      <c r="F151" s="209">
        <v>3.9659090909090908</v>
      </c>
      <c r="G151" s="209">
        <v>1.4814814814814816</v>
      </c>
      <c r="H151" s="209">
        <v>1.5298317185109638</v>
      </c>
      <c r="I151" s="209">
        <v>2.8037383177570092</v>
      </c>
      <c r="J151" s="210">
        <v>2.5135135135135136</v>
      </c>
      <c r="K151" s="210"/>
      <c r="L151" s="246">
        <v>1.4283673760891302</v>
      </c>
      <c r="M151" s="211"/>
      <c r="N151" s="245">
        <v>1.1145633385278573</v>
      </c>
      <c r="O151" s="213"/>
      <c r="P151" s="214"/>
      <c r="Q151" s="214"/>
      <c r="R151" s="214"/>
      <c r="S151" s="214">
        <v>1.0526315789473684</v>
      </c>
      <c r="T151" s="214">
        <v>1.1458333333333424</v>
      </c>
      <c r="U151" s="214"/>
      <c r="V151" s="214"/>
      <c r="W151" s="214"/>
      <c r="X151" s="214"/>
      <c r="Y151" s="214">
        <v>0.53191489361702127</v>
      </c>
      <c r="Z151" s="215"/>
      <c r="AA151" s="215"/>
      <c r="AB151" s="216">
        <v>0.91012660196591078</v>
      </c>
      <c r="AC151" s="177">
        <v>5.4888507718696395</v>
      </c>
      <c r="AD151" s="178">
        <v>1.0025062656641603</v>
      </c>
      <c r="AE151" s="178"/>
      <c r="AF151" s="178"/>
      <c r="AG151" s="178"/>
      <c r="AH151" s="178">
        <v>1.5298317185109638</v>
      </c>
      <c r="AI151" s="178">
        <v>2.8037383177570092</v>
      </c>
      <c r="AJ151" s="217">
        <v>1.4283673760891302</v>
      </c>
      <c r="AK151" s="218">
        <v>1.6217057727022659</v>
      </c>
      <c r="AL151" s="170">
        <v>42314</v>
      </c>
      <c r="AM151" s="219"/>
      <c r="AN151" s="220">
        <v>3.8704638198962804E-2</v>
      </c>
      <c r="AO151" s="209">
        <v>0</v>
      </c>
      <c r="AP151" s="209">
        <v>0</v>
      </c>
      <c r="AQ151" s="209">
        <v>5.3389332811304303E-3</v>
      </c>
      <c r="AR151" s="209">
        <v>2.0659695375921939E-4</v>
      </c>
      <c r="AS151" s="209">
        <v>4.6510260558377614E-3</v>
      </c>
      <c r="AT151" s="209">
        <v>2.9413494911465384E-2</v>
      </c>
      <c r="AU151" s="210">
        <v>4.4223621162771667E-3</v>
      </c>
      <c r="AV151" s="210">
        <v>1.4097015661784399E-2</v>
      </c>
      <c r="AW151" s="246">
        <v>2.3417531066282152E-4</v>
      </c>
      <c r="AX151" s="211"/>
      <c r="AY151" s="212">
        <v>9.6721327801868346E-4</v>
      </c>
      <c r="AZ151" s="177">
        <v>0</v>
      </c>
      <c r="BA151" s="178">
        <v>1.6748065737251433E-2</v>
      </c>
      <c r="BB151" s="178">
        <v>0</v>
      </c>
      <c r="BC151" s="178">
        <v>0</v>
      </c>
      <c r="BD151" s="178">
        <v>1.5960381772331996E-2</v>
      </c>
      <c r="BE151" s="178">
        <v>5.6962964554044841E-3</v>
      </c>
      <c r="BF151" s="178">
        <v>3.7637229573212257E-2</v>
      </c>
      <c r="BG151" s="217">
        <v>1.7972011562764506E-3</v>
      </c>
      <c r="BH151" s="218">
        <v>1.0756758180917213E-2</v>
      </c>
      <c r="BI151" s="218" t="s">
        <v>273</v>
      </c>
    </row>
    <row r="152" spans="1:61" x14ac:dyDescent="0.2">
      <c r="A152" s="170">
        <v>42317</v>
      </c>
      <c r="B152" s="208"/>
      <c r="C152" s="209">
        <v>1.886080724254998</v>
      </c>
      <c r="D152" s="209">
        <v>12.829324169530354</v>
      </c>
      <c r="E152" s="209">
        <v>1.875</v>
      </c>
      <c r="F152" s="209">
        <v>5.7742327033119478</v>
      </c>
      <c r="G152" s="209">
        <v>2.9629629629629632</v>
      </c>
      <c r="H152" s="209">
        <v>0.51282051282051277</v>
      </c>
      <c r="I152" s="209">
        <v>4.7619047619047619</v>
      </c>
      <c r="J152" s="210">
        <v>2.5405405405405408</v>
      </c>
      <c r="K152" s="210"/>
      <c r="L152" s="246">
        <v>0.57553956834532372</v>
      </c>
      <c r="M152" s="211"/>
      <c r="N152" s="245">
        <v>1.0930459348219226</v>
      </c>
      <c r="O152" s="213"/>
      <c r="P152" s="214"/>
      <c r="Q152" s="214">
        <v>4.6343975283213181</v>
      </c>
      <c r="R152" s="214"/>
      <c r="S152" s="214">
        <v>1.0526315789473684</v>
      </c>
      <c r="T152" s="214">
        <v>3.3333333333333361</v>
      </c>
      <c r="U152" s="214"/>
      <c r="V152" s="214"/>
      <c r="W152" s="214"/>
      <c r="X152" s="214"/>
      <c r="Y152" s="214">
        <v>2.0255863539445693</v>
      </c>
      <c r="Z152" s="215"/>
      <c r="AA152" s="215"/>
      <c r="AB152" s="216">
        <v>2.0255863539445693</v>
      </c>
      <c r="AC152" s="177">
        <v>3.4482758620689653</v>
      </c>
      <c r="AD152" s="178">
        <v>2.5316455696202533</v>
      </c>
      <c r="AE152" s="178"/>
      <c r="AF152" s="178"/>
      <c r="AG152" s="178">
        <v>4.4843049327354256</v>
      </c>
      <c r="AH152" s="178">
        <v>0.51282051282051277</v>
      </c>
      <c r="AI152" s="178">
        <v>4.7619047619047619</v>
      </c>
      <c r="AJ152" s="217">
        <v>0.57553956834532372</v>
      </c>
      <c r="AK152" s="218">
        <v>1.1602134905976946</v>
      </c>
      <c r="AL152" s="170">
        <v>42317</v>
      </c>
      <c r="AM152" s="219"/>
      <c r="AN152" s="220">
        <v>1.3693337702160125E-2</v>
      </c>
      <c r="AO152" s="209">
        <v>0</v>
      </c>
      <c r="AP152" s="209">
        <v>1.6279343108970342E-3</v>
      </c>
      <c r="AQ152" s="209">
        <v>8.8982221352173845E-4</v>
      </c>
      <c r="AR152" s="209">
        <v>0</v>
      </c>
      <c r="AS152" s="209">
        <v>4.1859234502539859E-2</v>
      </c>
      <c r="AT152" s="209">
        <v>2.8390416827588322E-2</v>
      </c>
      <c r="AU152" s="210">
        <v>0</v>
      </c>
      <c r="AV152" s="210">
        <v>0</v>
      </c>
      <c r="AW152" s="246">
        <v>8.8986618051872177E-3</v>
      </c>
      <c r="AX152" s="211"/>
      <c r="AY152" s="212">
        <v>1.3278852916814366E-3</v>
      </c>
      <c r="AZ152" s="177">
        <v>0.21965028336204456</v>
      </c>
      <c r="BA152" s="178">
        <v>0.10526115927091186</v>
      </c>
      <c r="BB152" s="178">
        <v>0</v>
      </c>
      <c r="BC152" s="178">
        <v>0</v>
      </c>
      <c r="BD152" s="178">
        <v>0</v>
      </c>
      <c r="BE152" s="178">
        <v>5.1266668098640361E-2</v>
      </c>
      <c r="BF152" s="178">
        <v>3.632810854457879E-2</v>
      </c>
      <c r="BG152" s="217">
        <v>6.8293643938505122E-2</v>
      </c>
      <c r="BH152" s="218">
        <v>6.5943604500405525E-2</v>
      </c>
      <c r="BI152" s="218" t="s">
        <v>273</v>
      </c>
    </row>
    <row r="153" spans="1:61" x14ac:dyDescent="0.2">
      <c r="A153" s="170">
        <v>42318</v>
      </c>
      <c r="B153" s="208"/>
      <c r="C153" s="209">
        <v>0.94517958412098302</v>
      </c>
      <c r="D153" s="209">
        <v>12.829324169530354</v>
      </c>
      <c r="E153" s="209">
        <v>1.0416666666666665</v>
      </c>
      <c r="F153" s="209">
        <v>5.4913294797687859</v>
      </c>
      <c r="G153" s="209">
        <v>3.0769230769230771</v>
      </c>
      <c r="H153" s="209">
        <v>5.0743208610968731</v>
      </c>
      <c r="I153" s="209">
        <v>4.7619047619047619</v>
      </c>
      <c r="J153" s="210">
        <v>2.7027027027027026</v>
      </c>
      <c r="K153" s="210"/>
      <c r="L153" s="246">
        <v>3.4732272069464547</v>
      </c>
      <c r="M153" s="211"/>
      <c r="N153" s="245">
        <v>3.4082018668142342</v>
      </c>
      <c r="O153" s="213"/>
      <c r="P153" s="214"/>
      <c r="Q153" s="214">
        <v>4.6343975283213181</v>
      </c>
      <c r="R153" s="214"/>
      <c r="S153" s="214">
        <v>1.0526315789473684</v>
      </c>
      <c r="T153" s="214">
        <v>0.72916666666666963</v>
      </c>
      <c r="U153" s="214"/>
      <c r="V153" s="214"/>
      <c r="W153" s="214"/>
      <c r="X153" s="214"/>
      <c r="Y153" s="214">
        <v>2.0255863539445693</v>
      </c>
      <c r="Z153" s="215"/>
      <c r="AA153" s="215"/>
      <c r="AB153" s="216">
        <v>2.1104455319699813</v>
      </c>
      <c r="AC153" s="177">
        <v>6.8965517241379306</v>
      </c>
      <c r="AD153" s="178">
        <v>2.0253164556962027</v>
      </c>
      <c r="AE153" s="178"/>
      <c r="AF153" s="178"/>
      <c r="AG153" s="178">
        <v>4.3478260869565215</v>
      </c>
      <c r="AH153" s="178">
        <v>5.0743208610968731</v>
      </c>
      <c r="AI153" s="178">
        <v>4.7619047619047619</v>
      </c>
      <c r="AJ153" s="217">
        <v>3.4732272069464547</v>
      </c>
      <c r="AK153" s="218">
        <v>5.0620716399141514</v>
      </c>
      <c r="AL153" s="170">
        <v>42318</v>
      </c>
      <c r="AM153" s="219"/>
      <c r="AN153" s="220">
        <v>5.0371920832946164E-2</v>
      </c>
      <c r="AO153" s="209">
        <v>0</v>
      </c>
      <c r="AP153" s="209">
        <v>0</v>
      </c>
      <c r="AQ153" s="209">
        <v>1.7796444270434769E-3</v>
      </c>
      <c r="AR153" s="209">
        <v>6.2605137502793761E-4</v>
      </c>
      <c r="AS153" s="209">
        <v>0.19279819329576534</v>
      </c>
      <c r="AT153" s="209">
        <v>0</v>
      </c>
      <c r="AU153" s="210">
        <v>1.1055905290692917E-2</v>
      </c>
      <c r="AV153" s="210">
        <v>0.28898882106658025</v>
      </c>
      <c r="AW153" s="246">
        <v>7.0252593198846455E-4</v>
      </c>
      <c r="AX153" s="211"/>
      <c r="AY153" s="212">
        <v>5.7190909752677438E-3</v>
      </c>
      <c r="AZ153" s="177">
        <v>0</v>
      </c>
      <c r="BA153" s="178">
        <v>0</v>
      </c>
      <c r="BB153" s="178">
        <v>0</v>
      </c>
      <c r="BC153" s="178">
        <v>0</v>
      </c>
      <c r="BD153" s="178">
        <v>1.9000454490871423E-2</v>
      </c>
      <c r="BE153" s="178">
        <v>0.23612760967025759</v>
      </c>
      <c r="BF153" s="178">
        <v>0</v>
      </c>
      <c r="BG153" s="217">
        <v>5.3916034688293512E-3</v>
      </c>
      <c r="BH153" s="218">
        <v>0.1089214072095164</v>
      </c>
      <c r="BI153" s="218" t="s">
        <v>273</v>
      </c>
    </row>
    <row r="154" spans="1:61" x14ac:dyDescent="0.2">
      <c r="A154" s="170">
        <v>42319</v>
      </c>
      <c r="B154" s="208"/>
      <c r="C154" s="209">
        <v>0.92452830188679247</v>
      </c>
      <c r="D154" s="209">
        <v>12.829324169530354</v>
      </c>
      <c r="E154" s="209">
        <v>1.0416666666666665</v>
      </c>
      <c r="F154" s="209">
        <v>5.5718475073313778</v>
      </c>
      <c r="G154" s="209">
        <v>5.2434456928838955</v>
      </c>
      <c r="H154" s="209">
        <v>2.3902439024390243</v>
      </c>
      <c r="I154" s="209">
        <v>4.7619047619047619</v>
      </c>
      <c r="J154" s="210">
        <v>2.7027027027027026</v>
      </c>
      <c r="K154" s="210"/>
      <c r="L154" s="246">
        <v>2.1446167222141721</v>
      </c>
      <c r="M154" s="211"/>
      <c r="N154" s="245">
        <v>1.3991190416445429</v>
      </c>
      <c r="O154" s="213"/>
      <c r="P154" s="214"/>
      <c r="Q154" s="214">
        <v>4.6343975283213181</v>
      </c>
      <c r="R154" s="214"/>
      <c r="S154" s="214">
        <v>1.0526315789473684</v>
      </c>
      <c r="T154" s="214">
        <v>3.3333333333333361</v>
      </c>
      <c r="U154" s="214"/>
      <c r="V154" s="214"/>
      <c r="W154" s="214"/>
      <c r="X154" s="214">
        <v>3.225806451612903</v>
      </c>
      <c r="Y154" s="214">
        <v>2.5263157894736898</v>
      </c>
      <c r="Z154" s="215"/>
      <c r="AA154" s="215"/>
      <c r="AB154" s="216">
        <v>2.5263157894736898</v>
      </c>
      <c r="AC154" s="177">
        <v>1.7241379310344827</v>
      </c>
      <c r="AD154" s="178">
        <v>4.6153846153846159</v>
      </c>
      <c r="AE154" s="178"/>
      <c r="AF154" s="178"/>
      <c r="AG154" s="178">
        <v>4.3043478260869561</v>
      </c>
      <c r="AH154" s="178">
        <v>2.3902439024390243</v>
      </c>
      <c r="AI154" s="178">
        <v>4.7619047619047619</v>
      </c>
      <c r="AJ154" s="217">
        <v>2.1446167222141721</v>
      </c>
      <c r="AK154" s="218">
        <v>3.556544606802866E-2</v>
      </c>
      <c r="AL154" s="170">
        <v>42319</v>
      </c>
      <c r="AM154" s="219"/>
      <c r="AN154" s="220">
        <v>1.0479595180224585E-2</v>
      </c>
      <c r="AO154" s="209">
        <v>0</v>
      </c>
      <c r="AP154" s="209">
        <v>3.3861033666658311E-2</v>
      </c>
      <c r="AQ154" s="209">
        <v>8.8982221352173845E-4</v>
      </c>
      <c r="AR154" s="209">
        <v>1.0058558758782197E-3</v>
      </c>
      <c r="AS154" s="209">
        <v>6.6255182493537923E-3</v>
      </c>
      <c r="AT154" s="209">
        <v>0</v>
      </c>
      <c r="AU154" s="210">
        <v>0</v>
      </c>
      <c r="AV154" s="210">
        <v>0.14801866444873621</v>
      </c>
      <c r="AW154" s="246">
        <v>5.8543827665705379E-3</v>
      </c>
      <c r="AX154" s="211"/>
      <c r="AY154" s="212">
        <v>2.3544133305677347E-3</v>
      </c>
      <c r="AZ154" s="177">
        <v>0</v>
      </c>
      <c r="BA154" s="178">
        <v>4.3388771340029615E-2</v>
      </c>
      <c r="BB154" s="178">
        <v>0</v>
      </c>
      <c r="BC154" s="178">
        <v>47.302236336819988</v>
      </c>
      <c r="BD154" s="178">
        <v>0</v>
      </c>
      <c r="BE154" s="178">
        <v>8.1145355166611036E-3</v>
      </c>
      <c r="BF154" s="178">
        <v>0</v>
      </c>
      <c r="BG154" s="217">
        <v>4.4930028906911265E-2</v>
      </c>
      <c r="BH154" s="218">
        <v>3.6008063398065779</v>
      </c>
      <c r="BI154" s="218" t="s">
        <v>273</v>
      </c>
    </row>
    <row r="155" spans="1:61" x14ac:dyDescent="0.2">
      <c r="A155" s="170">
        <v>42320</v>
      </c>
      <c r="B155" s="208"/>
      <c r="C155" s="209">
        <v>0.94339622641509435</v>
      </c>
      <c r="D155" s="209">
        <v>12.829324169530354</v>
      </c>
      <c r="E155" s="209">
        <v>1.0416666666666665</v>
      </c>
      <c r="F155" s="209">
        <v>5.2727272727272725</v>
      </c>
      <c r="G155" s="209">
        <v>1.4814814814814816</v>
      </c>
      <c r="H155" s="209">
        <v>3.0746705710102491</v>
      </c>
      <c r="I155" s="209">
        <v>4.7619047619047619</v>
      </c>
      <c r="J155" s="210">
        <v>2.7027027027027026</v>
      </c>
      <c r="K155" s="210"/>
      <c r="L155" s="246">
        <v>2.1446167222141721</v>
      </c>
      <c r="M155" s="211"/>
      <c r="N155" s="245">
        <v>1.3080741714118851</v>
      </c>
      <c r="O155" s="213"/>
      <c r="P155" s="214"/>
      <c r="Q155" s="214">
        <v>4.6343975283213181</v>
      </c>
      <c r="R155" s="214"/>
      <c r="S155" s="214">
        <v>1.0526315789473684</v>
      </c>
      <c r="T155" s="214">
        <v>3.3333333333333361</v>
      </c>
      <c r="U155" s="214"/>
      <c r="V155" s="214"/>
      <c r="W155" s="214"/>
      <c r="X155" s="214">
        <v>3.225806451612903</v>
      </c>
      <c r="Y155" s="214">
        <v>1.0638297872340425</v>
      </c>
      <c r="Z155" s="215"/>
      <c r="AA155" s="215"/>
      <c r="AB155" s="216">
        <v>1.0638297872340425</v>
      </c>
      <c r="AC155" s="177">
        <v>7.0175438596491224</v>
      </c>
      <c r="AD155" s="178">
        <v>2.0512820512820511</v>
      </c>
      <c r="AE155" s="178"/>
      <c r="AF155" s="178"/>
      <c r="AG155" s="178">
        <v>4.3043478260869561</v>
      </c>
      <c r="AH155" s="178">
        <v>3.0746705710102491</v>
      </c>
      <c r="AI155" s="178">
        <v>4.7619047619047619</v>
      </c>
      <c r="AJ155" s="217">
        <v>2.1446167222141721</v>
      </c>
      <c r="AK155" s="218">
        <v>4.3014394580863673</v>
      </c>
      <c r="AL155" s="170">
        <v>42320</v>
      </c>
      <c r="AM155" s="219"/>
      <c r="AN155" s="220">
        <v>2.3753749075175728E-3</v>
      </c>
      <c r="AO155" s="209">
        <v>0</v>
      </c>
      <c r="AP155" s="209">
        <v>3.2558686217940684E-3</v>
      </c>
      <c r="AQ155" s="209">
        <v>0</v>
      </c>
      <c r="AR155" s="209">
        <v>1.3564446458938647E-4</v>
      </c>
      <c r="AS155" s="209">
        <v>8.7755208600712479E-4</v>
      </c>
      <c r="AT155" s="209">
        <v>0</v>
      </c>
      <c r="AU155" s="210">
        <v>0</v>
      </c>
      <c r="AV155" s="210">
        <v>0</v>
      </c>
      <c r="AW155" s="246">
        <v>0</v>
      </c>
      <c r="AX155" s="211"/>
      <c r="AY155" s="212">
        <v>2.7169987236133142E-4</v>
      </c>
      <c r="AZ155" s="177">
        <v>8.5156725241900363E-2</v>
      </c>
      <c r="BA155" s="178">
        <v>1.4318294542209772E-2</v>
      </c>
      <c r="BB155" s="178">
        <v>0</v>
      </c>
      <c r="BC155" s="178">
        <v>0</v>
      </c>
      <c r="BD155" s="178">
        <v>0</v>
      </c>
      <c r="BE155" s="178">
        <v>1.0747729161140534E-3</v>
      </c>
      <c r="BF155" s="178">
        <v>0</v>
      </c>
      <c r="BG155" s="217">
        <v>0</v>
      </c>
      <c r="BH155" s="218">
        <v>7.6552672637648818E-3</v>
      </c>
      <c r="BI155" s="218" t="s">
        <v>273</v>
      </c>
    </row>
    <row r="156" spans="1:61" x14ac:dyDescent="0.2">
      <c r="A156" s="170">
        <v>42321</v>
      </c>
      <c r="B156" s="208"/>
      <c r="C156" s="209">
        <v>0.93333333333333346</v>
      </c>
      <c r="D156" s="209">
        <v>8.4765177548682704</v>
      </c>
      <c r="E156" s="209">
        <v>3.125</v>
      </c>
      <c r="F156" s="209">
        <v>5.5542521994134901</v>
      </c>
      <c r="G156" s="209">
        <v>4.0740740740740744</v>
      </c>
      <c r="H156" s="209">
        <v>1.6483516483516485</v>
      </c>
      <c r="I156" s="209"/>
      <c r="J156" s="210">
        <v>2.7027027027027026</v>
      </c>
      <c r="K156" s="210"/>
      <c r="L156" s="246">
        <v>2.1446167222141721</v>
      </c>
      <c r="M156" s="211"/>
      <c r="N156" s="245">
        <v>1.6290863050855389</v>
      </c>
      <c r="O156" s="213"/>
      <c r="P156" s="214"/>
      <c r="Q156" s="214">
        <v>4.6343975283213181</v>
      </c>
      <c r="R156" s="214"/>
      <c r="S156" s="214">
        <v>1.0526315789473684</v>
      </c>
      <c r="T156" s="214">
        <v>3.3333333333333361</v>
      </c>
      <c r="U156" s="214"/>
      <c r="V156" s="214"/>
      <c r="W156" s="214"/>
      <c r="X156" s="214">
        <v>3.225806451612903</v>
      </c>
      <c r="Y156" s="214">
        <v>1.0638297872340425</v>
      </c>
      <c r="Z156" s="215"/>
      <c r="AA156" s="215"/>
      <c r="AB156" s="216">
        <v>2.6619997358897933</v>
      </c>
      <c r="AC156" s="177">
        <v>7.8947368421052628</v>
      </c>
      <c r="AD156" s="178">
        <v>4.8717948717948723</v>
      </c>
      <c r="AE156" s="178"/>
      <c r="AF156" s="178">
        <v>7.9189686924493561</v>
      </c>
      <c r="AG156" s="178">
        <v>4.2553191489361701</v>
      </c>
      <c r="AH156" s="178">
        <v>1.6483516483516485</v>
      </c>
      <c r="AI156" s="178"/>
      <c r="AJ156" s="217">
        <v>2.1446167222141721</v>
      </c>
      <c r="AK156" s="218">
        <v>1.467666563416915</v>
      </c>
      <c r="AL156" s="170">
        <v>42321</v>
      </c>
      <c r="AM156" s="219"/>
      <c r="AN156" s="220">
        <v>1.0479595180224585E-3</v>
      </c>
      <c r="AO156" s="209">
        <v>0</v>
      </c>
      <c r="AP156" s="209">
        <v>1.2763004997432749E-2</v>
      </c>
      <c r="AQ156" s="209">
        <v>0</v>
      </c>
      <c r="AR156" s="209">
        <v>9.390770625419063E-4</v>
      </c>
      <c r="AS156" s="209">
        <v>4.8353119938992578E-2</v>
      </c>
      <c r="AT156" s="209">
        <v>0.11739821012489225</v>
      </c>
      <c r="AU156" s="210">
        <v>0</v>
      </c>
      <c r="AV156" s="210">
        <v>1.127761252942752E-2</v>
      </c>
      <c r="AW156" s="246">
        <v>0</v>
      </c>
      <c r="AX156" s="211"/>
      <c r="AY156" s="212">
        <v>2.7514395525041874E-3</v>
      </c>
      <c r="AZ156" s="177">
        <v>0</v>
      </c>
      <c r="BA156" s="178">
        <v>0</v>
      </c>
      <c r="BB156" s="178">
        <v>0</v>
      </c>
      <c r="BC156" s="178">
        <v>1.1371979556741808E-2</v>
      </c>
      <c r="BD156" s="178">
        <v>1.9000454490871423E-2</v>
      </c>
      <c r="BE156" s="178">
        <v>5.9219987677884348E-2</v>
      </c>
      <c r="BF156" s="178">
        <v>0.15022163803569069</v>
      </c>
      <c r="BG156" s="217">
        <v>0</v>
      </c>
      <c r="BH156" s="218">
        <v>3.990092679923754E-2</v>
      </c>
      <c r="BI156" s="218" t="s">
        <v>273</v>
      </c>
    </row>
    <row r="157" spans="1:61" x14ac:dyDescent="0.2">
      <c r="A157" s="170">
        <v>42324</v>
      </c>
      <c r="B157" s="208"/>
      <c r="C157" s="209">
        <v>0.93333333333333346</v>
      </c>
      <c r="D157" s="209">
        <v>8.4765177548682704</v>
      </c>
      <c r="E157" s="209">
        <v>2.083333333333333</v>
      </c>
      <c r="F157" s="209">
        <v>4.7438118120355366</v>
      </c>
      <c r="G157" s="209">
        <v>2.2641509433962264</v>
      </c>
      <c r="H157" s="209">
        <v>2.0689655172413794</v>
      </c>
      <c r="I157" s="209"/>
      <c r="J157" s="210">
        <v>2.7777777777777777</v>
      </c>
      <c r="K157" s="210"/>
      <c r="L157" s="246">
        <v>2.1156354151572234</v>
      </c>
      <c r="M157" s="211"/>
      <c r="N157" s="245">
        <v>1.8087257565746582</v>
      </c>
      <c r="O157" s="213"/>
      <c r="P157" s="214"/>
      <c r="Q157" s="214">
        <v>4.6343975283213181</v>
      </c>
      <c r="R157" s="214"/>
      <c r="S157" s="214">
        <v>1.0526315789473684</v>
      </c>
      <c r="T157" s="214">
        <v>3.3333333333333361</v>
      </c>
      <c r="U157" s="214"/>
      <c r="V157" s="214"/>
      <c r="W157" s="214"/>
      <c r="X157" s="214">
        <v>1.9354838709677389</v>
      </c>
      <c r="Y157" s="214">
        <v>1.4893617021276655</v>
      </c>
      <c r="Z157" s="215"/>
      <c r="AA157" s="215"/>
      <c r="AB157" s="216">
        <v>0.48876275824484333</v>
      </c>
      <c r="AC157" s="177">
        <v>7.8947368421052628</v>
      </c>
      <c r="AD157" s="178">
        <v>2.5641025641025639</v>
      </c>
      <c r="AE157" s="178"/>
      <c r="AF157" s="178">
        <v>7.9189686924493561</v>
      </c>
      <c r="AG157" s="178">
        <v>4.2553191489361701</v>
      </c>
      <c r="AH157" s="178">
        <v>2.0689655172413794</v>
      </c>
      <c r="AI157" s="178"/>
      <c r="AJ157" s="217">
        <v>2.1156354151572234</v>
      </c>
      <c r="AK157" s="218">
        <v>2.0192237356078007</v>
      </c>
      <c r="AL157" s="170">
        <v>42324</v>
      </c>
      <c r="AM157" s="219"/>
      <c r="AN157" s="220">
        <v>4.1918380720898341E-4</v>
      </c>
      <c r="AO157" s="209">
        <v>0</v>
      </c>
      <c r="AP157" s="209">
        <v>1.4651408798073307E-2</v>
      </c>
      <c r="AQ157" s="209">
        <v>3.5592888540869538E-3</v>
      </c>
      <c r="AR157" s="209">
        <v>8.347351667039167E-5</v>
      </c>
      <c r="AS157" s="209">
        <v>1.4918385462121122E-2</v>
      </c>
      <c r="AT157" s="209">
        <v>4.3480818564774915E-3</v>
      </c>
      <c r="AU157" s="210">
        <v>2.2111810581385834E-3</v>
      </c>
      <c r="AV157" s="210">
        <v>4.2291046985353201E-2</v>
      </c>
      <c r="AW157" s="246">
        <v>0</v>
      </c>
      <c r="AX157" s="211"/>
      <c r="AY157" s="212">
        <v>8.9641824085411113E-4</v>
      </c>
      <c r="AZ157" s="177">
        <v>0</v>
      </c>
      <c r="BA157" s="178">
        <v>0</v>
      </c>
      <c r="BB157" s="178">
        <v>0</v>
      </c>
      <c r="BC157" s="178">
        <v>0</v>
      </c>
      <c r="BD157" s="178">
        <v>0</v>
      </c>
      <c r="BE157" s="178">
        <v>1.8271139573938909E-2</v>
      </c>
      <c r="BF157" s="178">
        <v>5.5637643716922478E-3</v>
      </c>
      <c r="BG157" s="217">
        <v>0</v>
      </c>
      <c r="BH157" s="218">
        <v>8.787557598598273E-3</v>
      </c>
      <c r="BI157" s="218" t="s">
        <v>273</v>
      </c>
    </row>
    <row r="158" spans="1:61" x14ac:dyDescent="0.2">
      <c r="A158" s="170">
        <v>42325</v>
      </c>
      <c r="B158" s="208"/>
      <c r="C158" s="209">
        <v>0.93333333333333346</v>
      </c>
      <c r="D158" s="209">
        <v>10.357142857142858</v>
      </c>
      <c r="E158" s="209">
        <v>5.1063829787234036</v>
      </c>
      <c r="F158" s="209">
        <v>5.1428571428571423</v>
      </c>
      <c r="G158" s="209">
        <v>1.520912547528517</v>
      </c>
      <c r="H158" s="209">
        <v>0.78856579595860032</v>
      </c>
      <c r="I158" s="209"/>
      <c r="J158" s="210">
        <v>2.7777777777777777</v>
      </c>
      <c r="K158" s="210"/>
      <c r="L158" s="246">
        <v>2.0283687943262412</v>
      </c>
      <c r="M158" s="211"/>
      <c r="N158" s="245">
        <v>1.9641064594489264</v>
      </c>
      <c r="O158" s="213"/>
      <c r="P158" s="214"/>
      <c r="Q158" s="214">
        <v>2.9471544715447209</v>
      </c>
      <c r="R158" s="214"/>
      <c r="S158" s="214">
        <v>1.0526315789473684</v>
      </c>
      <c r="T158" s="214"/>
      <c r="U158" s="214"/>
      <c r="V158" s="214"/>
      <c r="W158" s="214"/>
      <c r="X158" s="214">
        <v>3.1712473572938693</v>
      </c>
      <c r="Y158" s="214">
        <v>1.5957446808510638</v>
      </c>
      <c r="Z158" s="215"/>
      <c r="AA158" s="215"/>
      <c r="AB158" s="216">
        <v>1.2900588308428382</v>
      </c>
      <c r="AC158" s="177">
        <v>7.8947368421052628</v>
      </c>
      <c r="AD158" s="178">
        <v>2.6315789473684208</v>
      </c>
      <c r="AE158" s="178"/>
      <c r="AF158" s="178">
        <v>9.0909090909090917</v>
      </c>
      <c r="AG158" s="178">
        <v>4.1666666666666661</v>
      </c>
      <c r="AH158" s="178">
        <v>0.78856579595860032</v>
      </c>
      <c r="AI158" s="178"/>
      <c r="AJ158" s="217">
        <v>2.0283687943262412</v>
      </c>
      <c r="AK158" s="218">
        <v>1.5529966627740099</v>
      </c>
      <c r="AL158" s="170">
        <v>42325</v>
      </c>
      <c r="AM158" s="219"/>
      <c r="AN158" s="220">
        <v>3.6329263291445231E-3</v>
      </c>
      <c r="AO158" s="209">
        <v>1.5432098765432098E-2</v>
      </c>
      <c r="AP158" s="209">
        <v>1.0321103531087197E-2</v>
      </c>
      <c r="AQ158" s="209">
        <v>1.7796444270434769E-3</v>
      </c>
      <c r="AR158" s="209">
        <v>1.043418958379896E-4</v>
      </c>
      <c r="AS158" s="209">
        <v>3.0231669362945451E-2</v>
      </c>
      <c r="AT158" s="209">
        <v>0</v>
      </c>
      <c r="AU158" s="210">
        <v>0</v>
      </c>
      <c r="AV158" s="210">
        <v>7.0485078308921995E-3</v>
      </c>
      <c r="AW158" s="246">
        <v>5.3860321452448949E-3</v>
      </c>
      <c r="AX158" s="211"/>
      <c r="AY158" s="212">
        <v>1.1623779750669636E-3</v>
      </c>
      <c r="AZ158" s="177">
        <v>0</v>
      </c>
      <c r="BA158" s="178">
        <v>3.8789561577986471E-2</v>
      </c>
      <c r="BB158" s="178">
        <v>0</v>
      </c>
      <c r="BC158" s="178">
        <v>3.2491370162119455E-2</v>
      </c>
      <c r="BD158" s="178">
        <v>3.8000908981742847E-2</v>
      </c>
      <c r="BE158" s="178">
        <v>3.702592696012915E-2</v>
      </c>
      <c r="BF158" s="178">
        <v>0</v>
      </c>
      <c r="BG158" s="217">
        <v>4.1335626594358361E-2</v>
      </c>
      <c r="BH158" s="218">
        <v>3.2787189695610369E-2</v>
      </c>
      <c r="BI158" s="218" t="s">
        <v>273</v>
      </c>
    </row>
    <row r="159" spans="1:61" x14ac:dyDescent="0.2">
      <c r="A159" s="170">
        <v>42326</v>
      </c>
      <c r="B159" s="208"/>
      <c r="C159" s="209">
        <v>0.89523809523809528</v>
      </c>
      <c r="D159" s="209">
        <v>8.8095238095238102</v>
      </c>
      <c r="E159" s="209">
        <v>1.9148936170212765</v>
      </c>
      <c r="F159" s="209">
        <v>4.8571428571428568</v>
      </c>
      <c r="G159" s="209">
        <v>1.8867924528301887</v>
      </c>
      <c r="H159" s="209">
        <v>0.63944909001475647</v>
      </c>
      <c r="I159" s="209"/>
      <c r="J159" s="210">
        <v>2.5</v>
      </c>
      <c r="K159" s="210"/>
      <c r="L159" s="246">
        <v>4.0839160839160833</v>
      </c>
      <c r="M159" s="211"/>
      <c r="N159" s="245">
        <v>1.3099214118048355</v>
      </c>
      <c r="O159" s="213"/>
      <c r="P159" s="214"/>
      <c r="Q159" s="214">
        <v>2.9471544715447209</v>
      </c>
      <c r="R159" s="214"/>
      <c r="S159" s="214">
        <v>1.0752688172043012</v>
      </c>
      <c r="T159" s="214"/>
      <c r="U159" s="214"/>
      <c r="V159" s="214"/>
      <c r="W159" s="214"/>
      <c r="X159" s="214">
        <v>3.1712473572938693</v>
      </c>
      <c r="Y159" s="214">
        <v>1.4893617021276655</v>
      </c>
      <c r="Z159" s="215"/>
      <c r="AA159" s="215"/>
      <c r="AB159" s="216">
        <v>1.0752688172043012</v>
      </c>
      <c r="AC159" s="177">
        <v>4.3103448275862073</v>
      </c>
      <c r="AD159" s="178">
        <v>2.3684210526315792</v>
      </c>
      <c r="AE159" s="178"/>
      <c r="AF159" s="178">
        <v>9.0909090909090917</v>
      </c>
      <c r="AG159" s="178">
        <v>12.5</v>
      </c>
      <c r="AH159" s="178">
        <v>0.63944909001475647</v>
      </c>
      <c r="AI159" s="178"/>
      <c r="AJ159" s="217">
        <v>4.0839160839160833</v>
      </c>
      <c r="AK159" s="218">
        <v>1.5921462247174079</v>
      </c>
      <c r="AL159" s="170">
        <v>42326</v>
      </c>
      <c r="AM159" s="219"/>
      <c r="AN159" s="220">
        <v>2.1797557974867134E-2</v>
      </c>
      <c r="AO159" s="209">
        <v>0</v>
      </c>
      <c r="AP159" s="209">
        <v>2.6046948974352547E-2</v>
      </c>
      <c r="AQ159" s="209">
        <v>0</v>
      </c>
      <c r="AR159" s="209">
        <v>8.3473516670391681E-4</v>
      </c>
      <c r="AS159" s="209">
        <v>3.9928619913324179E-2</v>
      </c>
      <c r="AT159" s="209">
        <v>0</v>
      </c>
      <c r="AU159" s="210">
        <v>1.1055905290692917E-3</v>
      </c>
      <c r="AV159" s="210">
        <v>0</v>
      </c>
      <c r="AW159" s="246">
        <v>9.1328371158500374E-3</v>
      </c>
      <c r="AX159" s="211"/>
      <c r="AY159" s="212">
        <v>2.7791835535551685E-3</v>
      </c>
      <c r="AZ159" s="177">
        <v>1.8923716720422302E-2</v>
      </c>
      <c r="BA159" s="178">
        <v>0</v>
      </c>
      <c r="BB159" s="178">
        <v>0</v>
      </c>
      <c r="BC159" s="178">
        <v>5.1986192259391127E-3</v>
      </c>
      <c r="BD159" s="178">
        <v>7.6001817963485688E-3</v>
      </c>
      <c r="BE159" s="178">
        <v>4.8902167683189446E-2</v>
      </c>
      <c r="BF159" s="178">
        <v>0</v>
      </c>
      <c r="BG159" s="217">
        <v>7.009084509478157E-2</v>
      </c>
      <c r="BH159" s="218">
        <v>2.5648837584704206E-2</v>
      </c>
      <c r="BI159" s="218" t="s">
        <v>273</v>
      </c>
    </row>
    <row r="160" spans="1:61" x14ac:dyDescent="0.2">
      <c r="A160" s="170">
        <v>42327</v>
      </c>
      <c r="B160" s="208"/>
      <c r="C160" s="209">
        <v>1.7694063926940637</v>
      </c>
      <c r="D160" s="209">
        <v>8.8095238095238102</v>
      </c>
      <c r="E160" s="209">
        <v>1.9148936170212765</v>
      </c>
      <c r="F160" s="209">
        <v>2.8514285714285714</v>
      </c>
      <c r="G160" s="209">
        <v>1.0948905109489051</v>
      </c>
      <c r="H160" s="209">
        <v>0.9569377990430622</v>
      </c>
      <c r="I160" s="209"/>
      <c r="J160" s="210">
        <v>2.4722222222222223</v>
      </c>
      <c r="K160" s="210"/>
      <c r="L160" s="246">
        <v>2.7972027972027971</v>
      </c>
      <c r="M160" s="211"/>
      <c r="N160" s="245">
        <v>1.3307529630877541</v>
      </c>
      <c r="O160" s="213"/>
      <c r="P160" s="214"/>
      <c r="Q160" s="214">
        <v>3.0366492146596915</v>
      </c>
      <c r="R160" s="214"/>
      <c r="S160" s="214">
        <v>1.0752688172043012</v>
      </c>
      <c r="T160" s="214"/>
      <c r="U160" s="214"/>
      <c r="V160" s="214"/>
      <c r="W160" s="214"/>
      <c r="X160" s="214">
        <v>3.1712473572938693</v>
      </c>
      <c r="Y160" s="214">
        <v>1.0638297872340425</v>
      </c>
      <c r="Z160" s="215"/>
      <c r="AA160" s="215"/>
      <c r="AB160" s="216">
        <v>1.0693523750884202</v>
      </c>
      <c r="AC160" s="177">
        <v>5.1724137931034484</v>
      </c>
      <c r="AD160" s="178">
        <v>1.7948717948717947</v>
      </c>
      <c r="AE160" s="178"/>
      <c r="AF160" s="178"/>
      <c r="AG160" s="178">
        <v>2.0408163265306123</v>
      </c>
      <c r="AH160" s="178">
        <v>0.9569377990430622</v>
      </c>
      <c r="AI160" s="178"/>
      <c r="AJ160" s="217">
        <v>2.7972027972027971</v>
      </c>
      <c r="AK160" s="218">
        <v>1.4114797609232097</v>
      </c>
      <c r="AL160" s="170">
        <v>42327</v>
      </c>
      <c r="AM160" s="219"/>
      <c r="AN160" s="220">
        <v>2.3823613043043888E-2</v>
      </c>
      <c r="AO160" s="209">
        <v>0</v>
      </c>
      <c r="AP160" s="209">
        <v>3.2558686217940684E-3</v>
      </c>
      <c r="AQ160" s="209">
        <v>0</v>
      </c>
      <c r="AR160" s="209">
        <v>4.1945442126871819E-4</v>
      </c>
      <c r="AS160" s="209">
        <v>4.479903399066372E-2</v>
      </c>
      <c r="AT160" s="209">
        <v>0</v>
      </c>
      <c r="AU160" s="210">
        <v>0</v>
      </c>
      <c r="AV160" s="210">
        <v>0</v>
      </c>
      <c r="AW160" s="246">
        <v>0</v>
      </c>
      <c r="AX160" s="211"/>
      <c r="AY160" s="212">
        <v>1.7832695847940908E-3</v>
      </c>
      <c r="AZ160" s="177">
        <v>0.1263833938113918</v>
      </c>
      <c r="BA160" s="178">
        <v>0.26727483145458242</v>
      </c>
      <c r="BB160" s="178">
        <v>0</v>
      </c>
      <c r="BC160" s="178">
        <v>0.12021806959984199</v>
      </c>
      <c r="BD160" s="178">
        <v>0.18696447219017479</v>
      </c>
      <c r="BE160" s="178">
        <v>5.4867157367622439E-2</v>
      </c>
      <c r="BF160" s="178">
        <v>0</v>
      </c>
      <c r="BG160" s="217">
        <v>0</v>
      </c>
      <c r="BH160" s="218">
        <v>0.12071199569615107</v>
      </c>
      <c r="BI160" s="218" t="s">
        <v>273</v>
      </c>
    </row>
    <row r="161" spans="1:61" x14ac:dyDescent="0.2">
      <c r="A161" s="170">
        <v>42328</v>
      </c>
      <c r="B161" s="208"/>
      <c r="C161" s="209">
        <v>0.91588785046728982</v>
      </c>
      <c r="D161" s="209">
        <v>8.8095238095238102</v>
      </c>
      <c r="E161" s="209">
        <v>1.875</v>
      </c>
      <c r="F161" s="209">
        <v>2.8514285714285714</v>
      </c>
      <c r="G161" s="209">
        <v>3.2846715328467155</v>
      </c>
      <c r="H161" s="209">
        <v>2.0417633410672855</v>
      </c>
      <c r="I161" s="209">
        <v>8.9108910891089099</v>
      </c>
      <c r="J161" s="210">
        <v>1.3243243243243243</v>
      </c>
      <c r="K161" s="210"/>
      <c r="L161" s="246">
        <v>2.7972027972027971</v>
      </c>
      <c r="M161" s="211"/>
      <c r="N161" s="245">
        <v>2.1327280500017691</v>
      </c>
      <c r="O161" s="213"/>
      <c r="P161" s="214"/>
      <c r="Q161" s="214"/>
      <c r="R161" s="214"/>
      <c r="S161" s="214">
        <v>1.0752688172043012</v>
      </c>
      <c r="T161" s="214"/>
      <c r="U161" s="214"/>
      <c r="V161" s="214">
        <v>4.3336944745395449</v>
      </c>
      <c r="W161" s="214"/>
      <c r="X161" s="214">
        <v>3.1712473572938693</v>
      </c>
      <c r="Y161" s="214">
        <v>1.0638297872340425</v>
      </c>
      <c r="Z161" s="215"/>
      <c r="AA161" s="215"/>
      <c r="AB161" s="216">
        <v>0.68721178453858756</v>
      </c>
      <c r="AC161" s="177">
        <v>5.1724137931034484</v>
      </c>
      <c r="AD161" s="178">
        <v>2.0565552699228791</v>
      </c>
      <c r="AE161" s="178"/>
      <c r="AF161" s="178">
        <v>18.181818181818183</v>
      </c>
      <c r="AG161" s="178">
        <v>2</v>
      </c>
      <c r="AH161" s="178">
        <v>2.0417633410672855</v>
      </c>
      <c r="AI161" s="178">
        <v>8.9108910891089099</v>
      </c>
      <c r="AJ161" s="217">
        <v>2.7972027972027971</v>
      </c>
      <c r="AK161" s="218">
        <v>2.1298806445062688</v>
      </c>
      <c r="AL161" s="170">
        <v>42328</v>
      </c>
      <c r="AM161" s="219"/>
      <c r="AN161" s="220">
        <v>3.8425182327490141E-3</v>
      </c>
      <c r="AO161" s="209">
        <v>0</v>
      </c>
      <c r="AP161" s="209">
        <v>3.2526127531722744E-2</v>
      </c>
      <c r="AQ161" s="209">
        <v>1.7796444270434769E-3</v>
      </c>
      <c r="AR161" s="209">
        <v>3.8971698095489112E-3</v>
      </c>
      <c r="AS161" s="209">
        <v>6.7571510622548611E-2</v>
      </c>
      <c r="AT161" s="209">
        <v>1.0742319880709096E-2</v>
      </c>
      <c r="AU161" s="210">
        <v>3.9801259046494508E-2</v>
      </c>
      <c r="AV161" s="210">
        <v>1.4097015661784399E-2</v>
      </c>
      <c r="AW161" s="246">
        <v>0</v>
      </c>
      <c r="AX161" s="211"/>
      <c r="AY161" s="212">
        <v>6.2787544447444306E-3</v>
      </c>
      <c r="AZ161" s="177">
        <v>0</v>
      </c>
      <c r="BA161" s="178">
        <v>1.7355508536011845E-2</v>
      </c>
      <c r="BB161" s="178">
        <v>0</v>
      </c>
      <c r="BC161" s="178">
        <v>0</v>
      </c>
      <c r="BD161" s="178">
        <v>0</v>
      </c>
      <c r="BE161" s="178">
        <v>8.2757514540782132E-2</v>
      </c>
      <c r="BF161" s="178">
        <v>1.3745770800651435E-2</v>
      </c>
      <c r="BG161" s="217">
        <v>0</v>
      </c>
      <c r="BH161" s="218">
        <v>4.386394297115441E-2</v>
      </c>
      <c r="BI161" s="218" t="s">
        <v>273</v>
      </c>
    </row>
    <row r="162" spans="1:61" x14ac:dyDescent="0.2">
      <c r="A162" s="170">
        <v>42331</v>
      </c>
      <c r="B162" s="208"/>
      <c r="C162" s="209">
        <v>0.7289719626168224</v>
      </c>
      <c r="D162" s="209">
        <v>8.8095238095238102</v>
      </c>
      <c r="E162" s="209">
        <v>2.0661157024793391</v>
      </c>
      <c r="F162" s="209">
        <v>3.1609195402298855</v>
      </c>
      <c r="G162" s="209">
        <v>3.7037037037037033</v>
      </c>
      <c r="H162" s="209"/>
      <c r="I162" s="209">
        <v>8.9108910891089099</v>
      </c>
      <c r="J162" s="210">
        <v>4</v>
      </c>
      <c r="K162" s="210"/>
      <c r="L162" s="246">
        <v>2.7972027972027971</v>
      </c>
      <c r="M162" s="211"/>
      <c r="N162" s="245">
        <v>0.40560894756782129</v>
      </c>
      <c r="O162" s="213"/>
      <c r="P162" s="214"/>
      <c r="Q162" s="214"/>
      <c r="R162" s="214"/>
      <c r="S162" s="214"/>
      <c r="T162" s="214"/>
      <c r="U162" s="214"/>
      <c r="V162" s="214"/>
      <c r="W162" s="214"/>
      <c r="X162" s="214">
        <v>3.1712473572938693</v>
      </c>
      <c r="Y162" s="214">
        <v>2.553191489361708</v>
      </c>
      <c r="Z162" s="215"/>
      <c r="AA162" s="215"/>
      <c r="AB162" s="216">
        <v>2.8622194233277884</v>
      </c>
      <c r="AC162" s="177">
        <v>5.1724137931034484</v>
      </c>
      <c r="AD162" s="178">
        <v>1.0282776349614395</v>
      </c>
      <c r="AE162" s="178"/>
      <c r="AF162" s="178">
        <v>18.181818181818183</v>
      </c>
      <c r="AG162" s="178">
        <v>4.1666666666666661</v>
      </c>
      <c r="AH162" s="178"/>
      <c r="AI162" s="178">
        <v>8.9108910891089099</v>
      </c>
      <c r="AJ162" s="217">
        <v>2.7972027972027971</v>
      </c>
      <c r="AK162" s="218">
        <v>1.9300823797761331E-2</v>
      </c>
      <c r="AL162" s="170">
        <v>42331</v>
      </c>
      <c r="AM162" s="219"/>
      <c r="AN162" s="220">
        <v>7.8247644012343562E-3</v>
      </c>
      <c r="AO162" s="209">
        <v>3.8580246913580245E-3</v>
      </c>
      <c r="AP162" s="209">
        <v>3.2558686217940686E-4</v>
      </c>
      <c r="AQ162" s="209">
        <v>1.7796444270434769E-3</v>
      </c>
      <c r="AR162" s="209">
        <v>4.6327801752067373E-4</v>
      </c>
      <c r="AS162" s="209">
        <v>5.1775573074420371E-2</v>
      </c>
      <c r="AT162" s="209">
        <v>0</v>
      </c>
      <c r="AU162" s="210">
        <v>0</v>
      </c>
      <c r="AV162" s="210">
        <v>0</v>
      </c>
      <c r="AW162" s="246">
        <v>0</v>
      </c>
      <c r="AX162" s="211"/>
      <c r="AY162" s="212">
        <v>1.6732502702815797E-3</v>
      </c>
      <c r="AZ162" s="177">
        <v>0</v>
      </c>
      <c r="BA162" s="178">
        <v>0</v>
      </c>
      <c r="BB162" s="178">
        <v>0</v>
      </c>
      <c r="BC162" s="178">
        <v>0</v>
      </c>
      <c r="BD162" s="178">
        <v>3.8000908981742844E-3</v>
      </c>
      <c r="BE162" s="178">
        <v>6.3411602050729154E-2</v>
      </c>
      <c r="BF162" s="178">
        <v>0</v>
      </c>
      <c r="BG162" s="217">
        <v>0</v>
      </c>
      <c r="BH162" s="218">
        <v>2.9168783625599312E-2</v>
      </c>
      <c r="BI162" s="218" t="s">
        <v>273</v>
      </c>
    </row>
    <row r="163" spans="1:61" x14ac:dyDescent="0.2">
      <c r="A163" s="170">
        <v>42332</v>
      </c>
      <c r="B163" s="208"/>
      <c r="C163" s="209">
        <v>1.6184760865611929</v>
      </c>
      <c r="D163" s="209">
        <v>6.9720930232558143</v>
      </c>
      <c r="E163" s="209">
        <v>1.6494845360824744</v>
      </c>
      <c r="F163" s="209">
        <v>1.9998857208159533</v>
      </c>
      <c r="G163" s="209">
        <v>0.74074074074074081</v>
      </c>
      <c r="H163" s="209">
        <v>2</v>
      </c>
      <c r="I163" s="209">
        <v>6.7961165048543686</v>
      </c>
      <c r="J163" s="210">
        <v>3.9754535752401279</v>
      </c>
      <c r="K163" s="210"/>
      <c r="L163" s="246">
        <v>2.7832167832167833</v>
      </c>
      <c r="M163" s="211"/>
      <c r="N163" s="245">
        <v>3.0703486447344708</v>
      </c>
      <c r="O163" s="213"/>
      <c r="P163" s="214"/>
      <c r="Q163" s="214"/>
      <c r="R163" s="214"/>
      <c r="S163" s="214">
        <v>4.7872340425531918</v>
      </c>
      <c r="T163" s="214"/>
      <c r="U163" s="214"/>
      <c r="V163" s="214"/>
      <c r="W163" s="214"/>
      <c r="X163" s="214">
        <v>3.1712473572938693</v>
      </c>
      <c r="Y163" s="214">
        <v>2.553191489361708</v>
      </c>
      <c r="Z163" s="215"/>
      <c r="AA163" s="215"/>
      <c r="AB163" s="216">
        <v>3.50389096306959</v>
      </c>
      <c r="AC163" s="177">
        <v>4.3103448275862073</v>
      </c>
      <c r="AD163" s="178">
        <v>2.5706940874035991</v>
      </c>
      <c r="AE163" s="178"/>
      <c r="AF163" s="178">
        <v>9.0909090909090917</v>
      </c>
      <c r="AG163" s="178">
        <v>4.1666666666666661</v>
      </c>
      <c r="AH163" s="178">
        <v>2</v>
      </c>
      <c r="AI163" s="178">
        <v>6.7961165048543686</v>
      </c>
      <c r="AJ163" s="217">
        <v>2.7832167832167833</v>
      </c>
      <c r="AK163" s="218">
        <v>4.2442355102658631</v>
      </c>
      <c r="AL163" s="170">
        <v>42332</v>
      </c>
      <c r="AM163" s="219"/>
      <c r="AN163" s="220">
        <v>1.4112521509369107E-2</v>
      </c>
      <c r="AO163" s="209">
        <v>3.8580246913580245E-2</v>
      </c>
      <c r="AP163" s="209">
        <v>1.6279343108970341E-2</v>
      </c>
      <c r="AQ163" s="209">
        <v>2.6694666405652151E-3</v>
      </c>
      <c r="AR163" s="209">
        <v>1.2677540344315735E-3</v>
      </c>
      <c r="AS163" s="209">
        <v>8.0296015869651925E-3</v>
      </c>
      <c r="AT163" s="209">
        <v>0.1099808940167836</v>
      </c>
      <c r="AU163" s="210">
        <v>4.4223621162771675E-4</v>
      </c>
      <c r="AV163" s="210">
        <v>7.0485078308921995E-3</v>
      </c>
      <c r="AW163" s="246">
        <v>0</v>
      </c>
      <c r="AX163" s="211"/>
      <c r="AY163" s="212">
        <v>2.4395587131035039E-3</v>
      </c>
      <c r="AZ163" s="177">
        <v>0</v>
      </c>
      <c r="BA163" s="178">
        <v>5.6145070113998323E-2</v>
      </c>
      <c r="BB163" s="178">
        <v>0</v>
      </c>
      <c r="BC163" s="178">
        <v>2.5993096129695564E-2</v>
      </c>
      <c r="BD163" s="178">
        <v>0</v>
      </c>
      <c r="BE163" s="178">
        <v>9.8341721824435901E-3</v>
      </c>
      <c r="BF163" s="178">
        <v>0.14073051057809802</v>
      </c>
      <c r="BG163" s="217">
        <v>0</v>
      </c>
      <c r="BH163" s="218">
        <v>3.2984109753842257E-2</v>
      </c>
      <c r="BI163" s="218" t="s">
        <v>273</v>
      </c>
    </row>
    <row r="164" spans="1:61" x14ac:dyDescent="0.2">
      <c r="A164" s="170">
        <v>42333</v>
      </c>
      <c r="B164" s="208"/>
      <c r="C164" s="209">
        <v>1.4575645756457565</v>
      </c>
      <c r="D164" s="209">
        <v>8.6</v>
      </c>
      <c r="E164" s="209">
        <v>0.625</v>
      </c>
      <c r="F164" s="209">
        <v>2.2855836809325183</v>
      </c>
      <c r="G164" s="209">
        <v>1.4814814814814816</v>
      </c>
      <c r="H164" s="209">
        <v>4.5871559633027523</v>
      </c>
      <c r="I164" s="209">
        <v>6.5714285714285712</v>
      </c>
      <c r="J164" s="210">
        <v>2.9082177161152618</v>
      </c>
      <c r="K164" s="210"/>
      <c r="L164" s="246">
        <v>2.7692307692307692</v>
      </c>
      <c r="M164" s="211"/>
      <c r="N164" s="245">
        <v>2.4500529264434068</v>
      </c>
      <c r="O164" s="213"/>
      <c r="P164" s="214"/>
      <c r="Q164" s="214"/>
      <c r="R164" s="214"/>
      <c r="S164" s="214">
        <v>4.7872340425531918</v>
      </c>
      <c r="T164" s="214"/>
      <c r="U164" s="214"/>
      <c r="V164" s="214"/>
      <c r="W164" s="214"/>
      <c r="X164" s="214">
        <v>3.1712473572938693</v>
      </c>
      <c r="Y164" s="214">
        <v>2.5316455696202596</v>
      </c>
      <c r="Z164" s="215"/>
      <c r="AA164" s="215"/>
      <c r="AB164" s="216">
        <v>2.5316455696202596</v>
      </c>
      <c r="AC164" s="177">
        <v>7.7586206896551726</v>
      </c>
      <c r="AD164" s="178">
        <v>2.5</v>
      </c>
      <c r="AE164" s="178"/>
      <c r="AF164" s="178">
        <v>16.527545909849749</v>
      </c>
      <c r="AG164" s="178">
        <v>4.1322314049586781</v>
      </c>
      <c r="AH164" s="178">
        <v>4.5871559633027523</v>
      </c>
      <c r="AI164" s="178">
        <v>6.5714285714285712</v>
      </c>
      <c r="AJ164" s="217">
        <v>2.7692307692307692</v>
      </c>
      <c r="AK164" s="218">
        <v>3.7187316588127191</v>
      </c>
      <c r="AL164" s="170">
        <v>42333</v>
      </c>
      <c r="AM164" s="219"/>
      <c r="AN164" s="220">
        <v>4.9673281154264531E-2</v>
      </c>
      <c r="AO164" s="209">
        <v>0</v>
      </c>
      <c r="AP164" s="209">
        <v>3.4023827097748011E-2</v>
      </c>
      <c r="AQ164" s="209">
        <v>0</v>
      </c>
      <c r="AR164" s="209">
        <v>4.1027233443497509E-3</v>
      </c>
      <c r="AS164" s="209">
        <v>3.501432823168428E-2</v>
      </c>
      <c r="AT164" s="209">
        <v>0.11867705772973859</v>
      </c>
      <c r="AU164" s="210">
        <v>0</v>
      </c>
      <c r="AV164" s="210">
        <v>0</v>
      </c>
      <c r="AW164" s="246">
        <v>0</v>
      </c>
      <c r="AX164" s="211"/>
      <c r="AY164" s="212">
        <v>6.6489933553213146E-3</v>
      </c>
      <c r="AZ164" s="177">
        <v>0</v>
      </c>
      <c r="BA164" s="178">
        <v>0.55520271806701893</v>
      </c>
      <c r="BB164" s="178">
        <v>0</v>
      </c>
      <c r="BC164" s="178">
        <v>2.9242233145907511E-3</v>
      </c>
      <c r="BD164" s="178">
        <v>4.2561018059551987E-2</v>
      </c>
      <c r="BE164" s="178">
        <v>4.288343935295074E-2</v>
      </c>
      <c r="BF164" s="178">
        <v>0.15185803932148251</v>
      </c>
      <c r="BG164" s="217">
        <v>0</v>
      </c>
      <c r="BH164" s="218">
        <v>0.19015093123017274</v>
      </c>
      <c r="BI164" s="218" t="s">
        <v>273</v>
      </c>
    </row>
    <row r="165" spans="1:61" x14ac:dyDescent="0.2">
      <c r="A165" s="170">
        <v>42334</v>
      </c>
      <c r="B165" s="208"/>
      <c r="C165" s="209">
        <v>0.85122131754256114</v>
      </c>
      <c r="D165" s="209">
        <v>8.6</v>
      </c>
      <c r="E165" s="209">
        <v>1.0526315789473684</v>
      </c>
      <c r="F165" s="209">
        <v>2.5712816410490826</v>
      </c>
      <c r="G165" s="209">
        <v>1.1111111111111112</v>
      </c>
      <c r="H165" s="209">
        <v>0.60268891979601302</v>
      </c>
      <c r="I165" s="209">
        <v>2.6363636363636362</v>
      </c>
      <c r="J165" s="210">
        <v>2.9082177161152618</v>
      </c>
      <c r="K165" s="210"/>
      <c r="L165" s="246"/>
      <c r="M165" s="211"/>
      <c r="N165" s="245">
        <v>0.58668787510320608</v>
      </c>
      <c r="O165" s="213"/>
      <c r="P165" s="214"/>
      <c r="Q165" s="214"/>
      <c r="R165" s="214"/>
      <c r="S165" s="214">
        <v>3.9361702127659601</v>
      </c>
      <c r="T165" s="214"/>
      <c r="U165" s="214"/>
      <c r="V165" s="214"/>
      <c r="W165" s="214"/>
      <c r="X165" s="214">
        <v>3.1712473572938693</v>
      </c>
      <c r="Y165" s="214">
        <v>0.42105263157895334</v>
      </c>
      <c r="Z165" s="215"/>
      <c r="AA165" s="215"/>
      <c r="AB165" s="216">
        <v>0.444601984386302</v>
      </c>
      <c r="AC165" s="177"/>
      <c r="AD165" s="178">
        <v>2.25</v>
      </c>
      <c r="AE165" s="178"/>
      <c r="AF165" s="178">
        <v>16.527545909849749</v>
      </c>
      <c r="AG165" s="178">
        <v>12.396694214876034</v>
      </c>
      <c r="AH165" s="178">
        <v>0.60268891979601302</v>
      </c>
      <c r="AI165" s="178">
        <v>2.6363636363636362</v>
      </c>
      <c r="AJ165" s="217"/>
      <c r="AK165" s="218">
        <v>0.91399702082736467</v>
      </c>
      <c r="AL165" s="170">
        <v>42334</v>
      </c>
      <c r="AM165" s="219"/>
      <c r="AN165" s="220">
        <v>4.5411579114306537E-3</v>
      </c>
      <c r="AO165" s="209">
        <v>0</v>
      </c>
      <c r="AP165" s="209">
        <v>1.3023474487176274E-3</v>
      </c>
      <c r="AQ165" s="209">
        <v>0</v>
      </c>
      <c r="AR165" s="209">
        <v>3.130256875139688E-4</v>
      </c>
      <c r="AS165" s="209">
        <v>3.3785755311274311E-3</v>
      </c>
      <c r="AT165" s="209">
        <v>5.3711599403545474E-2</v>
      </c>
      <c r="AU165" s="210">
        <v>0</v>
      </c>
      <c r="AV165" s="210">
        <v>0</v>
      </c>
      <c r="AW165" s="246">
        <v>1.721188533371738E-2</v>
      </c>
      <c r="AX165" s="211"/>
      <c r="AY165" s="212">
        <v>8.0266265109562348E-4</v>
      </c>
      <c r="AZ165" s="177">
        <v>0</v>
      </c>
      <c r="BA165" s="178">
        <v>0.10083550459422883</v>
      </c>
      <c r="BB165" s="178">
        <v>0</v>
      </c>
      <c r="BC165" s="178">
        <v>0</v>
      </c>
      <c r="BD165" s="178">
        <v>0</v>
      </c>
      <c r="BE165" s="178">
        <v>4.1378757270391061E-3</v>
      </c>
      <c r="BF165" s="178">
        <v>6.8728854003257164E-2</v>
      </c>
      <c r="BG165" s="217">
        <v>0.13209428498631912</v>
      </c>
      <c r="BH165" s="218">
        <v>3.9285551617262868E-2</v>
      </c>
      <c r="BI165" s="218" t="s">
        <v>273</v>
      </c>
    </row>
    <row r="166" spans="1:61" x14ac:dyDescent="0.2">
      <c r="A166" s="170">
        <v>42335</v>
      </c>
      <c r="B166" s="208"/>
      <c r="C166" s="209">
        <v>0.88855979266938179</v>
      </c>
      <c r="D166" s="209">
        <v>8.6</v>
      </c>
      <c r="E166" s="209">
        <v>1.0526315789473684</v>
      </c>
      <c r="F166" s="209">
        <v>3.7140734815153418</v>
      </c>
      <c r="G166" s="209">
        <v>1.4545454545454546</v>
      </c>
      <c r="H166" s="209">
        <v>0.59907834101382496</v>
      </c>
      <c r="I166" s="209">
        <v>4.5132743362831862</v>
      </c>
      <c r="J166" s="210">
        <v>2.9082177161152618</v>
      </c>
      <c r="K166" s="210"/>
      <c r="L166" s="246">
        <v>12.75</v>
      </c>
      <c r="M166" s="211"/>
      <c r="N166" s="245">
        <v>1.2499422178345128</v>
      </c>
      <c r="O166" s="213"/>
      <c r="P166" s="214"/>
      <c r="Q166" s="214"/>
      <c r="R166" s="214"/>
      <c r="S166" s="214"/>
      <c r="T166" s="214"/>
      <c r="U166" s="214"/>
      <c r="V166" s="214"/>
      <c r="W166" s="214"/>
      <c r="X166" s="214">
        <v>3.1712473572938693</v>
      </c>
      <c r="Y166" s="214">
        <v>2.5263157894736898</v>
      </c>
      <c r="Z166" s="215"/>
      <c r="AA166" s="215"/>
      <c r="AB166" s="216">
        <v>2.8487815733837794</v>
      </c>
      <c r="AC166" s="177">
        <v>1.7241379310344827</v>
      </c>
      <c r="AD166" s="178">
        <v>2.5</v>
      </c>
      <c r="AE166" s="178"/>
      <c r="AF166" s="178">
        <v>16.527545909849749</v>
      </c>
      <c r="AG166" s="178">
        <v>12.396694214876034</v>
      </c>
      <c r="AH166" s="178">
        <v>0.59907834101382496</v>
      </c>
      <c r="AI166" s="178">
        <v>4.5132743362831862</v>
      </c>
      <c r="AJ166" s="217">
        <v>12.75</v>
      </c>
      <c r="AK166" s="218">
        <v>1.9189105446849237</v>
      </c>
      <c r="AL166" s="170">
        <v>42335</v>
      </c>
      <c r="AM166" s="219"/>
      <c r="AN166" s="220">
        <v>1.0828915019565405E-2</v>
      </c>
      <c r="AO166" s="209">
        <v>0</v>
      </c>
      <c r="AP166" s="209">
        <v>1.8884038006405596E-3</v>
      </c>
      <c r="AQ166" s="209">
        <v>0</v>
      </c>
      <c r="AR166" s="209">
        <v>1.0434189583798958E-3</v>
      </c>
      <c r="AS166" s="209">
        <v>8.7755208600712488E-3</v>
      </c>
      <c r="AT166" s="209">
        <v>3.7853889103451097E-2</v>
      </c>
      <c r="AU166" s="210">
        <v>0</v>
      </c>
      <c r="AV166" s="210">
        <v>0</v>
      </c>
      <c r="AW166" s="246">
        <v>0</v>
      </c>
      <c r="AX166" s="211"/>
      <c r="AY166" s="212">
        <v>1.4933926082959098E-3</v>
      </c>
      <c r="AZ166" s="177">
        <v>0</v>
      </c>
      <c r="BA166" s="178">
        <v>5.4669851888437315E-2</v>
      </c>
      <c r="BB166" s="178">
        <v>0</v>
      </c>
      <c r="BC166" s="178">
        <v>0</v>
      </c>
      <c r="BD166" s="178">
        <v>0</v>
      </c>
      <c r="BE166" s="178">
        <v>1.0747729161140536E-2</v>
      </c>
      <c r="BF166" s="178">
        <v>4.8437478059438384E-2</v>
      </c>
      <c r="BG166" s="217">
        <v>0</v>
      </c>
      <c r="BH166" s="218">
        <v>2.4073477118849052E-2</v>
      </c>
      <c r="BI166" s="218" t="s">
        <v>273</v>
      </c>
    </row>
    <row r="167" spans="1:61" x14ac:dyDescent="0.2">
      <c r="A167" s="170">
        <v>42338</v>
      </c>
      <c r="B167" s="208"/>
      <c r="C167" s="209">
        <v>1.7956312476860421</v>
      </c>
      <c r="D167" s="209">
        <v>8.6</v>
      </c>
      <c r="E167" s="209">
        <v>0.83333333333333337</v>
      </c>
      <c r="F167" s="209"/>
      <c r="G167" s="209">
        <v>1.1111111111111112</v>
      </c>
      <c r="H167" s="209">
        <v>0.82872928176795579</v>
      </c>
      <c r="I167" s="209">
        <v>4.4585987261146496</v>
      </c>
      <c r="J167" s="210">
        <v>2.9082177161152618</v>
      </c>
      <c r="K167" s="210"/>
      <c r="L167" s="246"/>
      <c r="M167" s="211"/>
      <c r="N167" s="245">
        <v>0.62916095220856671</v>
      </c>
      <c r="O167" s="213"/>
      <c r="P167" s="214"/>
      <c r="Q167" s="214"/>
      <c r="R167" s="214"/>
      <c r="S167" s="214"/>
      <c r="T167" s="214"/>
      <c r="U167" s="214"/>
      <c r="V167" s="214"/>
      <c r="W167" s="214"/>
      <c r="X167" s="214">
        <v>3.1712473572938693</v>
      </c>
      <c r="Y167" s="214">
        <v>1.0638297872340425</v>
      </c>
      <c r="Z167" s="215"/>
      <c r="AA167" s="215"/>
      <c r="AB167" s="216">
        <v>0.95933698226698649</v>
      </c>
      <c r="AC167" s="177"/>
      <c r="AD167" s="178">
        <v>2.25</v>
      </c>
      <c r="AE167" s="178"/>
      <c r="AF167" s="178">
        <v>16.527545909849749</v>
      </c>
      <c r="AG167" s="178">
        <v>12.396694214876034</v>
      </c>
      <c r="AH167" s="178">
        <v>0.82872928176795579</v>
      </c>
      <c r="AI167" s="178">
        <v>4.4585987261146496</v>
      </c>
      <c r="AJ167" s="217"/>
      <c r="AK167" s="218">
        <v>2.3527114598146914</v>
      </c>
      <c r="AL167" s="170">
        <v>42338</v>
      </c>
      <c r="AM167" s="219"/>
      <c r="AN167" s="220">
        <v>3.5630623612763592E-3</v>
      </c>
      <c r="AO167" s="209">
        <v>0</v>
      </c>
      <c r="AP167" s="209">
        <v>4.5419367274027254E-2</v>
      </c>
      <c r="AQ167" s="209">
        <v>2.758448861917389E-2</v>
      </c>
      <c r="AR167" s="209">
        <v>1.4513957711064351E-3</v>
      </c>
      <c r="AS167" s="209">
        <v>2.558064330710769E-2</v>
      </c>
      <c r="AT167" s="209">
        <v>0.22226371372229056</v>
      </c>
      <c r="AU167" s="210">
        <v>0</v>
      </c>
      <c r="AV167" s="210">
        <v>1.1390388654721795</v>
      </c>
      <c r="AW167" s="246">
        <v>0</v>
      </c>
      <c r="AX167" s="211"/>
      <c r="AY167" s="212">
        <v>4.9059047375665764E-3</v>
      </c>
      <c r="AZ167" s="177">
        <v>0</v>
      </c>
      <c r="BA167" s="178">
        <v>0</v>
      </c>
      <c r="BB167" s="178">
        <v>0</v>
      </c>
      <c r="BC167" s="178">
        <v>0</v>
      </c>
      <c r="BD167" s="178">
        <v>0</v>
      </c>
      <c r="BE167" s="178">
        <v>3.1329630504724662E-2</v>
      </c>
      <c r="BF167" s="178">
        <v>0.28440654347062133</v>
      </c>
      <c r="BG167" s="217">
        <v>0</v>
      </c>
      <c r="BH167" s="218">
        <v>3.5740990569088776E-2</v>
      </c>
      <c r="BI167" s="218" t="s">
        <v>273</v>
      </c>
    </row>
    <row r="168" spans="1:61" x14ac:dyDescent="0.2">
      <c r="A168" s="170">
        <v>42339</v>
      </c>
      <c r="B168" s="208"/>
      <c r="C168" s="209">
        <v>1.7582824356838795</v>
      </c>
      <c r="D168" s="209">
        <v>9.4096692111959293</v>
      </c>
      <c r="E168" s="209">
        <v>1.0309278350515463</v>
      </c>
      <c r="F168" s="209">
        <v>1.7391304347826086</v>
      </c>
      <c r="G168" s="209">
        <v>2.9304029304029302</v>
      </c>
      <c r="H168" s="209">
        <v>2.1739130434782608</v>
      </c>
      <c r="I168" s="209">
        <v>4.4585987261146496</v>
      </c>
      <c r="J168" s="210">
        <v>2.9082177161152618</v>
      </c>
      <c r="K168" s="210"/>
      <c r="L168" s="246"/>
      <c r="M168" s="211"/>
      <c r="N168" s="245">
        <v>2.1780196493348125</v>
      </c>
      <c r="O168" s="213"/>
      <c r="P168" s="214"/>
      <c r="Q168" s="214"/>
      <c r="R168" s="214"/>
      <c r="S168" s="214"/>
      <c r="T168" s="214"/>
      <c r="U168" s="214"/>
      <c r="V168" s="214"/>
      <c r="W168" s="214"/>
      <c r="X168" s="214"/>
      <c r="Y168" s="214">
        <v>1.0638297872340425</v>
      </c>
      <c r="Z168" s="215"/>
      <c r="AA168" s="215"/>
      <c r="AB168" s="216">
        <v>0.42148891315953813</v>
      </c>
      <c r="AC168" s="177"/>
      <c r="AD168" s="178">
        <v>1.25</v>
      </c>
      <c r="AE168" s="178"/>
      <c r="AF168" s="178">
        <v>8.1803005008347256</v>
      </c>
      <c r="AG168" s="178"/>
      <c r="AH168" s="178">
        <v>2.1739130434782608</v>
      </c>
      <c r="AI168" s="178">
        <v>4.4585987261146496</v>
      </c>
      <c r="AJ168" s="217"/>
      <c r="AK168" s="218">
        <v>2.116161702882664</v>
      </c>
      <c r="AL168" s="170">
        <v>42339</v>
      </c>
      <c r="AM168" s="219"/>
      <c r="AN168" s="220">
        <v>6.9863967868163891E-4</v>
      </c>
      <c r="AO168" s="209">
        <v>7.716049382716049E-3</v>
      </c>
      <c r="AP168" s="209">
        <v>3.0181902124031011E-2</v>
      </c>
      <c r="AQ168" s="209">
        <v>8.8982221352173845E-4</v>
      </c>
      <c r="AR168" s="209">
        <v>2.9413980436729264E-3</v>
      </c>
      <c r="AS168" s="209">
        <v>0.26352889142793962</v>
      </c>
      <c r="AT168" s="209">
        <v>0</v>
      </c>
      <c r="AU168" s="210">
        <v>0</v>
      </c>
      <c r="AV168" s="210">
        <v>0</v>
      </c>
      <c r="AW168" s="246">
        <v>4.0980679365993766E-3</v>
      </c>
      <c r="AX168" s="211"/>
      <c r="AY168" s="212">
        <v>9.3755589758487603E-3</v>
      </c>
      <c r="AZ168" s="177">
        <v>0.13516940514587358</v>
      </c>
      <c r="BA168" s="178">
        <v>0</v>
      </c>
      <c r="BB168" s="178">
        <v>0</v>
      </c>
      <c r="BC168" s="178">
        <v>0</v>
      </c>
      <c r="BD168" s="178">
        <v>0</v>
      </c>
      <c r="BE168" s="178">
        <v>0.32275430670905031</v>
      </c>
      <c r="BF168" s="178">
        <v>0</v>
      </c>
      <c r="BG168" s="217">
        <v>3.1451020234837881E-2</v>
      </c>
      <c r="BH168" s="218">
        <v>0.15362226042815635</v>
      </c>
      <c r="BI168" s="218" t="s">
        <v>273</v>
      </c>
    </row>
    <row r="169" spans="1:61" x14ac:dyDescent="0.2">
      <c r="A169" s="170">
        <v>42341</v>
      </c>
      <c r="B169" s="208"/>
      <c r="C169" s="209">
        <v>0.83287062742920592</v>
      </c>
      <c r="D169" s="209">
        <v>9.4096692111959293</v>
      </c>
      <c r="E169" s="209">
        <v>0.61855670103092786</v>
      </c>
      <c r="F169" s="209">
        <v>1.7928643996892368</v>
      </c>
      <c r="G169" s="209">
        <v>8.4249084249084252</v>
      </c>
      <c r="H169" s="209">
        <v>1.2334801762114538</v>
      </c>
      <c r="I169" s="209">
        <v>4.7619047619047619</v>
      </c>
      <c r="J169" s="210">
        <v>2.9082177161152618</v>
      </c>
      <c r="K169" s="210"/>
      <c r="L169" s="246">
        <v>9.2361111111111107</v>
      </c>
      <c r="M169" s="211"/>
      <c r="N169" s="245">
        <v>1.2120953147391238</v>
      </c>
      <c r="O169" s="213"/>
      <c r="P169" s="214"/>
      <c r="Q169" s="214"/>
      <c r="R169" s="214"/>
      <c r="S169" s="214"/>
      <c r="T169" s="214"/>
      <c r="U169" s="214"/>
      <c r="V169" s="214"/>
      <c r="W169" s="214"/>
      <c r="X169" s="214"/>
      <c r="Y169" s="214">
        <v>1.0638297872340425</v>
      </c>
      <c r="Z169" s="215"/>
      <c r="AA169" s="215"/>
      <c r="AB169" s="216">
        <v>1.0638297872340425</v>
      </c>
      <c r="AC169" s="177">
        <v>3.5087719298245612</v>
      </c>
      <c r="AD169" s="178">
        <v>2.5</v>
      </c>
      <c r="AE169" s="178"/>
      <c r="AF169" s="178">
        <v>8.9090909090909101</v>
      </c>
      <c r="AG169" s="178">
        <v>0.82644628099173556</v>
      </c>
      <c r="AH169" s="178">
        <v>1.2334801762114538</v>
      </c>
      <c r="AI169" s="178">
        <v>4.7619047619047619</v>
      </c>
      <c r="AJ169" s="217">
        <v>9.2361111111111107</v>
      </c>
      <c r="AK169" s="218">
        <v>1.3913655658169186</v>
      </c>
      <c r="AL169" s="170">
        <v>42341</v>
      </c>
      <c r="AM169" s="219"/>
      <c r="AN169" s="220">
        <v>1.1178234858906224E-3</v>
      </c>
      <c r="AO169" s="209">
        <v>0</v>
      </c>
      <c r="AP169" s="209">
        <v>4.9424085678833954E-2</v>
      </c>
      <c r="AQ169" s="209">
        <v>8.8982221352173845E-4</v>
      </c>
      <c r="AR169" s="209">
        <v>0</v>
      </c>
      <c r="AS169" s="209">
        <v>0.19262268287856391</v>
      </c>
      <c r="AT169" s="209">
        <v>1.7136557904940699E-2</v>
      </c>
      <c r="AU169" s="210">
        <v>0</v>
      </c>
      <c r="AV169" s="210">
        <v>0</v>
      </c>
      <c r="AW169" s="246">
        <v>0</v>
      </c>
      <c r="AX169" s="211"/>
      <c r="AY169" s="212">
        <v>5.7324846309475281E-3</v>
      </c>
      <c r="AZ169" s="177">
        <v>0</v>
      </c>
      <c r="BA169" s="178">
        <v>0</v>
      </c>
      <c r="BB169" s="178">
        <v>0</v>
      </c>
      <c r="BC169" s="178">
        <v>0.10397238451878225</v>
      </c>
      <c r="BD169" s="178">
        <v>0</v>
      </c>
      <c r="BE169" s="178">
        <v>0.23591265508703477</v>
      </c>
      <c r="BF169" s="178">
        <v>2.1927777229610621E-2</v>
      </c>
      <c r="BG169" s="217">
        <v>0</v>
      </c>
      <c r="BH169" s="218">
        <v>0.11758588977171976</v>
      </c>
      <c r="BI169" s="218" t="s">
        <v>273</v>
      </c>
    </row>
    <row r="170" spans="1:61" x14ac:dyDescent="0.2">
      <c r="A170" s="170">
        <v>42342</v>
      </c>
      <c r="B170" s="208"/>
      <c r="C170" s="209">
        <v>0.79526539670797125</v>
      </c>
      <c r="D170" s="209"/>
      <c r="E170" s="209">
        <v>1.8556701030927836</v>
      </c>
      <c r="F170" s="209"/>
      <c r="G170" s="209">
        <v>5.4945054945054945</v>
      </c>
      <c r="H170" s="209">
        <v>2.0888888888888886</v>
      </c>
      <c r="I170" s="209">
        <v>4.7619047619047619</v>
      </c>
      <c r="J170" s="210">
        <v>5.3094983991462108</v>
      </c>
      <c r="K170" s="210"/>
      <c r="L170" s="246"/>
      <c r="M170" s="211"/>
      <c r="N170" s="245">
        <v>1.354217379546184</v>
      </c>
      <c r="O170" s="213"/>
      <c r="P170" s="214"/>
      <c r="Q170" s="214"/>
      <c r="R170" s="214"/>
      <c r="S170" s="214"/>
      <c r="T170" s="214"/>
      <c r="U170" s="214"/>
      <c r="V170" s="214"/>
      <c r="W170" s="214"/>
      <c r="X170" s="214"/>
      <c r="Y170" s="214">
        <v>1.0638297872340425</v>
      </c>
      <c r="Z170" s="215"/>
      <c r="AA170" s="215"/>
      <c r="AB170" s="216">
        <v>1.0638297872340425</v>
      </c>
      <c r="AC170" s="177"/>
      <c r="AD170" s="178">
        <v>2.5</v>
      </c>
      <c r="AE170" s="178"/>
      <c r="AF170" s="178">
        <v>12</v>
      </c>
      <c r="AG170" s="178"/>
      <c r="AH170" s="178">
        <v>2.0888888888888886</v>
      </c>
      <c r="AI170" s="178">
        <v>4.7619047619047619</v>
      </c>
      <c r="AJ170" s="217"/>
      <c r="AK170" s="218">
        <v>2.2720187352232637</v>
      </c>
      <c r="AL170" s="170">
        <v>42342</v>
      </c>
      <c r="AM170" s="219"/>
      <c r="AN170" s="220">
        <v>6.008301236662095E-3</v>
      </c>
      <c r="AO170" s="209">
        <v>0</v>
      </c>
      <c r="AP170" s="209">
        <v>0</v>
      </c>
      <c r="AQ170" s="209">
        <v>1.4237155416347815E-2</v>
      </c>
      <c r="AR170" s="209">
        <v>0</v>
      </c>
      <c r="AS170" s="209">
        <v>1.6497979216933949E-2</v>
      </c>
      <c r="AT170" s="209">
        <v>0</v>
      </c>
      <c r="AU170" s="210">
        <v>0</v>
      </c>
      <c r="AV170" s="210">
        <v>0</v>
      </c>
      <c r="AW170" s="246">
        <v>0</v>
      </c>
      <c r="AX170" s="211"/>
      <c r="AY170" s="212">
        <v>4.5729767249548032E-4</v>
      </c>
      <c r="AZ170" s="177">
        <v>0</v>
      </c>
      <c r="BA170" s="178">
        <v>4.3388771340029615E-2</v>
      </c>
      <c r="BB170" s="178">
        <v>0</v>
      </c>
      <c r="BC170" s="178">
        <v>1.3321461766468975E-2</v>
      </c>
      <c r="BD170" s="178">
        <v>1.5200363592697138E-2</v>
      </c>
      <c r="BE170" s="178">
        <v>2.0205730822944207E-2</v>
      </c>
      <c r="BF170" s="178">
        <v>0</v>
      </c>
      <c r="BG170" s="217">
        <v>0</v>
      </c>
      <c r="BH170" s="218">
        <v>2.3064261820410593E-2</v>
      </c>
      <c r="BI170" s="218" t="s">
        <v>273</v>
      </c>
    </row>
    <row r="171" spans="1:61" x14ac:dyDescent="0.2">
      <c r="A171" s="170">
        <v>42345</v>
      </c>
      <c r="B171" s="208"/>
      <c r="C171" s="209">
        <v>2.7592592592592591</v>
      </c>
      <c r="D171" s="209"/>
      <c r="E171" s="209">
        <v>4.8319327731092443</v>
      </c>
      <c r="F171" s="209">
        <v>3.0181818181818181</v>
      </c>
      <c r="G171" s="209">
        <v>5.4945054945054945</v>
      </c>
      <c r="H171" s="209">
        <v>4.2666666666666666</v>
      </c>
      <c r="I171" s="209">
        <v>13</v>
      </c>
      <c r="J171" s="210">
        <v>5.3783783783783781</v>
      </c>
      <c r="K171" s="210"/>
      <c r="L171" s="246">
        <v>3.0644496358389448</v>
      </c>
      <c r="M171" s="211"/>
      <c r="N171" s="245">
        <v>3.9950632270057493</v>
      </c>
      <c r="O171" s="213"/>
      <c r="P171" s="214"/>
      <c r="Q171" s="214"/>
      <c r="R171" s="214"/>
      <c r="S171" s="214"/>
      <c r="T171" s="214"/>
      <c r="U171" s="214"/>
      <c r="V171" s="214"/>
      <c r="W171" s="214"/>
      <c r="X171" s="214"/>
      <c r="Y171" s="214">
        <v>1.0526315789473684</v>
      </c>
      <c r="Z171" s="215"/>
      <c r="AA171" s="215"/>
      <c r="AB171" s="216">
        <v>0.99104946606642885</v>
      </c>
      <c r="AC171" s="177"/>
      <c r="AD171" s="178">
        <v>2.3076923076923079</v>
      </c>
      <c r="AE171" s="178"/>
      <c r="AF171" s="178">
        <v>15.414258188824661</v>
      </c>
      <c r="AG171" s="178"/>
      <c r="AH171" s="178">
        <v>4.2666666666666666</v>
      </c>
      <c r="AI171" s="178">
        <v>13</v>
      </c>
      <c r="AJ171" s="217">
        <v>3.0644496358389448</v>
      </c>
      <c r="AK171" s="218">
        <v>5.9656685433341314</v>
      </c>
      <c r="AL171" s="170">
        <v>42345</v>
      </c>
      <c r="AM171" s="219"/>
      <c r="AN171" s="220">
        <v>1.0130275340883765E-2</v>
      </c>
      <c r="AO171" s="209">
        <v>7.716049382716049E-3</v>
      </c>
      <c r="AP171" s="209">
        <v>3.8582043168259708E-2</v>
      </c>
      <c r="AQ171" s="209">
        <v>4.9830043957217351E-2</v>
      </c>
      <c r="AR171" s="209">
        <v>0</v>
      </c>
      <c r="AS171" s="209">
        <v>2.3430640696390233E-2</v>
      </c>
      <c r="AT171" s="209">
        <v>5.6013525092268854E-2</v>
      </c>
      <c r="AU171" s="210">
        <v>4.4223621162771675E-4</v>
      </c>
      <c r="AV171" s="210">
        <v>0</v>
      </c>
      <c r="AW171" s="246">
        <v>1.1708765533141076E-2</v>
      </c>
      <c r="AX171" s="211"/>
      <c r="AY171" s="212">
        <v>2.1458549778396703E-3</v>
      </c>
      <c r="AZ171" s="177">
        <v>0</v>
      </c>
      <c r="BA171" s="178">
        <v>4.7727648474032575E-2</v>
      </c>
      <c r="BB171" s="178">
        <v>0</v>
      </c>
      <c r="BC171" s="178">
        <v>0.22484028152186661</v>
      </c>
      <c r="BD171" s="178">
        <v>3.8000908981742844E-3</v>
      </c>
      <c r="BE171" s="178">
        <v>2.8696436860245235E-2</v>
      </c>
      <c r="BF171" s="178">
        <v>7.1674376317682476E-2</v>
      </c>
      <c r="BG171" s="217">
        <v>8.986005781382253E-2</v>
      </c>
      <c r="BH171" s="218">
        <v>5.1691515285872194E-2</v>
      </c>
      <c r="BI171" s="218" t="s">
        <v>273</v>
      </c>
    </row>
    <row r="172" spans="1:61" x14ac:dyDescent="0.2">
      <c r="A172" s="170">
        <v>42347</v>
      </c>
      <c r="B172" s="208"/>
      <c r="C172" s="209">
        <v>0.90740740740740744</v>
      </c>
      <c r="D172" s="209"/>
      <c r="E172" s="209">
        <v>1.0416666666666665</v>
      </c>
      <c r="F172" s="209">
        <v>2.7151515151515153</v>
      </c>
      <c r="G172" s="209">
        <v>5.4945054945054945</v>
      </c>
      <c r="H172" s="209">
        <v>0.44247787610619471</v>
      </c>
      <c r="I172" s="209">
        <v>8</v>
      </c>
      <c r="J172" s="210">
        <v>4.0540540540540544</v>
      </c>
      <c r="K172" s="210"/>
      <c r="L172" s="246">
        <v>1.3741926618111859</v>
      </c>
      <c r="M172" s="211"/>
      <c r="N172" s="245">
        <v>0.57083055823801665</v>
      </c>
      <c r="O172" s="213"/>
      <c r="P172" s="214"/>
      <c r="Q172" s="214"/>
      <c r="R172" s="214"/>
      <c r="S172" s="214"/>
      <c r="T172" s="214"/>
      <c r="U172" s="214"/>
      <c r="V172" s="214"/>
      <c r="W172" s="214"/>
      <c r="X172" s="214"/>
      <c r="Y172" s="214">
        <v>1.0638297872340425</v>
      </c>
      <c r="Z172" s="215"/>
      <c r="AA172" s="215"/>
      <c r="AB172" s="216">
        <v>1.0638297872340425</v>
      </c>
      <c r="AC172" s="177"/>
      <c r="AD172" s="178">
        <v>2.3076923076923079</v>
      </c>
      <c r="AE172" s="178"/>
      <c r="AF172" s="178">
        <v>3.6608863198458574</v>
      </c>
      <c r="AG172" s="178">
        <v>2.9752066115702478</v>
      </c>
      <c r="AH172" s="178">
        <v>0.44247787610619471</v>
      </c>
      <c r="AI172" s="178">
        <v>8</v>
      </c>
      <c r="AJ172" s="217">
        <v>1.3741926618111859</v>
      </c>
      <c r="AK172" s="218">
        <v>0.60418780992567078</v>
      </c>
      <c r="AL172" s="170">
        <v>42347</v>
      </c>
      <c r="AM172" s="219"/>
      <c r="AN172" s="220">
        <v>5.8685733009257671E-3</v>
      </c>
      <c r="AO172" s="209">
        <v>0</v>
      </c>
      <c r="AP172" s="209">
        <v>1.3023474487176273E-2</v>
      </c>
      <c r="AQ172" s="209">
        <v>0</v>
      </c>
      <c r="AR172" s="209">
        <v>0</v>
      </c>
      <c r="AS172" s="209">
        <v>3.3171468851069322E-2</v>
      </c>
      <c r="AT172" s="209">
        <v>0</v>
      </c>
      <c r="AU172" s="210">
        <v>0</v>
      </c>
      <c r="AV172" s="210">
        <v>7.0485078308921995E-3</v>
      </c>
      <c r="AW172" s="246">
        <v>0</v>
      </c>
      <c r="AX172" s="211"/>
      <c r="AY172" s="212">
        <v>1.1910786658093579E-3</v>
      </c>
      <c r="AZ172" s="177">
        <v>0</v>
      </c>
      <c r="BA172" s="178">
        <v>3.6012680212224576E-2</v>
      </c>
      <c r="BB172" s="178">
        <v>0</v>
      </c>
      <c r="BC172" s="178">
        <v>0</v>
      </c>
      <c r="BD172" s="178">
        <v>0</v>
      </c>
      <c r="BE172" s="178">
        <v>4.0626416229111229E-2</v>
      </c>
      <c r="BF172" s="178">
        <v>0</v>
      </c>
      <c r="BG172" s="217">
        <v>0</v>
      </c>
      <c r="BH172" s="218">
        <v>2.8824173523693493E-2</v>
      </c>
      <c r="BI172" s="218" t="s">
        <v>273</v>
      </c>
    </row>
    <row r="173" spans="1:61" x14ac:dyDescent="0.2">
      <c r="A173" s="170">
        <v>42348</v>
      </c>
      <c r="B173" s="208"/>
      <c r="C173" s="209">
        <v>0.88888888888888884</v>
      </c>
      <c r="D173" s="209">
        <v>4.873170731707317</v>
      </c>
      <c r="E173" s="209">
        <v>0.83333333333333337</v>
      </c>
      <c r="F173" s="209">
        <v>1.8060606060606061</v>
      </c>
      <c r="G173" s="209">
        <v>6.3197026022304827</v>
      </c>
      <c r="H173" s="209">
        <v>1.5044247787610618</v>
      </c>
      <c r="I173" s="209">
        <v>7.3999999999999995</v>
      </c>
      <c r="J173" s="210">
        <v>4.0270270270270272</v>
      </c>
      <c r="K173" s="210">
        <v>9.1835496785151047</v>
      </c>
      <c r="L173" s="246">
        <v>2.7483853236223719</v>
      </c>
      <c r="M173" s="211"/>
      <c r="N173" s="245">
        <v>2.6699344120088595</v>
      </c>
      <c r="O173" s="213"/>
      <c r="P173" s="214"/>
      <c r="Q173" s="214"/>
      <c r="R173" s="214"/>
      <c r="S173" s="214"/>
      <c r="T173" s="214"/>
      <c r="U173" s="214"/>
      <c r="V173" s="214"/>
      <c r="W173" s="214"/>
      <c r="X173" s="214"/>
      <c r="Y173" s="214">
        <v>0.52910052910052907</v>
      </c>
      <c r="Z173" s="215"/>
      <c r="AA173" s="215"/>
      <c r="AB173" s="216">
        <v>0.52910052910052907</v>
      </c>
      <c r="AC173" s="177">
        <v>2.7272727272727271</v>
      </c>
      <c r="AD173" s="178">
        <v>2.3076923076923079</v>
      </c>
      <c r="AE173" s="178"/>
      <c r="AF173" s="178">
        <v>15.414258188824661</v>
      </c>
      <c r="AG173" s="178">
        <v>2.9752066115702478</v>
      </c>
      <c r="AH173" s="178">
        <v>1.5044247787610618</v>
      </c>
      <c r="AI173" s="178">
        <v>7.3999999999999995</v>
      </c>
      <c r="AJ173" s="217">
        <v>2.7483853236223719</v>
      </c>
      <c r="AK173" s="218">
        <v>4.9662267076353821</v>
      </c>
      <c r="AL173" s="170">
        <v>42348</v>
      </c>
      <c r="AM173" s="219"/>
      <c r="AN173" s="220">
        <v>9.5014996300702911E-3</v>
      </c>
      <c r="AO173" s="209">
        <v>7.716049382716049E-3</v>
      </c>
      <c r="AP173" s="209">
        <v>2.6209742405442247E-2</v>
      </c>
      <c r="AQ173" s="209">
        <v>0</v>
      </c>
      <c r="AR173" s="209">
        <v>3.1302568751396878E-3</v>
      </c>
      <c r="AS173" s="209">
        <v>5.1249041822816088E-2</v>
      </c>
      <c r="AT173" s="209">
        <v>3.7598119582481833E-2</v>
      </c>
      <c r="AU173" s="210">
        <v>5.5721762665092302E-2</v>
      </c>
      <c r="AV173" s="210">
        <v>0</v>
      </c>
      <c r="AW173" s="246">
        <v>0</v>
      </c>
      <c r="AX173" s="211"/>
      <c r="AY173" s="212">
        <v>5.2713601996863951E-3</v>
      </c>
      <c r="AZ173" s="177">
        <v>3.717158641511524E-2</v>
      </c>
      <c r="BA173" s="178">
        <v>3.8182118779226059E-3</v>
      </c>
      <c r="BB173" s="178">
        <v>0</v>
      </c>
      <c r="BC173" s="178">
        <v>0.53155881585227427</v>
      </c>
      <c r="BD173" s="178">
        <v>0</v>
      </c>
      <c r="BE173" s="178">
        <v>6.2766738301060734E-2</v>
      </c>
      <c r="BF173" s="178">
        <v>4.8110197802280014E-2</v>
      </c>
      <c r="BG173" s="217">
        <v>0</v>
      </c>
      <c r="BH173" s="218">
        <v>7.5075772200909621E-2</v>
      </c>
      <c r="BI173" s="218" t="s">
        <v>273</v>
      </c>
    </row>
    <row r="174" spans="1:61" x14ac:dyDescent="0.2">
      <c r="A174" s="170">
        <v>42349</v>
      </c>
      <c r="B174" s="208"/>
      <c r="C174" s="209">
        <v>1.4311926605504586</v>
      </c>
      <c r="D174" s="209">
        <v>2.4390243902439024</v>
      </c>
      <c r="E174" s="209">
        <v>2.5</v>
      </c>
      <c r="F174" s="209">
        <v>1.7964071856287425</v>
      </c>
      <c r="G174" s="209">
        <v>6.3670411985018731</v>
      </c>
      <c r="H174" s="209">
        <v>1.0572687224669604</v>
      </c>
      <c r="I174" s="209">
        <v>5.7142857142857144</v>
      </c>
      <c r="J174" s="210">
        <v>1.3243243243243243</v>
      </c>
      <c r="K174" s="210">
        <v>9.1835496785151047</v>
      </c>
      <c r="L174" s="246">
        <v>2.6521918372955886</v>
      </c>
      <c r="M174" s="211"/>
      <c r="N174" s="245">
        <v>2.303157218592252</v>
      </c>
      <c r="O174" s="213"/>
      <c r="P174" s="214"/>
      <c r="Q174" s="214"/>
      <c r="R174" s="214"/>
      <c r="S174" s="214"/>
      <c r="T174" s="214"/>
      <c r="U174" s="214"/>
      <c r="V174" s="214"/>
      <c r="W174" s="214"/>
      <c r="X174" s="214">
        <v>0.43010752688172649</v>
      </c>
      <c r="Y174" s="214">
        <v>1.5873015873015872</v>
      </c>
      <c r="Z174" s="215"/>
      <c r="AA174" s="215"/>
      <c r="AB174" s="216">
        <v>1.5873015873015872</v>
      </c>
      <c r="AC174" s="177">
        <v>5.4545454545454541</v>
      </c>
      <c r="AD174" s="178">
        <v>2.3076923076923079</v>
      </c>
      <c r="AE174" s="178"/>
      <c r="AF174" s="178">
        <v>4.7619047619047619</v>
      </c>
      <c r="AG174" s="178">
        <v>2.9752066115702478</v>
      </c>
      <c r="AH174" s="178">
        <v>1.0572687224669604</v>
      </c>
      <c r="AI174" s="178">
        <v>5.7142857142857144</v>
      </c>
      <c r="AJ174" s="217">
        <v>2.6521918372955886</v>
      </c>
      <c r="AK174" s="218">
        <v>2.6594456833386428</v>
      </c>
      <c r="AL174" s="170">
        <v>42349</v>
      </c>
      <c r="AM174" s="219"/>
      <c r="AN174" s="220">
        <v>9.641227565806619E-3</v>
      </c>
      <c r="AO174" s="209">
        <v>3.0864197530864196E-2</v>
      </c>
      <c r="AP174" s="209">
        <v>2.9530728399672201E-2</v>
      </c>
      <c r="AQ174" s="209">
        <v>6.317737716004343E-2</v>
      </c>
      <c r="AR174" s="209">
        <v>1.5651284375698439E-3</v>
      </c>
      <c r="AS174" s="209">
        <v>8.7755208600712488E-3</v>
      </c>
      <c r="AT174" s="209">
        <v>8.1846246710164539E-3</v>
      </c>
      <c r="AU174" s="210">
        <v>3.3167715872078757E-3</v>
      </c>
      <c r="AV174" s="210">
        <v>0</v>
      </c>
      <c r="AW174" s="246">
        <v>0</v>
      </c>
      <c r="AX174" s="211"/>
      <c r="AY174" s="212">
        <v>2.7466561040471217E-3</v>
      </c>
      <c r="AZ174" s="177">
        <v>0</v>
      </c>
      <c r="BA174" s="178">
        <v>0</v>
      </c>
      <c r="BB174" s="178">
        <v>0</v>
      </c>
      <c r="BC174" s="178">
        <v>0.18390115511759611</v>
      </c>
      <c r="BD174" s="178">
        <v>0</v>
      </c>
      <c r="BE174" s="178">
        <v>1.0747729161140536E-2</v>
      </c>
      <c r="BF174" s="178">
        <v>1.0472968229067759E-2</v>
      </c>
      <c r="BG174" s="217">
        <v>0</v>
      </c>
      <c r="BH174" s="218">
        <v>1.9642775808631434E-2</v>
      </c>
      <c r="BI174" s="218" t="s">
        <v>273</v>
      </c>
    </row>
    <row r="175" spans="1:61" x14ac:dyDescent="0.2">
      <c r="A175" s="170">
        <v>42352</v>
      </c>
      <c r="B175" s="208"/>
      <c r="C175" s="209">
        <v>0.55381207310319369</v>
      </c>
      <c r="D175" s="209">
        <v>2.9268292682926833</v>
      </c>
      <c r="E175" s="209">
        <v>1.4583333333333333</v>
      </c>
      <c r="F175" s="209">
        <v>1.1976047904191618</v>
      </c>
      <c r="G175" s="209">
        <v>2.9962546816479403</v>
      </c>
      <c r="H175" s="209">
        <v>0.96280087527352309</v>
      </c>
      <c r="I175" s="209">
        <v>5.7142857142857144</v>
      </c>
      <c r="J175" s="210">
        <v>0.64864864864864857</v>
      </c>
      <c r="K175" s="210">
        <v>9.1835496785151047</v>
      </c>
      <c r="L175" s="246">
        <v>6.4442961974649773</v>
      </c>
      <c r="M175" s="211"/>
      <c r="N175" s="245">
        <v>1.9457078715884459</v>
      </c>
      <c r="O175" s="213"/>
      <c r="P175" s="214"/>
      <c r="Q175" s="214"/>
      <c r="R175" s="214"/>
      <c r="S175" s="214"/>
      <c r="T175" s="214"/>
      <c r="U175" s="214"/>
      <c r="V175" s="214"/>
      <c r="W175" s="214"/>
      <c r="X175" s="214"/>
      <c r="Y175" s="214">
        <v>1.4799154334038116</v>
      </c>
      <c r="Z175" s="215"/>
      <c r="AA175" s="215"/>
      <c r="AB175" s="216">
        <v>0.72636839854166402</v>
      </c>
      <c r="AC175" s="177">
        <v>3.5398230088495577</v>
      </c>
      <c r="AD175" s="178">
        <v>0.74074074074074081</v>
      </c>
      <c r="AE175" s="178"/>
      <c r="AF175" s="178">
        <v>4.7619047619047619</v>
      </c>
      <c r="AG175" s="178">
        <v>2.9752066115702478</v>
      </c>
      <c r="AH175" s="178">
        <v>0.96280087527352309</v>
      </c>
      <c r="AI175" s="178">
        <v>5.7142857142857144</v>
      </c>
      <c r="AJ175" s="217">
        <v>6.4442961974649773</v>
      </c>
      <c r="AK175" s="218">
        <v>1.7403282346224336</v>
      </c>
      <c r="AL175" s="170">
        <v>42352</v>
      </c>
      <c r="AM175" s="219"/>
      <c r="AN175" s="220">
        <v>5.0302056865078005E-3</v>
      </c>
      <c r="AO175" s="209">
        <v>1.5432098765432098E-2</v>
      </c>
      <c r="AP175" s="209">
        <v>3.2558686217940683E-2</v>
      </c>
      <c r="AQ175" s="209">
        <v>1.7796444270434766E-2</v>
      </c>
      <c r="AR175" s="209">
        <v>1.5651284375698439E-3</v>
      </c>
      <c r="AS175" s="209">
        <v>2.3342885487789521E-2</v>
      </c>
      <c r="AT175" s="209">
        <v>0</v>
      </c>
      <c r="AU175" s="210">
        <v>2.2111810581385834E-3</v>
      </c>
      <c r="AV175" s="210">
        <v>0</v>
      </c>
      <c r="AW175" s="246">
        <v>5.8543827665705379E-3</v>
      </c>
      <c r="AX175" s="211"/>
      <c r="AY175" s="212">
        <v>3.0499267362250867E-3</v>
      </c>
      <c r="AZ175" s="177">
        <v>0.11827322950263938</v>
      </c>
      <c r="BA175" s="178">
        <v>0.21650996898674776</v>
      </c>
      <c r="BB175" s="178">
        <v>0</v>
      </c>
      <c r="BC175" s="178">
        <v>0</v>
      </c>
      <c r="BD175" s="178">
        <v>0</v>
      </c>
      <c r="BE175" s="178">
        <v>2.8588959568633825E-2</v>
      </c>
      <c r="BF175" s="178">
        <v>0</v>
      </c>
      <c r="BG175" s="217">
        <v>4.4930028906911265E-2</v>
      </c>
      <c r="BH175" s="218">
        <v>8.0048003671264939E-2</v>
      </c>
      <c r="BI175" s="218" t="s">
        <v>273</v>
      </c>
    </row>
    <row r="176" spans="1:61" x14ac:dyDescent="0.2">
      <c r="A176" s="170">
        <v>42353</v>
      </c>
      <c r="B176" s="208"/>
      <c r="C176" s="209">
        <v>1.4206642066420665</v>
      </c>
      <c r="D176" s="209">
        <v>2.9268292682926833</v>
      </c>
      <c r="E176" s="209">
        <v>1.0416666666666665</v>
      </c>
      <c r="F176" s="209">
        <v>2.1998929781794399</v>
      </c>
      <c r="G176" s="209">
        <v>2.9962546816479403</v>
      </c>
      <c r="H176" s="209">
        <v>1.3716814159292035</v>
      </c>
      <c r="I176" s="209">
        <v>5.5555555555555554</v>
      </c>
      <c r="J176" s="210">
        <v>4.0268456375838921</v>
      </c>
      <c r="K176" s="210">
        <v>9.1835496785151047</v>
      </c>
      <c r="L176" s="246">
        <v>3.1557922769640481</v>
      </c>
      <c r="M176" s="211"/>
      <c r="N176" s="245">
        <v>1.8864871507149181</v>
      </c>
      <c r="O176" s="213"/>
      <c r="P176" s="214"/>
      <c r="Q176" s="214"/>
      <c r="R176" s="214"/>
      <c r="S176" s="214"/>
      <c r="T176" s="214"/>
      <c r="U176" s="214"/>
      <c r="V176" s="214"/>
      <c r="W176" s="214"/>
      <c r="X176" s="214"/>
      <c r="Y176" s="214">
        <v>1.0526315789473684</v>
      </c>
      <c r="Z176" s="215"/>
      <c r="AA176" s="215"/>
      <c r="AB176" s="216">
        <v>0.48195883417438323</v>
      </c>
      <c r="AC176" s="177">
        <v>2.831858407079646</v>
      </c>
      <c r="AD176" s="178">
        <v>4.4117647058823533</v>
      </c>
      <c r="AE176" s="178"/>
      <c r="AF176" s="178"/>
      <c r="AG176" s="178">
        <v>3.833333333333333</v>
      </c>
      <c r="AH176" s="178">
        <v>1.3716814159292035</v>
      </c>
      <c r="AI176" s="178">
        <v>5.5555555555555554</v>
      </c>
      <c r="AJ176" s="217">
        <v>3.1557922769640481</v>
      </c>
      <c r="AK176" s="218">
        <v>1.6451073761951309</v>
      </c>
      <c r="AL176" s="170">
        <v>42353</v>
      </c>
      <c r="AM176" s="219"/>
      <c r="AN176" s="220">
        <v>1.648789641688668E-2</v>
      </c>
      <c r="AO176" s="209">
        <v>0</v>
      </c>
      <c r="AP176" s="209">
        <v>2.4093427801276105E-2</v>
      </c>
      <c r="AQ176" s="209">
        <v>6.2287554946521689E-3</v>
      </c>
      <c r="AR176" s="209">
        <v>1.3042736979748698E-3</v>
      </c>
      <c r="AS176" s="209">
        <v>6.3622526235516549E-2</v>
      </c>
      <c r="AT176" s="209">
        <v>7.6730856290779257E-3</v>
      </c>
      <c r="AU176" s="210">
        <v>1.7689448465108667E-2</v>
      </c>
      <c r="AV176" s="210">
        <v>0</v>
      </c>
      <c r="AW176" s="246">
        <v>1.7563148299711614E-2</v>
      </c>
      <c r="AX176" s="211"/>
      <c r="AY176" s="212">
        <v>3.7722274532420068E-3</v>
      </c>
      <c r="AZ176" s="177">
        <v>0</v>
      </c>
      <c r="BA176" s="178">
        <v>3.037213993802073E-2</v>
      </c>
      <c r="BB176" s="178">
        <v>0</v>
      </c>
      <c r="BC176" s="178">
        <v>0.7960385689719266</v>
      </c>
      <c r="BD176" s="178">
        <v>0.12920309053792567</v>
      </c>
      <c r="BE176" s="178">
        <v>7.7921036418268891E-2</v>
      </c>
      <c r="BF176" s="178">
        <v>9.8184077147510235E-3</v>
      </c>
      <c r="BG176" s="217">
        <v>0.13479008672073378</v>
      </c>
      <c r="BH176" s="218">
        <v>0.1132290334833391</v>
      </c>
      <c r="BI176" s="218" t="s">
        <v>273</v>
      </c>
    </row>
    <row r="177" spans="1:61" x14ac:dyDescent="0.2">
      <c r="A177" s="170">
        <v>42354</v>
      </c>
      <c r="B177" s="208"/>
      <c r="C177" s="209">
        <v>1.7896678966789668</v>
      </c>
      <c r="D177" s="209">
        <v>2.4390243902439024</v>
      </c>
      <c r="E177" s="209">
        <v>1.0416666666666665</v>
      </c>
      <c r="F177" s="209">
        <v>2.0529604284439156</v>
      </c>
      <c r="G177" s="209">
        <v>1.1235955056179776</v>
      </c>
      <c r="H177" s="209">
        <v>0.84033613445378152</v>
      </c>
      <c r="I177" s="209">
        <v>7.314814814814814</v>
      </c>
      <c r="J177" s="210">
        <v>4.0268456375838921</v>
      </c>
      <c r="K177" s="210">
        <v>9.1835496785151047</v>
      </c>
      <c r="L177" s="246">
        <v>3.8615179760319571</v>
      </c>
      <c r="M177" s="211"/>
      <c r="N177" s="245">
        <v>2.0678259030682891</v>
      </c>
      <c r="O177" s="213"/>
      <c r="P177" s="214"/>
      <c r="Q177" s="214"/>
      <c r="R177" s="214"/>
      <c r="S177" s="214"/>
      <c r="T177" s="214"/>
      <c r="U177" s="214"/>
      <c r="V177" s="214"/>
      <c r="W177" s="214"/>
      <c r="X177" s="214"/>
      <c r="Y177" s="214">
        <v>1.5873015873015872</v>
      </c>
      <c r="Z177" s="215"/>
      <c r="AA177" s="215"/>
      <c r="AB177" s="216">
        <v>1.5873015873015872</v>
      </c>
      <c r="AC177" s="177">
        <v>2.831858407079646</v>
      </c>
      <c r="AD177" s="178">
        <v>3.9215686274509802</v>
      </c>
      <c r="AE177" s="178"/>
      <c r="AF177" s="178">
        <v>9.0744101633393832</v>
      </c>
      <c r="AG177" s="178"/>
      <c r="AH177" s="178">
        <v>0.84033613445378152</v>
      </c>
      <c r="AI177" s="178">
        <v>7.314814814814814</v>
      </c>
      <c r="AJ177" s="217">
        <v>3.8615179760319571</v>
      </c>
      <c r="AK177" s="218">
        <v>6.373348722117945</v>
      </c>
      <c r="AL177" s="170">
        <v>42354</v>
      </c>
      <c r="AM177" s="219"/>
      <c r="AN177" s="220">
        <v>7.5453085297617021E-3</v>
      </c>
      <c r="AO177" s="209">
        <v>5.7870370370370364E-2</v>
      </c>
      <c r="AP177" s="209">
        <v>2.8456291754480157E-2</v>
      </c>
      <c r="AQ177" s="209">
        <v>8.8982221352173845E-4</v>
      </c>
      <c r="AR177" s="209">
        <v>6.3648556461173649E-4</v>
      </c>
      <c r="AS177" s="209">
        <v>9.2142969030748114E-3</v>
      </c>
      <c r="AT177" s="209">
        <v>2.6855799701772737E-2</v>
      </c>
      <c r="AU177" s="210">
        <v>1.5478267406970083E-2</v>
      </c>
      <c r="AV177" s="210">
        <v>0</v>
      </c>
      <c r="AW177" s="246">
        <v>0</v>
      </c>
      <c r="AX177" s="211"/>
      <c r="AY177" s="212">
        <v>1.9066825549863859E-3</v>
      </c>
      <c r="AZ177" s="177">
        <v>0</v>
      </c>
      <c r="BA177" s="178">
        <v>5.1025195095874824E-2</v>
      </c>
      <c r="BB177" s="178">
        <v>0</v>
      </c>
      <c r="BC177" s="178">
        <v>0.68231877340450853</v>
      </c>
      <c r="BD177" s="178">
        <v>0</v>
      </c>
      <c r="BE177" s="178">
        <v>1.1285115619197563E-2</v>
      </c>
      <c r="BF177" s="178">
        <v>3.4364427001628582E-2</v>
      </c>
      <c r="BG177" s="217">
        <v>0</v>
      </c>
      <c r="BH177" s="218">
        <v>7.3918866858797241E-2</v>
      </c>
      <c r="BI177" s="218" t="s">
        <v>273</v>
      </c>
    </row>
    <row r="178" spans="1:61" x14ac:dyDescent="0.2">
      <c r="A178" s="170">
        <v>42355</v>
      </c>
      <c r="B178" s="208"/>
      <c r="C178" s="209">
        <v>1.3837638376383763</v>
      </c>
      <c r="D178" s="209">
        <v>2.4390243902439024</v>
      </c>
      <c r="E178" s="209">
        <v>1.0416666666666665</v>
      </c>
      <c r="F178" s="209">
        <v>2.0467836257309941</v>
      </c>
      <c r="G178" s="209">
        <v>1.1235955056179776</v>
      </c>
      <c r="H178" s="209">
        <v>3.5555555555555554</v>
      </c>
      <c r="I178" s="209">
        <v>7.7</v>
      </c>
      <c r="J178" s="210">
        <v>4</v>
      </c>
      <c r="K178" s="210">
        <v>9.1835496785151047</v>
      </c>
      <c r="L178" s="246">
        <v>6.5246338215712383</v>
      </c>
      <c r="M178" s="211"/>
      <c r="N178" s="245">
        <v>3.6268128704502836</v>
      </c>
      <c r="O178" s="213"/>
      <c r="P178" s="214"/>
      <c r="Q178" s="214"/>
      <c r="R178" s="214"/>
      <c r="S178" s="214"/>
      <c r="T178" s="214"/>
      <c r="U178" s="214"/>
      <c r="V178" s="214"/>
      <c r="W178" s="214"/>
      <c r="X178" s="214"/>
      <c r="Y178" s="214">
        <v>3.5978835978836039</v>
      </c>
      <c r="Z178" s="215"/>
      <c r="AA178" s="215"/>
      <c r="AB178" s="216">
        <v>0.38510265689618756</v>
      </c>
      <c r="AC178" s="177">
        <v>2.831858407079646</v>
      </c>
      <c r="AD178" s="178">
        <v>5.3789731051344738</v>
      </c>
      <c r="AE178" s="178"/>
      <c r="AF178" s="178">
        <v>5.8201058201058196</v>
      </c>
      <c r="AG178" s="178">
        <v>12.083333333333334</v>
      </c>
      <c r="AH178" s="178">
        <v>3.5555555555555554</v>
      </c>
      <c r="AI178" s="178">
        <v>7.7</v>
      </c>
      <c r="AJ178" s="217">
        <v>6.5246338215712383</v>
      </c>
      <c r="AK178" s="218">
        <v>4.3004085232805984</v>
      </c>
      <c r="AL178" s="170">
        <v>42355</v>
      </c>
      <c r="AM178" s="219"/>
      <c r="AN178" s="220">
        <v>9.5713635979384534E-3</v>
      </c>
      <c r="AO178" s="209">
        <v>2.314814814814815E-2</v>
      </c>
      <c r="AP178" s="209">
        <v>2.0349178886212928E-2</v>
      </c>
      <c r="AQ178" s="209">
        <v>2.2245555338043458E-2</v>
      </c>
      <c r="AR178" s="209">
        <v>2.5459422584469459E-4</v>
      </c>
      <c r="AS178" s="209">
        <v>0.118732797236764</v>
      </c>
      <c r="AT178" s="209">
        <v>0.25116566959181741</v>
      </c>
      <c r="AU178" s="210">
        <v>4.4223621162771675E-4</v>
      </c>
      <c r="AV178" s="210">
        <v>0</v>
      </c>
      <c r="AW178" s="246">
        <v>0</v>
      </c>
      <c r="AX178" s="211"/>
      <c r="AY178" s="212">
        <v>4.5222721713099072E-3</v>
      </c>
      <c r="AZ178" s="177">
        <v>0</v>
      </c>
      <c r="BA178" s="178">
        <v>3.3409353931822802E-2</v>
      </c>
      <c r="BB178" s="178">
        <v>0</v>
      </c>
      <c r="BC178" s="178">
        <v>0.38989644194543344</v>
      </c>
      <c r="BD178" s="178">
        <v>0</v>
      </c>
      <c r="BE178" s="178">
        <v>0.14541677555023144</v>
      </c>
      <c r="BF178" s="178">
        <v>0.32138921252951685</v>
      </c>
      <c r="BG178" s="217">
        <v>0</v>
      </c>
      <c r="BH178" s="218">
        <v>0.12979493338209719</v>
      </c>
      <c r="BI178" s="218" t="s">
        <v>273</v>
      </c>
    </row>
    <row r="179" spans="1:61" x14ac:dyDescent="0.2">
      <c r="A179" s="170">
        <v>42356</v>
      </c>
      <c r="B179" s="208"/>
      <c r="C179" s="209">
        <v>0.92250922509225086</v>
      </c>
      <c r="D179" s="209">
        <v>2.4390243902439024</v>
      </c>
      <c r="E179" s="209">
        <v>1.25</v>
      </c>
      <c r="F179" s="209">
        <v>2.0467836257309941</v>
      </c>
      <c r="G179" s="209">
        <v>4.119850187265917</v>
      </c>
      <c r="H179" s="209">
        <v>3.6761487964989055</v>
      </c>
      <c r="I179" s="209">
        <v>7.6769690927218344</v>
      </c>
      <c r="J179" s="210">
        <v>3.9733333333333336</v>
      </c>
      <c r="K179" s="210">
        <v>9.1835496785151047</v>
      </c>
      <c r="L179" s="246">
        <v>3.4620505992010648</v>
      </c>
      <c r="M179" s="211"/>
      <c r="N179" s="245">
        <v>3.8477372435217791</v>
      </c>
      <c r="O179" s="213"/>
      <c r="P179" s="214"/>
      <c r="Q179" s="214"/>
      <c r="R179" s="214"/>
      <c r="S179" s="214"/>
      <c r="T179" s="214"/>
      <c r="U179" s="214"/>
      <c r="V179" s="214"/>
      <c r="W179" s="214"/>
      <c r="X179" s="214"/>
      <c r="Y179" s="214">
        <v>1.3756613756613727</v>
      </c>
      <c r="Z179" s="215"/>
      <c r="AA179" s="215"/>
      <c r="AB179" s="216">
        <v>1.3756613756613727</v>
      </c>
      <c r="AC179" s="177">
        <v>2.831858407079646</v>
      </c>
      <c r="AD179" s="178">
        <v>2.9339853300733498</v>
      </c>
      <c r="AE179" s="178"/>
      <c r="AF179" s="178">
        <v>15.172413793103448</v>
      </c>
      <c r="AG179" s="178">
        <v>4.0816326530612246</v>
      </c>
      <c r="AH179" s="178">
        <v>3.6761487964989055</v>
      </c>
      <c r="AI179" s="178">
        <v>7.6769690927218344</v>
      </c>
      <c r="AJ179" s="217">
        <v>3.4620505992010648</v>
      </c>
      <c r="AK179" s="218">
        <v>10.942451335445904</v>
      </c>
      <c r="AL179" s="170">
        <v>42356</v>
      </c>
      <c r="AM179" s="219"/>
      <c r="AN179" s="220">
        <v>4.4712939435624897E-3</v>
      </c>
      <c r="AO179" s="209">
        <v>3.8580246913580245E-2</v>
      </c>
      <c r="AP179" s="209">
        <v>1.9242183554802943E-2</v>
      </c>
      <c r="AQ179" s="209">
        <v>0</v>
      </c>
      <c r="AR179" s="209">
        <v>1.6172993854888385E-3</v>
      </c>
      <c r="AS179" s="209">
        <v>3.6857187612299243E-3</v>
      </c>
      <c r="AT179" s="209">
        <v>1.2788476048463209E-2</v>
      </c>
      <c r="AU179" s="210">
        <v>0.94527990235424453</v>
      </c>
      <c r="AV179" s="210">
        <v>1.40970156617844E-3</v>
      </c>
      <c r="AW179" s="246">
        <v>0</v>
      </c>
      <c r="AX179" s="211"/>
      <c r="AY179" s="212">
        <v>6.3380692056120447E-3</v>
      </c>
      <c r="AZ179" s="177">
        <v>0</v>
      </c>
      <c r="BA179" s="178">
        <v>0</v>
      </c>
      <c r="BB179" s="178">
        <v>0</v>
      </c>
      <c r="BC179" s="178">
        <v>0.23978631179644155</v>
      </c>
      <c r="BD179" s="178">
        <v>1.1400272694522854E-2</v>
      </c>
      <c r="BE179" s="178">
        <v>4.5140462476790256E-3</v>
      </c>
      <c r="BF179" s="178">
        <v>1.6364012857918372E-2</v>
      </c>
      <c r="BG179" s="217">
        <v>0</v>
      </c>
      <c r="BH179" s="218">
        <v>2.1833511456461254E-2</v>
      </c>
      <c r="BI179" s="218" t="s">
        <v>273</v>
      </c>
    </row>
    <row r="180" spans="1:61" x14ac:dyDescent="0.2">
      <c r="A180" s="170">
        <v>42359</v>
      </c>
      <c r="B180" s="208"/>
      <c r="C180" s="209">
        <v>1.2030353507310754</v>
      </c>
      <c r="D180" s="209">
        <v>2.4390243902439024</v>
      </c>
      <c r="E180" s="209">
        <v>1.0416666666666665</v>
      </c>
      <c r="F180" s="209">
        <v>3.8235294117647061</v>
      </c>
      <c r="G180" s="209">
        <v>1.1111111111111112</v>
      </c>
      <c r="H180" s="209">
        <v>3.2888888888888892</v>
      </c>
      <c r="I180" s="209">
        <v>7.1844660194174752</v>
      </c>
      <c r="J180" s="210">
        <v>5.3783783783783781</v>
      </c>
      <c r="K180" s="210">
        <v>9.1835496785151047</v>
      </c>
      <c r="L180" s="246">
        <v>3.3954727030625831</v>
      </c>
      <c r="M180" s="211"/>
      <c r="N180" s="245">
        <v>2.7232570754478607</v>
      </c>
      <c r="O180" s="213"/>
      <c r="P180" s="214"/>
      <c r="Q180" s="214"/>
      <c r="R180" s="214"/>
      <c r="S180" s="214"/>
      <c r="T180" s="214"/>
      <c r="U180" s="214"/>
      <c r="V180" s="214"/>
      <c r="W180" s="214"/>
      <c r="X180" s="214"/>
      <c r="Y180" s="214">
        <v>1.3727560718056993</v>
      </c>
      <c r="Z180" s="215"/>
      <c r="AA180" s="215"/>
      <c r="AB180" s="216">
        <v>1.3727560718056993</v>
      </c>
      <c r="AC180" s="177">
        <v>5.4867256637168138</v>
      </c>
      <c r="AD180" s="178">
        <v>2.9339853300733498</v>
      </c>
      <c r="AE180" s="178"/>
      <c r="AF180" s="178">
        <v>8.4482758620689662</v>
      </c>
      <c r="AG180" s="178">
        <v>3.8775510204081631</v>
      </c>
      <c r="AH180" s="178">
        <v>3.2888888888888892</v>
      </c>
      <c r="AI180" s="178">
        <v>7.1844660194174752</v>
      </c>
      <c r="AJ180" s="217">
        <v>3.3954727030625831</v>
      </c>
      <c r="AK180" s="218">
        <v>3.4755063210857893</v>
      </c>
      <c r="AL180" s="170">
        <v>42359</v>
      </c>
      <c r="AM180" s="219"/>
      <c r="AN180" s="220">
        <v>9.0823158228613078E-4</v>
      </c>
      <c r="AO180" s="209">
        <v>2.7006172839506171E-2</v>
      </c>
      <c r="AP180" s="209">
        <v>3.9070423461528822E-2</v>
      </c>
      <c r="AQ180" s="209">
        <v>2.4025199765086935E-2</v>
      </c>
      <c r="AR180" s="209">
        <v>1.4680904744405136E-3</v>
      </c>
      <c r="AS180" s="209">
        <v>1.7551041720142498E-2</v>
      </c>
      <c r="AT180" s="209">
        <v>1.1253858922647625E-2</v>
      </c>
      <c r="AU180" s="210">
        <v>1.2161495819762209E-2</v>
      </c>
      <c r="AV180" s="210">
        <v>0</v>
      </c>
      <c r="AW180" s="246">
        <v>0</v>
      </c>
      <c r="AX180" s="211"/>
      <c r="AY180" s="212">
        <v>3.0164425970256267E-3</v>
      </c>
      <c r="AZ180" s="177">
        <v>0</v>
      </c>
      <c r="BA180" s="178">
        <v>0</v>
      </c>
      <c r="BB180" s="178">
        <v>0</v>
      </c>
      <c r="BC180" s="178">
        <v>0</v>
      </c>
      <c r="BD180" s="178">
        <v>0</v>
      </c>
      <c r="BE180" s="178">
        <v>2.1495458322281072E-2</v>
      </c>
      <c r="BF180" s="178">
        <v>1.4400331314968168E-2</v>
      </c>
      <c r="BG180" s="217">
        <v>0</v>
      </c>
      <c r="BH180" s="218">
        <v>1.0929063231870121E-2</v>
      </c>
      <c r="BI180" s="218" t="s">
        <v>273</v>
      </c>
    </row>
    <row r="181" spans="1:61" x14ac:dyDescent="0.2">
      <c r="A181" s="170">
        <v>42360</v>
      </c>
      <c r="B181" s="208"/>
      <c r="C181" s="209">
        <v>0.99704579025110784</v>
      </c>
      <c r="D181" s="209">
        <v>2.4390243902439024</v>
      </c>
      <c r="E181" s="209">
        <v>2.2916666666666665</v>
      </c>
      <c r="F181" s="209">
        <v>1.6473829201101928</v>
      </c>
      <c r="G181" s="209">
        <v>1.1111111111111112</v>
      </c>
      <c r="H181" s="209">
        <v>1.5111111111111111</v>
      </c>
      <c r="I181" s="209">
        <v>6.7961165048543686</v>
      </c>
      <c r="J181" s="210">
        <v>3.9733333333333336</v>
      </c>
      <c r="K181" s="210">
        <v>9.1835496785151047</v>
      </c>
      <c r="L181" s="246">
        <v>3.3954727030625831</v>
      </c>
      <c r="M181" s="211"/>
      <c r="N181" s="245">
        <v>1.5334294022370019</v>
      </c>
      <c r="O181" s="213"/>
      <c r="P181" s="214"/>
      <c r="Q181" s="214"/>
      <c r="R181" s="214"/>
      <c r="S181" s="214"/>
      <c r="T181" s="214"/>
      <c r="U181" s="214"/>
      <c r="V181" s="214"/>
      <c r="W181" s="214"/>
      <c r="X181" s="214"/>
      <c r="Y181" s="214">
        <v>0.3167898627243898</v>
      </c>
      <c r="Z181" s="215"/>
      <c r="AA181" s="215"/>
      <c r="AB181" s="216">
        <v>0.3167898627243898</v>
      </c>
      <c r="AC181" s="177">
        <v>5.4867256637168138</v>
      </c>
      <c r="AD181" s="178">
        <v>2.6894865525672369</v>
      </c>
      <c r="AE181" s="178"/>
      <c r="AF181" s="178"/>
      <c r="AG181" s="178">
        <v>3.8775510204081631</v>
      </c>
      <c r="AH181" s="178">
        <v>1.5111111111111111</v>
      </c>
      <c r="AI181" s="178">
        <v>6.7961165048543686</v>
      </c>
      <c r="AJ181" s="217">
        <v>3.3954727030625831</v>
      </c>
      <c r="AK181" s="218">
        <v>1.5492458020753577</v>
      </c>
      <c r="AL181" s="170">
        <v>42360</v>
      </c>
      <c r="AM181" s="219"/>
      <c r="AN181" s="220">
        <v>1.1248098826774388E-2</v>
      </c>
      <c r="AO181" s="209">
        <v>3.8580246913580245E-2</v>
      </c>
      <c r="AP181" s="209">
        <v>3.0898193220825709E-2</v>
      </c>
      <c r="AQ181" s="209">
        <v>1.4237155416347815E-2</v>
      </c>
      <c r="AR181" s="209">
        <v>0</v>
      </c>
      <c r="AS181" s="209">
        <v>0.32671264162045255</v>
      </c>
      <c r="AT181" s="209">
        <v>0</v>
      </c>
      <c r="AU181" s="210">
        <v>2.2111810581385834E-3</v>
      </c>
      <c r="AV181" s="210">
        <v>0</v>
      </c>
      <c r="AW181" s="246">
        <v>0</v>
      </c>
      <c r="AX181" s="211"/>
      <c r="AY181" s="212">
        <v>8.2198778286216891E-3</v>
      </c>
      <c r="AZ181" s="177">
        <v>0</v>
      </c>
      <c r="BA181" s="178">
        <v>0</v>
      </c>
      <c r="BB181" s="178">
        <v>0</v>
      </c>
      <c r="BC181" s="178">
        <v>0</v>
      </c>
      <c r="BD181" s="178">
        <v>8.5122036119103975E-2</v>
      </c>
      <c r="BE181" s="178">
        <v>0.40013795666926216</v>
      </c>
      <c r="BF181" s="178">
        <v>0</v>
      </c>
      <c r="BG181" s="217">
        <v>0</v>
      </c>
      <c r="BH181" s="218">
        <v>0.18604022501458192</v>
      </c>
      <c r="BI181" s="218" t="s">
        <v>273</v>
      </c>
    </row>
    <row r="182" spans="1:61" x14ac:dyDescent="0.2">
      <c r="A182" s="170">
        <v>42361</v>
      </c>
      <c r="B182" s="208"/>
      <c r="C182" s="209">
        <v>1.0091743119266057</v>
      </c>
      <c r="D182" s="209">
        <v>2.4390243902439024</v>
      </c>
      <c r="E182" s="209">
        <v>1.25</v>
      </c>
      <c r="F182" s="209">
        <v>2.7569060773480665</v>
      </c>
      <c r="G182" s="209">
        <v>1.1111111111111112</v>
      </c>
      <c r="H182" s="209">
        <v>0.88888888888888884</v>
      </c>
      <c r="I182" s="209">
        <v>7.1844660194174752</v>
      </c>
      <c r="J182" s="210">
        <v>2.666666666666667</v>
      </c>
      <c r="K182" s="210">
        <v>9.1835496785151047</v>
      </c>
      <c r="L182" s="246">
        <v>3.4620505992010648</v>
      </c>
      <c r="M182" s="211"/>
      <c r="N182" s="245">
        <v>1.6525031803072265</v>
      </c>
      <c r="O182" s="213"/>
      <c r="P182" s="214"/>
      <c r="Q182" s="214"/>
      <c r="R182" s="214"/>
      <c r="S182" s="214"/>
      <c r="T182" s="214"/>
      <c r="U182" s="214"/>
      <c r="V182" s="214"/>
      <c r="W182" s="214"/>
      <c r="X182" s="214"/>
      <c r="Y182" s="214">
        <v>0.42105263157895334</v>
      </c>
      <c r="Z182" s="215"/>
      <c r="AA182" s="215"/>
      <c r="AB182" s="216">
        <v>0.42105263157895334</v>
      </c>
      <c r="AC182" s="177">
        <v>6.024096385542169</v>
      </c>
      <c r="AD182" s="178">
        <v>3.1476997578692498</v>
      </c>
      <c r="AE182" s="178"/>
      <c r="AF182" s="178">
        <v>5</v>
      </c>
      <c r="AG182" s="178">
        <v>2</v>
      </c>
      <c r="AH182" s="178">
        <v>0.88888888888888884</v>
      </c>
      <c r="AI182" s="178">
        <v>7.1844660194174752</v>
      </c>
      <c r="AJ182" s="217">
        <v>3.4620505992010648</v>
      </c>
      <c r="AK182" s="218">
        <v>1.8983558138911334</v>
      </c>
      <c r="AL182" s="170">
        <v>42361</v>
      </c>
      <c r="AM182" s="219"/>
      <c r="AN182" s="220">
        <v>1.4671433252314418E-3</v>
      </c>
      <c r="AO182" s="209">
        <v>7.716049382716049E-2</v>
      </c>
      <c r="AP182" s="209">
        <v>2.7837676716339285E-2</v>
      </c>
      <c r="AQ182" s="209">
        <v>3.5592888540869538E-3</v>
      </c>
      <c r="AR182" s="209">
        <v>0</v>
      </c>
      <c r="AS182" s="209">
        <v>1.2417362017000817E-2</v>
      </c>
      <c r="AT182" s="209">
        <v>0</v>
      </c>
      <c r="AU182" s="210">
        <v>0</v>
      </c>
      <c r="AV182" s="210">
        <v>0</v>
      </c>
      <c r="AW182" s="246">
        <v>0</v>
      </c>
      <c r="AX182" s="211"/>
      <c r="AY182" s="212">
        <v>1.1317639049417433E-3</v>
      </c>
      <c r="AZ182" s="177">
        <v>8.9211807396276571E-2</v>
      </c>
      <c r="BA182" s="178">
        <v>4.9376421784953696E-2</v>
      </c>
      <c r="BB182" s="178">
        <v>0</v>
      </c>
      <c r="BC182" s="178">
        <v>0</v>
      </c>
      <c r="BD182" s="178">
        <v>0.10108241789143597</v>
      </c>
      <c r="BE182" s="178">
        <v>1.520803676301386E-2</v>
      </c>
      <c r="BF182" s="178">
        <v>0</v>
      </c>
      <c r="BG182" s="217">
        <v>0</v>
      </c>
      <c r="BH182" s="218">
        <v>2.7494963130628214E-2</v>
      </c>
      <c r="BI182" s="218" t="s">
        <v>273</v>
      </c>
    </row>
    <row r="183" spans="1:61" x14ac:dyDescent="0.2">
      <c r="A183" s="170">
        <v>42362</v>
      </c>
      <c r="B183" s="208"/>
      <c r="C183" s="209">
        <v>0.60164083865086604</v>
      </c>
      <c r="D183" s="209">
        <v>2.4390243902439024</v>
      </c>
      <c r="E183" s="209">
        <v>1.4583333333333333</v>
      </c>
      <c r="F183" s="209">
        <v>2.7624309392265194</v>
      </c>
      <c r="G183" s="209">
        <v>3.7037037037037033</v>
      </c>
      <c r="H183" s="209">
        <v>1.5985790408525755</v>
      </c>
      <c r="I183" s="209">
        <v>6.6990291262135919</v>
      </c>
      <c r="J183" s="210">
        <v>2.666666666666667</v>
      </c>
      <c r="K183" s="210">
        <v>9.1824357108199894</v>
      </c>
      <c r="L183" s="246">
        <v>2.463382157123835</v>
      </c>
      <c r="M183" s="211"/>
      <c r="N183" s="245">
        <v>1.7665577579327947</v>
      </c>
      <c r="O183" s="213"/>
      <c r="P183" s="214"/>
      <c r="Q183" s="214"/>
      <c r="R183" s="214"/>
      <c r="S183" s="214"/>
      <c r="T183" s="214"/>
      <c r="U183" s="214"/>
      <c r="V183" s="214"/>
      <c r="W183" s="214"/>
      <c r="X183" s="214"/>
      <c r="Y183" s="214">
        <v>0.42105263157895334</v>
      </c>
      <c r="Z183" s="215"/>
      <c r="AA183" s="215"/>
      <c r="AB183" s="216">
        <v>0.42105263157895334</v>
      </c>
      <c r="AC183" s="177">
        <v>6.024096385542169</v>
      </c>
      <c r="AD183" s="178">
        <v>2.9055690072639226</v>
      </c>
      <c r="AE183" s="178"/>
      <c r="AF183" s="178"/>
      <c r="AG183" s="178">
        <v>2</v>
      </c>
      <c r="AH183" s="178">
        <v>1.5985790408525755</v>
      </c>
      <c r="AI183" s="178">
        <v>6.6990291262135919</v>
      </c>
      <c r="AJ183" s="217">
        <v>2.463382157123835</v>
      </c>
      <c r="AK183" s="218">
        <v>1.6027502296645064</v>
      </c>
      <c r="AL183" s="170">
        <v>42362</v>
      </c>
      <c r="AM183" s="219"/>
      <c r="AN183" s="220">
        <v>5.4493894937167834E-3</v>
      </c>
      <c r="AO183" s="209">
        <v>3.8580246913580245E-2</v>
      </c>
      <c r="AP183" s="209">
        <v>2.770744197146752E-2</v>
      </c>
      <c r="AQ183" s="209">
        <v>3.2033599686782578E-2</v>
      </c>
      <c r="AR183" s="209">
        <v>2.0190156844650986E-3</v>
      </c>
      <c r="AS183" s="209">
        <v>0.17594919324442854</v>
      </c>
      <c r="AT183" s="209">
        <v>0</v>
      </c>
      <c r="AU183" s="210">
        <v>1.1055905290692917E-3</v>
      </c>
      <c r="AV183" s="210">
        <v>4.2291046985353199E-3</v>
      </c>
      <c r="AW183" s="246">
        <v>0</v>
      </c>
      <c r="AX183" s="211"/>
      <c r="AY183" s="212">
        <v>6.6279461821102253E-3</v>
      </c>
      <c r="AZ183" s="177">
        <v>0</v>
      </c>
      <c r="BA183" s="178">
        <v>6.0744279876041455E-3</v>
      </c>
      <c r="BB183" s="178">
        <v>0</v>
      </c>
      <c r="BC183" s="178">
        <v>0</v>
      </c>
      <c r="BD183" s="178">
        <v>0</v>
      </c>
      <c r="BE183" s="178">
        <v>0.21549196968086776</v>
      </c>
      <c r="BF183" s="178">
        <v>0</v>
      </c>
      <c r="BG183" s="217">
        <v>0</v>
      </c>
      <c r="BH183" s="218">
        <v>0.10042922969826598</v>
      </c>
      <c r="BI183" s="218" t="s">
        <v>273</v>
      </c>
    </row>
    <row r="184" spans="1:61" x14ac:dyDescent="0.2">
      <c r="A184" s="170">
        <v>42363</v>
      </c>
      <c r="B184" s="208"/>
      <c r="C184" s="209">
        <v>1.0689273866568376</v>
      </c>
      <c r="D184" s="209">
        <v>2.4390243902439024</v>
      </c>
      <c r="E184" s="209">
        <v>0.82474226804123718</v>
      </c>
      <c r="F184" s="209">
        <v>2.8248587570621471</v>
      </c>
      <c r="G184" s="209">
        <v>3.7037037037037033</v>
      </c>
      <c r="H184" s="209">
        <v>2.5777777777777779</v>
      </c>
      <c r="I184" s="209"/>
      <c r="J184" s="210">
        <v>2.666666666666667</v>
      </c>
      <c r="K184" s="210">
        <v>9.1824357108199894</v>
      </c>
      <c r="L184" s="246"/>
      <c r="M184" s="211"/>
      <c r="N184" s="245">
        <v>1.7198179277256145</v>
      </c>
      <c r="O184" s="213"/>
      <c r="P184" s="214"/>
      <c r="Q184" s="214"/>
      <c r="R184" s="214"/>
      <c r="S184" s="214"/>
      <c r="T184" s="214"/>
      <c r="U184" s="214"/>
      <c r="V184" s="214"/>
      <c r="W184" s="214"/>
      <c r="X184" s="214"/>
      <c r="Y184" s="214">
        <v>1.0526315789473684</v>
      </c>
      <c r="Z184" s="215"/>
      <c r="AA184" s="215"/>
      <c r="AB184" s="216">
        <v>1.0526315789473684</v>
      </c>
      <c r="AC184" s="177">
        <v>13.675213675213676</v>
      </c>
      <c r="AD184" s="178">
        <v>2.4154589371980677</v>
      </c>
      <c r="AE184" s="178"/>
      <c r="AF184" s="178">
        <v>9.4827586206896548</v>
      </c>
      <c r="AG184" s="178">
        <v>2</v>
      </c>
      <c r="AH184" s="178">
        <v>2.5777777777777779</v>
      </c>
      <c r="AI184" s="178"/>
      <c r="AJ184" s="217"/>
      <c r="AK184" s="218">
        <v>1.8310562336768594</v>
      </c>
      <c r="AL184" s="170">
        <v>42363</v>
      </c>
      <c r="AM184" s="219"/>
      <c r="AN184" s="220">
        <v>3.8425182327490141E-3</v>
      </c>
      <c r="AO184" s="209">
        <v>0</v>
      </c>
      <c r="AP184" s="209">
        <v>5.5024179708319755E-3</v>
      </c>
      <c r="AQ184" s="209">
        <v>1.0677866562260861E-2</v>
      </c>
      <c r="AR184" s="209">
        <v>1.4701773123572733E-3</v>
      </c>
      <c r="AS184" s="209">
        <v>2.4878601638301991E-2</v>
      </c>
      <c r="AT184" s="209">
        <v>0.10230780838770567</v>
      </c>
      <c r="AU184" s="210">
        <v>0</v>
      </c>
      <c r="AV184" s="210">
        <v>0</v>
      </c>
      <c r="AW184" s="246">
        <v>9.718275392507093E-3</v>
      </c>
      <c r="AX184" s="211"/>
      <c r="AY184" s="212">
        <v>2.578278718358409E-3</v>
      </c>
      <c r="AZ184" s="177">
        <v>5.4743609084078798E-2</v>
      </c>
      <c r="BA184" s="178">
        <v>0.15099292426330305</v>
      </c>
      <c r="BB184" s="178">
        <v>0</v>
      </c>
      <c r="BC184" s="178">
        <v>0</v>
      </c>
      <c r="BD184" s="178">
        <v>0</v>
      </c>
      <c r="BE184" s="178">
        <v>3.0469812171833421E-2</v>
      </c>
      <c r="BF184" s="178">
        <v>0.13091210286334698</v>
      </c>
      <c r="BG184" s="217">
        <v>7.4583847985472698E-2</v>
      </c>
      <c r="BH184" s="218">
        <v>7.0669685897970985E-2</v>
      </c>
      <c r="BI184" s="218" t="s">
        <v>273</v>
      </c>
    </row>
    <row r="185" spans="1:61" x14ac:dyDescent="0.2">
      <c r="A185" s="170">
        <v>42366</v>
      </c>
      <c r="B185" s="208"/>
      <c r="C185" s="209">
        <v>0.61111111111111116</v>
      </c>
      <c r="D185" s="209">
        <v>2.4390243902439024</v>
      </c>
      <c r="E185" s="209">
        <v>0.81967213114754101</v>
      </c>
      <c r="F185" s="209">
        <v>3.7837837837837842</v>
      </c>
      <c r="G185" s="209">
        <v>1.8518518518518516</v>
      </c>
      <c r="H185" s="209">
        <v>1.4416775884665793</v>
      </c>
      <c r="I185" s="209">
        <v>9.4285714285714288</v>
      </c>
      <c r="J185" s="210">
        <v>2.64</v>
      </c>
      <c r="K185" s="210">
        <v>9.1824357108199894</v>
      </c>
      <c r="L185" s="246">
        <v>2.6389444222311078</v>
      </c>
      <c r="M185" s="211"/>
      <c r="N185" s="245">
        <v>1.6794324695772138</v>
      </c>
      <c r="O185" s="213"/>
      <c r="P185" s="214"/>
      <c r="Q185" s="214"/>
      <c r="R185" s="214"/>
      <c r="S185" s="214"/>
      <c r="T185" s="214"/>
      <c r="U185" s="214"/>
      <c r="V185" s="214"/>
      <c r="W185" s="214"/>
      <c r="X185" s="214"/>
      <c r="Y185" s="214">
        <v>0.42105263157895334</v>
      </c>
      <c r="Z185" s="215"/>
      <c r="AA185" s="215"/>
      <c r="AB185" s="216">
        <v>0.4210526315789534</v>
      </c>
      <c r="AC185" s="177">
        <v>13.333333333333334</v>
      </c>
      <c r="AD185" s="178">
        <v>3.3333333333333335</v>
      </c>
      <c r="AE185" s="178"/>
      <c r="AF185" s="178"/>
      <c r="AG185" s="178">
        <v>2</v>
      </c>
      <c r="AH185" s="178">
        <v>1.4416775884665793</v>
      </c>
      <c r="AI185" s="178">
        <v>9.4285714285714288</v>
      </c>
      <c r="AJ185" s="217">
        <v>2.6389444222311078</v>
      </c>
      <c r="AK185" s="218">
        <v>1.8174442333540597</v>
      </c>
      <c r="AL185" s="170">
        <v>42366</v>
      </c>
      <c r="AM185" s="219"/>
      <c r="AN185" s="220">
        <v>9.0823158228613074E-3</v>
      </c>
      <c r="AO185" s="209">
        <v>3.8580246913580245E-2</v>
      </c>
      <c r="AP185" s="209">
        <v>1.6279343108970341E-2</v>
      </c>
      <c r="AQ185" s="209">
        <v>2.4915021978608676E-2</v>
      </c>
      <c r="AR185" s="209">
        <v>0</v>
      </c>
      <c r="AS185" s="209">
        <v>0.14782364888790017</v>
      </c>
      <c r="AT185" s="209">
        <v>1.7903866467848494E-2</v>
      </c>
      <c r="AU185" s="210">
        <v>0</v>
      </c>
      <c r="AV185" s="210">
        <v>0</v>
      </c>
      <c r="AW185" s="246">
        <v>1.3230905052449414E-2</v>
      </c>
      <c r="AX185" s="211"/>
      <c r="AY185" s="212">
        <v>4.0372304977634461E-3</v>
      </c>
      <c r="AZ185" s="177">
        <v>3.3792351286468396E-2</v>
      </c>
      <c r="BA185" s="178">
        <v>0.1702575387382762</v>
      </c>
      <c r="BB185" s="178">
        <v>0</v>
      </c>
      <c r="BC185" s="178">
        <v>0</v>
      </c>
      <c r="BD185" s="178">
        <v>6.8401636167137125E-2</v>
      </c>
      <c r="BE185" s="178">
        <v>0.18104549771941233</v>
      </c>
      <c r="BF185" s="178">
        <v>2.2909618001085725E-2</v>
      </c>
      <c r="BG185" s="217">
        <v>0.10154186532961947</v>
      </c>
      <c r="BH185" s="218">
        <v>0.13917325115539114</v>
      </c>
      <c r="BI185" s="218" t="s">
        <v>273</v>
      </c>
    </row>
    <row r="186" spans="1:61" x14ac:dyDescent="0.2">
      <c r="A186" s="170">
        <v>42367</v>
      </c>
      <c r="B186" s="208"/>
      <c r="C186" s="209">
        <v>0.49705449189985268</v>
      </c>
      <c r="D186" s="209">
        <v>2.4390243902439024</v>
      </c>
      <c r="E186" s="209">
        <v>1.8367346938775513</v>
      </c>
      <c r="F186" s="209">
        <v>4.3081081081081081</v>
      </c>
      <c r="G186" s="209">
        <v>3.5714285714285712</v>
      </c>
      <c r="H186" s="209">
        <v>1.3043478260869565</v>
      </c>
      <c r="I186" s="209"/>
      <c r="J186" s="210">
        <v>3.8701298701298703</v>
      </c>
      <c r="K186" s="210">
        <v>9.1824357108199894</v>
      </c>
      <c r="L186" s="246">
        <v>1.3061442089830735</v>
      </c>
      <c r="M186" s="211"/>
      <c r="N186" s="245">
        <v>2.0241578885225331</v>
      </c>
      <c r="O186" s="213"/>
      <c r="P186" s="214"/>
      <c r="Q186" s="214"/>
      <c r="R186" s="214"/>
      <c r="S186" s="214"/>
      <c r="T186" s="214"/>
      <c r="U186" s="214"/>
      <c r="V186" s="214"/>
      <c r="W186" s="214"/>
      <c r="X186" s="214"/>
      <c r="Y186" s="214">
        <v>0.42105263157895334</v>
      </c>
      <c r="Z186" s="215"/>
      <c r="AA186" s="215"/>
      <c r="AB186" s="216">
        <v>0.42105263157895334</v>
      </c>
      <c r="AC186" s="177">
        <v>13.333333333333334</v>
      </c>
      <c r="AD186" s="178">
        <v>4.5346062052505962</v>
      </c>
      <c r="AE186" s="178"/>
      <c r="AF186" s="178"/>
      <c r="AG186" s="178">
        <v>2</v>
      </c>
      <c r="AH186" s="178">
        <v>1.3043478260869565</v>
      </c>
      <c r="AI186" s="178"/>
      <c r="AJ186" s="217">
        <v>1.3061442089830735</v>
      </c>
      <c r="AK186" s="218">
        <v>1.9244946220167602</v>
      </c>
      <c r="AL186" s="170">
        <v>42367</v>
      </c>
      <c r="AM186" s="219"/>
      <c r="AN186" s="220">
        <v>6.4274850438710788E-3</v>
      </c>
      <c r="AO186" s="209">
        <v>3.0864197530864196E-2</v>
      </c>
      <c r="AP186" s="209">
        <v>6.5117372435881365E-2</v>
      </c>
      <c r="AQ186" s="209">
        <v>2.6694666405652153E-2</v>
      </c>
      <c r="AR186" s="209">
        <v>9.9124801046090115E-4</v>
      </c>
      <c r="AS186" s="209">
        <v>2.8783708421033692E-2</v>
      </c>
      <c r="AT186" s="209">
        <v>5.1153904193852837E-4</v>
      </c>
      <c r="AU186" s="210">
        <v>6.8546612802296092E-3</v>
      </c>
      <c r="AV186" s="210">
        <v>0</v>
      </c>
      <c r="AW186" s="246">
        <v>0</v>
      </c>
      <c r="AX186" s="211"/>
      <c r="AY186" s="212">
        <v>3.6057634469361202E-3</v>
      </c>
      <c r="AZ186" s="177">
        <v>0</v>
      </c>
      <c r="BA186" s="178">
        <v>7.4628686704850941E-2</v>
      </c>
      <c r="BB186" s="178">
        <v>0</v>
      </c>
      <c r="BC186" s="178">
        <v>0</v>
      </c>
      <c r="BD186" s="178">
        <v>0</v>
      </c>
      <c r="BE186" s="178">
        <v>3.5252551648540957E-2</v>
      </c>
      <c r="BF186" s="178">
        <v>6.5456051431673492E-4</v>
      </c>
      <c r="BG186" s="217">
        <v>0</v>
      </c>
      <c r="BH186" s="218">
        <v>3.7365581049501898E-2</v>
      </c>
      <c r="BI186" s="218" t="s">
        <v>273</v>
      </c>
    </row>
    <row r="187" spans="1:61" x14ac:dyDescent="0.2">
      <c r="A187" s="170">
        <v>42368</v>
      </c>
      <c r="B187" s="208">
        <v>1.1764705882352942</v>
      </c>
      <c r="C187" s="209">
        <v>0.67989709665564124</v>
      </c>
      <c r="D187" s="209"/>
      <c r="E187" s="209">
        <v>1.8367346938775513</v>
      </c>
      <c r="F187" s="209">
        <v>3.7837837837837842</v>
      </c>
      <c r="G187" s="209">
        <v>6.2068965517241379</v>
      </c>
      <c r="H187" s="209">
        <v>0.82608695652173902</v>
      </c>
      <c r="I187" s="209">
        <v>7.3807380738073807</v>
      </c>
      <c r="J187" s="210">
        <v>1.2987012987012987</v>
      </c>
      <c r="K187" s="210">
        <v>9.1824357108199894</v>
      </c>
      <c r="L187" s="246">
        <v>2.6389444222311078</v>
      </c>
      <c r="M187" s="211"/>
      <c r="N187" s="245">
        <v>2.4712764527493047</v>
      </c>
      <c r="O187" s="213"/>
      <c r="P187" s="214"/>
      <c r="Q187" s="214"/>
      <c r="R187" s="214"/>
      <c r="S187" s="214"/>
      <c r="T187" s="214"/>
      <c r="U187" s="214"/>
      <c r="V187" s="214"/>
      <c r="W187" s="214"/>
      <c r="X187" s="214"/>
      <c r="Y187" s="214">
        <v>1.4736842105263219</v>
      </c>
      <c r="Z187" s="215"/>
      <c r="AA187" s="215"/>
      <c r="AB187" s="216">
        <v>1.4736842105263219</v>
      </c>
      <c r="AC187" s="177">
        <v>13.333333333333334</v>
      </c>
      <c r="AD187" s="178">
        <v>1.1764705882352942</v>
      </c>
      <c r="AE187" s="178"/>
      <c r="AF187" s="178">
        <v>5.8620689655172411</v>
      </c>
      <c r="AG187" s="178"/>
      <c r="AH187" s="178">
        <v>0.82608695652173902</v>
      </c>
      <c r="AI187" s="178">
        <v>7.3807380738073807</v>
      </c>
      <c r="AJ187" s="217">
        <v>2.6389444222311078</v>
      </c>
      <c r="AK187" s="218">
        <v>1.9856808179821093</v>
      </c>
      <c r="AL187" s="170">
        <v>42368</v>
      </c>
      <c r="AM187" s="208">
        <v>1.1764705882352942</v>
      </c>
      <c r="AN187" s="209">
        <v>1.4671433252314419E-2</v>
      </c>
      <c r="AO187" s="209"/>
      <c r="AP187" s="209">
        <v>8.9210800237157467E-2</v>
      </c>
      <c r="AQ187" s="209">
        <v>0</v>
      </c>
      <c r="AR187" s="209">
        <v>3.3389406668156672E-3</v>
      </c>
      <c r="AS187" s="209">
        <v>2.3211252674888452E-2</v>
      </c>
      <c r="AT187" s="209">
        <v>7.1871235392363231E-2</v>
      </c>
      <c r="AU187" s="210">
        <v>2.2111810581385834E-3</v>
      </c>
      <c r="AV187" s="210">
        <v>0</v>
      </c>
      <c r="AW187" s="246">
        <v>0</v>
      </c>
      <c r="AX187" s="211"/>
      <c r="AY187" s="212">
        <v>6.243143635281518E-3</v>
      </c>
      <c r="AZ187" s="177">
        <v>0</v>
      </c>
      <c r="BA187" s="178">
        <v>8.6777542680059223E-3</v>
      </c>
      <c r="BB187" s="178">
        <v>0</v>
      </c>
      <c r="BC187" s="178">
        <v>0</v>
      </c>
      <c r="BD187" s="178">
        <v>3.6480872622473133E-2</v>
      </c>
      <c r="BE187" s="178">
        <v>2.8427743631216716E-2</v>
      </c>
      <c r="BF187" s="178">
        <v>9.1965752261501263E-2</v>
      </c>
      <c r="BG187" s="217">
        <v>0</v>
      </c>
      <c r="BH187" s="218">
        <v>2.3581176973269315E-2</v>
      </c>
      <c r="BI187" s="218">
        <v>2.8290857830685523E-2</v>
      </c>
    </row>
    <row r="188" spans="1:61" x14ac:dyDescent="0.2">
      <c r="A188" s="170">
        <v>42373</v>
      </c>
      <c r="B188" s="208">
        <v>3.263403263403263</v>
      </c>
      <c r="C188" s="209">
        <v>0.31411677753141171</v>
      </c>
      <c r="D188" s="209"/>
      <c r="E188" s="209">
        <v>2.8571428571428572</v>
      </c>
      <c r="F188" s="209">
        <v>2.7722222222222221</v>
      </c>
      <c r="G188" s="209">
        <v>6.2068965517241379</v>
      </c>
      <c r="H188" s="209">
        <v>1.1919965942954449</v>
      </c>
      <c r="I188" s="209">
        <v>9.9009900990099009</v>
      </c>
      <c r="J188" s="210">
        <v>2.5714285714285712</v>
      </c>
      <c r="K188" s="210">
        <v>9.1824357108199894</v>
      </c>
      <c r="L188" s="246">
        <v>2.6256164200986269</v>
      </c>
      <c r="M188" s="211"/>
      <c r="N188" s="245">
        <v>1.5346189046605412</v>
      </c>
      <c r="O188" s="213"/>
      <c r="P188" s="214"/>
      <c r="Q188" s="214"/>
      <c r="R188" s="214"/>
      <c r="S188" s="214"/>
      <c r="T188" s="214"/>
      <c r="U188" s="214"/>
      <c r="V188" s="214"/>
      <c r="W188" s="214"/>
      <c r="X188" s="214"/>
      <c r="Y188" s="214">
        <v>3.5789473684210584</v>
      </c>
      <c r="Z188" s="215"/>
      <c r="AA188" s="215"/>
      <c r="AB188" s="216">
        <v>3.5789473684210584</v>
      </c>
      <c r="AC188" s="177">
        <v>3</v>
      </c>
      <c r="AD188" s="178">
        <v>3.263403263403263</v>
      </c>
      <c r="AE188" s="178"/>
      <c r="AF188" s="178"/>
      <c r="AG188" s="178"/>
      <c r="AH188" s="178">
        <v>1.1919965942954449</v>
      </c>
      <c r="AI188" s="178">
        <v>9.9009900990099009</v>
      </c>
      <c r="AJ188" s="217">
        <v>2.6256164200986269</v>
      </c>
      <c r="AK188" s="218">
        <v>1.1048759791592482</v>
      </c>
      <c r="AL188" s="221">
        <v>42373</v>
      </c>
      <c r="AM188" s="208">
        <v>5.7273178168839038E-4</v>
      </c>
      <c r="AN188" s="209">
        <v>2.6548307789902277E-3</v>
      </c>
      <c r="AO188" s="209"/>
      <c r="AP188" s="209">
        <v>0</v>
      </c>
      <c r="AQ188" s="209">
        <v>2.3135377551565198E-2</v>
      </c>
      <c r="AR188" s="209">
        <v>0</v>
      </c>
      <c r="AS188" s="209">
        <v>2.1982679754478478E-2</v>
      </c>
      <c r="AT188" s="209">
        <v>0</v>
      </c>
      <c r="AU188" s="210">
        <v>0</v>
      </c>
      <c r="AV188" s="210">
        <v>0</v>
      </c>
      <c r="AW188" s="246">
        <v>0</v>
      </c>
      <c r="AX188" s="211"/>
      <c r="AY188" s="212">
        <v>5.4525465651371341E-4</v>
      </c>
      <c r="AZ188" s="177">
        <v>0.13111432299149739</v>
      </c>
      <c r="BA188" s="178">
        <v>8.6777542680059223E-3</v>
      </c>
      <c r="BB188" s="178">
        <v>0</v>
      </c>
      <c r="BC188" s="178">
        <v>0.20534545942459495</v>
      </c>
      <c r="BD188" s="178">
        <v>0</v>
      </c>
      <c r="BE188" s="178">
        <v>2.6923061548657042E-2</v>
      </c>
      <c r="BF188" s="178">
        <v>0</v>
      </c>
      <c r="BG188" s="217">
        <v>0</v>
      </c>
      <c r="BH188" s="218">
        <v>3.5125615387114111E-2</v>
      </c>
      <c r="BI188" s="218" t="s">
        <v>273</v>
      </c>
    </row>
    <row r="189" spans="1:61" x14ac:dyDescent="0.2">
      <c r="A189" s="170">
        <v>42374</v>
      </c>
      <c r="B189" s="208">
        <v>3.0232558139534884</v>
      </c>
      <c r="C189" s="209">
        <v>0.35113657364627615</v>
      </c>
      <c r="D189" s="209"/>
      <c r="E189" s="209">
        <v>2.8571428571428572</v>
      </c>
      <c r="F189" s="209">
        <v>2.8079096045197738</v>
      </c>
      <c r="G189" s="209">
        <v>6.2068965517241379</v>
      </c>
      <c r="H189" s="209">
        <v>2.1276595744680851</v>
      </c>
      <c r="I189" s="209">
        <v>1.8518518518518516</v>
      </c>
      <c r="J189" s="210">
        <v>2.5714285714285712</v>
      </c>
      <c r="K189" s="210">
        <v>9.1824357108199894</v>
      </c>
      <c r="L189" s="246">
        <v>2.6256164200986269</v>
      </c>
      <c r="M189" s="211"/>
      <c r="N189" s="245">
        <v>1.7386886093674949</v>
      </c>
      <c r="O189" s="213"/>
      <c r="P189" s="214"/>
      <c r="Q189" s="214"/>
      <c r="R189" s="214"/>
      <c r="S189" s="214"/>
      <c r="T189" s="214"/>
      <c r="U189" s="214"/>
      <c r="V189" s="214"/>
      <c r="W189" s="214"/>
      <c r="X189" s="214"/>
      <c r="Y189" s="214">
        <v>2.5263157894736898</v>
      </c>
      <c r="Z189" s="215"/>
      <c r="AA189" s="215"/>
      <c r="AB189" s="216">
        <v>2.5263157894736898</v>
      </c>
      <c r="AC189" s="177">
        <v>5</v>
      </c>
      <c r="AD189" s="178">
        <v>3.0232558139534884</v>
      </c>
      <c r="AE189" s="178"/>
      <c r="AF189" s="178"/>
      <c r="AG189" s="178">
        <v>13.143939393939394</v>
      </c>
      <c r="AH189" s="178">
        <v>2.1276595744680851</v>
      </c>
      <c r="AI189" s="178">
        <v>1.8518518518518516</v>
      </c>
      <c r="AJ189" s="217">
        <v>2.6256164200986269</v>
      </c>
      <c r="AK189" s="218">
        <v>2.2633858166778351</v>
      </c>
      <c r="AL189" s="221">
        <v>42374</v>
      </c>
      <c r="AM189" s="208">
        <v>3.0641150320328886E-3</v>
      </c>
      <c r="AN189" s="209">
        <v>8.3138121763115039E-3</v>
      </c>
      <c r="AO189" s="209"/>
      <c r="AP189" s="209">
        <v>0</v>
      </c>
      <c r="AQ189" s="209">
        <v>4.4491110676086916E-3</v>
      </c>
      <c r="AR189" s="209">
        <v>0</v>
      </c>
      <c r="AS189" s="209">
        <v>2.3781661530793086E-2</v>
      </c>
      <c r="AT189" s="209">
        <v>1.7903866467848494E-2</v>
      </c>
      <c r="AU189" s="210">
        <v>0</v>
      </c>
      <c r="AV189" s="210">
        <v>0</v>
      </c>
      <c r="AW189" s="246">
        <v>0</v>
      </c>
      <c r="AX189" s="211"/>
      <c r="AY189" s="212">
        <v>1.0421333359833529E-3</v>
      </c>
      <c r="AZ189" s="177">
        <v>5.2040220981161331E-2</v>
      </c>
      <c r="BA189" s="178">
        <v>4.6425985333831687E-2</v>
      </c>
      <c r="BB189" s="178">
        <v>0</v>
      </c>
      <c r="BC189" s="178">
        <v>2.2743959113483616E-2</v>
      </c>
      <c r="BD189" s="178">
        <v>0</v>
      </c>
      <c r="BE189" s="178">
        <v>2.9126346026690852E-2</v>
      </c>
      <c r="BF189" s="178">
        <v>2.2909618001085725E-2</v>
      </c>
      <c r="BG189" s="217">
        <v>0</v>
      </c>
      <c r="BH189" s="218">
        <v>3.1851819419008866E-2</v>
      </c>
      <c r="BI189" s="218" t="s">
        <v>273</v>
      </c>
    </row>
    <row r="190" spans="1:61" x14ac:dyDescent="0.2">
      <c r="A190" s="170">
        <v>42377</v>
      </c>
      <c r="B190" s="208">
        <v>2.3255813953488373</v>
      </c>
      <c r="C190" s="209">
        <v>0.34997237060232089</v>
      </c>
      <c r="D190" s="209"/>
      <c r="E190" s="209">
        <v>1.8367346938775513</v>
      </c>
      <c r="F190" s="209">
        <v>2.8022598870056497</v>
      </c>
      <c r="G190" s="209">
        <v>6.2068965517241379</v>
      </c>
      <c r="H190" s="209">
        <v>1.6595744680851061</v>
      </c>
      <c r="I190" s="209">
        <v>4.6296296296296298</v>
      </c>
      <c r="J190" s="210">
        <v>2.5714285714285712</v>
      </c>
      <c r="K190" s="210">
        <v>9.1824357108199894</v>
      </c>
      <c r="L190" s="246">
        <v>2.6256164200986269</v>
      </c>
      <c r="M190" s="211"/>
      <c r="N190" s="245">
        <v>1.2300653818613043</v>
      </c>
      <c r="O190" s="213"/>
      <c r="P190" s="214"/>
      <c r="Q190" s="214"/>
      <c r="R190" s="214"/>
      <c r="S190" s="214"/>
      <c r="T190" s="214"/>
      <c r="U190" s="214"/>
      <c r="V190" s="214"/>
      <c r="W190" s="214"/>
      <c r="X190" s="214"/>
      <c r="Y190" s="214">
        <v>2.5263157894736898</v>
      </c>
      <c r="Z190" s="215"/>
      <c r="AA190" s="215"/>
      <c r="AB190" s="216">
        <v>2.5263157894736898</v>
      </c>
      <c r="AC190" s="177">
        <v>5</v>
      </c>
      <c r="AD190" s="178">
        <v>2.3255813953488373</v>
      </c>
      <c r="AE190" s="178"/>
      <c r="AF190" s="178">
        <v>18.59706362153344</v>
      </c>
      <c r="AG190" s="178">
        <v>13.319838056680162</v>
      </c>
      <c r="AH190" s="178">
        <v>1.6595744680851061</v>
      </c>
      <c r="AI190" s="178">
        <v>4.6296296296296298</v>
      </c>
      <c r="AJ190" s="217">
        <v>2.6256164200986269</v>
      </c>
      <c r="AK190" s="218">
        <v>2.2947939445701033</v>
      </c>
      <c r="AL190" s="221">
        <v>42377</v>
      </c>
      <c r="AM190" s="208">
        <v>0</v>
      </c>
      <c r="AN190" s="209">
        <v>9.4316356622021254E-3</v>
      </c>
      <c r="AO190" s="209"/>
      <c r="AP190" s="209">
        <v>0</v>
      </c>
      <c r="AQ190" s="209">
        <v>0</v>
      </c>
      <c r="AR190" s="209">
        <v>0</v>
      </c>
      <c r="AS190" s="209">
        <v>2.8388809982330489E-2</v>
      </c>
      <c r="AT190" s="209">
        <v>0</v>
      </c>
      <c r="AU190" s="210">
        <v>0</v>
      </c>
      <c r="AV190" s="210">
        <v>0</v>
      </c>
      <c r="AW190" s="246">
        <v>0</v>
      </c>
      <c r="AX190" s="211"/>
      <c r="AY190" s="212">
        <v>6.4118667878755467E-4</v>
      </c>
      <c r="AZ190" s="177">
        <v>0</v>
      </c>
      <c r="BA190" s="178">
        <v>0</v>
      </c>
      <c r="BB190" s="178">
        <v>0</v>
      </c>
      <c r="BC190" s="178">
        <v>0</v>
      </c>
      <c r="BD190" s="178">
        <v>2.6600636287219991E-2</v>
      </c>
      <c r="BE190" s="178">
        <v>3.4768903836289632E-2</v>
      </c>
      <c r="BF190" s="178">
        <v>0</v>
      </c>
      <c r="BG190" s="217">
        <v>0</v>
      </c>
      <c r="BH190" s="218">
        <v>1.6787434964268971E-2</v>
      </c>
      <c r="BI190" s="218" t="s">
        <v>273</v>
      </c>
    </row>
    <row r="191" spans="1:61" x14ac:dyDescent="0.2">
      <c r="A191" s="170">
        <v>42380</v>
      </c>
      <c r="B191" s="208">
        <v>3.0232558139534884</v>
      </c>
      <c r="C191" s="209">
        <v>0.35113657364627615</v>
      </c>
      <c r="D191" s="209"/>
      <c r="E191" s="209">
        <v>1.0204081632653061</v>
      </c>
      <c r="F191" s="209">
        <v>1.6836158192090396</v>
      </c>
      <c r="G191" s="209">
        <v>1.7241379310344827</v>
      </c>
      <c r="H191" s="209">
        <v>0.43103448275862066</v>
      </c>
      <c r="I191" s="209">
        <v>4.5370370370370372</v>
      </c>
      <c r="J191" s="210">
        <v>2.5714285714285712</v>
      </c>
      <c r="K191" s="210">
        <v>9.1824357108199894</v>
      </c>
      <c r="L191" s="246">
        <v>2.6256164200986269</v>
      </c>
      <c r="M191" s="211"/>
      <c r="N191" s="245">
        <v>0.90874830026905085</v>
      </c>
      <c r="O191" s="213"/>
      <c r="P191" s="214"/>
      <c r="Q191" s="214"/>
      <c r="R191" s="214"/>
      <c r="S191" s="214"/>
      <c r="T191" s="214"/>
      <c r="U191" s="214"/>
      <c r="V191" s="214"/>
      <c r="W191" s="214"/>
      <c r="X191" s="214"/>
      <c r="Y191" s="214">
        <v>1.0526315789473684</v>
      </c>
      <c r="Z191" s="215"/>
      <c r="AA191" s="215"/>
      <c r="AB191" s="216">
        <v>1.0526315789473684</v>
      </c>
      <c r="AC191" s="177">
        <v>5</v>
      </c>
      <c r="AD191" s="178">
        <v>3.0232558139534884</v>
      </c>
      <c r="AE191" s="178"/>
      <c r="AF191" s="178">
        <v>18.59706362153344</v>
      </c>
      <c r="AG191" s="178"/>
      <c r="AH191" s="178">
        <v>0.43103448275862066</v>
      </c>
      <c r="AI191" s="178">
        <v>4.5370370370370372</v>
      </c>
      <c r="AJ191" s="217">
        <v>2.6256164200986269</v>
      </c>
      <c r="AK191" s="218">
        <v>0.44723990457072049</v>
      </c>
      <c r="AL191" s="221">
        <v>42380</v>
      </c>
      <c r="AM191" s="208">
        <v>0</v>
      </c>
      <c r="AN191" s="209">
        <v>1.5370072930996057E-3</v>
      </c>
      <c r="AO191" s="209"/>
      <c r="AP191" s="209">
        <v>2.4516690722109335E-2</v>
      </c>
      <c r="AQ191" s="209">
        <v>8.8982221352173845E-4</v>
      </c>
      <c r="AR191" s="209">
        <v>1.5066969759005696E-3</v>
      </c>
      <c r="AS191" s="209">
        <v>3.8129638137009578E-2</v>
      </c>
      <c r="AT191" s="209">
        <v>0</v>
      </c>
      <c r="AU191" s="210">
        <v>2.1006220052316543E-2</v>
      </c>
      <c r="AV191" s="210">
        <v>0</v>
      </c>
      <c r="AW191" s="246">
        <v>2.3417531066282152E-4</v>
      </c>
      <c r="AX191" s="211"/>
      <c r="AY191" s="212">
        <v>2.6123027603799863E-3</v>
      </c>
      <c r="AZ191" s="177">
        <v>0</v>
      </c>
      <c r="BA191" s="178">
        <v>0</v>
      </c>
      <c r="BB191" s="178">
        <v>0</v>
      </c>
      <c r="BC191" s="178">
        <v>0</v>
      </c>
      <c r="BD191" s="178">
        <v>0</v>
      </c>
      <c r="BE191" s="178">
        <v>4.6698883205155625E-2</v>
      </c>
      <c r="BF191" s="178">
        <v>0</v>
      </c>
      <c r="BG191" s="217">
        <v>1.7972011562764506E-3</v>
      </c>
      <c r="BH191" s="218">
        <v>2.1439671339997468E-2</v>
      </c>
      <c r="BI191" s="218" t="s">
        <v>273</v>
      </c>
    </row>
    <row r="192" spans="1:61" x14ac:dyDescent="0.2">
      <c r="A192" s="170">
        <v>42381</v>
      </c>
      <c r="B192" s="208">
        <v>2.1428571428571428</v>
      </c>
      <c r="C192" s="209">
        <v>0.53703703703703698</v>
      </c>
      <c r="D192" s="209"/>
      <c r="E192" s="209">
        <v>1.0204081632653061</v>
      </c>
      <c r="F192" s="209">
        <v>2.8341237643563226</v>
      </c>
      <c r="G192" s="209">
        <v>6.2068965517241379</v>
      </c>
      <c r="H192" s="209">
        <v>0.51925573344872356</v>
      </c>
      <c r="I192" s="209">
        <v>8.0909090909090899</v>
      </c>
      <c r="J192" s="210">
        <v>3.8701298701298703</v>
      </c>
      <c r="K192" s="210">
        <v>9.1824357108199894</v>
      </c>
      <c r="L192" s="246" t="s">
        <v>232</v>
      </c>
      <c r="M192" s="211"/>
      <c r="N192" s="245">
        <v>1.6050532538699271</v>
      </c>
      <c r="O192" s="213"/>
      <c r="P192" s="214"/>
      <c r="Q192" s="214"/>
      <c r="R192" s="214"/>
      <c r="S192" s="214"/>
      <c r="T192" s="214"/>
      <c r="U192" s="214"/>
      <c r="V192" s="214"/>
      <c r="W192" s="214"/>
      <c r="X192" s="214"/>
      <c r="Y192" s="214">
        <v>1.0526315789473684</v>
      </c>
      <c r="Z192" s="215"/>
      <c r="AA192" s="215"/>
      <c r="AB192" s="216">
        <v>1.0526315789473684</v>
      </c>
      <c r="AC192" s="177">
        <v>5</v>
      </c>
      <c r="AD192" s="178">
        <v>2.1428571428571428</v>
      </c>
      <c r="AE192" s="178"/>
      <c r="AF192" s="178">
        <v>18.59706362153344</v>
      </c>
      <c r="AG192" s="178"/>
      <c r="AH192" s="178">
        <v>0.51925573344872356</v>
      </c>
      <c r="AI192" s="178">
        <v>8.0909090909090899</v>
      </c>
      <c r="AJ192" s="217"/>
      <c r="AK192" s="218">
        <v>0.91207116283994816</v>
      </c>
      <c r="AL192" s="221">
        <v>42381</v>
      </c>
      <c r="AM192" s="208">
        <v>4.5818542535071231E-3</v>
      </c>
      <c r="AN192" s="209">
        <v>1.5928984673941368E-2</v>
      </c>
      <c r="AO192" s="209"/>
      <c r="AP192" s="209">
        <v>1.8102629537175018E-2</v>
      </c>
      <c r="AQ192" s="209">
        <v>2.6694666405652151E-3</v>
      </c>
      <c r="AR192" s="209">
        <v>2.2610888828092342E-3</v>
      </c>
      <c r="AS192" s="209">
        <v>2.7160237061920514E-2</v>
      </c>
      <c r="AT192" s="209">
        <v>2.0461561677541134E-2</v>
      </c>
      <c r="AU192" s="210">
        <v>4.4223621162771667E-3</v>
      </c>
      <c r="AV192" s="210">
        <v>0</v>
      </c>
      <c r="AW192" s="246">
        <v>8.1961358731987531E-3</v>
      </c>
      <c r="AX192" s="211"/>
      <c r="AY192" s="212">
        <v>3.7249502323936845E-3</v>
      </c>
      <c r="AZ192" s="177">
        <v>0</v>
      </c>
      <c r="BA192" s="178">
        <v>6.9422034144047379E-2</v>
      </c>
      <c r="BB192" s="178">
        <v>0</v>
      </c>
      <c r="BC192" s="178">
        <v>0</v>
      </c>
      <c r="BD192" s="178">
        <v>0</v>
      </c>
      <c r="BE192" s="178">
        <v>3.3264221753729964E-2</v>
      </c>
      <c r="BF192" s="178">
        <v>2.6182420572669399E-2</v>
      </c>
      <c r="BG192" s="217">
        <v>6.2902040469675763E-2</v>
      </c>
      <c r="BH192" s="218">
        <v>3.8620946420730225E-2</v>
      </c>
      <c r="BI192" s="218" t="s">
        <v>273</v>
      </c>
    </row>
    <row r="193" spans="1:61" x14ac:dyDescent="0.2">
      <c r="A193" s="170">
        <v>42382</v>
      </c>
      <c r="B193" s="208">
        <v>4.5238095238095237</v>
      </c>
      <c r="C193" s="209">
        <v>0.888724310312905</v>
      </c>
      <c r="D193" s="209"/>
      <c r="E193" s="209">
        <v>1.8181818181818181</v>
      </c>
      <c r="F193" s="209">
        <v>2.8400000000000003</v>
      </c>
      <c r="G193" s="209" t="s">
        <v>232</v>
      </c>
      <c r="H193" s="209">
        <v>1.7316017316017316</v>
      </c>
      <c r="I193" s="209">
        <v>8.0909090909090899</v>
      </c>
      <c r="J193" s="210">
        <v>3.8701298701298703</v>
      </c>
      <c r="K193" s="210">
        <v>9.1824357108199894</v>
      </c>
      <c r="L193" s="246" t="s">
        <v>232</v>
      </c>
      <c r="M193" s="211"/>
      <c r="N193" s="245">
        <v>2.070924481292407</v>
      </c>
      <c r="O193" s="213"/>
      <c r="P193" s="214"/>
      <c r="Q193" s="214"/>
      <c r="R193" s="214"/>
      <c r="S193" s="214"/>
      <c r="T193" s="214">
        <v>3.0927835051546393</v>
      </c>
      <c r="U193" s="214"/>
      <c r="V193" s="214"/>
      <c r="W193" s="214"/>
      <c r="X193" s="214"/>
      <c r="Y193" s="214">
        <v>1.0526315789473684</v>
      </c>
      <c r="Z193" s="215"/>
      <c r="AA193" s="215"/>
      <c r="AB193" s="216">
        <v>2.0727075420510039</v>
      </c>
      <c r="AC193" s="177">
        <v>5</v>
      </c>
      <c r="AD193" s="178">
        <v>4.5238095238095237</v>
      </c>
      <c r="AE193" s="178"/>
      <c r="AF193" s="178">
        <v>14.681892332789559</v>
      </c>
      <c r="AG193" s="178">
        <v>6.8825910931174086</v>
      </c>
      <c r="AH193" s="178">
        <v>1.7316017316017316</v>
      </c>
      <c r="AI193" s="178">
        <v>8.0909090909090899</v>
      </c>
      <c r="AJ193" s="217"/>
      <c r="AK193" s="218">
        <v>1.7316017316017318</v>
      </c>
      <c r="AL193" s="221">
        <v>42382</v>
      </c>
      <c r="AM193" s="208">
        <v>0</v>
      </c>
      <c r="AN193" s="209">
        <v>8.0343563048388481E-3</v>
      </c>
      <c r="AO193" s="209"/>
      <c r="AP193" s="209">
        <v>1.4651408798073307E-2</v>
      </c>
      <c r="AQ193" s="209">
        <v>7.3855243722304287E-2</v>
      </c>
      <c r="AR193" s="209">
        <v>9.9124801046090118E-5</v>
      </c>
      <c r="AS193" s="209">
        <v>2.4922479242602345E-2</v>
      </c>
      <c r="AT193" s="209">
        <v>0</v>
      </c>
      <c r="AU193" s="210">
        <v>0</v>
      </c>
      <c r="AV193" s="210">
        <v>4.2291046985353199E-3</v>
      </c>
      <c r="AW193" s="246">
        <v>0</v>
      </c>
      <c r="AX193" s="211"/>
      <c r="AY193" s="212">
        <v>1.0773904039985253E-3</v>
      </c>
      <c r="AZ193" s="177">
        <v>0</v>
      </c>
      <c r="BA193" s="178">
        <v>0</v>
      </c>
      <c r="BB193" s="178">
        <v>0</v>
      </c>
      <c r="BC193" s="178">
        <v>0</v>
      </c>
      <c r="BD193" s="178">
        <v>0</v>
      </c>
      <c r="BE193" s="178">
        <v>3.052355081763912E-2</v>
      </c>
      <c r="BF193" s="178">
        <v>0</v>
      </c>
      <c r="BG193" s="217">
        <v>0</v>
      </c>
      <c r="BH193" s="218">
        <v>1.3981324134464479E-2</v>
      </c>
      <c r="BI193" s="218" t="s">
        <v>273</v>
      </c>
    </row>
    <row r="194" spans="1:61" x14ac:dyDescent="0.2">
      <c r="A194" s="170">
        <v>42383</v>
      </c>
      <c r="B194" s="208">
        <v>4.5238095238095237</v>
      </c>
      <c r="C194" s="209">
        <v>0.90740740740740744</v>
      </c>
      <c r="D194" s="209"/>
      <c r="E194" s="209">
        <v>2.8571428571428572</v>
      </c>
      <c r="F194" s="209">
        <v>5.6914285714285713</v>
      </c>
      <c r="G194" s="209" t="s">
        <v>232</v>
      </c>
      <c r="H194" s="209">
        <v>1.2931034482758621</v>
      </c>
      <c r="I194" s="209">
        <v>8.0909090909090899</v>
      </c>
      <c r="J194" s="210">
        <v>1.2727272727272727</v>
      </c>
      <c r="K194" s="210">
        <v>9.1824357108199894</v>
      </c>
      <c r="L194" s="246">
        <v>6.666666666666667</v>
      </c>
      <c r="M194" s="211"/>
      <c r="N194" s="245">
        <v>1.4072434357683032</v>
      </c>
      <c r="O194" s="213"/>
      <c r="P194" s="214"/>
      <c r="Q194" s="214"/>
      <c r="R194" s="214"/>
      <c r="S194" s="214"/>
      <c r="T194" s="214">
        <v>3.0927835051546393</v>
      </c>
      <c r="U194" s="214"/>
      <c r="V194" s="214"/>
      <c r="W194" s="214"/>
      <c r="X194" s="214"/>
      <c r="Y194" s="214">
        <v>1.0526315789473684</v>
      </c>
      <c r="Z194" s="215"/>
      <c r="AA194" s="215"/>
      <c r="AB194" s="216">
        <v>2.0727075420510039</v>
      </c>
      <c r="AC194" s="177">
        <v>5</v>
      </c>
      <c r="AD194" s="178">
        <v>4.5238095238095237</v>
      </c>
      <c r="AE194" s="178"/>
      <c r="AF194" s="178">
        <v>14.681892332789559</v>
      </c>
      <c r="AG194" s="178">
        <v>6.8825910931174086</v>
      </c>
      <c r="AH194" s="178">
        <v>1.2931034482758621</v>
      </c>
      <c r="AI194" s="178">
        <v>8.0909090909090899</v>
      </c>
      <c r="AJ194" s="217">
        <v>6.666666666666667</v>
      </c>
      <c r="AK194" s="218">
        <v>1.2931034482758621</v>
      </c>
      <c r="AL194" s="221">
        <v>42383</v>
      </c>
      <c r="AM194" s="208">
        <v>0</v>
      </c>
      <c r="AN194" s="209">
        <v>1.3204289927082977E-2</v>
      </c>
      <c r="AO194" s="209"/>
      <c r="AP194" s="209">
        <v>2.5200423132686087E-2</v>
      </c>
      <c r="AQ194" s="209">
        <v>0</v>
      </c>
      <c r="AR194" s="209">
        <v>0</v>
      </c>
      <c r="AS194" s="209">
        <v>6.5816406450534357E-3</v>
      </c>
      <c r="AT194" s="209">
        <v>0</v>
      </c>
      <c r="AU194" s="210">
        <v>0</v>
      </c>
      <c r="AV194" s="210">
        <v>0</v>
      </c>
      <c r="AW194" s="246">
        <v>0</v>
      </c>
      <c r="AX194" s="211"/>
      <c r="AY194" s="212">
        <v>9.1258410932295187E-4</v>
      </c>
      <c r="AZ194" s="177">
        <v>0</v>
      </c>
      <c r="BA194" s="178">
        <v>0</v>
      </c>
      <c r="BB194" s="178">
        <v>0</v>
      </c>
      <c r="BC194" s="178">
        <v>0</v>
      </c>
      <c r="BD194" s="178">
        <v>0</v>
      </c>
      <c r="BE194" s="178">
        <v>8.060796870855402E-3</v>
      </c>
      <c r="BF194" s="178">
        <v>0</v>
      </c>
      <c r="BG194" s="217">
        <v>0</v>
      </c>
      <c r="BH194" s="218">
        <v>3.6922510918480141E-3</v>
      </c>
      <c r="BI194" s="218" t="s">
        <v>273</v>
      </c>
    </row>
    <row r="195" spans="1:61" x14ac:dyDescent="0.2">
      <c r="A195" s="170">
        <v>42384</v>
      </c>
      <c r="B195" s="208">
        <v>4.4289044289044286</v>
      </c>
      <c r="C195" s="209">
        <v>0.888724310312905</v>
      </c>
      <c r="D195" s="209"/>
      <c r="E195" s="209">
        <v>2.8865979381443299</v>
      </c>
      <c r="F195" s="209">
        <v>4.7118964271823085</v>
      </c>
      <c r="G195" s="209">
        <v>6.6202090592334493</v>
      </c>
      <c r="H195" s="209">
        <v>0.81896551724137934</v>
      </c>
      <c r="I195" s="209">
        <v>7.1818181818181825</v>
      </c>
      <c r="J195" s="210">
        <v>3.1991468941615571</v>
      </c>
      <c r="K195" s="210">
        <v>9.1824357108199894</v>
      </c>
      <c r="L195" s="246">
        <v>6.666666666666667</v>
      </c>
      <c r="M195" s="211"/>
      <c r="N195" s="245">
        <v>1.7460328656905131</v>
      </c>
      <c r="O195" s="213"/>
      <c r="P195" s="214"/>
      <c r="Q195" s="214"/>
      <c r="R195" s="214"/>
      <c r="S195" s="214"/>
      <c r="T195" s="214">
        <v>3.0927835051546393</v>
      </c>
      <c r="U195" s="214"/>
      <c r="V195" s="214"/>
      <c r="W195" s="214"/>
      <c r="X195" s="214">
        <v>2.92841648590022</v>
      </c>
      <c r="Y195" s="214">
        <v>1.0526315789473684</v>
      </c>
      <c r="Z195" s="215"/>
      <c r="AA195" s="215"/>
      <c r="AB195" s="216">
        <v>2.3579438566674091</v>
      </c>
      <c r="AC195" s="177"/>
      <c r="AD195" s="178">
        <v>4.4289044289044286</v>
      </c>
      <c r="AE195" s="178"/>
      <c r="AF195" s="178">
        <v>14.681892332789559</v>
      </c>
      <c r="AG195" s="178">
        <v>6.8825910931174086</v>
      </c>
      <c r="AH195" s="178">
        <v>0.81896551724137934</v>
      </c>
      <c r="AI195" s="178">
        <v>7.1818181818181825</v>
      </c>
      <c r="AJ195" s="217">
        <v>6.666666666666667</v>
      </c>
      <c r="AK195" s="218">
        <v>0.76393902575029204</v>
      </c>
      <c r="AL195" s="221">
        <v>42384</v>
      </c>
      <c r="AM195" s="208">
        <v>1.431829454220976E-4</v>
      </c>
      <c r="AN195" s="209">
        <v>1.0898778987433567E-2</v>
      </c>
      <c r="AO195" s="209"/>
      <c r="AP195" s="209">
        <v>3.288427308012009E-2</v>
      </c>
      <c r="AQ195" s="209">
        <v>4.4491110676086916E-3</v>
      </c>
      <c r="AR195" s="209">
        <v>1.4607865417318544E-4</v>
      </c>
      <c r="AS195" s="209">
        <v>2.8959218838235119E-2</v>
      </c>
      <c r="AT195" s="209">
        <v>0</v>
      </c>
      <c r="AU195" s="210">
        <v>4.4223621162771669E-2</v>
      </c>
      <c r="AV195" s="210">
        <v>0</v>
      </c>
      <c r="AW195" s="246">
        <v>0</v>
      </c>
      <c r="AX195" s="211"/>
      <c r="AY195" s="212">
        <v>1.8005702642167139E-3</v>
      </c>
      <c r="AZ195" s="177">
        <v>0.17774776776682377</v>
      </c>
      <c r="BA195" s="178">
        <v>2.1694385670014806E-3</v>
      </c>
      <c r="BB195" s="178">
        <v>0</v>
      </c>
      <c r="BC195" s="178">
        <v>0</v>
      </c>
      <c r="BD195" s="178">
        <v>0</v>
      </c>
      <c r="BE195" s="178">
        <v>3.5467506231763771E-2</v>
      </c>
      <c r="BF195" s="178">
        <v>0</v>
      </c>
      <c r="BG195" s="217">
        <v>0</v>
      </c>
      <c r="BH195" s="218">
        <v>2.3335026900479446E-2</v>
      </c>
      <c r="BI195" s="218" t="s">
        <v>273</v>
      </c>
    </row>
    <row r="196" spans="1:61" x14ac:dyDescent="0.2">
      <c r="A196" s="170">
        <v>42387</v>
      </c>
      <c r="B196" s="208">
        <v>2.3809523809523809</v>
      </c>
      <c r="C196" s="209">
        <v>0.93457943925233633</v>
      </c>
      <c r="D196" s="209"/>
      <c r="E196" s="209">
        <v>1.0204081632653061</v>
      </c>
      <c r="F196" s="209">
        <v>5.0685714285714285</v>
      </c>
      <c r="G196" s="209">
        <v>8.3333333333333321</v>
      </c>
      <c r="H196" s="209">
        <v>8.5714285714285712</v>
      </c>
      <c r="I196" s="209">
        <v>7.1818181818181825</v>
      </c>
      <c r="J196" s="210">
        <v>3.1724873367102107</v>
      </c>
      <c r="K196" s="210">
        <v>9.1824357108199894</v>
      </c>
      <c r="L196" s="246" t="s">
        <v>232</v>
      </c>
      <c r="M196" s="211"/>
      <c r="N196" s="245">
        <v>8.4405719174694198</v>
      </c>
      <c r="O196" s="213"/>
      <c r="P196" s="214"/>
      <c r="Q196" s="214"/>
      <c r="R196" s="214"/>
      <c r="S196" s="214"/>
      <c r="T196" s="214">
        <v>3.0927835051546393</v>
      </c>
      <c r="U196" s="214"/>
      <c r="V196" s="214"/>
      <c r="W196" s="214"/>
      <c r="X196" s="214"/>
      <c r="Y196" s="214">
        <v>1.0526315789473684</v>
      </c>
      <c r="Z196" s="215"/>
      <c r="AA196" s="215"/>
      <c r="AB196" s="216">
        <v>2.0727075420510039</v>
      </c>
      <c r="AC196" s="177"/>
      <c r="AD196" s="178">
        <v>2.3809523809523809</v>
      </c>
      <c r="AE196" s="178"/>
      <c r="AF196" s="178">
        <v>8.1566068515497552</v>
      </c>
      <c r="AG196" s="178">
        <v>2.834008097165992</v>
      </c>
      <c r="AH196" s="178">
        <v>8.5714285714285712</v>
      </c>
      <c r="AI196" s="178">
        <v>7.1818181818181825</v>
      </c>
      <c r="AJ196" s="217"/>
      <c r="AK196" s="218">
        <v>8.5462341838882168</v>
      </c>
      <c r="AL196" s="221">
        <v>42387</v>
      </c>
      <c r="AM196" s="208">
        <v>3.7113019453407698E-3</v>
      </c>
      <c r="AN196" s="209">
        <v>1.0689187083829077E-2</v>
      </c>
      <c r="AO196" s="209"/>
      <c r="AP196" s="209">
        <v>1.6279343108970341E-2</v>
      </c>
      <c r="AQ196" s="209">
        <v>8.8982221352173845E-4</v>
      </c>
      <c r="AR196" s="209">
        <v>9.390770625419063E-4</v>
      </c>
      <c r="AS196" s="209">
        <v>1.6078070543779539</v>
      </c>
      <c r="AT196" s="209">
        <v>0</v>
      </c>
      <c r="AU196" s="210">
        <v>3.7590077988355923E-3</v>
      </c>
      <c r="AV196" s="210">
        <v>0</v>
      </c>
      <c r="AW196" s="246">
        <v>0</v>
      </c>
      <c r="AX196" s="211"/>
      <c r="AY196" s="212">
        <v>3.1864190167572824E-2</v>
      </c>
      <c r="AZ196" s="177">
        <v>3.3792351286468396E-2</v>
      </c>
      <c r="BA196" s="178">
        <v>5.623184765667838E-2</v>
      </c>
      <c r="BB196" s="178">
        <v>0</v>
      </c>
      <c r="BC196" s="178">
        <v>0</v>
      </c>
      <c r="BD196" s="178">
        <v>0</v>
      </c>
      <c r="BE196" s="178">
        <v>1.9691451982583634</v>
      </c>
      <c r="BF196" s="178">
        <v>0</v>
      </c>
      <c r="BG196" s="217">
        <v>0</v>
      </c>
      <c r="BH196" s="218">
        <v>0.91914898680464463</v>
      </c>
      <c r="BI196" s="218" t="s">
        <v>273</v>
      </c>
    </row>
    <row r="197" spans="1:61" x14ac:dyDescent="0.2">
      <c r="A197" s="170">
        <v>42389</v>
      </c>
      <c r="B197" s="208">
        <v>3.5714285714285712</v>
      </c>
      <c r="C197" s="209">
        <v>0.93457943925233633</v>
      </c>
      <c r="D197" s="209"/>
      <c r="E197" s="209">
        <v>2.0202020202020203</v>
      </c>
      <c r="F197" s="209">
        <v>9.3888888888888875</v>
      </c>
      <c r="G197" s="209">
        <v>8.3333333333333321</v>
      </c>
      <c r="H197" s="209">
        <v>3.5429583702391501</v>
      </c>
      <c r="I197" s="209">
        <v>10.530973451327434</v>
      </c>
      <c r="J197" s="210">
        <v>3.2</v>
      </c>
      <c r="K197" s="210">
        <v>9.1824357108199894</v>
      </c>
      <c r="L197" s="246">
        <v>2.9603947192959059</v>
      </c>
      <c r="M197" s="211"/>
      <c r="N197" s="245">
        <v>3.9933381141089419</v>
      </c>
      <c r="O197" s="213"/>
      <c r="P197" s="214"/>
      <c r="Q197" s="214"/>
      <c r="R197" s="214"/>
      <c r="S197" s="214"/>
      <c r="T197" s="214">
        <v>3.0927835051546393</v>
      </c>
      <c r="U197" s="214"/>
      <c r="V197" s="214"/>
      <c r="W197" s="214"/>
      <c r="X197" s="214">
        <v>2.4338624338624308</v>
      </c>
      <c r="Y197" s="214">
        <v>1.0526315789473684</v>
      </c>
      <c r="Z197" s="215"/>
      <c r="AA197" s="215"/>
      <c r="AB197" s="216">
        <v>2.1930925059881461</v>
      </c>
      <c r="AC197" s="177"/>
      <c r="AD197" s="178">
        <v>3.5714285714285712</v>
      </c>
      <c r="AE197" s="178"/>
      <c r="AF197" s="178">
        <v>1.497504159733777</v>
      </c>
      <c r="AG197" s="178">
        <v>6.8825910931174086</v>
      </c>
      <c r="AH197" s="178">
        <v>3.5429583702391501</v>
      </c>
      <c r="AI197" s="178">
        <v>10.530973451327434</v>
      </c>
      <c r="AJ197" s="217">
        <v>2.9603947192959059</v>
      </c>
      <c r="AK197" s="218">
        <v>3.4512108956853056</v>
      </c>
      <c r="AL197" s="221">
        <v>42389</v>
      </c>
      <c r="AM197" s="208">
        <v>0</v>
      </c>
      <c r="AN197" s="209">
        <v>9.2220437585976353E-3</v>
      </c>
      <c r="AO197" s="209"/>
      <c r="AP197" s="209">
        <v>4.5582160705116961E-4</v>
      </c>
      <c r="AQ197" s="209">
        <v>2.5804844192130409E-2</v>
      </c>
      <c r="AR197" s="209">
        <v>0</v>
      </c>
      <c r="AS197" s="209">
        <v>2.8081666752227993E-2</v>
      </c>
      <c r="AT197" s="209">
        <v>6.3942380242316046E-3</v>
      </c>
      <c r="AU197" s="210">
        <v>2.2111810581385834E-3</v>
      </c>
      <c r="AV197" s="210">
        <v>0</v>
      </c>
      <c r="AW197" s="246">
        <v>2.3417531066282152E-3</v>
      </c>
      <c r="AX197" s="211"/>
      <c r="AY197" s="212">
        <v>7.1334067844651221E-4</v>
      </c>
      <c r="AZ197" s="177">
        <v>0</v>
      </c>
      <c r="BA197" s="178">
        <v>0</v>
      </c>
      <c r="BB197" s="178">
        <v>0</v>
      </c>
      <c r="BC197" s="178">
        <v>9.4224973470146425E-2</v>
      </c>
      <c r="BD197" s="178">
        <v>7.6001817963485688E-3</v>
      </c>
      <c r="BE197" s="178">
        <v>3.4392733315649709E-2</v>
      </c>
      <c r="BF197" s="178">
        <v>8.1820064289591862E-3</v>
      </c>
      <c r="BG197" s="217">
        <v>1.7972011562764508E-2</v>
      </c>
      <c r="BH197" s="218">
        <v>2.4245782169801958E-2</v>
      </c>
      <c r="BI197" s="218" t="s">
        <v>273</v>
      </c>
    </row>
    <row r="198" spans="1:61" x14ac:dyDescent="0.2">
      <c r="A198" s="170">
        <v>42390</v>
      </c>
      <c r="B198" s="208">
        <v>4.8780487804878048</v>
      </c>
      <c r="C198" s="209">
        <v>0.89702859278639502</v>
      </c>
      <c r="D198" s="209"/>
      <c r="E198" s="209">
        <v>1.8255578093306288</v>
      </c>
      <c r="F198" s="209">
        <v>7.5956284153005464</v>
      </c>
      <c r="G198" s="209">
        <v>1.7361111111111112</v>
      </c>
      <c r="H198" s="209">
        <v>0.86956521739130432</v>
      </c>
      <c r="I198" s="209">
        <v>6.132075471698113</v>
      </c>
      <c r="J198" s="210">
        <v>2.666666666666667</v>
      </c>
      <c r="K198" s="210">
        <v>9.1824357108199894</v>
      </c>
      <c r="L198" s="246" t="s">
        <v>232</v>
      </c>
      <c r="M198" s="211"/>
      <c r="N198" s="245">
        <v>1.9062854395362361</v>
      </c>
      <c r="O198" s="213"/>
      <c r="P198" s="214"/>
      <c r="Q198" s="214"/>
      <c r="R198" s="214"/>
      <c r="S198" s="214"/>
      <c r="T198" s="214">
        <v>3.0927835051546393</v>
      </c>
      <c r="U198" s="214"/>
      <c r="V198" s="214"/>
      <c r="W198" s="214"/>
      <c r="X198" s="214">
        <v>2.4338624338624308</v>
      </c>
      <c r="Y198" s="214">
        <v>1.0526315789473684</v>
      </c>
      <c r="Z198" s="215"/>
      <c r="AA198" s="215"/>
      <c r="AB198" s="216">
        <v>2.1930925059881461</v>
      </c>
      <c r="AC198" s="177"/>
      <c r="AD198" s="178">
        <v>4.8780487804878048</v>
      </c>
      <c r="AE198" s="178"/>
      <c r="AF198" s="178">
        <v>1.497504159733777</v>
      </c>
      <c r="AG198" s="178">
        <v>3.8775510204081631</v>
      </c>
      <c r="AH198" s="178">
        <v>0.86956521739130432</v>
      </c>
      <c r="AI198" s="178">
        <v>6.132075471698113</v>
      </c>
      <c r="AJ198" s="217"/>
      <c r="AK198" s="218">
        <v>2.3031504285447766</v>
      </c>
      <c r="AL198" s="221">
        <v>42390</v>
      </c>
      <c r="AM198" s="208">
        <v>4.8682201443513186E-3</v>
      </c>
      <c r="AN198" s="209">
        <v>1.4461841348709927E-2</v>
      </c>
      <c r="AO198" s="209"/>
      <c r="AP198" s="209">
        <v>2.6046948974352549E-3</v>
      </c>
      <c r="AQ198" s="209">
        <v>8.0083999216956445E-3</v>
      </c>
      <c r="AR198" s="209">
        <v>0</v>
      </c>
      <c r="AS198" s="209">
        <v>3.6988820425200311E-2</v>
      </c>
      <c r="AT198" s="209">
        <v>6.8290462098793539E-2</v>
      </c>
      <c r="AU198" s="210">
        <v>0</v>
      </c>
      <c r="AV198" s="210">
        <v>0</v>
      </c>
      <c r="AW198" s="246">
        <v>1.1708765533141076E-4</v>
      </c>
      <c r="AX198" s="211"/>
      <c r="AY198" s="212">
        <v>1.8505861048894003E-3</v>
      </c>
      <c r="AZ198" s="177">
        <v>0</v>
      </c>
      <c r="BA198" s="178">
        <v>7.3760911278050345E-2</v>
      </c>
      <c r="BB198" s="178">
        <v>0</v>
      </c>
      <c r="BC198" s="178">
        <v>0</v>
      </c>
      <c r="BD198" s="178">
        <v>0.16492394498076396</v>
      </c>
      <c r="BE198" s="178">
        <v>4.5301678414207361E-2</v>
      </c>
      <c r="BF198" s="178">
        <v>8.7383828661284108E-2</v>
      </c>
      <c r="BG198" s="217">
        <v>8.9860057813822528E-4</v>
      </c>
      <c r="BH198" s="218">
        <v>5.3611485853633165E-2</v>
      </c>
      <c r="BI198" s="218" t="s">
        <v>273</v>
      </c>
    </row>
    <row r="199" spans="1:61" x14ac:dyDescent="0.2">
      <c r="A199" s="170">
        <v>42391</v>
      </c>
      <c r="B199" s="208">
        <v>4.7619047619047619</v>
      </c>
      <c r="C199" s="209">
        <v>0.87085417824717437</v>
      </c>
      <c r="D199" s="209"/>
      <c r="E199" s="209">
        <v>1.8255578093306288</v>
      </c>
      <c r="F199" s="209">
        <v>3.8888888888888888</v>
      </c>
      <c r="G199" s="209">
        <v>1.7857142857142856</v>
      </c>
      <c r="H199" s="209">
        <v>3.4347826086956523</v>
      </c>
      <c r="I199" s="209">
        <v>6.3207547169811322</v>
      </c>
      <c r="J199" s="210">
        <v>2.666666666666667</v>
      </c>
      <c r="K199" s="210">
        <v>9.1824357108199894</v>
      </c>
      <c r="L199" s="246" t="s">
        <v>232</v>
      </c>
      <c r="M199" s="211"/>
      <c r="N199" s="245">
        <v>1.6139710877555327</v>
      </c>
      <c r="O199" s="213"/>
      <c r="P199" s="214"/>
      <c r="Q199" s="214"/>
      <c r="R199" s="214"/>
      <c r="S199" s="214"/>
      <c r="T199" s="214">
        <v>3.0927835051546393</v>
      </c>
      <c r="U199" s="214"/>
      <c r="V199" s="214"/>
      <c r="W199" s="214"/>
      <c r="X199" s="214">
        <v>2.4338624338624308</v>
      </c>
      <c r="Y199" s="214">
        <v>1.0526315789473684</v>
      </c>
      <c r="Z199" s="215"/>
      <c r="AA199" s="215"/>
      <c r="AB199" s="216">
        <v>2.1930925059881461</v>
      </c>
      <c r="AC199" s="177"/>
      <c r="AD199" s="178">
        <v>4.7619047619047619</v>
      </c>
      <c r="AE199" s="178"/>
      <c r="AF199" s="178">
        <v>6.557377049180328</v>
      </c>
      <c r="AG199" s="178">
        <v>3.8775510204081631</v>
      </c>
      <c r="AH199" s="178">
        <v>3.4347826086956523</v>
      </c>
      <c r="AI199" s="178">
        <v>6.3207547169811322</v>
      </c>
      <c r="AJ199" s="217"/>
      <c r="AK199" s="218">
        <v>3.4595551450781188</v>
      </c>
      <c r="AL199" s="221">
        <v>42391</v>
      </c>
      <c r="AM199" s="208">
        <v>5.7273178168839038E-4</v>
      </c>
      <c r="AN199" s="209">
        <v>4.9603417186396366E-3</v>
      </c>
      <c r="AO199" s="209"/>
      <c r="AP199" s="209">
        <v>0</v>
      </c>
      <c r="AQ199" s="209">
        <v>1.7796444270434769E-3</v>
      </c>
      <c r="AR199" s="209">
        <v>3.4432825626536565E-5</v>
      </c>
      <c r="AS199" s="209">
        <v>1.0969401075089061E-3</v>
      </c>
      <c r="AT199" s="209">
        <v>0</v>
      </c>
      <c r="AU199" s="210">
        <v>0</v>
      </c>
      <c r="AV199" s="210">
        <v>0</v>
      </c>
      <c r="AW199" s="246">
        <v>3.5126296599423228E-4</v>
      </c>
      <c r="AX199" s="211"/>
      <c r="AY199" s="212">
        <v>1.918640445476826E-4</v>
      </c>
      <c r="AZ199" s="177">
        <v>0</v>
      </c>
      <c r="BA199" s="178">
        <v>8.6777542680059223E-3</v>
      </c>
      <c r="BB199" s="178">
        <v>0</v>
      </c>
      <c r="BC199" s="178">
        <v>4.2238781210755293E-3</v>
      </c>
      <c r="BD199" s="178">
        <v>0</v>
      </c>
      <c r="BE199" s="178">
        <v>1.343466145142567E-3</v>
      </c>
      <c r="BF199" s="178">
        <v>0</v>
      </c>
      <c r="BG199" s="217">
        <v>2.6958017344146756E-3</v>
      </c>
      <c r="BH199" s="218">
        <v>3.470716026337133E-3</v>
      </c>
      <c r="BI199" s="218" t="s">
        <v>273</v>
      </c>
    </row>
    <row r="200" spans="1:61" x14ac:dyDescent="0.2">
      <c r="A200" s="170">
        <v>42394</v>
      </c>
      <c r="B200" s="208">
        <v>5</v>
      </c>
      <c r="C200" s="209">
        <v>0.89719626168224298</v>
      </c>
      <c r="D200" s="209"/>
      <c r="E200" s="209">
        <v>1.0141987829614605</v>
      </c>
      <c r="F200" s="209">
        <v>3.8408703774932689</v>
      </c>
      <c r="G200" s="209">
        <v>6.7857142857142856</v>
      </c>
      <c r="H200" s="209">
        <v>2.043478260869565</v>
      </c>
      <c r="I200" s="209">
        <v>7.7669902912621351</v>
      </c>
      <c r="J200" s="210">
        <v>2.666666666666667</v>
      </c>
      <c r="K200" s="210" t="s">
        <v>232</v>
      </c>
      <c r="L200" s="246" t="s">
        <v>232</v>
      </c>
      <c r="M200" s="211"/>
      <c r="N200" s="245">
        <v>2.9242450250762091</v>
      </c>
      <c r="O200" s="213"/>
      <c r="P200" s="214"/>
      <c r="Q200" s="214"/>
      <c r="R200" s="214"/>
      <c r="S200" s="214"/>
      <c r="T200" s="214">
        <v>3.0927835051546393</v>
      </c>
      <c r="U200" s="214"/>
      <c r="V200" s="214"/>
      <c r="W200" s="214"/>
      <c r="X200" s="214">
        <v>2.4338624338624308</v>
      </c>
      <c r="Y200" s="214">
        <v>1.0526315789473684</v>
      </c>
      <c r="Z200" s="215"/>
      <c r="AA200" s="215"/>
      <c r="AB200" s="216">
        <v>2.1930925059881461</v>
      </c>
      <c r="AC200" s="177">
        <v>7.3170731707317067</v>
      </c>
      <c r="AD200" s="178">
        <v>5</v>
      </c>
      <c r="AE200" s="178"/>
      <c r="AF200" s="178"/>
      <c r="AG200" s="178">
        <v>3.8775510204081631</v>
      </c>
      <c r="AH200" s="178">
        <v>2.043478260869565</v>
      </c>
      <c r="AI200" s="178">
        <v>7.7669902912621351</v>
      </c>
      <c r="AJ200" s="217"/>
      <c r="AK200" s="218">
        <v>1.5432763584031712</v>
      </c>
      <c r="AL200" s="221">
        <v>42394</v>
      </c>
      <c r="AM200" s="208">
        <v>1.5463758105586541E-3</v>
      </c>
      <c r="AN200" s="209">
        <v>5.5192534615849474E-3</v>
      </c>
      <c r="AO200" s="209"/>
      <c r="AP200" s="209">
        <v>0</v>
      </c>
      <c r="AQ200" s="209">
        <v>2.847431083269563E-2</v>
      </c>
      <c r="AR200" s="209">
        <v>2.0659695375921939E-4</v>
      </c>
      <c r="AS200" s="209">
        <v>5.7040885590463114E-3</v>
      </c>
      <c r="AT200" s="209">
        <v>7.6730856290779257E-3</v>
      </c>
      <c r="AU200" s="210">
        <v>0</v>
      </c>
      <c r="AV200" s="210">
        <v>0</v>
      </c>
      <c r="AW200" s="246">
        <v>0</v>
      </c>
      <c r="AX200" s="211"/>
      <c r="AY200" s="212">
        <v>6.0592961077238227E-4</v>
      </c>
      <c r="AZ200" s="177">
        <v>0</v>
      </c>
      <c r="BA200" s="178">
        <v>2.3429936523615989E-2</v>
      </c>
      <c r="BB200" s="178">
        <v>0</v>
      </c>
      <c r="BC200" s="178">
        <v>0.22743959113483617</v>
      </c>
      <c r="BD200" s="178">
        <v>0</v>
      </c>
      <c r="BE200" s="178">
        <v>6.9860239547413477E-3</v>
      </c>
      <c r="BF200" s="178">
        <v>9.8184077147510235E-3</v>
      </c>
      <c r="BG200" s="217">
        <v>0</v>
      </c>
      <c r="BH200" s="218">
        <v>2.7814958225255038E-2</v>
      </c>
      <c r="BI200" s="218" t="s">
        <v>273</v>
      </c>
    </row>
    <row r="201" spans="1:61" x14ac:dyDescent="0.2">
      <c r="A201" s="170">
        <v>42395</v>
      </c>
      <c r="B201" s="208">
        <v>4.6341463414634143</v>
      </c>
      <c r="C201" s="209">
        <v>0.87850467289719625</v>
      </c>
      <c r="D201" s="209"/>
      <c r="E201" s="209">
        <v>1.8367346938775513</v>
      </c>
      <c r="F201" s="209">
        <v>3.6055555555555556</v>
      </c>
      <c r="G201" s="209">
        <v>6.4285714285714279</v>
      </c>
      <c r="H201" s="209">
        <v>0.82969432314410474</v>
      </c>
      <c r="I201" s="209">
        <v>8.1818181818181817</v>
      </c>
      <c r="J201" s="210">
        <v>2.666666666666667</v>
      </c>
      <c r="K201" s="210">
        <v>12.1300339640951</v>
      </c>
      <c r="L201" s="246" t="s">
        <v>232</v>
      </c>
      <c r="M201" s="211"/>
      <c r="N201" s="245">
        <v>1.4977487492200428</v>
      </c>
      <c r="O201" s="213"/>
      <c r="P201" s="214"/>
      <c r="Q201" s="214"/>
      <c r="R201" s="214"/>
      <c r="S201" s="214"/>
      <c r="T201" s="214">
        <v>3.0927835051546393</v>
      </c>
      <c r="U201" s="214"/>
      <c r="V201" s="214"/>
      <c r="W201" s="214"/>
      <c r="X201" s="214">
        <v>2.4338624338624308</v>
      </c>
      <c r="Y201" s="214">
        <v>1.0526315789473684</v>
      </c>
      <c r="Z201" s="215"/>
      <c r="AA201" s="215"/>
      <c r="AB201" s="216">
        <v>2.1930925059881461</v>
      </c>
      <c r="AC201" s="177">
        <v>4.8780487804878048</v>
      </c>
      <c r="AD201" s="178">
        <v>4.6341463414634143</v>
      </c>
      <c r="AE201" s="178"/>
      <c r="AF201" s="178">
        <v>7.1428571428571423</v>
      </c>
      <c r="AG201" s="178">
        <v>3.8775510204081631</v>
      </c>
      <c r="AH201" s="178">
        <v>0.82969432314410474</v>
      </c>
      <c r="AI201" s="178">
        <v>8.1818181818181817</v>
      </c>
      <c r="AJ201" s="217"/>
      <c r="AK201" s="218">
        <v>1.6274165404638181</v>
      </c>
      <c r="AL201" s="221">
        <v>42395</v>
      </c>
      <c r="AM201" s="208">
        <v>1.9759246468249469E-3</v>
      </c>
      <c r="AN201" s="209">
        <v>1.7465991967040976E-3</v>
      </c>
      <c r="AO201" s="209"/>
      <c r="AP201" s="209">
        <v>9.7676058653822046E-4</v>
      </c>
      <c r="AQ201" s="209">
        <v>2.4915021978608676E-2</v>
      </c>
      <c r="AR201" s="209">
        <v>0</v>
      </c>
      <c r="AS201" s="209">
        <v>2.193880215017812E-4</v>
      </c>
      <c r="AT201" s="209">
        <v>2.5576952096926417E-3</v>
      </c>
      <c r="AU201" s="210">
        <v>0</v>
      </c>
      <c r="AV201" s="210">
        <v>0</v>
      </c>
      <c r="AW201" s="246">
        <v>1.5572658159077629E-2</v>
      </c>
      <c r="AX201" s="211"/>
      <c r="AY201" s="212">
        <v>4.722807250404495E-4</v>
      </c>
      <c r="AZ201" s="177">
        <v>0</v>
      </c>
      <c r="BA201" s="178">
        <v>2.9938252224620435E-2</v>
      </c>
      <c r="BB201" s="178">
        <v>0</v>
      </c>
      <c r="BC201" s="178">
        <v>6.0109034799920996E-2</v>
      </c>
      <c r="BD201" s="178">
        <v>6.3081508909693135E-2</v>
      </c>
      <c r="BE201" s="178">
        <v>2.6869322902851336E-4</v>
      </c>
      <c r="BF201" s="178">
        <v>3.2728025715836749E-3</v>
      </c>
      <c r="BG201" s="217">
        <v>0.11951387689238396</v>
      </c>
      <c r="BH201" s="218">
        <v>1.8732020539308926E-2</v>
      </c>
      <c r="BI201" s="218" t="s">
        <v>273</v>
      </c>
    </row>
    <row r="202" spans="1:61" x14ac:dyDescent="0.2">
      <c r="A202" s="170">
        <v>42396</v>
      </c>
      <c r="B202" s="208">
        <v>3.4146341463414638</v>
      </c>
      <c r="C202" s="209">
        <v>0.85185185185185186</v>
      </c>
      <c r="D202" s="209"/>
      <c r="E202" s="209">
        <v>1.8367346938775513</v>
      </c>
      <c r="F202" s="209">
        <v>2.2166666666666668</v>
      </c>
      <c r="G202" s="209">
        <v>6.0714285714285712</v>
      </c>
      <c r="H202" s="209">
        <v>2.5652173913043477</v>
      </c>
      <c r="I202" s="209">
        <v>2.6653504442250742</v>
      </c>
      <c r="J202" s="210">
        <v>2.5974025974025974</v>
      </c>
      <c r="K202" s="210">
        <v>12.1300339640951</v>
      </c>
      <c r="L202" s="246" t="s">
        <v>232</v>
      </c>
      <c r="M202" s="211"/>
      <c r="N202" s="245">
        <v>1.3672415612856972</v>
      </c>
      <c r="O202" s="213"/>
      <c r="P202" s="214"/>
      <c r="Q202" s="214"/>
      <c r="R202" s="214"/>
      <c r="S202" s="214"/>
      <c r="T202" s="214">
        <v>3.0927835051546393</v>
      </c>
      <c r="U202" s="214"/>
      <c r="V202" s="214"/>
      <c r="W202" s="214"/>
      <c r="X202" s="214">
        <v>2.4338624338624308</v>
      </c>
      <c r="Y202" s="214">
        <v>1.0526315789473684</v>
      </c>
      <c r="Z202" s="215"/>
      <c r="AA202" s="215"/>
      <c r="AB202" s="216">
        <v>2.1930925059881461</v>
      </c>
      <c r="AC202" s="177">
        <v>4.8780487804878048</v>
      </c>
      <c r="AD202" s="178">
        <v>3.4146341463414638</v>
      </c>
      <c r="AE202" s="178"/>
      <c r="AF202" s="178">
        <v>10</v>
      </c>
      <c r="AG202" s="178">
        <v>1.8367346938775513</v>
      </c>
      <c r="AH202" s="178">
        <v>2.5652173913043477</v>
      </c>
      <c r="AI202" s="178">
        <v>2.6653504442250742</v>
      </c>
      <c r="AJ202" s="217"/>
      <c r="AK202" s="218">
        <v>1.9463670118883336</v>
      </c>
      <c r="AL202" s="221">
        <v>42396</v>
      </c>
      <c r="AM202" s="208">
        <v>0</v>
      </c>
      <c r="AN202" s="209">
        <v>3.3394976640982343E-2</v>
      </c>
      <c r="AO202" s="209"/>
      <c r="AP202" s="209">
        <v>4.7210095016013984E-3</v>
      </c>
      <c r="AQ202" s="209">
        <v>2.6694666405652151E-3</v>
      </c>
      <c r="AR202" s="209">
        <v>0</v>
      </c>
      <c r="AS202" s="209">
        <v>1.8033695367446416E-2</v>
      </c>
      <c r="AT202" s="209">
        <v>0.1534617125815585</v>
      </c>
      <c r="AU202" s="210">
        <v>2.2111810581385834E-3</v>
      </c>
      <c r="AV202" s="210">
        <v>0</v>
      </c>
      <c r="AW202" s="246">
        <v>8.1961358731987531E-3</v>
      </c>
      <c r="AX202" s="211"/>
      <c r="AY202" s="212">
        <v>1.4078229251639788E-3</v>
      </c>
      <c r="AZ202" s="177">
        <v>0</v>
      </c>
      <c r="BA202" s="178">
        <v>0</v>
      </c>
      <c r="BB202" s="178">
        <v>0</v>
      </c>
      <c r="BC202" s="178">
        <v>0</v>
      </c>
      <c r="BD202" s="178">
        <v>0</v>
      </c>
      <c r="BE202" s="178">
        <v>2.2086583426143804E-2</v>
      </c>
      <c r="BF202" s="178">
        <v>0.1963681542950205</v>
      </c>
      <c r="BG202" s="217">
        <v>6.2902040469675763E-2</v>
      </c>
      <c r="BH202" s="218">
        <v>2.6608822868584688E-2</v>
      </c>
      <c r="BI202" s="218" t="s">
        <v>273</v>
      </c>
    </row>
    <row r="203" spans="1:61" x14ac:dyDescent="0.2">
      <c r="A203" s="170">
        <v>42397</v>
      </c>
      <c r="B203" s="208">
        <v>2.2004889975550124</v>
      </c>
      <c r="C203" s="209">
        <v>0.90740740740740744</v>
      </c>
      <c r="D203" s="209"/>
      <c r="E203" s="209">
        <v>11.020408163265307</v>
      </c>
      <c r="F203" s="209">
        <v>2.4794754531930132</v>
      </c>
      <c r="G203" s="209">
        <v>6.2271062271062272</v>
      </c>
      <c r="H203" s="209">
        <v>1.6239316239316242</v>
      </c>
      <c r="I203" s="209">
        <v>4</v>
      </c>
      <c r="J203" s="210">
        <v>2.2399999999999998</v>
      </c>
      <c r="K203" s="210" t="s">
        <v>232</v>
      </c>
      <c r="L203" s="246" t="s">
        <v>232</v>
      </c>
      <c r="M203" s="211"/>
      <c r="N203" s="245">
        <v>3.2080080643159534</v>
      </c>
      <c r="O203" s="213"/>
      <c r="P203" s="214"/>
      <c r="Q203" s="214"/>
      <c r="R203" s="214"/>
      <c r="S203" s="214"/>
      <c r="T203" s="214">
        <v>3.0927835051546393</v>
      </c>
      <c r="U203" s="214"/>
      <c r="V203" s="214"/>
      <c r="W203" s="214"/>
      <c r="X203" s="214">
        <v>2.4338624338624308</v>
      </c>
      <c r="Y203" s="214">
        <v>1.0526315789473684</v>
      </c>
      <c r="Z203" s="215"/>
      <c r="AA203" s="215"/>
      <c r="AB203" s="216">
        <v>2.1930925059881461</v>
      </c>
      <c r="AC203" s="177">
        <v>2.4390243902439024</v>
      </c>
      <c r="AD203" s="178">
        <v>2.2004889975550124</v>
      </c>
      <c r="AE203" s="178"/>
      <c r="AF203" s="178">
        <v>4.7142857142857144</v>
      </c>
      <c r="AG203" s="178"/>
      <c r="AH203" s="178">
        <v>1.6239316239316242</v>
      </c>
      <c r="AI203" s="178">
        <v>4</v>
      </c>
      <c r="AJ203" s="217"/>
      <c r="AK203" s="218">
        <v>1.481231122160209</v>
      </c>
      <c r="AL203" s="221">
        <v>42397</v>
      </c>
      <c r="AM203" s="208">
        <v>8.590976725325856E-5</v>
      </c>
      <c r="AN203" s="209">
        <v>6.9863967868163904E-3</v>
      </c>
      <c r="AO203" s="209"/>
      <c r="AP203" s="209">
        <v>3.4935470311850354E-2</v>
      </c>
      <c r="AQ203" s="209">
        <v>8.0083999216956445E-3</v>
      </c>
      <c r="AR203" s="209">
        <v>4.1632416439357848E-4</v>
      </c>
      <c r="AS203" s="209">
        <v>2.7467380292023006E-2</v>
      </c>
      <c r="AT203" s="209">
        <v>0.16855211431874509</v>
      </c>
      <c r="AU203" s="210">
        <v>4.4223621162771675E-4</v>
      </c>
      <c r="AV203" s="210">
        <v>0</v>
      </c>
      <c r="AW203" s="246">
        <v>6.5569086985590016E-3</v>
      </c>
      <c r="AX203" s="211"/>
      <c r="AY203" s="212">
        <v>2.4097796022463213E-3</v>
      </c>
      <c r="AZ203" s="177">
        <v>0</v>
      </c>
      <c r="BA203" s="178">
        <v>1.3016631402008884E-3</v>
      </c>
      <c r="BB203" s="178">
        <v>0</v>
      </c>
      <c r="BC203" s="178">
        <v>0</v>
      </c>
      <c r="BD203" s="178">
        <v>0.27588659920745306</v>
      </c>
      <c r="BE203" s="178">
        <v>3.3640392274369879E-2</v>
      </c>
      <c r="BF203" s="178">
        <v>0.21567768946736415</v>
      </c>
      <c r="BG203" s="217">
        <v>5.0321632375740624E-2</v>
      </c>
      <c r="BH203" s="218">
        <v>4.2313197512578241E-2</v>
      </c>
      <c r="BI203" s="218" t="s">
        <v>273</v>
      </c>
    </row>
    <row r="204" spans="1:61" x14ac:dyDescent="0.2">
      <c r="A204" s="170">
        <v>42398</v>
      </c>
      <c r="B204" s="208">
        <v>3.1400966183574881</v>
      </c>
      <c r="C204" s="209">
        <v>1.8867924528301887</v>
      </c>
      <c r="D204" s="209"/>
      <c r="E204" s="209">
        <v>4.3977055449330784</v>
      </c>
      <c r="F204" s="209">
        <v>2.5</v>
      </c>
      <c r="G204" s="209">
        <v>6.2271062271062272</v>
      </c>
      <c r="H204" s="209">
        <v>1.9591836734693877</v>
      </c>
      <c r="I204" s="209">
        <v>3.8095238095238098</v>
      </c>
      <c r="J204" s="210">
        <v>2.5974025974025974</v>
      </c>
      <c r="K204" s="210" t="s">
        <v>232</v>
      </c>
      <c r="L204" s="246">
        <v>2.5333333333333332</v>
      </c>
      <c r="M204" s="211"/>
      <c r="N204" s="245">
        <v>2.3356070942217433</v>
      </c>
      <c r="O204" s="213"/>
      <c r="P204" s="214"/>
      <c r="Q204" s="214"/>
      <c r="R204" s="214"/>
      <c r="S204" s="214"/>
      <c r="T204" s="214">
        <v>2.9896907216494908</v>
      </c>
      <c r="U204" s="214">
        <v>2.9787234042553163</v>
      </c>
      <c r="V204" s="214"/>
      <c r="W204" s="214"/>
      <c r="X204" s="214">
        <v>2.4338624338624308</v>
      </c>
      <c r="Y204" s="214">
        <v>1.0526315789473684</v>
      </c>
      <c r="Z204" s="215"/>
      <c r="AA204" s="215"/>
      <c r="AB204" s="216">
        <v>2.3637270346786514</v>
      </c>
      <c r="AC204" s="177">
        <v>7.5</v>
      </c>
      <c r="AD204" s="178">
        <v>3.1400966183574881</v>
      </c>
      <c r="AE204" s="178"/>
      <c r="AF204" s="178">
        <v>3.0303030303030303</v>
      </c>
      <c r="AG204" s="178"/>
      <c r="AH204" s="178">
        <v>1.9591836734693877</v>
      </c>
      <c r="AI204" s="178">
        <v>3.8095238095238098</v>
      </c>
      <c r="AJ204" s="217">
        <v>2.5333333333333332</v>
      </c>
      <c r="AK204" s="218">
        <v>2.337954751676639</v>
      </c>
      <c r="AL204" s="221">
        <v>42398</v>
      </c>
      <c r="AM204" s="208">
        <v>8.5623401362414364E-3</v>
      </c>
      <c r="AN204" s="209">
        <v>4.9603417186396366E-3</v>
      </c>
      <c r="AO204" s="209"/>
      <c r="AP204" s="209">
        <v>1.5888638874355054E-2</v>
      </c>
      <c r="AQ204" s="209">
        <v>2.6694666405652153E-2</v>
      </c>
      <c r="AR204" s="209">
        <v>0</v>
      </c>
      <c r="AS204" s="209">
        <v>6.7615388226848969E-2</v>
      </c>
      <c r="AT204" s="209">
        <v>2.6855799701772737E-2</v>
      </c>
      <c r="AU204" s="210">
        <v>2.4101873533710561E-2</v>
      </c>
      <c r="AV204" s="210">
        <v>0</v>
      </c>
      <c r="AW204" s="246">
        <v>1.5104307537751988E-2</v>
      </c>
      <c r="AX204" s="211"/>
      <c r="AY204" s="212">
        <v>3.2534894391675409E-3</v>
      </c>
      <c r="AZ204" s="177">
        <v>1.4868634566046096E-2</v>
      </c>
      <c r="BA204" s="178">
        <v>0.12973242630668855</v>
      </c>
      <c r="BB204" s="178">
        <v>0</v>
      </c>
      <c r="BC204" s="178">
        <v>0.52798476513444115</v>
      </c>
      <c r="BD204" s="178">
        <v>3.4200818083568563E-2</v>
      </c>
      <c r="BE204" s="178">
        <v>8.281125318658783E-2</v>
      </c>
      <c r="BF204" s="178">
        <v>3.4364427001628582E-2</v>
      </c>
      <c r="BG204" s="217">
        <v>0.11591947457983105</v>
      </c>
      <c r="BH204" s="218">
        <v>0.1221396661183323</v>
      </c>
      <c r="BI204" s="218" t="s">
        <v>273</v>
      </c>
    </row>
    <row r="205" spans="1:61" x14ac:dyDescent="0.2">
      <c r="A205" s="170">
        <v>42401</v>
      </c>
      <c r="B205" s="208">
        <v>3.132530120481928</v>
      </c>
      <c r="C205" s="209">
        <v>2.8380952380952382</v>
      </c>
      <c r="D205" s="209"/>
      <c r="E205" s="209">
        <v>4.716981132075472</v>
      </c>
      <c r="F205" s="209">
        <v>4.0540540540540544</v>
      </c>
      <c r="G205" s="209">
        <v>6.1151079136690649</v>
      </c>
      <c r="H205" s="209">
        <v>2.0416666666666665</v>
      </c>
      <c r="I205" s="209">
        <v>6.481481481481481</v>
      </c>
      <c r="J205" s="210">
        <v>2.5974025974025974</v>
      </c>
      <c r="K205" s="210" t="s">
        <v>232</v>
      </c>
      <c r="L205" s="246">
        <v>2.5333333333333332</v>
      </c>
      <c r="M205" s="211"/>
      <c r="N205" s="245">
        <v>2.1563277446535745</v>
      </c>
      <c r="O205" s="213"/>
      <c r="P205" s="214"/>
      <c r="Q205" s="214"/>
      <c r="R205" s="214"/>
      <c r="S205" s="214"/>
      <c r="T205" s="214">
        <v>2.9896907216494908</v>
      </c>
      <c r="U205" s="214">
        <v>2.9787234042553163</v>
      </c>
      <c r="V205" s="214"/>
      <c r="W205" s="214"/>
      <c r="X205" s="214">
        <v>2.4338624338624308</v>
      </c>
      <c r="Y205" s="214">
        <v>1.0526315789473684</v>
      </c>
      <c r="Z205" s="215"/>
      <c r="AA205" s="215"/>
      <c r="AB205" s="216">
        <v>2.3637270346786514</v>
      </c>
      <c r="AC205" s="177">
        <v>7.5</v>
      </c>
      <c r="AD205" s="178">
        <v>3.132530120481928</v>
      </c>
      <c r="AE205" s="178"/>
      <c r="AF205" s="178">
        <v>3.0303030303030303</v>
      </c>
      <c r="AG205" s="178">
        <v>11.8895966029724</v>
      </c>
      <c r="AH205" s="178">
        <v>2.0416666666666665</v>
      </c>
      <c r="AI205" s="178">
        <v>6.481481481481481</v>
      </c>
      <c r="AJ205" s="217">
        <v>2.5333333333333332</v>
      </c>
      <c r="AK205" s="218">
        <v>2.070850689509526</v>
      </c>
      <c r="AL205" s="221">
        <v>42401</v>
      </c>
      <c r="AM205" s="208">
        <v>2.1591988169652318E-3</v>
      </c>
      <c r="AN205" s="209">
        <v>8.6631320156523237E-3</v>
      </c>
      <c r="AO205" s="209"/>
      <c r="AP205" s="209">
        <v>8.3675823580107549E-3</v>
      </c>
      <c r="AQ205" s="209">
        <v>5.3389332811304303E-3</v>
      </c>
      <c r="AR205" s="209">
        <v>1.1894976125530814E-4</v>
      </c>
      <c r="AS205" s="209">
        <v>0.24417886793148247</v>
      </c>
      <c r="AT205" s="209">
        <v>1.1509628443616889E-2</v>
      </c>
      <c r="AU205" s="210">
        <v>0</v>
      </c>
      <c r="AV205" s="210">
        <v>0</v>
      </c>
      <c r="AW205" s="246">
        <v>0</v>
      </c>
      <c r="AX205" s="211"/>
      <c r="AY205" s="212">
        <v>5.319717611219508E-3</v>
      </c>
      <c r="AZ205" s="177">
        <v>0</v>
      </c>
      <c r="BA205" s="178">
        <v>3.2715133590382327E-2</v>
      </c>
      <c r="BB205" s="178">
        <v>0</v>
      </c>
      <c r="BC205" s="178">
        <v>0</v>
      </c>
      <c r="BD205" s="178">
        <v>0</v>
      </c>
      <c r="BE205" s="178">
        <v>0.29905556390873539</v>
      </c>
      <c r="BF205" s="178">
        <v>1.4727611572126537E-2</v>
      </c>
      <c r="BG205" s="217">
        <v>0</v>
      </c>
      <c r="BH205" s="218">
        <v>0.14737004857929373</v>
      </c>
      <c r="BI205" s="218" t="s">
        <v>273</v>
      </c>
    </row>
    <row r="206" spans="1:61" x14ac:dyDescent="0.2">
      <c r="A206" s="170">
        <v>42402</v>
      </c>
      <c r="B206" s="208">
        <v>1.2048192771084338</v>
      </c>
      <c r="C206" s="209">
        <v>0.91428571428571437</v>
      </c>
      <c r="D206" s="209"/>
      <c r="E206" s="209">
        <v>6.2264150943396226</v>
      </c>
      <c r="F206" s="209">
        <v>4.3245580842207687</v>
      </c>
      <c r="G206" s="209">
        <v>6.2962962962962958</v>
      </c>
      <c r="H206" s="209">
        <v>4.2553191489361701</v>
      </c>
      <c r="I206" s="209">
        <v>8.3333333333333321</v>
      </c>
      <c r="J206" s="210">
        <v>2.5714285714285712</v>
      </c>
      <c r="K206" s="210" t="s">
        <v>232</v>
      </c>
      <c r="L206" s="246">
        <v>2.5333333333333332</v>
      </c>
      <c r="M206" s="211"/>
      <c r="N206" s="245">
        <v>3.9704101510424001</v>
      </c>
      <c r="O206" s="213"/>
      <c r="P206" s="214"/>
      <c r="Q206" s="214"/>
      <c r="R206" s="214"/>
      <c r="S206" s="214"/>
      <c r="T206" s="214">
        <v>2.9896907216494908</v>
      </c>
      <c r="U206" s="214">
        <v>2.9787234042553163</v>
      </c>
      <c r="V206" s="214"/>
      <c r="W206" s="214"/>
      <c r="X206" s="214">
        <v>2.4338624338624308</v>
      </c>
      <c r="Y206" s="214">
        <v>1.0526315789473684</v>
      </c>
      <c r="Z206" s="215"/>
      <c r="AA206" s="215"/>
      <c r="AB206" s="216">
        <v>2.3637270346786514</v>
      </c>
      <c r="AC206" s="177">
        <v>7.5</v>
      </c>
      <c r="AD206" s="178">
        <v>1.2048192771084338</v>
      </c>
      <c r="AE206" s="178"/>
      <c r="AF206" s="178">
        <v>6.8181818181818175</v>
      </c>
      <c r="AG206" s="178">
        <v>7.6433121019108281</v>
      </c>
      <c r="AH206" s="178">
        <v>4.2553191489361701</v>
      </c>
      <c r="AI206" s="178">
        <v>8.3333333333333321</v>
      </c>
      <c r="AJ206" s="217">
        <v>2.5333333333333332</v>
      </c>
      <c r="AK206" s="218">
        <v>5.0059526417521845</v>
      </c>
      <c r="AL206" s="221">
        <v>42402</v>
      </c>
      <c r="AM206" s="208">
        <v>4.0606683321706876E-3</v>
      </c>
      <c r="AN206" s="209">
        <v>4.6808858471669816E-3</v>
      </c>
      <c r="AO206" s="209"/>
      <c r="AP206" s="209">
        <v>1.6539812598713868E-2</v>
      </c>
      <c r="AQ206" s="209">
        <v>8.8982221352173832E-3</v>
      </c>
      <c r="AR206" s="209">
        <v>4.1215048856005885E-4</v>
      </c>
      <c r="AS206" s="209">
        <v>2.193880215017812E-2</v>
      </c>
      <c r="AT206" s="209">
        <v>3.376157676794287E-2</v>
      </c>
      <c r="AU206" s="210">
        <v>0</v>
      </c>
      <c r="AV206" s="210">
        <v>0</v>
      </c>
      <c r="AW206" s="246">
        <v>0</v>
      </c>
      <c r="AX206" s="211"/>
      <c r="AY206" s="212">
        <v>1.9030617410050056E-3</v>
      </c>
      <c r="AZ206" s="177">
        <v>0</v>
      </c>
      <c r="BA206" s="178">
        <v>6.1525277760161999E-2</v>
      </c>
      <c r="BB206" s="178">
        <v>0</v>
      </c>
      <c r="BC206" s="178">
        <v>6.4982740324238911E-2</v>
      </c>
      <c r="BD206" s="178">
        <v>0.15656374500478054</v>
      </c>
      <c r="BE206" s="178">
        <v>2.686932290285134E-2</v>
      </c>
      <c r="BF206" s="178">
        <v>4.3200993944904502E-2</v>
      </c>
      <c r="BG206" s="217">
        <v>0</v>
      </c>
      <c r="BH206" s="218">
        <v>4.3002417716389865E-2</v>
      </c>
      <c r="BI206" s="218" t="s">
        <v>273</v>
      </c>
    </row>
    <row r="207" spans="1:61" x14ac:dyDescent="0.2">
      <c r="A207" s="170">
        <v>42403</v>
      </c>
      <c r="B207" s="208">
        <v>2.9925187032418954</v>
      </c>
      <c r="C207" s="209">
        <v>1.8490566037735849</v>
      </c>
      <c r="D207" s="209"/>
      <c r="E207" s="209">
        <v>2.8301886792452833</v>
      </c>
      <c r="F207" s="209">
        <v>3.804347826086957</v>
      </c>
      <c r="G207" s="209">
        <v>2.9629629629629632</v>
      </c>
      <c r="H207" s="209">
        <v>2.1285838401390098</v>
      </c>
      <c r="I207" s="209">
        <v>6.3926940639269407</v>
      </c>
      <c r="J207" s="210">
        <v>1.3333333333333335</v>
      </c>
      <c r="K207" s="210" t="s">
        <v>232</v>
      </c>
      <c r="L207" s="246">
        <v>3.8666666666666667</v>
      </c>
      <c r="M207" s="211"/>
      <c r="N207" s="245">
        <v>2.1750728411001625</v>
      </c>
      <c r="O207" s="213"/>
      <c r="P207" s="214"/>
      <c r="Q207" s="214"/>
      <c r="R207" s="214"/>
      <c r="S207" s="214"/>
      <c r="T207" s="214">
        <v>2.9896907216494908</v>
      </c>
      <c r="U207" s="214">
        <v>2.9787234042553163</v>
      </c>
      <c r="V207" s="214"/>
      <c r="W207" s="214"/>
      <c r="X207" s="214">
        <v>0.52910052910052907</v>
      </c>
      <c r="Y207" s="214">
        <v>1.0526315789473684</v>
      </c>
      <c r="Z207" s="215"/>
      <c r="AA207" s="215"/>
      <c r="AB207" s="216">
        <v>1.8875365584881763</v>
      </c>
      <c r="AC207" s="177">
        <v>5.5</v>
      </c>
      <c r="AD207" s="178">
        <v>2.9925187032418954</v>
      </c>
      <c r="AE207" s="178"/>
      <c r="AF207" s="178">
        <v>6.0606060606060606</v>
      </c>
      <c r="AG207" s="178">
        <v>6.0869565217391308</v>
      </c>
      <c r="AH207" s="178">
        <v>2.1285838401390098</v>
      </c>
      <c r="AI207" s="178">
        <v>6.3926940639269407</v>
      </c>
      <c r="AJ207" s="217">
        <v>3.8666666666666667</v>
      </c>
      <c r="AK207" s="218">
        <v>2.80071393622109</v>
      </c>
      <c r="AL207" s="221">
        <v>42403</v>
      </c>
      <c r="AM207" s="208">
        <v>7.0159643256827824E-3</v>
      </c>
      <c r="AN207" s="209">
        <v>2.026055068176753E-2</v>
      </c>
      <c r="AO207" s="209"/>
      <c r="AP207" s="209">
        <v>0</v>
      </c>
      <c r="AQ207" s="209">
        <v>1.7796444270434769E-3</v>
      </c>
      <c r="AR207" s="209">
        <v>1.9824960209218023E-3</v>
      </c>
      <c r="AS207" s="209">
        <v>1.2066341182597968E-2</v>
      </c>
      <c r="AT207" s="209">
        <v>1.6880788383971435E-2</v>
      </c>
      <c r="AU207" s="210">
        <v>4.5992566009282539E-2</v>
      </c>
      <c r="AV207" s="210">
        <v>0</v>
      </c>
      <c r="AW207" s="246">
        <v>0</v>
      </c>
      <c r="AX207" s="211"/>
      <c r="AY207" s="212">
        <v>3.2518495755389284E-3</v>
      </c>
      <c r="AZ207" s="177">
        <v>0</v>
      </c>
      <c r="BA207" s="178">
        <v>0.10630248978307254</v>
      </c>
      <c r="BB207" s="178">
        <v>0</v>
      </c>
      <c r="BC207" s="178">
        <v>0</v>
      </c>
      <c r="BD207" s="178">
        <v>7.6001817963485688E-3</v>
      </c>
      <c r="BE207" s="178">
        <v>1.4778127596568236E-2</v>
      </c>
      <c r="BF207" s="178">
        <v>2.1600496972452251E-2</v>
      </c>
      <c r="BG207" s="217">
        <v>0</v>
      </c>
      <c r="BH207" s="218">
        <v>3.8793251471683138E-2</v>
      </c>
      <c r="BI207" s="218" t="s">
        <v>273</v>
      </c>
    </row>
    <row r="208" spans="1:61" x14ac:dyDescent="0.2">
      <c r="A208" s="170">
        <v>42404</v>
      </c>
      <c r="B208" s="208">
        <v>2.2443890274314215</v>
      </c>
      <c r="C208" s="209">
        <v>2.1415270018621975</v>
      </c>
      <c r="D208" s="209"/>
      <c r="E208" s="209">
        <v>3.7735849056603774</v>
      </c>
      <c r="F208" s="209">
        <v>1.4027378739225957</v>
      </c>
      <c r="G208" s="209">
        <v>3.7037037037037033</v>
      </c>
      <c r="H208" s="209">
        <v>1.8723404255319149</v>
      </c>
      <c r="I208" s="209">
        <v>6.3926940639269407</v>
      </c>
      <c r="J208" s="210">
        <v>3.8961038961038961</v>
      </c>
      <c r="K208" s="210" t="s">
        <v>232</v>
      </c>
      <c r="L208" s="246">
        <v>3.8666666666666667</v>
      </c>
      <c r="M208" s="211"/>
      <c r="N208" s="245">
        <v>2.045476500734964</v>
      </c>
      <c r="O208" s="213"/>
      <c r="P208" s="214"/>
      <c r="Q208" s="214"/>
      <c r="R208" s="214"/>
      <c r="S208" s="214"/>
      <c r="T208" s="214">
        <v>2.9896907216494908</v>
      </c>
      <c r="U208" s="214">
        <v>2.9787234042553163</v>
      </c>
      <c r="V208" s="214"/>
      <c r="W208" s="214"/>
      <c r="X208" s="214"/>
      <c r="Y208" s="214">
        <v>0.52631578947368418</v>
      </c>
      <c r="Z208" s="215"/>
      <c r="AA208" s="215"/>
      <c r="AB208" s="216">
        <v>2.1649099717928304</v>
      </c>
      <c r="AC208" s="177">
        <v>5.5</v>
      </c>
      <c r="AD208" s="178">
        <v>2.2443890274314215</v>
      </c>
      <c r="AE208" s="178"/>
      <c r="AF208" s="178">
        <v>6.0606060606060606</v>
      </c>
      <c r="AG208" s="178">
        <v>6.0869565217391308</v>
      </c>
      <c r="AH208" s="178">
        <v>1.8723404255319149</v>
      </c>
      <c r="AI208" s="178">
        <v>6.3926940639269407</v>
      </c>
      <c r="AJ208" s="217">
        <v>3.8666666666666667</v>
      </c>
      <c r="AK208" s="218">
        <v>1.8723404255319149</v>
      </c>
      <c r="AL208" s="221">
        <v>42404</v>
      </c>
      <c r="AM208" s="208">
        <v>0</v>
      </c>
      <c r="AN208" s="209">
        <v>2.6548307789902277E-3</v>
      </c>
      <c r="AO208" s="209"/>
      <c r="AP208" s="209">
        <v>0</v>
      </c>
      <c r="AQ208" s="209">
        <v>1.2457510989304338E-2</v>
      </c>
      <c r="AR208" s="209">
        <v>1.9407592625866063E-4</v>
      </c>
      <c r="AS208" s="209">
        <v>8.4683776299687551E-3</v>
      </c>
      <c r="AT208" s="209">
        <v>0</v>
      </c>
      <c r="AU208" s="210">
        <v>4.2012440104633089E-3</v>
      </c>
      <c r="AV208" s="210">
        <v>0</v>
      </c>
      <c r="AW208" s="246">
        <v>0</v>
      </c>
      <c r="AX208" s="211"/>
      <c r="AY208" s="212">
        <v>3.6896931643785115E-4</v>
      </c>
      <c r="AZ208" s="177">
        <v>0</v>
      </c>
      <c r="BA208" s="178">
        <v>0</v>
      </c>
      <c r="BB208" s="178">
        <v>0</v>
      </c>
      <c r="BC208" s="178">
        <v>0</v>
      </c>
      <c r="BD208" s="178">
        <v>0</v>
      </c>
      <c r="BE208" s="178">
        <v>1.0371558640500617E-2</v>
      </c>
      <c r="BF208" s="178">
        <v>0</v>
      </c>
      <c r="BG208" s="217">
        <v>0</v>
      </c>
      <c r="BH208" s="218">
        <v>4.750696404844444E-3</v>
      </c>
      <c r="BI208" s="218" t="s">
        <v>273</v>
      </c>
    </row>
    <row r="209" spans="1:61" x14ac:dyDescent="0.2">
      <c r="A209" s="170">
        <v>42405</v>
      </c>
      <c r="B209" s="208">
        <v>2.2443890274314215</v>
      </c>
      <c r="C209" s="209">
        <v>0.92452830188679247</v>
      </c>
      <c r="D209" s="209"/>
      <c r="E209" s="209">
        <v>2.8000000000000003</v>
      </c>
      <c r="F209" s="209">
        <v>1.4084507042253522</v>
      </c>
      <c r="G209" s="209">
        <v>3.7037037037037033</v>
      </c>
      <c r="H209" s="209">
        <v>4.0851063829787231</v>
      </c>
      <c r="I209" s="209">
        <v>5.93607305936073</v>
      </c>
      <c r="J209" s="210">
        <v>3.8961038961038961</v>
      </c>
      <c r="K209" s="210" t="s">
        <v>232</v>
      </c>
      <c r="L209" s="246">
        <v>2.5333333333333332</v>
      </c>
      <c r="M209" s="211"/>
      <c r="N209" s="245">
        <v>3.4502573908618528</v>
      </c>
      <c r="O209" s="213"/>
      <c r="P209" s="214"/>
      <c r="Q209" s="214"/>
      <c r="R209" s="214"/>
      <c r="S209" s="214"/>
      <c r="T209" s="214">
        <v>2.9896907216494908</v>
      </c>
      <c r="U209" s="214">
        <v>2.9787234042553163</v>
      </c>
      <c r="V209" s="214"/>
      <c r="W209" s="214"/>
      <c r="X209" s="214"/>
      <c r="Y209" s="214">
        <v>0.52631578947368418</v>
      </c>
      <c r="Z209" s="215"/>
      <c r="AA209" s="215"/>
      <c r="AB209" s="216">
        <v>2.1649099717928304</v>
      </c>
      <c r="AC209" s="177">
        <v>5.5</v>
      </c>
      <c r="AD209" s="178">
        <v>2.2443890274314215</v>
      </c>
      <c r="AE209" s="178"/>
      <c r="AF209" s="178">
        <v>6.0606060606060606</v>
      </c>
      <c r="AG209" s="178">
        <v>6.0869565217391308</v>
      </c>
      <c r="AH209" s="178">
        <v>4.0851063829787231</v>
      </c>
      <c r="AI209" s="178">
        <v>5.93607305936073</v>
      </c>
      <c r="AJ209" s="217">
        <v>2.5333333333333332</v>
      </c>
      <c r="AK209" s="218">
        <v>4.0851063829787231</v>
      </c>
      <c r="AL209" s="221">
        <v>42405</v>
      </c>
      <c r="AM209" s="208">
        <v>0</v>
      </c>
      <c r="AN209" s="209">
        <v>6.357621076002914E-3</v>
      </c>
      <c r="AO209" s="209"/>
      <c r="AP209" s="209">
        <v>4.8838029326911028E-3</v>
      </c>
      <c r="AQ209" s="209">
        <v>8.0083999216956445E-3</v>
      </c>
      <c r="AR209" s="209">
        <v>0</v>
      </c>
      <c r="AS209" s="209">
        <v>4.6905158997080823E-2</v>
      </c>
      <c r="AT209" s="209">
        <v>0</v>
      </c>
      <c r="AU209" s="210">
        <v>0</v>
      </c>
      <c r="AV209" s="210">
        <v>0</v>
      </c>
      <c r="AW209" s="246">
        <v>0</v>
      </c>
      <c r="AX209" s="211"/>
      <c r="AY209" s="212">
        <v>1.081490063070057E-3</v>
      </c>
      <c r="AZ209" s="177">
        <v>0</v>
      </c>
      <c r="BA209" s="178">
        <v>0</v>
      </c>
      <c r="BB209" s="178">
        <v>0</v>
      </c>
      <c r="BC209" s="178">
        <v>0</v>
      </c>
      <c r="BD209" s="178">
        <v>0</v>
      </c>
      <c r="BE209" s="178">
        <v>5.7446612366296161E-2</v>
      </c>
      <c r="BF209" s="178">
        <v>0</v>
      </c>
      <c r="BG209" s="217">
        <v>0</v>
      </c>
      <c r="BH209" s="218">
        <v>2.6313442781236849E-2</v>
      </c>
      <c r="BI209" s="218" t="s">
        <v>273</v>
      </c>
    </row>
    <row r="210" spans="1:61" x14ac:dyDescent="0.2">
      <c r="A210" s="170">
        <v>42408</v>
      </c>
      <c r="B210" s="208">
        <v>1.9753086419753085</v>
      </c>
      <c r="C210" s="209">
        <v>0.90566037735849059</v>
      </c>
      <c r="D210" s="209"/>
      <c r="E210" s="209">
        <v>4.5999999999999996</v>
      </c>
      <c r="F210" s="209">
        <v>0.2824858757062147</v>
      </c>
      <c r="G210" s="209">
        <v>2.9629629629629632</v>
      </c>
      <c r="H210" s="209">
        <v>2.0416843896214378</v>
      </c>
      <c r="I210" s="209">
        <v>5.3881278538812785</v>
      </c>
      <c r="J210" s="210">
        <v>2.9610389610389611</v>
      </c>
      <c r="K210" s="210" t="s">
        <v>232</v>
      </c>
      <c r="L210" s="246">
        <v>2.5333333333333332</v>
      </c>
      <c r="M210" s="211"/>
      <c r="N210" s="245">
        <v>1.9887469522999746</v>
      </c>
      <c r="O210" s="213"/>
      <c r="P210" s="214"/>
      <c r="Q210" s="214"/>
      <c r="R210" s="214"/>
      <c r="S210" s="214"/>
      <c r="T210" s="214">
        <v>2.9896907216494908</v>
      </c>
      <c r="U210" s="214">
        <v>2.9787234042553163</v>
      </c>
      <c r="V210" s="214"/>
      <c r="W210" s="214"/>
      <c r="X210" s="214"/>
      <c r="Y210" s="214">
        <v>0.52631578947368418</v>
      </c>
      <c r="Z210" s="215"/>
      <c r="AA210" s="215"/>
      <c r="AB210" s="216">
        <v>2.1649099717928304</v>
      </c>
      <c r="AC210" s="177">
        <v>5.5</v>
      </c>
      <c r="AD210" s="178">
        <v>1.9753086419753085</v>
      </c>
      <c r="AE210" s="178"/>
      <c r="AF210" s="178">
        <v>6.0606060606060606</v>
      </c>
      <c r="AG210" s="178">
        <v>6.5217391304347823</v>
      </c>
      <c r="AH210" s="178">
        <v>2.0416843896214378</v>
      </c>
      <c r="AI210" s="178">
        <v>5.3881278538812785</v>
      </c>
      <c r="AJ210" s="217">
        <v>2.5333333333333332</v>
      </c>
      <c r="AK210" s="218">
        <v>2.3734036786731867</v>
      </c>
      <c r="AL210" s="221">
        <v>42408</v>
      </c>
      <c r="AM210" s="208">
        <v>1.431829454220976E-4</v>
      </c>
      <c r="AN210" s="209">
        <v>9.9905474051474371E-3</v>
      </c>
      <c r="AO210" s="209"/>
      <c r="AP210" s="209">
        <v>1.9144507496149123E-2</v>
      </c>
      <c r="AQ210" s="209">
        <v>1.0677866562260861E-2</v>
      </c>
      <c r="AR210" s="209">
        <v>0</v>
      </c>
      <c r="AS210" s="209">
        <v>1.2066341182597968E-2</v>
      </c>
      <c r="AT210" s="209">
        <v>1.2276937006524682E-2</v>
      </c>
      <c r="AU210" s="210">
        <v>0</v>
      </c>
      <c r="AV210" s="210">
        <v>0</v>
      </c>
      <c r="AW210" s="246">
        <v>5.8543827665705379E-3</v>
      </c>
      <c r="AX210" s="211"/>
      <c r="AY210" s="212">
        <v>9.3554220012352933E-4</v>
      </c>
      <c r="AZ210" s="177">
        <v>0</v>
      </c>
      <c r="BA210" s="178">
        <v>2.1694385670014806E-3</v>
      </c>
      <c r="BB210" s="178">
        <v>0</v>
      </c>
      <c r="BC210" s="178">
        <v>0</v>
      </c>
      <c r="BD210" s="178">
        <v>0</v>
      </c>
      <c r="BE210" s="178">
        <v>1.4778127596568236E-2</v>
      </c>
      <c r="BF210" s="178">
        <v>1.5709452343601639E-2</v>
      </c>
      <c r="BG210" s="217">
        <v>4.4930028906911265E-2</v>
      </c>
      <c r="BH210" s="218">
        <v>9.7967728970367301E-3</v>
      </c>
      <c r="BI210" s="218" t="s">
        <v>273</v>
      </c>
    </row>
    <row r="211" spans="1:61" x14ac:dyDescent="0.2">
      <c r="A211" s="170">
        <v>42409</v>
      </c>
      <c r="B211" s="208">
        <v>0.97560975609756095</v>
      </c>
      <c r="C211" s="209">
        <v>1.4150943396226416</v>
      </c>
      <c r="D211" s="209"/>
      <c r="E211" s="209">
        <v>2.5540275049115913</v>
      </c>
      <c r="F211" s="209">
        <v>2.8248587570621471</v>
      </c>
      <c r="G211" s="209">
        <v>3.225806451612903</v>
      </c>
      <c r="H211" s="209">
        <v>0.85106382978723405</v>
      </c>
      <c r="I211" s="209">
        <v>5.1818181818181817</v>
      </c>
      <c r="J211" s="210">
        <v>2.9610389610389611</v>
      </c>
      <c r="K211" s="210">
        <v>12.498437695288089</v>
      </c>
      <c r="L211" s="246" t="s">
        <v>232</v>
      </c>
      <c r="M211" s="211"/>
      <c r="N211" s="245">
        <v>3.6115585361996967</v>
      </c>
      <c r="O211" s="213"/>
      <c r="P211" s="214"/>
      <c r="Q211" s="214"/>
      <c r="R211" s="214"/>
      <c r="S211" s="214"/>
      <c r="T211" s="214">
        <v>2.9896907216494908</v>
      </c>
      <c r="U211" s="214">
        <v>2.9787234042553163</v>
      </c>
      <c r="V211" s="214"/>
      <c r="W211" s="214"/>
      <c r="X211" s="214"/>
      <c r="Y211" s="214">
        <v>0.52631578947368418</v>
      </c>
      <c r="Z211" s="215"/>
      <c r="AA211" s="215"/>
      <c r="AB211" s="216">
        <v>2.1649099717928304</v>
      </c>
      <c r="AC211" s="177">
        <v>5.5</v>
      </c>
      <c r="AD211" s="178">
        <v>0.97560975609756095</v>
      </c>
      <c r="AE211" s="178"/>
      <c r="AF211" s="178">
        <v>3.125</v>
      </c>
      <c r="AG211" s="178">
        <v>3</v>
      </c>
      <c r="AH211" s="178">
        <v>0.85106382978723405</v>
      </c>
      <c r="AI211" s="178">
        <v>5.1818181818181817</v>
      </c>
      <c r="AJ211" s="217"/>
      <c r="AK211" s="218">
        <v>2.4233771744777974</v>
      </c>
      <c r="AL211" s="221">
        <v>42409</v>
      </c>
      <c r="AM211" s="208">
        <v>8.5909767253258568E-3</v>
      </c>
      <c r="AN211" s="209">
        <v>9.0823158228613078E-4</v>
      </c>
      <c r="AO211" s="209"/>
      <c r="AP211" s="209">
        <v>6.6094133022419586E-3</v>
      </c>
      <c r="AQ211" s="209">
        <v>6.2287554946521689E-3</v>
      </c>
      <c r="AR211" s="209">
        <v>6.2605137502793752E-5</v>
      </c>
      <c r="AS211" s="209">
        <v>2.4001049552294866E-2</v>
      </c>
      <c r="AT211" s="209">
        <v>0.2483522048611555</v>
      </c>
      <c r="AU211" s="210">
        <v>0</v>
      </c>
      <c r="AV211" s="210">
        <v>8.4582093970706401E-2</v>
      </c>
      <c r="AW211" s="246">
        <v>1.7563148299711614E-3</v>
      </c>
      <c r="AX211" s="211"/>
      <c r="AY211" s="212">
        <v>2.76808980509819E-3</v>
      </c>
      <c r="AZ211" s="177">
        <v>0</v>
      </c>
      <c r="BA211" s="178">
        <v>0.13016631402008885</v>
      </c>
      <c r="BB211" s="178">
        <v>0</v>
      </c>
      <c r="BC211" s="178">
        <v>0.14946030274574948</v>
      </c>
      <c r="BD211" s="178">
        <v>1.9000454490871423E-2</v>
      </c>
      <c r="BE211" s="178">
        <v>2.9395039255719364E-2</v>
      </c>
      <c r="BF211" s="178">
        <v>0.31778912970077483</v>
      </c>
      <c r="BG211" s="217">
        <v>1.3479008672073379E-2</v>
      </c>
      <c r="BH211" s="218">
        <v>8.6595595607475415E-2</v>
      </c>
      <c r="BI211" s="218" t="s">
        <v>273</v>
      </c>
    </row>
    <row r="212" spans="1:61" x14ac:dyDescent="0.2">
      <c r="A212" s="170">
        <v>42410</v>
      </c>
      <c r="B212" s="208">
        <v>1.25</v>
      </c>
      <c r="C212" s="209">
        <v>1.3583922590249349</v>
      </c>
      <c r="D212" s="209"/>
      <c r="E212" s="209">
        <v>1.8036072144288577</v>
      </c>
      <c r="F212" s="209">
        <v>2.8248587570621471</v>
      </c>
      <c r="G212" s="209">
        <v>1.7921146953405016</v>
      </c>
      <c r="H212" s="209">
        <v>1.5286624203821657</v>
      </c>
      <c r="I212" s="209">
        <v>5.4545454545454541</v>
      </c>
      <c r="J212" s="210">
        <v>1.7402945113788488</v>
      </c>
      <c r="K212" s="210" t="s">
        <v>232</v>
      </c>
      <c r="L212" s="246" t="s">
        <v>232</v>
      </c>
      <c r="M212" s="211"/>
      <c r="N212" s="245">
        <v>1.7293312595248231</v>
      </c>
      <c r="O212" s="213"/>
      <c r="P212" s="214"/>
      <c r="Q212" s="214"/>
      <c r="R212" s="214"/>
      <c r="S212" s="214"/>
      <c r="T212" s="214">
        <v>3.0818278427205166</v>
      </c>
      <c r="U212" s="214">
        <v>2.9787234042553163</v>
      </c>
      <c r="V212" s="214"/>
      <c r="W212" s="214"/>
      <c r="X212" s="214"/>
      <c r="Y212" s="214">
        <v>0.52631578947368418</v>
      </c>
      <c r="Z212" s="215"/>
      <c r="AA212" s="215"/>
      <c r="AB212" s="216">
        <v>2.1956223454831725</v>
      </c>
      <c r="AC212" s="177">
        <v>7.6923076923076925</v>
      </c>
      <c r="AD212" s="178">
        <v>1.25</v>
      </c>
      <c r="AE212" s="178"/>
      <c r="AF212" s="178">
        <v>3.125</v>
      </c>
      <c r="AG212" s="178">
        <v>7.8260869565217401</v>
      </c>
      <c r="AH212" s="178">
        <v>1.5286624203821657</v>
      </c>
      <c r="AI212" s="178">
        <v>5.4545454545454541</v>
      </c>
      <c r="AJ212" s="217"/>
      <c r="AK212" s="218">
        <v>2.1563486732223156</v>
      </c>
      <c r="AL212" s="221">
        <v>42410</v>
      </c>
      <c r="AM212" s="208">
        <v>1.6265582599950285E-3</v>
      </c>
      <c r="AN212" s="209">
        <v>1.5509800866732386E-2</v>
      </c>
      <c r="AO212" s="209"/>
      <c r="AP212" s="209">
        <v>5.9582395778831447E-3</v>
      </c>
      <c r="AQ212" s="209">
        <v>2.758448861917389E-2</v>
      </c>
      <c r="AR212" s="209">
        <v>0</v>
      </c>
      <c r="AS212" s="209">
        <v>1.4523487023417915E-2</v>
      </c>
      <c r="AT212" s="209">
        <v>2.5576952096926417E-3</v>
      </c>
      <c r="AU212" s="210">
        <v>4.6434802220910254E-3</v>
      </c>
      <c r="AV212" s="210">
        <v>0</v>
      </c>
      <c r="AW212" s="246">
        <v>0</v>
      </c>
      <c r="AX212" s="211"/>
      <c r="AY212" s="212">
        <v>8.8716622307945551E-4</v>
      </c>
      <c r="AZ212" s="177">
        <v>2.1627104823339776E-2</v>
      </c>
      <c r="BA212" s="178">
        <v>2.464482212113682E-2</v>
      </c>
      <c r="BB212" s="178">
        <v>0</v>
      </c>
      <c r="BC212" s="178">
        <v>3.2491370162119455E-2</v>
      </c>
      <c r="BD212" s="178">
        <v>2.2800545389045707E-2</v>
      </c>
      <c r="BE212" s="178">
        <v>1.7787491761687587E-2</v>
      </c>
      <c r="BF212" s="178">
        <v>3.2728025715836749E-3</v>
      </c>
      <c r="BG212" s="217">
        <v>0</v>
      </c>
      <c r="BH212" s="218">
        <v>1.937201072856258E-2</v>
      </c>
      <c r="BI212" s="218" t="s">
        <v>273</v>
      </c>
    </row>
    <row r="213" spans="1:61" x14ac:dyDescent="0.2">
      <c r="A213" s="170">
        <v>42411</v>
      </c>
      <c r="B213" s="208">
        <v>2.2222222222222223</v>
      </c>
      <c r="C213" s="209">
        <v>2.7603274319436513</v>
      </c>
      <c r="D213" s="209"/>
      <c r="E213" s="209">
        <v>1.6161616161616161</v>
      </c>
      <c r="F213" s="209">
        <v>2.8192090395480225</v>
      </c>
      <c r="G213" s="209">
        <v>1.8518518518518516</v>
      </c>
      <c r="H213" s="209">
        <v>1.48619957537155</v>
      </c>
      <c r="I213" s="209">
        <v>5.4545454545454541</v>
      </c>
      <c r="J213" s="210">
        <v>2.677376171352075</v>
      </c>
      <c r="K213" s="210" t="s">
        <v>232</v>
      </c>
      <c r="L213" s="246">
        <v>3.8666666666666667</v>
      </c>
      <c r="M213" s="211"/>
      <c r="N213" s="245">
        <v>2.2290479253249993</v>
      </c>
      <c r="O213" s="213"/>
      <c r="P213" s="214"/>
      <c r="Q213" s="214"/>
      <c r="R213" s="214"/>
      <c r="S213" s="214"/>
      <c r="T213" s="214">
        <v>3.0818278427205166</v>
      </c>
      <c r="U213" s="214"/>
      <c r="V213" s="214"/>
      <c r="W213" s="214"/>
      <c r="X213" s="214"/>
      <c r="Y213" s="214">
        <v>0.52631578947368418</v>
      </c>
      <c r="Z213" s="215"/>
      <c r="AA213" s="215"/>
      <c r="AB213" s="216">
        <v>1.8040718160971003</v>
      </c>
      <c r="AC213" s="177">
        <v>7.6923076923076925</v>
      </c>
      <c r="AD213" s="178">
        <v>2.2222222222222223</v>
      </c>
      <c r="AE213" s="178"/>
      <c r="AF213" s="178">
        <v>3.125</v>
      </c>
      <c r="AG213" s="178">
        <v>7.8260869565217401</v>
      </c>
      <c r="AH213" s="178">
        <v>1.48619957537155</v>
      </c>
      <c r="AI213" s="178">
        <v>5.4545454545454541</v>
      </c>
      <c r="AJ213" s="217">
        <v>3.8666666666666667</v>
      </c>
      <c r="AK213" s="218">
        <v>2.033432876806371</v>
      </c>
      <c r="AL213" s="221">
        <v>42411</v>
      </c>
      <c r="AM213" s="208">
        <v>4.7536737880136404E-3</v>
      </c>
      <c r="AN213" s="209">
        <v>9.1521797907294696E-3</v>
      </c>
      <c r="AO213" s="209"/>
      <c r="AP213" s="209">
        <v>6.5117372435881367E-3</v>
      </c>
      <c r="AQ213" s="209">
        <v>4.4491110676086916E-3</v>
      </c>
      <c r="AR213" s="209">
        <v>5.217094791899479E-4</v>
      </c>
      <c r="AS213" s="209">
        <v>2.6326562580213748E-3</v>
      </c>
      <c r="AT213" s="209">
        <v>0</v>
      </c>
      <c r="AU213" s="210">
        <v>0</v>
      </c>
      <c r="AV213" s="210">
        <v>1.691641879414128E-2</v>
      </c>
      <c r="AW213" s="246">
        <v>1.1708765533141076E-4</v>
      </c>
      <c r="AX213" s="211"/>
      <c r="AY213" s="212">
        <v>1.4258614250787182E-3</v>
      </c>
      <c r="AZ213" s="177">
        <v>0</v>
      </c>
      <c r="BA213" s="178">
        <v>7.2025360424449153E-2</v>
      </c>
      <c r="BB213" s="178">
        <v>0</v>
      </c>
      <c r="BC213" s="178">
        <v>0</v>
      </c>
      <c r="BD213" s="178">
        <v>0</v>
      </c>
      <c r="BE213" s="178">
        <v>3.2243187483421607E-3</v>
      </c>
      <c r="BF213" s="178">
        <v>0</v>
      </c>
      <c r="BG213" s="217">
        <v>8.9860057813822528E-4</v>
      </c>
      <c r="BH213" s="218">
        <v>2.1931971485577205E-2</v>
      </c>
      <c r="BI213" s="218" t="s">
        <v>273</v>
      </c>
    </row>
    <row r="214" spans="1:61" x14ac:dyDescent="0.2">
      <c r="A214" s="170">
        <v>42412</v>
      </c>
      <c r="B214" s="208">
        <v>3.4146341463414638</v>
      </c>
      <c r="C214" s="209">
        <v>2.7358490566037736</v>
      </c>
      <c r="D214" s="209"/>
      <c r="E214" s="209">
        <v>1.6</v>
      </c>
      <c r="F214" s="209">
        <v>2.7723762431246182</v>
      </c>
      <c r="G214" s="209">
        <v>1.8181818181818181</v>
      </c>
      <c r="H214" s="209">
        <v>1.625</v>
      </c>
      <c r="I214" s="209">
        <v>2.766798418972332</v>
      </c>
      <c r="J214" s="210">
        <v>3.7894736842105265</v>
      </c>
      <c r="K214" s="210" t="s">
        <v>232</v>
      </c>
      <c r="L214" s="246">
        <v>2.5333333333333332</v>
      </c>
      <c r="M214" s="211"/>
      <c r="N214" s="245">
        <v>2.1076967823913528</v>
      </c>
      <c r="O214" s="213"/>
      <c r="P214" s="214"/>
      <c r="Q214" s="214"/>
      <c r="R214" s="214"/>
      <c r="S214" s="214"/>
      <c r="T214" s="214">
        <v>3.0818278427205166</v>
      </c>
      <c r="U214" s="214"/>
      <c r="V214" s="214"/>
      <c r="W214" s="214"/>
      <c r="X214" s="214"/>
      <c r="Y214" s="214">
        <v>0.52631578947368418</v>
      </c>
      <c r="Z214" s="215"/>
      <c r="AA214" s="215"/>
      <c r="AB214" s="216">
        <v>1.8040718160971003</v>
      </c>
      <c r="AC214" s="177">
        <v>7.6923076923076925</v>
      </c>
      <c r="AD214" s="178">
        <v>3.4146341463414638</v>
      </c>
      <c r="AE214" s="178"/>
      <c r="AF214" s="178">
        <v>3.125</v>
      </c>
      <c r="AG214" s="178">
        <v>7.3913043478260869</v>
      </c>
      <c r="AH214" s="178">
        <v>1.625</v>
      </c>
      <c r="AI214" s="178">
        <v>2.766798418972332</v>
      </c>
      <c r="AJ214" s="217">
        <v>2.5333333333333332</v>
      </c>
      <c r="AK214" s="218">
        <v>2.4546050949413933</v>
      </c>
      <c r="AL214" s="221">
        <v>42412</v>
      </c>
      <c r="AM214" s="208">
        <v>8.3046108344816613E-4</v>
      </c>
      <c r="AN214" s="209">
        <v>3.4931983934081952E-3</v>
      </c>
      <c r="AO214" s="209"/>
      <c r="AP214" s="209">
        <v>1.9698005161854111E-2</v>
      </c>
      <c r="AQ214" s="209">
        <v>8.8982221352173832E-3</v>
      </c>
      <c r="AR214" s="209">
        <v>2.9215730834637087E-4</v>
      </c>
      <c r="AS214" s="209">
        <v>5.2653125160427496E-3</v>
      </c>
      <c r="AT214" s="209">
        <v>9.7192417968320385E-2</v>
      </c>
      <c r="AU214" s="210">
        <v>5.5279526453464586E-3</v>
      </c>
      <c r="AV214" s="210">
        <v>3.665224072063944E-2</v>
      </c>
      <c r="AW214" s="246">
        <v>0</v>
      </c>
      <c r="AX214" s="211"/>
      <c r="AY214" s="212">
        <v>1.3455081072766973E-3</v>
      </c>
      <c r="AZ214" s="177">
        <v>1.3516940514587359E-2</v>
      </c>
      <c r="BA214" s="178">
        <v>1.2582743688608589E-2</v>
      </c>
      <c r="BB214" s="178">
        <v>0</v>
      </c>
      <c r="BC214" s="178">
        <v>0</v>
      </c>
      <c r="BD214" s="178">
        <v>0</v>
      </c>
      <c r="BE214" s="178">
        <v>6.4486374966843214E-3</v>
      </c>
      <c r="BF214" s="178">
        <v>0.12436649772017964</v>
      </c>
      <c r="BG214" s="217">
        <v>0</v>
      </c>
      <c r="BH214" s="218">
        <v>1.6368979840526196E-2</v>
      </c>
      <c r="BI214" s="218" t="s">
        <v>273</v>
      </c>
    </row>
    <row r="215" spans="1:61" x14ac:dyDescent="0.2">
      <c r="A215" s="170">
        <v>42415</v>
      </c>
      <c r="B215" s="208">
        <v>3.25</v>
      </c>
      <c r="C215" s="209">
        <v>0.8867924528301887</v>
      </c>
      <c r="D215" s="209"/>
      <c r="E215" s="209">
        <v>1.6</v>
      </c>
      <c r="F215" s="209">
        <v>5.1733177978444509</v>
      </c>
      <c r="G215" s="209">
        <v>2.9629629629629632</v>
      </c>
      <c r="H215" s="209">
        <v>1.8757815756565235</v>
      </c>
      <c r="I215" s="209">
        <v>8.7944664031620565</v>
      </c>
      <c r="J215" s="210">
        <v>2.4047554714941906</v>
      </c>
      <c r="K215" s="210" t="s">
        <v>232</v>
      </c>
      <c r="L215" s="246">
        <v>2</v>
      </c>
      <c r="M215" s="211"/>
      <c r="N215" s="245">
        <v>1.7197565343066057</v>
      </c>
      <c r="O215" s="213"/>
      <c r="P215" s="214"/>
      <c r="Q215" s="214"/>
      <c r="R215" s="214"/>
      <c r="S215" s="214"/>
      <c r="T215" s="214">
        <v>3.0818278427205166</v>
      </c>
      <c r="U215" s="214"/>
      <c r="V215" s="214"/>
      <c r="W215" s="214"/>
      <c r="X215" s="214"/>
      <c r="Y215" s="214"/>
      <c r="Z215" s="215"/>
      <c r="AA215" s="215"/>
      <c r="AB215" s="216">
        <v>3.0818278427205166</v>
      </c>
      <c r="AC215" s="177">
        <v>7.6923076923076925</v>
      </c>
      <c r="AD215" s="178">
        <v>3.25</v>
      </c>
      <c r="AE215" s="178"/>
      <c r="AF215" s="178"/>
      <c r="AG215" s="178">
        <v>7.3913043478260869</v>
      </c>
      <c r="AH215" s="178">
        <v>1.8757815756565235</v>
      </c>
      <c r="AI215" s="178">
        <v>8.7944664031620565</v>
      </c>
      <c r="AJ215" s="217">
        <v>2</v>
      </c>
      <c r="AK215" s="218">
        <v>1.7809418261935253</v>
      </c>
      <c r="AL215" s="221">
        <v>42415</v>
      </c>
      <c r="AM215" s="208">
        <v>1.3172830978832979E-3</v>
      </c>
      <c r="AN215" s="209">
        <v>2.4452388753857364E-2</v>
      </c>
      <c r="AO215" s="209"/>
      <c r="AP215" s="209">
        <v>0</v>
      </c>
      <c r="AQ215" s="209">
        <v>4.4491110676086916E-3</v>
      </c>
      <c r="AR215" s="209">
        <v>2.0023209811310203E-3</v>
      </c>
      <c r="AS215" s="209">
        <v>4.9318427233600415E-2</v>
      </c>
      <c r="AT215" s="209">
        <v>0</v>
      </c>
      <c r="AU215" s="210">
        <v>3.7590077988355923E-3</v>
      </c>
      <c r="AV215" s="210">
        <v>0</v>
      </c>
      <c r="AW215" s="246">
        <v>0</v>
      </c>
      <c r="AX215" s="211"/>
      <c r="AY215" s="212">
        <v>2.9886514631465941E-3</v>
      </c>
      <c r="AZ215" s="177">
        <v>0</v>
      </c>
      <c r="BA215" s="178">
        <v>1.9958834816413622E-2</v>
      </c>
      <c r="BB215" s="178">
        <v>0</v>
      </c>
      <c r="BC215" s="178">
        <v>0.11599419147876645</v>
      </c>
      <c r="BD215" s="178">
        <v>0</v>
      </c>
      <c r="BE215" s="178">
        <v>6.0402237885609812E-2</v>
      </c>
      <c r="BF215" s="178">
        <v>0</v>
      </c>
      <c r="BG215" s="217">
        <v>0</v>
      </c>
      <c r="BH215" s="218">
        <v>4.2116277454346346E-2</v>
      </c>
      <c r="BI215" s="218" t="s">
        <v>273</v>
      </c>
    </row>
    <row r="216" spans="1:61" x14ac:dyDescent="0.2">
      <c r="A216" s="170">
        <v>42416</v>
      </c>
      <c r="B216" s="208">
        <v>3.25</v>
      </c>
      <c r="C216" s="209">
        <v>1.5325670498084289</v>
      </c>
      <c r="D216" s="209"/>
      <c r="E216" s="209">
        <v>0.20202020202020202</v>
      </c>
      <c r="F216" s="209">
        <v>4.8587241479755319</v>
      </c>
      <c r="G216" s="209">
        <v>2.9629629629629632</v>
      </c>
      <c r="H216" s="209">
        <v>2.1231422505307855</v>
      </c>
      <c r="I216" s="209">
        <v>8.7944664031620565</v>
      </c>
      <c r="J216" s="210" t="s">
        <v>232</v>
      </c>
      <c r="K216" s="210" t="s">
        <v>232</v>
      </c>
      <c r="L216" s="246">
        <v>1.3333333333333335</v>
      </c>
      <c r="M216" s="211"/>
      <c r="N216" s="245">
        <v>1.840682359293587</v>
      </c>
      <c r="O216" s="213"/>
      <c r="P216" s="214"/>
      <c r="Q216" s="214"/>
      <c r="R216" s="214"/>
      <c r="S216" s="214"/>
      <c r="T216" s="214">
        <v>3.0818278427205166</v>
      </c>
      <c r="U216" s="214"/>
      <c r="V216" s="214"/>
      <c r="W216" s="214"/>
      <c r="X216" s="214"/>
      <c r="Y216" s="214"/>
      <c r="Z216" s="215"/>
      <c r="AA216" s="215"/>
      <c r="AB216" s="216">
        <v>3.0818278427205166</v>
      </c>
      <c r="AC216" s="177">
        <v>2.9059829059829059</v>
      </c>
      <c r="AD216" s="178">
        <v>3.25</v>
      </c>
      <c r="AE216" s="178"/>
      <c r="AF216" s="178"/>
      <c r="AG216" s="178">
        <v>7.3913043478260869</v>
      </c>
      <c r="AH216" s="178">
        <v>2.1231422505307855</v>
      </c>
      <c r="AI216" s="178">
        <v>8.7944664031620565</v>
      </c>
      <c r="AJ216" s="217">
        <v>1.3333333333333335</v>
      </c>
      <c r="AK216" s="218">
        <v>2.1072912276476607</v>
      </c>
      <c r="AL216" s="221">
        <v>42416</v>
      </c>
      <c r="AM216" s="208">
        <v>0</v>
      </c>
      <c r="AN216" s="209">
        <v>4.8904777507714726E-3</v>
      </c>
      <c r="AO216" s="209"/>
      <c r="AP216" s="209">
        <v>1.3023474487176274E-3</v>
      </c>
      <c r="AQ216" s="209">
        <v>0</v>
      </c>
      <c r="AR216" s="209">
        <v>5.2066606023156803E-4</v>
      </c>
      <c r="AS216" s="209">
        <v>1.3645934937410792E-2</v>
      </c>
      <c r="AT216" s="209">
        <v>0</v>
      </c>
      <c r="AU216" s="210">
        <v>6.6335431744157514E-3</v>
      </c>
      <c r="AV216" s="210">
        <v>0</v>
      </c>
      <c r="AW216" s="246">
        <v>2.3417531066282152E-4</v>
      </c>
      <c r="AX216" s="211"/>
      <c r="AY216" s="212">
        <v>7.8057508721963184E-4</v>
      </c>
      <c r="AZ216" s="177">
        <v>0</v>
      </c>
      <c r="BA216" s="178">
        <v>0</v>
      </c>
      <c r="BB216" s="178">
        <v>0</v>
      </c>
      <c r="BC216" s="178">
        <v>0</v>
      </c>
      <c r="BD216" s="178">
        <v>0</v>
      </c>
      <c r="BE216" s="178">
        <v>1.6712718845573533E-2</v>
      </c>
      <c r="BF216" s="178">
        <v>0</v>
      </c>
      <c r="BG216" s="217">
        <v>1.7972011562764506E-3</v>
      </c>
      <c r="BH216" s="218">
        <v>7.7044972783228555E-3</v>
      </c>
      <c r="BI216" s="218" t="s">
        <v>273</v>
      </c>
    </row>
    <row r="217" spans="1:61" x14ac:dyDescent="0.2">
      <c r="A217" s="170">
        <v>42417</v>
      </c>
      <c r="B217" s="208">
        <v>3.25</v>
      </c>
      <c r="C217" s="209">
        <v>3.1698113207547167</v>
      </c>
      <c r="D217" s="209"/>
      <c r="E217" s="209">
        <v>0.81300813008130091</v>
      </c>
      <c r="F217" s="209">
        <v>4.8062918729973783</v>
      </c>
      <c r="G217" s="209">
        <v>3.3333333333333335</v>
      </c>
      <c r="H217" s="209">
        <v>5.9565217391304346</v>
      </c>
      <c r="I217" s="209">
        <v>9.780439121756487</v>
      </c>
      <c r="J217" s="210" t="s">
        <v>232</v>
      </c>
      <c r="K217" s="210" t="s">
        <v>232</v>
      </c>
      <c r="L217" s="246">
        <v>1.8666666666666669</v>
      </c>
      <c r="M217" s="211"/>
      <c r="N217" s="245">
        <v>4.4989568649988643</v>
      </c>
      <c r="O217" s="213"/>
      <c r="P217" s="214">
        <v>2.9381965552178375</v>
      </c>
      <c r="Q217" s="214"/>
      <c r="R217" s="214"/>
      <c r="S217" s="214"/>
      <c r="T217" s="214">
        <v>3.0818278427205166</v>
      </c>
      <c r="U217" s="214"/>
      <c r="V217" s="214"/>
      <c r="W217" s="214"/>
      <c r="X217" s="214"/>
      <c r="Y217" s="214"/>
      <c r="Z217" s="215"/>
      <c r="AA217" s="215"/>
      <c r="AB217" s="216">
        <v>3.0100121989691768</v>
      </c>
      <c r="AC217" s="177">
        <v>2.9059829059829059</v>
      </c>
      <c r="AD217" s="178">
        <v>3.25</v>
      </c>
      <c r="AE217" s="178"/>
      <c r="AF217" s="178">
        <v>12.845528455284553</v>
      </c>
      <c r="AG217" s="178">
        <v>7.3913043478260869</v>
      </c>
      <c r="AH217" s="178">
        <v>5.9565217391304346</v>
      </c>
      <c r="AI217" s="178">
        <v>9.780439121756487</v>
      </c>
      <c r="AJ217" s="217">
        <v>1.8666666666666669</v>
      </c>
      <c r="AK217" s="218">
        <v>6.8212826425681232</v>
      </c>
      <c r="AL217" s="221">
        <v>42417</v>
      </c>
      <c r="AM217" s="208">
        <v>0</v>
      </c>
      <c r="AN217" s="209">
        <v>1.1527554698247044E-2</v>
      </c>
      <c r="AO217" s="209"/>
      <c r="AP217" s="209">
        <v>2.4093427801276105E-2</v>
      </c>
      <c r="AQ217" s="209">
        <v>0</v>
      </c>
      <c r="AR217" s="209">
        <v>1.6392111836148165E-3</v>
      </c>
      <c r="AS217" s="209">
        <v>1.8867369849153187E-2</v>
      </c>
      <c r="AT217" s="209">
        <v>7.4173161081086611E-2</v>
      </c>
      <c r="AU217" s="210">
        <v>0</v>
      </c>
      <c r="AV217" s="210">
        <v>0</v>
      </c>
      <c r="AW217" s="246">
        <v>0</v>
      </c>
      <c r="AX217" s="211"/>
      <c r="AY217" s="212">
        <v>2.6205020785230494E-3</v>
      </c>
      <c r="AZ217" s="177">
        <v>0</v>
      </c>
      <c r="BA217" s="178">
        <v>0</v>
      </c>
      <c r="BB217" s="178">
        <v>0</v>
      </c>
      <c r="BC217" s="178">
        <v>0</v>
      </c>
      <c r="BD217" s="178">
        <v>0</v>
      </c>
      <c r="BE217" s="178">
        <v>2.3107617696452153E-2</v>
      </c>
      <c r="BF217" s="178">
        <v>9.491127457592656E-2</v>
      </c>
      <c r="BG217" s="217">
        <v>0</v>
      </c>
      <c r="BH217" s="218">
        <v>1.7722805240870467E-2</v>
      </c>
      <c r="BI217" s="218" t="s">
        <v>273</v>
      </c>
    </row>
    <row r="218" spans="1:61" x14ac:dyDescent="0.2">
      <c r="A218" s="170">
        <v>42418</v>
      </c>
      <c r="B218" s="208">
        <v>1.2195121951219512</v>
      </c>
      <c r="C218" s="209">
        <v>3.3396226415094343</v>
      </c>
      <c r="D218" s="209"/>
      <c r="E218" s="209">
        <v>2.8282828282828283</v>
      </c>
      <c r="F218" s="209">
        <v>4.5752724038247718</v>
      </c>
      <c r="G218" s="209">
        <v>3.3333333333333335</v>
      </c>
      <c r="H218" s="209">
        <v>1.7308524448290781</v>
      </c>
      <c r="I218" s="209">
        <v>2.7860696517412937</v>
      </c>
      <c r="J218" s="210">
        <v>9.4594594594594597</v>
      </c>
      <c r="K218" s="210" t="s">
        <v>232</v>
      </c>
      <c r="L218" s="246">
        <v>1.3333333333333335</v>
      </c>
      <c r="M218" s="211"/>
      <c r="N218" s="245">
        <v>2.4618590689953352</v>
      </c>
      <c r="O218" s="213"/>
      <c r="P218" s="214"/>
      <c r="Q218" s="214"/>
      <c r="R218" s="214"/>
      <c r="S218" s="214"/>
      <c r="T218" s="214">
        <v>1.0416666666666665</v>
      </c>
      <c r="U218" s="214"/>
      <c r="V218" s="214"/>
      <c r="W218" s="214"/>
      <c r="X218" s="214"/>
      <c r="Y218" s="214"/>
      <c r="Z218" s="215"/>
      <c r="AA218" s="215"/>
      <c r="AB218" s="216">
        <v>1.0416666666666665</v>
      </c>
      <c r="AC218" s="177">
        <v>2.5597269624573378</v>
      </c>
      <c r="AD218" s="178">
        <v>1.2195121951219512</v>
      </c>
      <c r="AE218" s="178"/>
      <c r="AF218" s="178">
        <v>12.845528455284553</v>
      </c>
      <c r="AG218" s="178">
        <v>7.9497907949790791</v>
      </c>
      <c r="AH218" s="178">
        <v>1.7308524448290781</v>
      </c>
      <c r="AI218" s="178">
        <v>2.7860696517412937</v>
      </c>
      <c r="AJ218" s="217">
        <v>1.3333333333333335</v>
      </c>
      <c r="AK218" s="218">
        <v>3.3666992964339242</v>
      </c>
      <c r="AL218" s="221">
        <v>42418</v>
      </c>
      <c r="AM218" s="208">
        <v>2.0045612359093665E-3</v>
      </c>
      <c r="AN218" s="209">
        <v>2.3753749075175728E-3</v>
      </c>
      <c r="AO218" s="209"/>
      <c r="AP218" s="209">
        <v>3.0735399789736002E-2</v>
      </c>
      <c r="AQ218" s="209">
        <v>1.7796444270434769E-3</v>
      </c>
      <c r="AR218" s="209">
        <v>0</v>
      </c>
      <c r="AS218" s="209">
        <v>1.0091848989081935E-2</v>
      </c>
      <c r="AT218" s="209">
        <v>0.1271174519217243</v>
      </c>
      <c r="AU218" s="210">
        <v>0</v>
      </c>
      <c r="AV218" s="210">
        <v>0</v>
      </c>
      <c r="AW218" s="246">
        <v>0</v>
      </c>
      <c r="AX218" s="211"/>
      <c r="AY218" s="212">
        <v>1.6865997420281329E-3</v>
      </c>
      <c r="AZ218" s="177">
        <v>2.0275410771881039E-2</v>
      </c>
      <c r="BA218" s="178">
        <v>3.037213993802073E-2</v>
      </c>
      <c r="BB218" s="178">
        <v>0</v>
      </c>
      <c r="BC218" s="178">
        <v>0</v>
      </c>
      <c r="BD218" s="178">
        <v>0.10488250878961025</v>
      </c>
      <c r="BE218" s="178">
        <v>1.2359888535311617E-2</v>
      </c>
      <c r="BF218" s="178">
        <v>0.16265828780770863</v>
      </c>
      <c r="BG218" s="217">
        <v>0</v>
      </c>
      <c r="BH218" s="218">
        <v>3.0645684062338516E-2</v>
      </c>
      <c r="BI218" s="218" t="s">
        <v>273</v>
      </c>
    </row>
    <row r="219" spans="1:61" x14ac:dyDescent="0.2">
      <c r="A219" s="170">
        <v>42419</v>
      </c>
      <c r="B219" s="208">
        <v>2.1327014218009479</v>
      </c>
      <c r="C219" s="209">
        <v>2.5471698113207548</v>
      </c>
      <c r="D219" s="209"/>
      <c r="E219" s="209">
        <v>2.0202020202020203</v>
      </c>
      <c r="F219" s="209">
        <v>2.974205025572604</v>
      </c>
      <c r="G219" s="209">
        <v>2.5925925925925926</v>
      </c>
      <c r="H219" s="209">
        <v>1.2446351931330473</v>
      </c>
      <c r="I219" s="209">
        <v>5.3685168334849864</v>
      </c>
      <c r="J219" s="210">
        <v>9.4594594594594597</v>
      </c>
      <c r="K219" s="210" t="s">
        <v>232</v>
      </c>
      <c r="L219" s="246">
        <v>1.3333333333333335</v>
      </c>
      <c r="M219" s="211"/>
      <c r="N219" s="245">
        <v>2.3698395473265039</v>
      </c>
      <c r="O219" s="213"/>
      <c r="P219" s="214">
        <v>3.9513677811550205</v>
      </c>
      <c r="Q219" s="214">
        <v>3.9513677811550205</v>
      </c>
      <c r="R219" s="214">
        <v>4.0733197556008145</v>
      </c>
      <c r="S219" s="214"/>
      <c r="T219" s="214">
        <v>3.0208333333333393</v>
      </c>
      <c r="U219" s="214">
        <v>4.1666666666666634</v>
      </c>
      <c r="V219" s="214"/>
      <c r="W219" s="214"/>
      <c r="X219" s="214"/>
      <c r="Y219" s="214"/>
      <c r="Z219" s="215"/>
      <c r="AA219" s="215"/>
      <c r="AB219" s="216">
        <v>3.8327110635821717</v>
      </c>
      <c r="AC219" s="177">
        <v>2.5597269624573378</v>
      </c>
      <c r="AD219" s="178">
        <v>2.1327014218009479</v>
      </c>
      <c r="AE219" s="178"/>
      <c r="AF219" s="178">
        <v>12.845528455284553</v>
      </c>
      <c r="AG219" s="178">
        <v>10.87866108786611</v>
      </c>
      <c r="AH219" s="178">
        <v>1.2446351931330473</v>
      </c>
      <c r="AI219" s="178">
        <v>5.3685168334849864</v>
      </c>
      <c r="AJ219" s="217">
        <v>1.3333333333333335</v>
      </c>
      <c r="AK219" s="218">
        <v>7.1002980089810306</v>
      </c>
      <c r="AL219" s="221">
        <v>42419</v>
      </c>
      <c r="AM219" s="208">
        <v>3.4764819148485298E-3</v>
      </c>
      <c r="AN219" s="209">
        <v>0</v>
      </c>
      <c r="AO219" s="209"/>
      <c r="AP219" s="209">
        <v>0</v>
      </c>
      <c r="AQ219" s="209">
        <v>0</v>
      </c>
      <c r="AR219" s="209">
        <v>4.7266878814609286E-4</v>
      </c>
      <c r="AS219" s="209">
        <v>4.9581692859402551E-3</v>
      </c>
      <c r="AT219" s="209">
        <v>2.5576952096926418E-2</v>
      </c>
      <c r="AU219" s="210">
        <v>0</v>
      </c>
      <c r="AV219" s="210">
        <v>0</v>
      </c>
      <c r="AW219" s="246">
        <v>0</v>
      </c>
      <c r="AX219" s="211"/>
      <c r="AY219" s="212">
        <v>1.0437731996119656E-3</v>
      </c>
      <c r="AZ219" s="177">
        <v>0</v>
      </c>
      <c r="BA219" s="178">
        <v>5.2673968406795953E-2</v>
      </c>
      <c r="BB219" s="178">
        <v>0</v>
      </c>
      <c r="BC219" s="178">
        <v>0</v>
      </c>
      <c r="BD219" s="178">
        <v>0.25916619925548617</v>
      </c>
      <c r="BE219" s="178">
        <v>6.0724669760444027E-3</v>
      </c>
      <c r="BF219" s="178">
        <v>3.2728025715836745E-2</v>
      </c>
      <c r="BG219" s="217">
        <v>0</v>
      </c>
      <c r="BH219" s="218">
        <v>2.8578023450903628E-2</v>
      </c>
      <c r="BI219" s="218" t="s">
        <v>273</v>
      </c>
    </row>
    <row r="220" spans="1:61" x14ac:dyDescent="0.2">
      <c r="A220" s="170">
        <v>42422</v>
      </c>
      <c r="B220" s="208">
        <v>4.028436018957346</v>
      </c>
      <c r="C220" s="209">
        <v>1.8113207547169812</v>
      </c>
      <c r="D220" s="209"/>
      <c r="E220" s="209">
        <v>2.0618556701030926</v>
      </c>
      <c r="F220" s="209">
        <v>2.974205025572604</v>
      </c>
      <c r="G220" s="209">
        <v>1.079136690647482</v>
      </c>
      <c r="H220" s="209">
        <v>1.3906996957844415</v>
      </c>
      <c r="I220" s="209">
        <v>5.8234758871701553</v>
      </c>
      <c r="J220" s="210">
        <v>9.4594594594594597</v>
      </c>
      <c r="K220" s="210" t="s">
        <v>232</v>
      </c>
      <c r="L220" s="246">
        <v>1.3333333333333335</v>
      </c>
      <c r="M220" s="211"/>
      <c r="N220" s="245">
        <v>1.2749833325153597</v>
      </c>
      <c r="O220" s="213"/>
      <c r="P220" s="214">
        <v>3.9513677811550205</v>
      </c>
      <c r="Q220" s="214">
        <v>3.9513677811550205</v>
      </c>
      <c r="R220" s="214">
        <v>4.0733197556008145</v>
      </c>
      <c r="S220" s="214"/>
      <c r="T220" s="214">
        <v>3.0208333333333393</v>
      </c>
      <c r="U220" s="214"/>
      <c r="V220" s="214"/>
      <c r="W220" s="214"/>
      <c r="X220" s="214"/>
      <c r="Y220" s="214"/>
      <c r="Z220" s="215"/>
      <c r="AA220" s="215"/>
      <c r="AB220" s="216">
        <v>3.7492221628110487</v>
      </c>
      <c r="AC220" s="177">
        <v>2.5597269624573378</v>
      </c>
      <c r="AD220" s="178">
        <v>4.028436018957346</v>
      </c>
      <c r="AE220" s="178"/>
      <c r="AF220" s="178">
        <v>12.845528455284553</v>
      </c>
      <c r="AG220" s="178">
        <v>6.25</v>
      </c>
      <c r="AH220" s="178">
        <v>1.3906996957844415</v>
      </c>
      <c r="AI220" s="178">
        <v>5.8234758871701553</v>
      </c>
      <c r="AJ220" s="217">
        <v>1.3333333333333335</v>
      </c>
      <c r="AK220" s="218">
        <v>3.1892524443249375</v>
      </c>
      <c r="AL220" s="221">
        <v>42422</v>
      </c>
      <c r="AM220" s="208">
        <v>4.4100347190006062E-4</v>
      </c>
      <c r="AN220" s="209">
        <v>5.9384372687939311E-3</v>
      </c>
      <c r="AO220" s="209"/>
      <c r="AP220" s="209">
        <v>1.9372418299674708E-2</v>
      </c>
      <c r="AQ220" s="209">
        <v>0</v>
      </c>
      <c r="AR220" s="209">
        <v>5.21709479189948E-5</v>
      </c>
      <c r="AS220" s="209">
        <v>9.1265416944740982E-3</v>
      </c>
      <c r="AT220" s="209">
        <v>1.0230780838770567E-2</v>
      </c>
      <c r="AU220" s="210">
        <v>0</v>
      </c>
      <c r="AV220" s="210">
        <v>0.10995672216191832</v>
      </c>
      <c r="AW220" s="246">
        <v>0</v>
      </c>
      <c r="AX220" s="211"/>
      <c r="AY220" s="212">
        <v>9.2898274560907867E-4</v>
      </c>
      <c r="AZ220" s="177">
        <v>0</v>
      </c>
      <c r="BA220" s="178">
        <v>6.6818707863645615E-3</v>
      </c>
      <c r="BB220" s="178">
        <v>0</v>
      </c>
      <c r="BC220" s="178">
        <v>0</v>
      </c>
      <c r="BD220" s="178">
        <v>7.448178160421598E-2</v>
      </c>
      <c r="BE220" s="178">
        <v>1.1177638327586158E-2</v>
      </c>
      <c r="BF220" s="178">
        <v>1.30912102863347E-2</v>
      </c>
      <c r="BG220" s="217">
        <v>0</v>
      </c>
      <c r="BH220" s="218">
        <v>1.0412148079011399E-2</v>
      </c>
      <c r="BI220" s="218" t="s">
        <v>273</v>
      </c>
    </row>
    <row r="221" spans="1:61" x14ac:dyDescent="0.2">
      <c r="A221" s="170">
        <v>42423</v>
      </c>
      <c r="B221" s="208">
        <v>4.028436018957346</v>
      </c>
      <c r="C221" s="209">
        <v>0.90566037735849059</v>
      </c>
      <c r="D221" s="209"/>
      <c r="E221" s="209">
        <v>1.0204081632653061</v>
      </c>
      <c r="F221" s="209">
        <v>2.9464087169223925</v>
      </c>
      <c r="G221" s="209">
        <v>1.4598540145985401</v>
      </c>
      <c r="H221" s="209">
        <v>1.3437364542696142</v>
      </c>
      <c r="I221" s="209">
        <v>5.9144676979071882</v>
      </c>
      <c r="J221" s="210">
        <v>9.4594594594594597</v>
      </c>
      <c r="K221" s="210" t="s">
        <v>232</v>
      </c>
      <c r="L221" s="246">
        <v>1.3157894736842104</v>
      </c>
      <c r="M221" s="211"/>
      <c r="N221" s="245">
        <v>1.2099731622160013</v>
      </c>
      <c r="O221" s="213"/>
      <c r="P221" s="214">
        <v>3.9513677811550205</v>
      </c>
      <c r="Q221" s="214">
        <v>3.9513677811550205</v>
      </c>
      <c r="R221" s="214">
        <v>4.0733197556008145</v>
      </c>
      <c r="S221" s="214"/>
      <c r="T221" s="214">
        <v>3.0208333333333393</v>
      </c>
      <c r="U221" s="214"/>
      <c r="V221" s="214"/>
      <c r="W221" s="214"/>
      <c r="X221" s="214"/>
      <c r="Y221" s="214"/>
      <c r="Z221" s="215"/>
      <c r="AA221" s="215"/>
      <c r="AB221" s="216">
        <v>3.7492221628110487</v>
      </c>
      <c r="AC221" s="177">
        <v>2.5597269624573378</v>
      </c>
      <c r="AD221" s="178">
        <v>4.028436018957346</v>
      </c>
      <c r="AE221" s="178"/>
      <c r="AF221" s="178">
        <v>9.375</v>
      </c>
      <c r="AG221" s="178">
        <v>3.6511156186612577</v>
      </c>
      <c r="AH221" s="178">
        <v>1.3437364542696142</v>
      </c>
      <c r="AI221" s="178">
        <v>5.9144676979071882</v>
      </c>
      <c r="AJ221" s="217">
        <v>1.3157894736842104</v>
      </c>
      <c r="AK221" s="218">
        <v>2.0978712995394981</v>
      </c>
      <c r="AL221" s="221">
        <v>42423</v>
      </c>
      <c r="AM221" s="208">
        <v>0</v>
      </c>
      <c r="AN221" s="209">
        <v>3.8425182327490141E-3</v>
      </c>
      <c r="AO221" s="209"/>
      <c r="AP221" s="209">
        <v>1.9698005161854111E-2</v>
      </c>
      <c r="AQ221" s="209">
        <v>0</v>
      </c>
      <c r="AR221" s="209">
        <v>2.2955217084357713E-4</v>
      </c>
      <c r="AS221" s="209">
        <v>1.7463286511541783E-2</v>
      </c>
      <c r="AT221" s="209">
        <v>0</v>
      </c>
      <c r="AU221" s="210">
        <v>0</v>
      </c>
      <c r="AV221" s="210">
        <v>0</v>
      </c>
      <c r="AW221" s="246">
        <v>1.0537888979826968E-3</v>
      </c>
      <c r="AX221" s="211"/>
      <c r="AY221" s="212">
        <v>1.0552522450122544E-3</v>
      </c>
      <c r="AZ221" s="177">
        <v>0</v>
      </c>
      <c r="BA221" s="178">
        <v>0</v>
      </c>
      <c r="BB221" s="178">
        <v>0</v>
      </c>
      <c r="BC221" s="178">
        <v>1.6245685081059727E-3</v>
      </c>
      <c r="BD221" s="178">
        <v>0.1466835086695274</v>
      </c>
      <c r="BE221" s="178">
        <v>2.1387981030669669E-2</v>
      </c>
      <c r="BF221" s="178">
        <v>0</v>
      </c>
      <c r="BG221" s="217">
        <v>8.0874052032440264E-3</v>
      </c>
      <c r="BH221" s="218">
        <v>1.4892079403786989E-2</v>
      </c>
      <c r="BI221" s="218" t="s">
        <v>273</v>
      </c>
    </row>
    <row r="222" spans="1:61" x14ac:dyDescent="0.2">
      <c r="A222" s="170">
        <v>42424</v>
      </c>
      <c r="B222" s="208">
        <v>4.0572792362768499</v>
      </c>
      <c r="C222" s="209">
        <v>0.92452830188679247</v>
      </c>
      <c r="D222" s="209"/>
      <c r="E222" s="209">
        <v>2.8571428571428572</v>
      </c>
      <c r="F222" s="209">
        <v>3.0571428571428574</v>
      </c>
      <c r="G222" s="209">
        <v>3.7037037037037033</v>
      </c>
      <c r="H222" s="209">
        <v>4.3006081668114682</v>
      </c>
      <c r="I222" s="209">
        <v>5.8234758871701553</v>
      </c>
      <c r="J222" s="210">
        <v>2.7027027027027026</v>
      </c>
      <c r="K222" s="210" t="s">
        <v>232</v>
      </c>
      <c r="L222" s="246">
        <v>0.6578947368421052</v>
      </c>
      <c r="M222" s="211"/>
      <c r="N222" s="245">
        <v>2.9146670729781525</v>
      </c>
      <c r="O222" s="213"/>
      <c r="P222" s="214">
        <v>3.9513677811550205</v>
      </c>
      <c r="Q222" s="214">
        <v>3.9513677811550205</v>
      </c>
      <c r="R222" s="214">
        <v>4.0733197556008145</v>
      </c>
      <c r="S222" s="214" t="s">
        <v>232</v>
      </c>
      <c r="T222" s="214">
        <v>3.0208333333333393</v>
      </c>
      <c r="U222" s="214" t="s">
        <v>232</v>
      </c>
      <c r="V222" s="214" t="s">
        <v>232</v>
      </c>
      <c r="W222" s="214" t="s">
        <v>232</v>
      </c>
      <c r="X222" s="214" t="s">
        <v>232</v>
      </c>
      <c r="Y222" s="214">
        <v>2.9473684210526288</v>
      </c>
      <c r="Z222" s="215"/>
      <c r="AA222" s="215"/>
      <c r="AB222" s="216">
        <v>3.5888514144593651</v>
      </c>
      <c r="AC222" s="177">
        <v>2.5597269624573378</v>
      </c>
      <c r="AD222" s="178">
        <v>4.0572792362768499</v>
      </c>
      <c r="AE222" s="178"/>
      <c r="AF222" s="178">
        <v>13.144758735440931</v>
      </c>
      <c r="AG222" s="178">
        <v>2.375</v>
      </c>
      <c r="AH222" s="178">
        <v>4.3006081668114682</v>
      </c>
      <c r="AI222" s="178">
        <v>5.8234758871701553</v>
      </c>
      <c r="AJ222" s="217">
        <v>0.6578947368421052</v>
      </c>
      <c r="AK222" s="218">
        <v>3.1154723016197092</v>
      </c>
      <c r="AL222" s="221">
        <v>42424</v>
      </c>
      <c r="AM222" s="208">
        <v>1.1454635633767808E-5</v>
      </c>
      <c r="AN222" s="209">
        <v>4.2617020399579979E-3</v>
      </c>
      <c r="AO222" s="209"/>
      <c r="AP222" s="209">
        <v>2.946561102723632E-2</v>
      </c>
      <c r="AQ222" s="209">
        <v>1.7796444270434769E-3</v>
      </c>
      <c r="AR222" s="209">
        <v>1.6611229817407942E-3</v>
      </c>
      <c r="AS222" s="209">
        <v>4.3877604300356244E-3</v>
      </c>
      <c r="AT222" s="209">
        <v>0</v>
      </c>
      <c r="AU222" s="210">
        <v>0</v>
      </c>
      <c r="AV222" s="210">
        <v>0</v>
      </c>
      <c r="AW222" s="246">
        <v>0</v>
      </c>
      <c r="AX222" s="211"/>
      <c r="AY222" s="212">
        <v>2.1826584896834662E-3</v>
      </c>
      <c r="AZ222" s="177">
        <v>0</v>
      </c>
      <c r="BA222" s="178">
        <v>1.7355508536011846E-4</v>
      </c>
      <c r="BB222" s="178">
        <v>0</v>
      </c>
      <c r="BC222" s="178">
        <v>5.5235329275603068E-2</v>
      </c>
      <c r="BD222" s="178">
        <v>0.56241345292979417</v>
      </c>
      <c r="BE222" s="178">
        <v>5.373864580570268E-3</v>
      </c>
      <c r="BF222" s="178">
        <v>0</v>
      </c>
      <c r="BG222" s="217">
        <v>0</v>
      </c>
      <c r="BH222" s="218">
        <v>2.4910387366334601E-2</v>
      </c>
      <c r="BI222" s="218" t="s">
        <v>273</v>
      </c>
    </row>
    <row r="223" spans="1:61" x14ac:dyDescent="0.2">
      <c r="A223" s="170">
        <v>42425</v>
      </c>
      <c r="B223" s="208">
        <v>2.1479713603818613</v>
      </c>
      <c r="C223" s="209">
        <v>1.7116279069767444</v>
      </c>
      <c r="D223" s="209"/>
      <c r="E223" s="209">
        <v>1.6326530612244898</v>
      </c>
      <c r="F223" s="209">
        <v>1.945253348864298</v>
      </c>
      <c r="G223" s="209">
        <v>3.7037037037037033</v>
      </c>
      <c r="H223" s="209">
        <v>2.8236316246741966</v>
      </c>
      <c r="I223" s="209">
        <v>9</v>
      </c>
      <c r="J223" s="210">
        <v>5.5555555555555554</v>
      </c>
      <c r="K223" s="210" t="s">
        <v>232</v>
      </c>
      <c r="L223" s="246">
        <v>0.6578947368421052</v>
      </c>
      <c r="M223" s="211"/>
      <c r="N223" s="245">
        <v>5.9747679527601125</v>
      </c>
      <c r="O223" s="213"/>
      <c r="P223" s="214">
        <v>3.9513677811550205</v>
      </c>
      <c r="Q223" s="214">
        <v>3.9513677811550205</v>
      </c>
      <c r="R223" s="214">
        <v>4.0733197556008145</v>
      </c>
      <c r="S223" s="214" t="s">
        <v>232</v>
      </c>
      <c r="T223" s="214">
        <v>3.0208333333333393</v>
      </c>
      <c r="U223" s="214" t="s">
        <v>232</v>
      </c>
      <c r="V223" s="214" t="s">
        <v>232</v>
      </c>
      <c r="W223" s="214" t="s">
        <v>232</v>
      </c>
      <c r="X223" s="214" t="s">
        <v>232</v>
      </c>
      <c r="Y223" s="214">
        <v>2.9473684210526288</v>
      </c>
      <c r="Z223" s="215"/>
      <c r="AA223" s="215"/>
      <c r="AB223" s="216">
        <v>3.5888514144593651</v>
      </c>
      <c r="AC223" s="177">
        <v>5.4700854700854702</v>
      </c>
      <c r="AD223" s="178">
        <v>2.1479713603818613</v>
      </c>
      <c r="AE223" s="178"/>
      <c r="AF223" s="178">
        <v>6.6555740432612307</v>
      </c>
      <c r="AG223" s="178">
        <v>2.1739130434782608</v>
      </c>
      <c r="AH223" s="178">
        <v>2.8236316246741966</v>
      </c>
      <c r="AI223" s="178">
        <v>9</v>
      </c>
      <c r="AJ223" s="217">
        <v>0.6578947368421052</v>
      </c>
      <c r="AK223" s="218">
        <v>4.8367607646873871</v>
      </c>
      <c r="AL223" s="221">
        <v>42425</v>
      </c>
      <c r="AM223" s="208">
        <v>0</v>
      </c>
      <c r="AN223" s="209">
        <v>6.078165204530259E-3</v>
      </c>
      <c r="AO223" s="209"/>
      <c r="AP223" s="209">
        <v>0</v>
      </c>
      <c r="AQ223" s="209">
        <v>7.1185777081739076E-3</v>
      </c>
      <c r="AR223" s="209">
        <v>4.3823596251955633E-4</v>
      </c>
      <c r="AS223" s="209">
        <v>0</v>
      </c>
      <c r="AT223" s="209">
        <v>0.23888873258529272</v>
      </c>
      <c r="AU223" s="210">
        <v>4.4223621162771669E-2</v>
      </c>
      <c r="AV223" s="210">
        <v>0</v>
      </c>
      <c r="AW223" s="246">
        <v>0</v>
      </c>
      <c r="AX223" s="211"/>
      <c r="AY223" s="212">
        <v>1.3520675617911479E-3</v>
      </c>
      <c r="AZ223" s="177">
        <v>4.2578362620950182E-2</v>
      </c>
      <c r="BA223" s="178">
        <v>0</v>
      </c>
      <c r="BB223" s="178">
        <v>0</v>
      </c>
      <c r="BC223" s="178">
        <v>0</v>
      </c>
      <c r="BD223" s="178">
        <v>0.53277274392403473</v>
      </c>
      <c r="BE223" s="178">
        <v>0</v>
      </c>
      <c r="BF223" s="178">
        <v>0.30567976018591525</v>
      </c>
      <c r="BG223" s="217">
        <v>0</v>
      </c>
      <c r="BH223" s="218">
        <v>4.1796282359719515E-2</v>
      </c>
      <c r="BI223" s="218" t="s">
        <v>273</v>
      </c>
    </row>
    <row r="224" spans="1:61" x14ac:dyDescent="0.2">
      <c r="A224" s="170">
        <v>42426</v>
      </c>
      <c r="B224" s="208">
        <v>1.9093078758949882</v>
      </c>
      <c r="C224" s="209">
        <v>1.794392523364486</v>
      </c>
      <c r="D224" s="209"/>
      <c r="E224" s="209">
        <v>0.81632653061224492</v>
      </c>
      <c r="F224" s="209">
        <v>3.1158998252766454</v>
      </c>
      <c r="G224" s="209">
        <v>3.7037037037037033</v>
      </c>
      <c r="H224" s="209">
        <v>2</v>
      </c>
      <c r="I224" s="209">
        <v>8.6363636363636367</v>
      </c>
      <c r="J224" s="210">
        <v>2.7123287671232879</v>
      </c>
      <c r="K224" s="210" t="s">
        <v>232</v>
      </c>
      <c r="L224" s="246">
        <v>0.6578947368421052</v>
      </c>
      <c r="M224" s="211"/>
      <c r="N224" s="245">
        <v>2.0543067661294812</v>
      </c>
      <c r="O224" s="213"/>
      <c r="P224" s="214"/>
      <c r="Q224" s="214"/>
      <c r="R224" s="214">
        <v>4.0733197556008145</v>
      </c>
      <c r="S224" s="214"/>
      <c r="T224" s="214"/>
      <c r="U224" s="214"/>
      <c r="V224" s="214">
        <v>1.1518324607329784</v>
      </c>
      <c r="W224" s="214"/>
      <c r="X224" s="214"/>
      <c r="Y224" s="214"/>
      <c r="Z224" s="215"/>
      <c r="AA224" s="215"/>
      <c r="AB224" s="216">
        <v>2.6125761081668966</v>
      </c>
      <c r="AC224" s="177">
        <v>5.4700854700854702</v>
      </c>
      <c r="AD224" s="178">
        <v>1.9093078758949882</v>
      </c>
      <c r="AE224" s="178"/>
      <c r="AF224" s="178">
        <v>6.6555740432612307</v>
      </c>
      <c r="AG224" s="178">
        <v>2.1739130434782608</v>
      </c>
      <c r="AH224" s="178">
        <v>2</v>
      </c>
      <c r="AI224" s="178">
        <v>8.6363636363636367</v>
      </c>
      <c r="AJ224" s="217">
        <v>0.6578947368421052</v>
      </c>
      <c r="AK224" s="218">
        <v>2.1185427869864952</v>
      </c>
      <c r="AL224" s="221">
        <v>42426</v>
      </c>
      <c r="AM224" s="208">
        <v>0</v>
      </c>
      <c r="AN224" s="209">
        <v>2.3264701300098577E-2</v>
      </c>
      <c r="AO224" s="209"/>
      <c r="AP224" s="209">
        <v>0</v>
      </c>
      <c r="AQ224" s="209">
        <v>0</v>
      </c>
      <c r="AR224" s="209">
        <v>0</v>
      </c>
      <c r="AS224" s="209">
        <v>1.2548994829901884E-2</v>
      </c>
      <c r="AT224" s="209">
        <v>0</v>
      </c>
      <c r="AU224" s="210">
        <v>4.5992566009282539E-2</v>
      </c>
      <c r="AV224" s="210">
        <v>0</v>
      </c>
      <c r="AW224" s="246">
        <v>0</v>
      </c>
      <c r="AX224" s="211"/>
      <c r="AY224" s="212">
        <v>6.7808361043133981E-4</v>
      </c>
      <c r="AZ224" s="177">
        <v>0</v>
      </c>
      <c r="BA224" s="178">
        <v>0</v>
      </c>
      <c r="BB224" s="178">
        <v>0</v>
      </c>
      <c r="BC224" s="178">
        <v>0</v>
      </c>
      <c r="BD224" s="178">
        <v>0.47501136227178559</v>
      </c>
      <c r="BE224" s="178">
        <v>1.5369252700430967E-2</v>
      </c>
      <c r="BF224" s="178">
        <v>0</v>
      </c>
      <c r="BG224" s="217">
        <v>0</v>
      </c>
      <c r="BH224" s="218">
        <v>2.2424271631156938E-2</v>
      </c>
      <c r="BI224" s="218" t="s">
        <v>273</v>
      </c>
    </row>
    <row r="225" spans="1:61" x14ac:dyDescent="0.2">
      <c r="A225" s="170">
        <v>42429</v>
      </c>
      <c r="B225" s="208">
        <v>2.4390243902439024</v>
      </c>
      <c r="C225" s="209">
        <v>0.59369202226345086</v>
      </c>
      <c r="D225" s="209"/>
      <c r="E225" s="209">
        <v>1.8711018711018712</v>
      </c>
      <c r="F225" s="209">
        <v>4.3604651162790695</v>
      </c>
      <c r="G225" s="209">
        <v>3.5842293906810032</v>
      </c>
      <c r="H225" s="209">
        <v>1.9665271966527196</v>
      </c>
      <c r="I225" s="209">
        <v>8.6363636363636367</v>
      </c>
      <c r="J225" s="210">
        <v>1.3513513513513513</v>
      </c>
      <c r="K225" s="210" t="s">
        <v>232</v>
      </c>
      <c r="L225" s="246">
        <v>0.6578947368421052</v>
      </c>
      <c r="M225" s="211"/>
      <c r="N225" s="245">
        <v>1.9204382898338312</v>
      </c>
      <c r="O225" s="213"/>
      <c r="P225" s="214" t="s">
        <v>232</v>
      </c>
      <c r="Q225" s="214" t="s">
        <v>232</v>
      </c>
      <c r="R225" s="214">
        <v>4.0733197556008145</v>
      </c>
      <c r="S225" s="214" t="s">
        <v>232</v>
      </c>
      <c r="T225" s="214" t="s">
        <v>232</v>
      </c>
      <c r="U225" s="214" t="s">
        <v>232</v>
      </c>
      <c r="V225" s="214">
        <v>4.0837696335078446</v>
      </c>
      <c r="W225" s="214" t="s">
        <v>232</v>
      </c>
      <c r="X225" s="214" t="s">
        <v>232</v>
      </c>
      <c r="Y225" s="214" t="s">
        <v>232</v>
      </c>
      <c r="Z225" s="215"/>
      <c r="AA225" s="215"/>
      <c r="AB225" s="216">
        <v>4.0785446945543296</v>
      </c>
      <c r="AC225" s="177">
        <v>10.333333333333334</v>
      </c>
      <c r="AD225" s="178">
        <v>2.4390243902439024</v>
      </c>
      <c r="AE225" s="178"/>
      <c r="AF225" s="178">
        <v>13.144758735440931</v>
      </c>
      <c r="AG225" s="178">
        <v>10.548523206751055</v>
      </c>
      <c r="AH225" s="178">
        <v>1.9665271966527196</v>
      </c>
      <c r="AI225" s="178">
        <v>8.6363636363636367</v>
      </c>
      <c r="AJ225" s="217">
        <v>0.6578947368421052</v>
      </c>
      <c r="AK225" s="218">
        <v>3.5748366468784551</v>
      </c>
      <c r="AL225" s="221">
        <v>42429</v>
      </c>
      <c r="AM225" s="208">
        <v>4.6677640207603817E-3</v>
      </c>
      <c r="AN225" s="209">
        <v>1.8234495613590779E-2</v>
      </c>
      <c r="AO225" s="209"/>
      <c r="AP225" s="209">
        <v>2.6046948974352549E-3</v>
      </c>
      <c r="AQ225" s="209">
        <v>4.0931821821999961E-2</v>
      </c>
      <c r="AR225" s="209">
        <v>1.043418958379896E-4</v>
      </c>
      <c r="AS225" s="209">
        <v>2.2640843818983823E-2</v>
      </c>
      <c r="AT225" s="209">
        <v>0</v>
      </c>
      <c r="AU225" s="210">
        <v>5.3068345395326007E-3</v>
      </c>
      <c r="AV225" s="210">
        <v>0</v>
      </c>
      <c r="AW225" s="246">
        <v>3.5126296599423228E-3</v>
      </c>
      <c r="AX225" s="211"/>
      <c r="AY225" s="212">
        <v>1.5349123563814608E-3</v>
      </c>
      <c r="AZ225" s="177">
        <v>3.5144045337927129E-2</v>
      </c>
      <c r="BA225" s="178">
        <v>7.0723697284248266E-2</v>
      </c>
      <c r="BB225" s="178">
        <v>0</v>
      </c>
      <c r="BC225" s="178">
        <v>0</v>
      </c>
      <c r="BD225" s="178">
        <v>0.12920309053792567</v>
      </c>
      <c r="BE225" s="178">
        <v>2.7729141235742581E-2</v>
      </c>
      <c r="BF225" s="178">
        <v>0</v>
      </c>
      <c r="BG225" s="217">
        <v>2.6958017344146757E-2</v>
      </c>
      <c r="BH225" s="218">
        <v>3.8965556522636037E-2</v>
      </c>
      <c r="BI225" s="218" t="s">
        <v>273</v>
      </c>
    </row>
    <row r="226" spans="1:61" x14ac:dyDescent="0.2">
      <c r="A226" s="170">
        <v>42430</v>
      </c>
      <c r="B226" s="208">
        <v>1.2195121951219512</v>
      </c>
      <c r="C226" s="209">
        <v>1.4392523364485983</v>
      </c>
      <c r="D226" s="209"/>
      <c r="E226" s="209">
        <v>1.6494845360824744</v>
      </c>
      <c r="F226" s="209">
        <v>1.1764705882352942</v>
      </c>
      <c r="G226" s="209">
        <v>3.225806451612903</v>
      </c>
      <c r="H226" s="209">
        <v>1.6736401673640167</v>
      </c>
      <c r="I226" s="209">
        <v>5.4545454545454541</v>
      </c>
      <c r="J226" s="210">
        <v>2.6486486486486487</v>
      </c>
      <c r="K226" s="210" t="s">
        <v>232</v>
      </c>
      <c r="L226" s="246">
        <v>0.6578947368421052</v>
      </c>
      <c r="M226" s="211"/>
      <c r="N226" s="245">
        <v>1.4652935363088899</v>
      </c>
      <c r="O226" s="213"/>
      <c r="P226" s="214"/>
      <c r="Q226" s="214"/>
      <c r="R226" s="214">
        <v>4.0733197556008145</v>
      </c>
      <c r="S226" s="214"/>
      <c r="T226" s="214"/>
      <c r="U226" s="214"/>
      <c r="V226" s="214">
        <v>4.0837696335078446</v>
      </c>
      <c r="W226" s="214"/>
      <c r="X226" s="214"/>
      <c r="Y226" s="214"/>
      <c r="Z226" s="215"/>
      <c r="AA226" s="215"/>
      <c r="AB226" s="216">
        <v>4.0785446945543296</v>
      </c>
      <c r="AC226" s="177">
        <v>7.8333333333333339</v>
      </c>
      <c r="AD226" s="178">
        <v>1.2195121951219512</v>
      </c>
      <c r="AE226" s="178"/>
      <c r="AF226" s="178">
        <v>9.9833610648918469</v>
      </c>
      <c r="AG226" s="178">
        <v>8.4210526315789469</v>
      </c>
      <c r="AH226" s="178">
        <v>1.6736401673640167</v>
      </c>
      <c r="AI226" s="178">
        <v>5.4545454545454541</v>
      </c>
      <c r="AJ226" s="217">
        <v>0.6578947368421052</v>
      </c>
      <c r="AK226" s="218">
        <v>1.8825473295044568</v>
      </c>
      <c r="AL226" s="221">
        <v>42430</v>
      </c>
      <c r="AM226" s="208">
        <v>7.5027863401179139E-3</v>
      </c>
      <c r="AN226" s="209">
        <v>1.2575514216269501E-3</v>
      </c>
      <c r="AO226" s="209"/>
      <c r="AP226" s="209">
        <v>7.5861738887801787E-3</v>
      </c>
      <c r="AQ226" s="209">
        <v>1.6906622056913029E-2</v>
      </c>
      <c r="AR226" s="209">
        <v>0</v>
      </c>
      <c r="AS226" s="209">
        <v>7.6039888252517368E-2</v>
      </c>
      <c r="AT226" s="209">
        <v>0</v>
      </c>
      <c r="AU226" s="210">
        <v>2.9629826179057021E-2</v>
      </c>
      <c r="AV226" s="210">
        <v>0</v>
      </c>
      <c r="AW226" s="246">
        <v>2.3768794032276386E-2</v>
      </c>
      <c r="AX226" s="211"/>
      <c r="AY226" s="212">
        <v>2.9927511222181259E-3</v>
      </c>
      <c r="AZ226" s="177">
        <v>0</v>
      </c>
      <c r="BA226" s="178">
        <v>0.11367858091087758</v>
      </c>
      <c r="BB226" s="178">
        <v>0</v>
      </c>
      <c r="BC226" s="178">
        <v>0</v>
      </c>
      <c r="BD226" s="178">
        <v>0.15200363592697139</v>
      </c>
      <c r="BE226" s="178">
        <v>9.3129073181282745E-2</v>
      </c>
      <c r="BF226" s="178">
        <v>0</v>
      </c>
      <c r="BG226" s="217">
        <v>0.18241591736205973</v>
      </c>
      <c r="BH226" s="218">
        <v>8.4823315083388362E-2</v>
      </c>
      <c r="BI226" s="218" t="s">
        <v>273</v>
      </c>
    </row>
    <row r="227" spans="1:61" x14ac:dyDescent="0.2">
      <c r="A227" s="170">
        <v>42431</v>
      </c>
      <c r="B227" s="208">
        <v>2.1479713603818613</v>
      </c>
      <c r="C227" s="209">
        <v>0.37383177570093462</v>
      </c>
      <c r="D227" s="209"/>
      <c r="E227" s="209">
        <v>1.8556701030927836</v>
      </c>
      <c r="F227" s="209">
        <v>1.1363636363636365</v>
      </c>
      <c r="G227" s="209">
        <v>3.225806451612903</v>
      </c>
      <c r="H227" s="209">
        <v>1.2133891213389121</v>
      </c>
      <c r="I227" s="209">
        <v>5.9090909090909092</v>
      </c>
      <c r="J227" s="210">
        <v>2.6486486486486487</v>
      </c>
      <c r="K227" s="210" t="s">
        <v>232</v>
      </c>
      <c r="L227" s="246">
        <v>0.52631578947368418</v>
      </c>
      <c r="M227" s="211"/>
      <c r="N227" s="245">
        <v>0.97990372380378243</v>
      </c>
      <c r="O227" s="213"/>
      <c r="P227" s="214" t="s">
        <v>232</v>
      </c>
      <c r="Q227" s="214" t="s">
        <v>232</v>
      </c>
      <c r="R227" s="214">
        <v>4.0733197556008145</v>
      </c>
      <c r="S227" s="214" t="s">
        <v>232</v>
      </c>
      <c r="T227" s="214" t="s">
        <v>232</v>
      </c>
      <c r="U227" s="214" t="s">
        <v>232</v>
      </c>
      <c r="V227" s="214">
        <v>1.1518324607329784</v>
      </c>
      <c r="W227" s="214" t="s">
        <v>232</v>
      </c>
      <c r="X227" s="214" t="s">
        <v>232</v>
      </c>
      <c r="Y227" s="214" t="s">
        <v>232</v>
      </c>
      <c r="Z227" s="215"/>
      <c r="AA227" s="215"/>
      <c r="AB227" s="216">
        <v>2.6125761081668966</v>
      </c>
      <c r="AC227" s="177">
        <v>7.3170731707317067</v>
      </c>
      <c r="AD227" s="178">
        <v>2.1479713603818613</v>
      </c>
      <c r="AE227" s="178"/>
      <c r="AF227" s="178">
        <v>13.333333333333334</v>
      </c>
      <c r="AG227" s="178">
        <v>5.3061224489795915</v>
      </c>
      <c r="AH227" s="178">
        <v>1.2133891213389121</v>
      </c>
      <c r="AI227" s="178">
        <v>5.9090909090909092</v>
      </c>
      <c r="AJ227" s="217">
        <v>0.52631578947368418</v>
      </c>
      <c r="AK227" s="218">
        <v>2.0421832589359896</v>
      </c>
      <c r="AL227" s="221">
        <v>42431</v>
      </c>
      <c r="AM227" s="208">
        <v>1.7181953450651712E-4</v>
      </c>
      <c r="AN227" s="209">
        <v>7.5453085297617021E-3</v>
      </c>
      <c r="AO227" s="209"/>
      <c r="AP227" s="209">
        <v>0</v>
      </c>
      <c r="AQ227" s="209">
        <v>2.0465910910999981E-2</v>
      </c>
      <c r="AR227" s="209">
        <v>1.3564446458938647E-4</v>
      </c>
      <c r="AS227" s="209">
        <v>0</v>
      </c>
      <c r="AT227" s="209">
        <v>0</v>
      </c>
      <c r="AU227" s="210">
        <v>2.2111810581385834E-2</v>
      </c>
      <c r="AV227" s="210">
        <v>0</v>
      </c>
      <c r="AW227" s="246">
        <v>1.4518869261094934E-2</v>
      </c>
      <c r="AX227" s="211"/>
      <c r="AY227" s="212">
        <v>4.2226488436776299E-4</v>
      </c>
      <c r="AZ227" s="177">
        <v>4.2578362620950182E-2</v>
      </c>
      <c r="BA227" s="178">
        <v>2.6033262804017769E-3</v>
      </c>
      <c r="BB227" s="178">
        <v>0</v>
      </c>
      <c r="BC227" s="178">
        <v>5.0686537452906348E-2</v>
      </c>
      <c r="BD227" s="178">
        <v>1.5200363592697138E-2</v>
      </c>
      <c r="BE227" s="178">
        <v>0</v>
      </c>
      <c r="BF227" s="178">
        <v>0</v>
      </c>
      <c r="BG227" s="217">
        <v>0.11142647168913994</v>
      </c>
      <c r="BH227" s="218">
        <v>9.6736978606417959E-3</v>
      </c>
      <c r="BI227" s="218" t="s">
        <v>273</v>
      </c>
    </row>
    <row r="228" spans="1:61" x14ac:dyDescent="0.2">
      <c r="A228" s="170">
        <v>42432</v>
      </c>
      <c r="B228" s="208">
        <v>3.1707317073170733</v>
      </c>
      <c r="C228" s="209">
        <v>0.91932457786116328</v>
      </c>
      <c r="D228" s="209"/>
      <c r="E228" s="209">
        <v>1.6494845360824744</v>
      </c>
      <c r="F228" s="209">
        <v>3.4228571428571426</v>
      </c>
      <c r="G228" s="209">
        <v>3.225806451612903</v>
      </c>
      <c r="H228" s="209">
        <v>1.6553480475382003</v>
      </c>
      <c r="I228" s="209">
        <v>9.2353525322740815</v>
      </c>
      <c r="J228" s="210">
        <v>2.6216216216216215</v>
      </c>
      <c r="K228" s="210" t="s">
        <v>232</v>
      </c>
      <c r="L228" s="246">
        <v>1.0263157894736843</v>
      </c>
      <c r="M228" s="211"/>
      <c r="N228" s="245">
        <v>3.1267894097725928</v>
      </c>
      <c r="O228" s="213"/>
      <c r="P228" s="214"/>
      <c r="Q228" s="214"/>
      <c r="R228" s="214">
        <v>4.0733197556008145</v>
      </c>
      <c r="S228" s="214"/>
      <c r="T228" s="214"/>
      <c r="U228" s="214"/>
      <c r="V228" s="214">
        <v>1.1518324607329784</v>
      </c>
      <c r="W228" s="214"/>
      <c r="X228" s="214"/>
      <c r="Y228" s="214"/>
      <c r="Z228" s="215"/>
      <c r="AA228" s="215"/>
      <c r="AB228" s="216">
        <v>2.6125761081668966</v>
      </c>
      <c r="AC228" s="177">
        <v>7.1544715447154479</v>
      </c>
      <c r="AD228" s="178">
        <v>3.1707317073170733</v>
      </c>
      <c r="AE228" s="178"/>
      <c r="AF228" s="178">
        <v>8.3333333333333321</v>
      </c>
      <c r="AG228" s="178">
        <v>4.0816326530612246</v>
      </c>
      <c r="AH228" s="178">
        <v>1.6553480475382003</v>
      </c>
      <c r="AI228" s="178">
        <v>9.2353525322740815</v>
      </c>
      <c r="AJ228" s="217">
        <v>1.0263157894736843</v>
      </c>
      <c r="AK228" s="218">
        <v>2.3584375295972522</v>
      </c>
      <c r="AL228" s="221">
        <v>42432</v>
      </c>
      <c r="AM228" s="208">
        <v>1.2731827506932917E-2</v>
      </c>
      <c r="AN228" s="209">
        <v>3.982246168485342E-3</v>
      </c>
      <c r="AO228" s="209"/>
      <c r="AP228" s="209">
        <v>0</v>
      </c>
      <c r="AQ228" s="209">
        <v>0.77770461461799933</v>
      </c>
      <c r="AR228" s="209">
        <v>5.1336212752290885E-4</v>
      </c>
      <c r="AS228" s="209">
        <v>1.904288026635461E-2</v>
      </c>
      <c r="AT228" s="209">
        <v>1.3811554132340266E-2</v>
      </c>
      <c r="AU228" s="210">
        <v>4.4223621162771667E-3</v>
      </c>
      <c r="AV228" s="210">
        <v>0.10713731902956143</v>
      </c>
      <c r="AW228" s="246">
        <v>4.5664185579250187E-3</v>
      </c>
      <c r="AX228" s="211"/>
      <c r="AY228" s="212">
        <v>3.5002889152737481E-3</v>
      </c>
      <c r="AZ228" s="177">
        <v>0</v>
      </c>
      <c r="BA228" s="178">
        <v>0.19290647737777167</v>
      </c>
      <c r="BB228" s="178">
        <v>0</v>
      </c>
      <c r="BC228" s="178">
        <v>0</v>
      </c>
      <c r="BD228" s="178">
        <v>0</v>
      </c>
      <c r="BE228" s="178">
        <v>2.3322572279674963E-2</v>
      </c>
      <c r="BF228" s="178">
        <v>1.7673133886551846E-2</v>
      </c>
      <c r="BG228" s="217">
        <v>3.5045422547390785E-2</v>
      </c>
      <c r="BH228" s="218">
        <v>6.7691270017213589E-2</v>
      </c>
      <c r="BI228" s="218" t="s">
        <v>273</v>
      </c>
    </row>
    <row r="229" spans="1:61" x14ac:dyDescent="0.2">
      <c r="A229" s="170">
        <v>42433</v>
      </c>
      <c r="B229" s="208">
        <v>5.8536585365853666</v>
      </c>
      <c r="C229" s="209">
        <v>0.90056285178236395</v>
      </c>
      <c r="D229" s="209"/>
      <c r="E229" s="209">
        <v>2.834008097165992</v>
      </c>
      <c r="F229" s="209">
        <v>3.898305084745763</v>
      </c>
      <c r="G229" s="209">
        <v>1.8115942028985508</v>
      </c>
      <c r="H229" s="209">
        <v>1.5487651737128505</v>
      </c>
      <c r="I229" s="209">
        <v>9.0821256038647338</v>
      </c>
      <c r="J229" s="210">
        <v>5.3513513513513518</v>
      </c>
      <c r="K229" s="210" t="s">
        <v>232</v>
      </c>
      <c r="L229" s="246">
        <v>1.0263157894736843</v>
      </c>
      <c r="M229" s="211"/>
      <c r="N229" s="245">
        <v>1.9633171890734566</v>
      </c>
      <c r="O229" s="213"/>
      <c r="P229" s="214"/>
      <c r="Q229" s="214"/>
      <c r="R229" s="214">
        <v>4.0733197556008145</v>
      </c>
      <c r="S229" s="214"/>
      <c r="T229" s="214"/>
      <c r="U229" s="214"/>
      <c r="V229" s="214">
        <v>1.1518324607329784</v>
      </c>
      <c r="W229" s="214"/>
      <c r="X229" s="214"/>
      <c r="Y229" s="214"/>
      <c r="Z229" s="215"/>
      <c r="AA229" s="215"/>
      <c r="AB229" s="216">
        <v>2.6125761081668966</v>
      </c>
      <c r="AC229" s="177">
        <v>7.1544715447154479</v>
      </c>
      <c r="AD229" s="178">
        <v>5.8536585365853666</v>
      </c>
      <c r="AE229" s="178"/>
      <c r="AF229" s="178"/>
      <c r="AG229" s="178">
        <v>4.1666666666666661</v>
      </c>
      <c r="AH229" s="178">
        <v>1.5487651737128505</v>
      </c>
      <c r="AI229" s="178">
        <v>9.0821256038647338</v>
      </c>
      <c r="AJ229" s="217">
        <v>1.0263157894736843</v>
      </c>
      <c r="AK229" s="218">
        <v>1.3171178598678419</v>
      </c>
      <c r="AL229" s="221">
        <v>42433</v>
      </c>
      <c r="AM229" s="208">
        <v>0</v>
      </c>
      <c r="AN229" s="209">
        <v>7.6850364654980283E-3</v>
      </c>
      <c r="AO229" s="209"/>
      <c r="AP229" s="209">
        <v>3.6465728564093569E-3</v>
      </c>
      <c r="AQ229" s="209">
        <v>1.512697762986955E-2</v>
      </c>
      <c r="AR229" s="209">
        <v>7.470879742000054E-4</v>
      </c>
      <c r="AS229" s="209">
        <v>1.8121450576047127E-2</v>
      </c>
      <c r="AT229" s="209">
        <v>1.1253858922647625E-2</v>
      </c>
      <c r="AU229" s="210">
        <v>1.3709322560459218E-2</v>
      </c>
      <c r="AV229" s="210">
        <v>0</v>
      </c>
      <c r="AW229" s="246">
        <v>1.1006239601152611E-2</v>
      </c>
      <c r="AX229" s="211"/>
      <c r="AY229" s="212">
        <v>1.2856530848323348E-3</v>
      </c>
      <c r="AZ229" s="177">
        <v>0</v>
      </c>
      <c r="BA229" s="178">
        <v>0</v>
      </c>
      <c r="BB229" s="178">
        <v>0</v>
      </c>
      <c r="BC229" s="178">
        <v>0.50199166900474557</v>
      </c>
      <c r="BD229" s="178">
        <v>0.10108241789143597</v>
      </c>
      <c r="BE229" s="178">
        <v>2.2194060717755204E-2</v>
      </c>
      <c r="BF229" s="178">
        <v>1.4400331314968168E-2</v>
      </c>
      <c r="BG229" s="217">
        <v>8.4468454344993171E-2</v>
      </c>
      <c r="BH229" s="218">
        <v>5.4866851224861485E-2</v>
      </c>
      <c r="BI229" s="218" t="s">
        <v>273</v>
      </c>
    </row>
    <row r="230" spans="1:61" x14ac:dyDescent="0.2">
      <c r="A230" s="170">
        <v>42436</v>
      </c>
      <c r="B230" s="208">
        <v>3.1476997578692498</v>
      </c>
      <c r="C230" s="209">
        <v>0.56285178236397748</v>
      </c>
      <c r="D230" s="209"/>
      <c r="E230" s="209">
        <v>1.8218623481781375</v>
      </c>
      <c r="F230" s="209">
        <v>4.4837261503928172</v>
      </c>
      <c r="G230" s="209">
        <v>1.8181818181818181</v>
      </c>
      <c r="H230" s="209">
        <v>1.1720385098367516</v>
      </c>
      <c r="I230" s="209">
        <v>5.3140096618357484</v>
      </c>
      <c r="J230" s="210">
        <v>2.6486486486486487</v>
      </c>
      <c r="K230" s="210" t="s">
        <v>232</v>
      </c>
      <c r="L230" s="246">
        <v>0.64814814814814814</v>
      </c>
      <c r="M230" s="211"/>
      <c r="N230" s="245">
        <v>1.0194878621662757</v>
      </c>
      <c r="O230" s="213"/>
      <c r="P230" s="214"/>
      <c r="Q230" s="214"/>
      <c r="R230" s="214">
        <v>4.0733197556008145</v>
      </c>
      <c r="S230" s="214"/>
      <c r="T230" s="214"/>
      <c r="U230" s="214"/>
      <c r="V230" s="214">
        <v>1.1518324607329784</v>
      </c>
      <c r="W230" s="214"/>
      <c r="X230" s="214"/>
      <c r="Y230" s="214"/>
      <c r="Z230" s="215"/>
      <c r="AA230" s="215"/>
      <c r="AB230" s="216">
        <v>2.6125761081668966</v>
      </c>
      <c r="AC230" s="177">
        <v>7.1542130365659773</v>
      </c>
      <c r="AD230" s="178">
        <v>3.1476997578692498</v>
      </c>
      <c r="AE230" s="178"/>
      <c r="AF230" s="178">
        <v>15.714285714285714</v>
      </c>
      <c r="AG230" s="178">
        <v>2.5</v>
      </c>
      <c r="AH230" s="178">
        <v>1.1720385098367516</v>
      </c>
      <c r="AI230" s="178">
        <v>5.3140096618357484</v>
      </c>
      <c r="AJ230" s="217">
        <v>0.64814814814814814</v>
      </c>
      <c r="AK230" s="218">
        <v>2.0594282411854774</v>
      </c>
      <c r="AL230" s="221">
        <v>42436</v>
      </c>
      <c r="AM230" s="208">
        <v>1.1454635633767807E-4</v>
      </c>
      <c r="AN230" s="209">
        <v>1.1667282633983372E-2</v>
      </c>
      <c r="AO230" s="209"/>
      <c r="AP230" s="209">
        <v>0</v>
      </c>
      <c r="AQ230" s="209">
        <v>5.3389332811304303E-3</v>
      </c>
      <c r="AR230" s="209">
        <v>9.8081382087710211E-5</v>
      </c>
      <c r="AS230" s="209">
        <v>6.4938854364527242E-3</v>
      </c>
      <c r="AT230" s="209">
        <v>0</v>
      </c>
      <c r="AU230" s="210">
        <v>0</v>
      </c>
      <c r="AV230" s="210">
        <v>0</v>
      </c>
      <c r="AW230" s="246">
        <v>2.3417531066282152E-3</v>
      </c>
      <c r="AX230" s="211"/>
      <c r="AY230" s="212">
        <v>3.7306897550938285E-4</v>
      </c>
      <c r="AZ230" s="177">
        <v>7.7722407958877318E-2</v>
      </c>
      <c r="BA230" s="178">
        <v>1.7355508536011847E-3</v>
      </c>
      <c r="BB230" s="178">
        <v>0</v>
      </c>
      <c r="BC230" s="178">
        <v>0</v>
      </c>
      <c r="BD230" s="178">
        <v>0.10488250878961025</v>
      </c>
      <c r="BE230" s="178">
        <v>7.9533195792439969E-3</v>
      </c>
      <c r="BF230" s="178">
        <v>0</v>
      </c>
      <c r="BG230" s="217">
        <v>1.7972011562764508E-2</v>
      </c>
      <c r="BH230" s="218">
        <v>1.0855218210033161E-2</v>
      </c>
      <c r="BI230" s="218" t="s">
        <v>273</v>
      </c>
    </row>
    <row r="231" spans="1:61" x14ac:dyDescent="0.2">
      <c r="A231" s="170">
        <v>42437</v>
      </c>
      <c r="B231" s="208">
        <v>3.6144578313253009</v>
      </c>
      <c r="C231" s="209">
        <v>0.52434456928838957</v>
      </c>
      <c r="D231" s="209"/>
      <c r="E231" s="209">
        <v>1.8556701030927836</v>
      </c>
      <c r="F231" s="209">
        <v>2.9411764705882351</v>
      </c>
      <c r="G231" s="209">
        <v>4.2857142857142856</v>
      </c>
      <c r="H231" s="209">
        <v>0.67796610169491522</v>
      </c>
      <c r="I231" s="209">
        <v>8.4507042253521121</v>
      </c>
      <c r="J231" s="210">
        <v>2.6486486486486487</v>
      </c>
      <c r="K231" s="210" t="s">
        <v>232</v>
      </c>
      <c r="L231" s="246">
        <v>1.3157894736842104</v>
      </c>
      <c r="M231" s="211"/>
      <c r="N231" s="245">
        <v>1.9136081835087992</v>
      </c>
      <c r="O231" s="213"/>
      <c r="P231" s="214" t="s">
        <v>232</v>
      </c>
      <c r="Q231" s="214" t="s">
        <v>232</v>
      </c>
      <c r="R231" s="214">
        <v>4.0733197556008145</v>
      </c>
      <c r="S231" s="214">
        <v>2.6639344262295026</v>
      </c>
      <c r="T231" s="214" t="s">
        <v>232</v>
      </c>
      <c r="U231" s="214" t="s">
        <v>232</v>
      </c>
      <c r="V231" s="214">
        <v>1.1518324607329784</v>
      </c>
      <c r="W231" s="214" t="s">
        <v>232</v>
      </c>
      <c r="X231" s="214" t="s">
        <v>232</v>
      </c>
      <c r="Y231" s="214" t="s">
        <v>232</v>
      </c>
      <c r="Z231" s="215"/>
      <c r="AA231" s="215"/>
      <c r="AB231" s="216">
        <v>2.6296955475210986</v>
      </c>
      <c r="AC231" s="177">
        <v>7.1542130365659773</v>
      </c>
      <c r="AD231" s="178">
        <v>3.6144578313253009</v>
      </c>
      <c r="AE231" s="178"/>
      <c r="AF231" s="178">
        <v>4.7619047619047619</v>
      </c>
      <c r="AG231" s="178">
        <v>2.8925619834710745</v>
      </c>
      <c r="AH231" s="178">
        <v>0.67796610169491522</v>
      </c>
      <c r="AI231" s="178">
        <v>8.4507042253521121</v>
      </c>
      <c r="AJ231" s="217">
        <v>1.3157894736842104</v>
      </c>
      <c r="AK231" s="218">
        <v>1.8289994093270545</v>
      </c>
      <c r="AL231" s="221">
        <v>42437</v>
      </c>
      <c r="AM231" s="208">
        <v>2.4627466612600784E-3</v>
      </c>
      <c r="AN231" s="209">
        <v>7.4055805940253742E-3</v>
      </c>
      <c r="AO231" s="209"/>
      <c r="AP231" s="209">
        <v>2.0511972317302633E-3</v>
      </c>
      <c r="AQ231" s="209">
        <v>3.7372532967913014E-2</v>
      </c>
      <c r="AR231" s="209">
        <v>1.1769765850525226E-3</v>
      </c>
      <c r="AS231" s="209">
        <v>1.7024510468538222E-2</v>
      </c>
      <c r="AT231" s="209">
        <v>1.3811554132340266E-2</v>
      </c>
      <c r="AU231" s="210">
        <v>0</v>
      </c>
      <c r="AV231" s="210">
        <v>0</v>
      </c>
      <c r="AW231" s="246">
        <v>6.2056457325647702E-3</v>
      </c>
      <c r="AX231" s="211"/>
      <c r="AY231" s="212">
        <v>1.8563256275895444E-3</v>
      </c>
      <c r="AZ231" s="177">
        <v>0</v>
      </c>
      <c r="BA231" s="178">
        <v>3.7314343352425471E-2</v>
      </c>
      <c r="BB231" s="178">
        <v>0</v>
      </c>
      <c r="BC231" s="178">
        <v>9.7474110486358359E-2</v>
      </c>
      <c r="BD231" s="178">
        <v>3.8000908981742844E-3</v>
      </c>
      <c r="BE231" s="178">
        <v>2.0850594572612638E-2</v>
      </c>
      <c r="BF231" s="178">
        <v>1.7673133886551846E-2</v>
      </c>
      <c r="BG231" s="217">
        <v>4.7625830641325938E-2</v>
      </c>
      <c r="BH231" s="218">
        <v>3.0276458953153715E-2</v>
      </c>
      <c r="BI231" s="218" t="s">
        <v>273</v>
      </c>
    </row>
    <row r="232" spans="1:61" x14ac:dyDescent="0.2">
      <c r="A232" s="170">
        <v>42438</v>
      </c>
      <c r="B232" s="208">
        <v>2.4096385542168677</v>
      </c>
      <c r="C232" s="209">
        <v>0.82335329341317376</v>
      </c>
      <c r="D232" s="209"/>
      <c r="E232" s="209">
        <v>1.0309278350515463</v>
      </c>
      <c r="F232" s="209">
        <v>2.8502585801598497</v>
      </c>
      <c r="G232" s="209">
        <v>3.5714285714285712</v>
      </c>
      <c r="H232" s="209">
        <v>0.84961767204757865</v>
      </c>
      <c r="I232" s="209">
        <v>5.2884615384615383</v>
      </c>
      <c r="J232" s="210">
        <v>2.6223303595566372</v>
      </c>
      <c r="K232" s="210" t="s">
        <v>232</v>
      </c>
      <c r="L232" s="246">
        <v>1.2941176470588236</v>
      </c>
      <c r="M232" s="211"/>
      <c r="N232" s="245">
        <v>1.2121078794972782</v>
      </c>
      <c r="O232" s="213"/>
      <c r="P232" s="214" t="s">
        <v>232</v>
      </c>
      <c r="Q232" s="214" t="s">
        <v>232</v>
      </c>
      <c r="R232" s="214">
        <v>4.0733197556008145</v>
      </c>
      <c r="S232" s="214">
        <v>2.6639344262295026</v>
      </c>
      <c r="T232" s="214" t="s">
        <v>232</v>
      </c>
      <c r="U232" s="214" t="s">
        <v>232</v>
      </c>
      <c r="V232" s="214">
        <v>1.1518324607329784</v>
      </c>
      <c r="W232" s="214" t="s">
        <v>232</v>
      </c>
      <c r="X232" s="214" t="s">
        <v>232</v>
      </c>
      <c r="Y232" s="214" t="s">
        <v>232</v>
      </c>
      <c r="Z232" s="215"/>
      <c r="AA232" s="215"/>
      <c r="AB232" s="216">
        <v>2.6296955475210986</v>
      </c>
      <c r="AC232" s="177">
        <v>5.5643879173290935</v>
      </c>
      <c r="AD232" s="178">
        <v>2.4096385542168677</v>
      </c>
      <c r="AE232" s="178"/>
      <c r="AF232" s="178">
        <v>12.53968253968254</v>
      </c>
      <c r="AG232" s="178">
        <v>2.8738025822573925</v>
      </c>
      <c r="AH232" s="178">
        <v>0.84961767204757865</v>
      </c>
      <c r="AI232" s="178">
        <v>5.2884615384615383</v>
      </c>
      <c r="AJ232" s="217">
        <v>1.2941176470588236</v>
      </c>
      <c r="AK232" s="218">
        <v>2.4966980242055046</v>
      </c>
      <c r="AL232" s="221">
        <v>42438</v>
      </c>
      <c r="AM232" s="208">
        <v>0</v>
      </c>
      <c r="AN232" s="209">
        <v>2.4103068914516544E-2</v>
      </c>
      <c r="AO232" s="209"/>
      <c r="AP232" s="209">
        <v>0</v>
      </c>
      <c r="AQ232" s="209">
        <v>1.2457510989304338E-2</v>
      </c>
      <c r="AR232" s="209">
        <v>0</v>
      </c>
      <c r="AS232" s="209">
        <v>4.387760430035624E-4</v>
      </c>
      <c r="AT232" s="209">
        <v>1.0230780838770567E-2</v>
      </c>
      <c r="AU232" s="210">
        <v>6.6335431744157514E-3</v>
      </c>
      <c r="AV232" s="210">
        <v>0</v>
      </c>
      <c r="AW232" s="246">
        <v>1.0537888979826968E-3</v>
      </c>
      <c r="AX232" s="211"/>
      <c r="AY232" s="212">
        <v>3.6732945280923852E-4</v>
      </c>
      <c r="AZ232" s="177">
        <v>0</v>
      </c>
      <c r="BA232" s="178">
        <v>0</v>
      </c>
      <c r="BB232" s="178">
        <v>0</v>
      </c>
      <c r="BC232" s="178">
        <v>0</v>
      </c>
      <c r="BD232" s="178">
        <v>4.5601090778091416E-3</v>
      </c>
      <c r="BE232" s="178">
        <v>5.3738645805702671E-4</v>
      </c>
      <c r="BF232" s="178">
        <v>1.30912102863347E-2</v>
      </c>
      <c r="BG232" s="217">
        <v>8.0874052032440264E-3</v>
      </c>
      <c r="BH232" s="218">
        <v>1.5999754731341393E-3</v>
      </c>
      <c r="BI232" s="218" t="s">
        <v>273</v>
      </c>
    </row>
    <row r="233" spans="1:61" x14ac:dyDescent="0.2">
      <c r="A233" s="170">
        <v>42439</v>
      </c>
      <c r="B233" s="208">
        <v>1.9512195121951219</v>
      </c>
      <c r="C233" s="209">
        <v>0.93457943925233633</v>
      </c>
      <c r="D233" s="209"/>
      <c r="E233" s="209">
        <v>0.82474226804123718</v>
      </c>
      <c r="F233" s="209">
        <v>2.5511363636363638</v>
      </c>
      <c r="G233" s="209">
        <v>3.5714285714285712</v>
      </c>
      <c r="H233" s="209">
        <v>1.7857142857142856</v>
      </c>
      <c r="I233" s="209">
        <v>6.3106796116504853</v>
      </c>
      <c r="J233" s="210">
        <v>2.1467391304347827</v>
      </c>
      <c r="K233" s="210" t="s">
        <v>232</v>
      </c>
      <c r="L233" s="246">
        <v>0.64052287581699341</v>
      </c>
      <c r="M233" s="211"/>
      <c r="N233" s="245">
        <v>1.1984012994027005</v>
      </c>
      <c r="O233" s="213"/>
      <c r="P233" s="214"/>
      <c r="Q233" s="214"/>
      <c r="R233" s="214">
        <v>4.0733197556008145</v>
      </c>
      <c r="S233" s="214">
        <v>2.6639344262295026</v>
      </c>
      <c r="T233" s="214"/>
      <c r="U233" s="214"/>
      <c r="V233" s="214">
        <v>1.1518324607329784</v>
      </c>
      <c r="W233" s="214"/>
      <c r="X233" s="214">
        <v>1.8848167539266985</v>
      </c>
      <c r="Y233" s="214"/>
      <c r="Z233" s="215"/>
      <c r="AA233" s="215"/>
      <c r="AB233" s="216">
        <v>2.4434758491224984</v>
      </c>
      <c r="AC233" s="177">
        <v>5.5643879173290935</v>
      </c>
      <c r="AD233" s="178">
        <v>1.9512195121951219</v>
      </c>
      <c r="AE233" s="178"/>
      <c r="AF233" s="178">
        <v>4.7619047619047619</v>
      </c>
      <c r="AG233" s="178">
        <v>9.6358792184724695</v>
      </c>
      <c r="AH233" s="178">
        <v>1.7857142857142856</v>
      </c>
      <c r="AI233" s="178">
        <v>6.3106796116504853</v>
      </c>
      <c r="AJ233" s="217">
        <v>0.64052287581699341</v>
      </c>
      <c r="AK233" s="218">
        <v>4.975191163541675</v>
      </c>
      <c r="AL233" s="221">
        <v>42439</v>
      </c>
      <c r="AM233" s="208">
        <v>2.6918393739354348E-3</v>
      </c>
      <c r="AN233" s="209">
        <v>5.2817159708331909E-2</v>
      </c>
      <c r="AO233" s="209"/>
      <c r="AP233" s="209">
        <v>0</v>
      </c>
      <c r="AQ233" s="209">
        <v>5.3389332811304303E-3</v>
      </c>
      <c r="AR233" s="209">
        <v>0</v>
      </c>
      <c r="AS233" s="209">
        <v>2.0052065165262804E-2</v>
      </c>
      <c r="AT233" s="209">
        <v>2.5576952096926419E-4</v>
      </c>
      <c r="AU233" s="210">
        <v>8.8447242325543334E-3</v>
      </c>
      <c r="AV233" s="210">
        <v>0</v>
      </c>
      <c r="AW233" s="246">
        <v>0</v>
      </c>
      <c r="AX233" s="211"/>
      <c r="AY233" s="212">
        <v>1.4184820387499611E-3</v>
      </c>
      <c r="AZ233" s="177">
        <v>0</v>
      </c>
      <c r="BA233" s="178">
        <v>4.0785445059627834E-2</v>
      </c>
      <c r="BB233" s="178">
        <v>0</v>
      </c>
      <c r="BC233" s="178">
        <v>2.144430430699884E-2</v>
      </c>
      <c r="BD233" s="178">
        <v>0.29184698097978506</v>
      </c>
      <c r="BE233" s="178">
        <v>2.4558561133206123E-2</v>
      </c>
      <c r="BF233" s="178">
        <v>3.2728025715836746E-4</v>
      </c>
      <c r="BG233" s="217">
        <v>0</v>
      </c>
      <c r="BH233" s="218">
        <v>3.3919480030443754E-2</v>
      </c>
      <c r="BI233" s="218" t="s">
        <v>273</v>
      </c>
    </row>
    <row r="234" spans="1:61" x14ac:dyDescent="0.2">
      <c r="A234" s="170">
        <v>42440</v>
      </c>
      <c r="B234" s="208">
        <v>2.4390243902439024</v>
      </c>
      <c r="C234" s="209">
        <v>2.4528301886792456</v>
      </c>
      <c r="D234" s="209"/>
      <c r="E234" s="209">
        <v>0.83160083160083165</v>
      </c>
      <c r="F234" s="209">
        <v>3.3522727272727275</v>
      </c>
      <c r="G234" s="209">
        <v>2.1352313167259789</v>
      </c>
      <c r="H234" s="209">
        <v>0.42372881355932202</v>
      </c>
      <c r="I234" s="209">
        <v>9.0909090909090917</v>
      </c>
      <c r="J234" s="210">
        <v>2.418478260869565</v>
      </c>
      <c r="K234" s="210" t="s">
        <v>232</v>
      </c>
      <c r="L234" s="246">
        <v>0.64052287581699341</v>
      </c>
      <c r="M234" s="211"/>
      <c r="N234" s="245">
        <v>3.3097702437092291</v>
      </c>
      <c r="O234" s="213"/>
      <c r="P234" s="214"/>
      <c r="Q234" s="214"/>
      <c r="R234" s="214">
        <v>4.0733197556008145</v>
      </c>
      <c r="S234" s="214">
        <v>2.8688524590163906</v>
      </c>
      <c r="T234" s="214"/>
      <c r="U234" s="214"/>
      <c r="V234" s="214">
        <v>1.1518324607329784</v>
      </c>
      <c r="W234" s="214"/>
      <c r="X234" s="214">
        <v>3.0366492146596915</v>
      </c>
      <c r="Y234" s="214"/>
      <c r="Z234" s="215"/>
      <c r="AA234" s="215"/>
      <c r="AB234" s="216">
        <v>2.7826634725024686</v>
      </c>
      <c r="AC234" s="177">
        <v>5.5643879173290935</v>
      </c>
      <c r="AD234" s="178">
        <v>2.4390243902439024</v>
      </c>
      <c r="AE234" s="178"/>
      <c r="AF234" s="178">
        <v>4.7619047619047619</v>
      </c>
      <c r="AG234" s="178"/>
      <c r="AH234" s="178">
        <v>0.42372881355932202</v>
      </c>
      <c r="AI234" s="178">
        <v>9.0909090909090917</v>
      </c>
      <c r="AJ234" s="217">
        <v>0.64052287581699341</v>
      </c>
      <c r="AK234" s="218">
        <v>4.3291399919416218</v>
      </c>
      <c r="AL234" s="221">
        <v>42440</v>
      </c>
      <c r="AM234" s="208">
        <v>0</v>
      </c>
      <c r="AN234" s="209">
        <v>7.0562607546845535E-3</v>
      </c>
      <c r="AO234" s="209"/>
      <c r="AP234" s="209">
        <v>2.4419014663455514E-3</v>
      </c>
      <c r="AQ234" s="209">
        <v>6.2287554946521689E-3</v>
      </c>
      <c r="AR234" s="209">
        <v>7.2830643294916736E-4</v>
      </c>
      <c r="AS234" s="209">
        <v>9.1265416944740982E-3</v>
      </c>
      <c r="AT234" s="209">
        <v>9.3611644674750694E-2</v>
      </c>
      <c r="AU234" s="210">
        <v>0</v>
      </c>
      <c r="AV234" s="210">
        <v>7.0485078308921995E-3</v>
      </c>
      <c r="AW234" s="246">
        <v>0</v>
      </c>
      <c r="AX234" s="211"/>
      <c r="AY234" s="212">
        <v>1.1971004488872505E-3</v>
      </c>
      <c r="AZ234" s="177">
        <v>0</v>
      </c>
      <c r="BA234" s="178">
        <v>0</v>
      </c>
      <c r="BB234" s="178">
        <v>0</v>
      </c>
      <c r="BC234" s="178">
        <v>0</v>
      </c>
      <c r="BD234" s="178">
        <v>0</v>
      </c>
      <c r="BE234" s="178">
        <v>1.1177638327586158E-2</v>
      </c>
      <c r="BF234" s="178">
        <v>0.1197845741199625</v>
      </c>
      <c r="BG234" s="217">
        <v>0</v>
      </c>
      <c r="BH234" s="218">
        <v>1.4129014178138399E-2</v>
      </c>
      <c r="BI234" s="218" t="s">
        <v>273</v>
      </c>
    </row>
    <row r="235" spans="1:61" x14ac:dyDescent="0.2">
      <c r="A235" s="170">
        <v>42443</v>
      </c>
      <c r="B235" s="208">
        <v>2.4390243902439024</v>
      </c>
      <c r="C235" s="209">
        <v>0.94339622641509435</v>
      </c>
      <c r="D235" s="209"/>
      <c r="E235" s="209">
        <v>1.4314928425357873</v>
      </c>
      <c r="F235" s="209">
        <v>4.788732394366197</v>
      </c>
      <c r="G235" s="209">
        <v>1.7793594306049825</v>
      </c>
      <c r="H235" s="209">
        <v>1.6666666666666667</v>
      </c>
      <c r="I235" s="209">
        <v>9.0909090909090917</v>
      </c>
      <c r="J235" s="210">
        <v>2.7492363232435433</v>
      </c>
      <c r="K235" s="210" t="s">
        <v>232</v>
      </c>
      <c r="L235" s="246">
        <v>1.2942868348803764</v>
      </c>
      <c r="M235" s="211"/>
      <c r="N235" s="245">
        <v>2.2797335002093728</v>
      </c>
      <c r="O235" s="213"/>
      <c r="P235" s="214"/>
      <c r="Q235" s="214"/>
      <c r="R235" s="214">
        <v>4.0733197556008145</v>
      </c>
      <c r="S235" s="214">
        <v>2.8688524590163906</v>
      </c>
      <c r="T235" s="214"/>
      <c r="U235" s="214"/>
      <c r="V235" s="214">
        <v>1.1518324607329784</v>
      </c>
      <c r="W235" s="214"/>
      <c r="X235" s="214">
        <v>3.0366492146596915</v>
      </c>
      <c r="Y235" s="214"/>
      <c r="Z235" s="215"/>
      <c r="AA235" s="215"/>
      <c r="AB235" s="216">
        <v>2.7826634725024686</v>
      </c>
      <c r="AC235" s="177">
        <v>5.5643879173290935</v>
      </c>
      <c r="AD235" s="178">
        <v>2.4390243902439024</v>
      </c>
      <c r="AE235" s="178"/>
      <c r="AF235" s="178"/>
      <c r="AG235" s="178">
        <v>9.6802841918294842</v>
      </c>
      <c r="AH235" s="178">
        <v>1.6666666666666667</v>
      </c>
      <c r="AI235" s="178">
        <v>9.0909090909090917</v>
      </c>
      <c r="AJ235" s="217">
        <v>1.2942868348803764</v>
      </c>
      <c r="AK235" s="218">
        <v>1.3819846988771549</v>
      </c>
      <c r="AL235" s="221">
        <v>42443</v>
      </c>
      <c r="AM235" s="208">
        <v>0</v>
      </c>
      <c r="AN235" s="209">
        <v>7.8946283691025201E-3</v>
      </c>
      <c r="AO235" s="209"/>
      <c r="AP235" s="209">
        <v>7.0977935955110691E-3</v>
      </c>
      <c r="AQ235" s="209">
        <v>2.847431083269563E-2</v>
      </c>
      <c r="AR235" s="209">
        <v>1.0955899062988908E-4</v>
      </c>
      <c r="AS235" s="209">
        <v>2.6326562580213748E-3</v>
      </c>
      <c r="AT235" s="209">
        <v>0</v>
      </c>
      <c r="AU235" s="210">
        <v>3.095653481394017E-3</v>
      </c>
      <c r="AV235" s="210">
        <v>0</v>
      </c>
      <c r="AW235" s="246">
        <v>7.0252593198846455E-3</v>
      </c>
      <c r="AX235" s="211"/>
      <c r="AY235" s="212">
        <v>4.9359895221241421E-4</v>
      </c>
      <c r="AZ235" s="177">
        <v>0</v>
      </c>
      <c r="BA235" s="178">
        <v>0</v>
      </c>
      <c r="BB235" s="178">
        <v>0</v>
      </c>
      <c r="BC235" s="178">
        <v>0</v>
      </c>
      <c r="BD235" s="178">
        <v>0</v>
      </c>
      <c r="BE235" s="178">
        <v>3.2243187483421607E-3</v>
      </c>
      <c r="BF235" s="178">
        <v>0</v>
      </c>
      <c r="BG235" s="217">
        <v>5.3916034688293514E-2</v>
      </c>
      <c r="BH235" s="218">
        <v>2.953800873478411E-3</v>
      </c>
      <c r="BI235" s="218" t="s">
        <v>273</v>
      </c>
    </row>
    <row r="236" spans="1:61" x14ac:dyDescent="0.2">
      <c r="A236" s="170">
        <v>42444</v>
      </c>
      <c r="B236" s="208">
        <v>2.2004889975550124</v>
      </c>
      <c r="C236" s="209">
        <v>0.90566037735849059</v>
      </c>
      <c r="D236" s="209"/>
      <c r="E236" s="209">
        <v>1.4314928425357873</v>
      </c>
      <c r="F236" s="209">
        <v>4.1901782222470523</v>
      </c>
      <c r="G236" s="209">
        <v>1.7793594306049825</v>
      </c>
      <c r="H236" s="209">
        <v>2.0425531914893615</v>
      </c>
      <c r="I236" s="209">
        <v>6.2727272727272725</v>
      </c>
      <c r="J236" s="210">
        <v>2.7492363232435433</v>
      </c>
      <c r="K236" s="210" t="s">
        <v>232</v>
      </c>
      <c r="L236" s="246">
        <v>0.65368021963655376</v>
      </c>
      <c r="M236" s="211"/>
      <c r="N236" s="245">
        <v>1.5682965468778947</v>
      </c>
      <c r="O236" s="213"/>
      <c r="P236" s="214" t="s">
        <v>232</v>
      </c>
      <c r="Q236" s="214" t="s">
        <v>232</v>
      </c>
      <c r="R236" s="214">
        <v>4.0733197556008145</v>
      </c>
      <c r="S236" s="214">
        <v>2.8688524590163906</v>
      </c>
      <c r="T236" s="214" t="s">
        <v>232</v>
      </c>
      <c r="U236" s="214" t="s">
        <v>232</v>
      </c>
      <c r="V236" s="214">
        <v>1.1518324607329784</v>
      </c>
      <c r="W236" s="214" t="s">
        <v>232</v>
      </c>
      <c r="X236" s="214">
        <v>3.0366492146596915</v>
      </c>
      <c r="Y236" s="214">
        <v>2.9473684210526288</v>
      </c>
      <c r="Z236" s="215"/>
      <c r="AA236" s="215"/>
      <c r="AB236" s="216">
        <v>2.8156044622125007</v>
      </c>
      <c r="AC236" s="177">
        <v>5.4054054054054053</v>
      </c>
      <c r="AD236" s="178">
        <v>2.2004889975550124</v>
      </c>
      <c r="AE236" s="178"/>
      <c r="AF236" s="178"/>
      <c r="AG236" s="178">
        <v>9.6802841918294842</v>
      </c>
      <c r="AH236" s="178">
        <v>2.0425531914893615</v>
      </c>
      <c r="AI236" s="178">
        <v>6.2727272727272725</v>
      </c>
      <c r="AJ236" s="217">
        <v>0.65368021963655376</v>
      </c>
      <c r="AK236" s="218">
        <v>2.0474750792661873</v>
      </c>
      <c r="AL236" s="221">
        <v>42444</v>
      </c>
      <c r="AM236" s="208">
        <v>4.7536737880136401E-4</v>
      </c>
      <c r="AN236" s="209">
        <v>1.1737146601851534E-2</v>
      </c>
      <c r="AO236" s="209"/>
      <c r="AP236" s="209">
        <v>0</v>
      </c>
      <c r="AQ236" s="209">
        <v>8.8982221352173845E-4</v>
      </c>
      <c r="AR236" s="209">
        <v>3.7041373022486305E-4</v>
      </c>
      <c r="AS236" s="209">
        <v>1.9744921935160309E-2</v>
      </c>
      <c r="AT236" s="209">
        <v>0</v>
      </c>
      <c r="AU236" s="210">
        <v>0</v>
      </c>
      <c r="AV236" s="210">
        <v>0</v>
      </c>
      <c r="AW236" s="246">
        <v>0</v>
      </c>
      <c r="AX236" s="211"/>
      <c r="AY236" s="212">
        <v>8.6666792772179695E-4</v>
      </c>
      <c r="AZ236" s="177">
        <v>0</v>
      </c>
      <c r="BA236" s="178">
        <v>7.2025360424449163E-3</v>
      </c>
      <c r="BB236" s="178">
        <v>0</v>
      </c>
      <c r="BC236" s="178">
        <v>0</v>
      </c>
      <c r="BD236" s="178">
        <v>0</v>
      </c>
      <c r="BE236" s="178">
        <v>2.4182390612566204E-2</v>
      </c>
      <c r="BF236" s="178">
        <v>0</v>
      </c>
      <c r="BG236" s="217">
        <v>0</v>
      </c>
      <c r="BH236" s="218">
        <v>1.3119798879699943E-2</v>
      </c>
      <c r="BI236" s="218" t="s">
        <v>273</v>
      </c>
    </row>
    <row r="237" spans="1:61" x14ac:dyDescent="0.2">
      <c r="A237" s="170">
        <v>42445</v>
      </c>
      <c r="B237" s="208">
        <v>0.75</v>
      </c>
      <c r="C237" s="209">
        <v>0.90548953027730616</v>
      </c>
      <c r="D237" s="209"/>
      <c r="E237" s="209">
        <v>0.82474226804123718</v>
      </c>
      <c r="F237" s="209">
        <v>1.3967260740823508</v>
      </c>
      <c r="G237" s="209">
        <v>3.9145907473309607</v>
      </c>
      <c r="H237" s="209">
        <v>2.0425531914893615</v>
      </c>
      <c r="I237" s="209">
        <v>6.2727272727272725</v>
      </c>
      <c r="J237" s="210">
        <v>2.2216051096917524</v>
      </c>
      <c r="K237" s="210" t="s">
        <v>232</v>
      </c>
      <c r="L237" s="246">
        <v>0.65368021963655376</v>
      </c>
      <c r="M237" s="211"/>
      <c r="N237" s="245">
        <v>1.5368190677723323</v>
      </c>
      <c r="O237" s="213"/>
      <c r="P237" s="214"/>
      <c r="Q237" s="214"/>
      <c r="R237" s="214">
        <v>4.0733197556008145</v>
      </c>
      <c r="S237" s="214">
        <v>2.8688524590163906</v>
      </c>
      <c r="T237" s="214">
        <v>1.8947368421052602</v>
      </c>
      <c r="U237" s="214"/>
      <c r="V237" s="214">
        <v>4.0837696335078446</v>
      </c>
      <c r="W237" s="214"/>
      <c r="X237" s="214">
        <v>3.0366492146596915</v>
      </c>
      <c r="Y237" s="214">
        <v>2.9473684210526288</v>
      </c>
      <c r="Z237" s="215"/>
      <c r="AA237" s="215"/>
      <c r="AB237" s="216">
        <v>3.1507827209904384</v>
      </c>
      <c r="AC237" s="177">
        <v>5.4054054054054053</v>
      </c>
      <c r="AD237" s="178">
        <v>0.75</v>
      </c>
      <c r="AE237" s="178"/>
      <c r="AF237" s="178"/>
      <c r="AG237" s="178">
        <v>9.6802841918294842</v>
      </c>
      <c r="AH237" s="178">
        <v>2.0425531914893615</v>
      </c>
      <c r="AI237" s="178">
        <v>6.2727272727272725</v>
      </c>
      <c r="AJ237" s="217">
        <v>0.65368021963655376</v>
      </c>
      <c r="AK237" s="218">
        <v>1.5715859824849656</v>
      </c>
      <c r="AL237" s="221">
        <v>42445</v>
      </c>
      <c r="AM237" s="208">
        <v>9.5073475760272808E-3</v>
      </c>
      <c r="AN237" s="209">
        <v>3.4931983934081946E-4</v>
      </c>
      <c r="AO237" s="209"/>
      <c r="AP237" s="209">
        <v>4.3954226394219923E-3</v>
      </c>
      <c r="AQ237" s="209">
        <v>0</v>
      </c>
      <c r="AR237" s="209">
        <v>0</v>
      </c>
      <c r="AS237" s="209">
        <v>2.1631658920075628E-2</v>
      </c>
      <c r="AT237" s="209">
        <v>0</v>
      </c>
      <c r="AU237" s="210">
        <v>0</v>
      </c>
      <c r="AV237" s="210">
        <v>0</v>
      </c>
      <c r="AW237" s="246">
        <v>0</v>
      </c>
      <c r="AX237" s="211"/>
      <c r="AY237" s="212">
        <v>1.8801036502044282E-3</v>
      </c>
      <c r="AZ237" s="177">
        <v>0</v>
      </c>
      <c r="BA237" s="178">
        <v>0.14405072084889831</v>
      </c>
      <c r="BB237" s="178">
        <v>0</v>
      </c>
      <c r="BC237" s="178">
        <v>0</v>
      </c>
      <c r="BD237" s="178">
        <v>0</v>
      </c>
      <c r="BE237" s="178">
        <v>2.6493152382211421E-2</v>
      </c>
      <c r="BF237" s="178">
        <v>0</v>
      </c>
      <c r="BG237" s="217">
        <v>0</v>
      </c>
      <c r="BH237" s="218">
        <v>5.2996110671658492E-2</v>
      </c>
      <c r="BI237" s="218" t="s">
        <v>273</v>
      </c>
    </row>
    <row r="238" spans="1:61" x14ac:dyDescent="0.2">
      <c r="A238" s="170">
        <v>42446</v>
      </c>
      <c r="B238" s="208">
        <v>2</v>
      </c>
      <c r="C238" s="209">
        <v>0.89719626168224298</v>
      </c>
      <c r="D238" s="209"/>
      <c r="E238" s="209" t="s">
        <v>232</v>
      </c>
      <c r="F238" s="209">
        <v>2.2357606759009139</v>
      </c>
      <c r="G238" s="209">
        <v>1.7361111111111112</v>
      </c>
      <c r="H238" s="209">
        <v>1.6595744680851061</v>
      </c>
      <c r="I238" s="209">
        <v>2.9090909090909092</v>
      </c>
      <c r="J238" s="210">
        <v>2.1938350458206055</v>
      </c>
      <c r="K238" s="210" t="s">
        <v>232</v>
      </c>
      <c r="L238" s="246">
        <v>0.64060661524382267</v>
      </c>
      <c r="M238" s="211"/>
      <c r="N238" s="245">
        <v>1.2838709480331656</v>
      </c>
      <c r="O238" s="213"/>
      <c r="P238" s="214"/>
      <c r="Q238" s="214"/>
      <c r="R238" s="214">
        <v>4.0733197556008145</v>
      </c>
      <c r="S238" s="214">
        <v>2.8688524590163906</v>
      </c>
      <c r="T238" s="214">
        <v>1.8947368421052602</v>
      </c>
      <c r="U238" s="214"/>
      <c r="V238" s="214">
        <v>4.0837696335078446</v>
      </c>
      <c r="W238" s="214"/>
      <c r="X238" s="214">
        <v>3.0366492146596915</v>
      </c>
      <c r="Y238" s="214"/>
      <c r="Z238" s="215"/>
      <c r="AA238" s="215"/>
      <c r="AB238" s="216">
        <v>3.1914655809780004</v>
      </c>
      <c r="AC238" s="177">
        <v>5.4054054054054053</v>
      </c>
      <c r="AD238" s="178">
        <v>2</v>
      </c>
      <c r="AE238" s="178"/>
      <c r="AF238" s="178"/>
      <c r="AG238" s="178">
        <v>9.6802841918294842</v>
      </c>
      <c r="AH238" s="178">
        <v>1.6595744680851061</v>
      </c>
      <c r="AI238" s="178">
        <v>2.9090909090909092</v>
      </c>
      <c r="AJ238" s="217">
        <v>0.64060661524382267</v>
      </c>
      <c r="AK238" s="218">
        <v>1.7815564640027306</v>
      </c>
      <c r="AL238" s="221">
        <v>42446</v>
      </c>
      <c r="AM238" s="208">
        <v>9.3928012196896025E-3</v>
      </c>
      <c r="AN238" s="209">
        <v>1.5928984673941368E-2</v>
      </c>
      <c r="AO238" s="209"/>
      <c r="AP238" s="209">
        <v>2.9530728399672201E-2</v>
      </c>
      <c r="AQ238" s="209">
        <v>8.8982221352173845E-4</v>
      </c>
      <c r="AR238" s="209">
        <v>8.3473516670391681E-4</v>
      </c>
      <c r="AS238" s="209">
        <v>2.193880215017812E-2</v>
      </c>
      <c r="AT238" s="209">
        <v>0</v>
      </c>
      <c r="AU238" s="210">
        <v>0</v>
      </c>
      <c r="AV238" s="210">
        <v>0</v>
      </c>
      <c r="AW238" s="246">
        <v>0</v>
      </c>
      <c r="AX238" s="211"/>
      <c r="AY238" s="212">
        <v>3.3420420751126248E-3</v>
      </c>
      <c r="AZ238" s="177">
        <v>0</v>
      </c>
      <c r="BA238" s="178">
        <v>0.14231516999529714</v>
      </c>
      <c r="BB238" s="178">
        <v>0</v>
      </c>
      <c r="BC238" s="178">
        <v>0</v>
      </c>
      <c r="BD238" s="178">
        <v>0</v>
      </c>
      <c r="BE238" s="178">
        <v>2.686932290285134E-2</v>
      </c>
      <c r="BF238" s="178">
        <v>0</v>
      </c>
      <c r="BG238" s="217">
        <v>0</v>
      </c>
      <c r="BH238" s="218">
        <v>5.2676115577031661E-2</v>
      </c>
      <c r="BI238" s="218" t="s">
        <v>273</v>
      </c>
    </row>
    <row r="239" spans="1:61" x14ac:dyDescent="0.2">
      <c r="A239" s="170">
        <v>42447</v>
      </c>
      <c r="B239" s="208">
        <v>4.4117647058823533</v>
      </c>
      <c r="C239" s="209">
        <v>0.64090480678605088</v>
      </c>
      <c r="D239" s="209"/>
      <c r="E239" s="209">
        <v>3.5416666666666665</v>
      </c>
      <c r="F239" s="209">
        <v>2.2357606759009139</v>
      </c>
      <c r="G239" s="209">
        <v>1.7301038062283738</v>
      </c>
      <c r="H239" s="209">
        <v>0.76595744680851063</v>
      </c>
      <c r="I239" s="209">
        <v>9.0909090909090917</v>
      </c>
      <c r="J239" s="210">
        <v>1.9161344071091362</v>
      </c>
      <c r="K239" s="210" t="s">
        <v>232</v>
      </c>
      <c r="L239" s="246">
        <v>1.3112582781456954</v>
      </c>
      <c r="M239" s="211"/>
      <c r="N239" s="245">
        <v>2.0871126637754567</v>
      </c>
      <c r="O239" s="213"/>
      <c r="P239" s="214"/>
      <c r="Q239" s="214"/>
      <c r="R239" s="214">
        <v>4.0281973816717018</v>
      </c>
      <c r="S239" s="214">
        <v>2.8688524590163906</v>
      </c>
      <c r="T239" s="214">
        <v>1.8947368421052602</v>
      </c>
      <c r="U239" s="214"/>
      <c r="V239" s="214">
        <v>4.0837696335078446</v>
      </c>
      <c r="W239" s="214"/>
      <c r="X239" s="214">
        <v>3.0366492146596915</v>
      </c>
      <c r="Y239" s="214"/>
      <c r="Z239" s="215"/>
      <c r="AA239" s="215"/>
      <c r="AB239" s="216">
        <v>3.1824411061921776</v>
      </c>
      <c r="AC239" s="177">
        <v>5.4054054054054053</v>
      </c>
      <c r="AD239" s="178">
        <v>4.4117647058823533</v>
      </c>
      <c r="AE239" s="178"/>
      <c r="AF239" s="178"/>
      <c r="AG239" s="178">
        <v>19.221967963386728</v>
      </c>
      <c r="AH239" s="178">
        <v>0.76595744680851063</v>
      </c>
      <c r="AI239" s="178">
        <v>9.0909090909090917</v>
      </c>
      <c r="AJ239" s="217">
        <v>1.3112582781456954</v>
      </c>
      <c r="AK239" s="218">
        <v>5.0577637019689661</v>
      </c>
      <c r="AL239" s="221">
        <v>42447</v>
      </c>
      <c r="AM239" s="208">
        <v>8.0067903080036969E-3</v>
      </c>
      <c r="AN239" s="209">
        <v>3.982246168485342E-3</v>
      </c>
      <c r="AO239" s="209"/>
      <c r="AP239" s="209">
        <v>1.3023474487176274E-3</v>
      </c>
      <c r="AQ239" s="209">
        <v>0</v>
      </c>
      <c r="AR239" s="209">
        <v>2.6085473959497395E-4</v>
      </c>
      <c r="AS239" s="209">
        <v>2.7116359457620157E-2</v>
      </c>
      <c r="AT239" s="209">
        <v>3.6319271977635514E-2</v>
      </c>
      <c r="AU239" s="210">
        <v>0</v>
      </c>
      <c r="AV239" s="210">
        <v>0</v>
      </c>
      <c r="AW239" s="246">
        <v>1.0537888979826968E-3</v>
      </c>
      <c r="AX239" s="211"/>
      <c r="AY239" s="212">
        <v>2.0613085811661287E-3</v>
      </c>
      <c r="AZ239" s="177">
        <v>0</v>
      </c>
      <c r="BA239" s="178">
        <v>0.12131500466672281</v>
      </c>
      <c r="BB239" s="178">
        <v>0</v>
      </c>
      <c r="BC239" s="178">
        <v>0</v>
      </c>
      <c r="BD239" s="178">
        <v>0.15200363592697139</v>
      </c>
      <c r="BE239" s="178">
        <v>3.3210483107924259E-2</v>
      </c>
      <c r="BF239" s="178">
        <v>4.6473796516488183E-2</v>
      </c>
      <c r="BG239" s="217">
        <v>8.0874052032440264E-3</v>
      </c>
      <c r="BH239" s="218">
        <v>5.8263722229361659E-2</v>
      </c>
      <c r="BI239" s="218" t="s">
        <v>273</v>
      </c>
    </row>
    <row r="240" spans="1:61" x14ac:dyDescent="0.2">
      <c r="A240" s="170">
        <v>42450</v>
      </c>
      <c r="B240" s="208">
        <v>1.9512195121951219</v>
      </c>
      <c r="C240" s="209">
        <v>0.46904315196998125</v>
      </c>
      <c r="D240" s="209"/>
      <c r="E240" s="209">
        <v>2.9166666666666665</v>
      </c>
      <c r="F240" s="209">
        <v>2.2357606759009139</v>
      </c>
      <c r="G240" s="209">
        <v>2.8469750889679712</v>
      </c>
      <c r="H240" s="209">
        <v>1.7391304347826086</v>
      </c>
      <c r="I240" s="209">
        <v>10.909090909090908</v>
      </c>
      <c r="J240" s="210">
        <v>1.3607331296861984</v>
      </c>
      <c r="K240" s="210" t="s">
        <v>232</v>
      </c>
      <c r="L240" s="246">
        <v>0.66666666666666674</v>
      </c>
      <c r="M240" s="211"/>
      <c r="N240" s="245">
        <v>1.5646945562503354</v>
      </c>
      <c r="O240" s="213"/>
      <c r="P240" s="214"/>
      <c r="Q240" s="214"/>
      <c r="R240" s="214">
        <v>4.0281973816717018</v>
      </c>
      <c r="S240" s="214">
        <v>2.8688524590163906</v>
      </c>
      <c r="T240" s="214">
        <v>1.8947368421052602</v>
      </c>
      <c r="U240" s="214"/>
      <c r="V240" s="214">
        <v>4.0837696335078446</v>
      </c>
      <c r="W240" s="214"/>
      <c r="X240" s="214">
        <v>3.0366492146596915</v>
      </c>
      <c r="Y240" s="214"/>
      <c r="Z240" s="215"/>
      <c r="AA240" s="215"/>
      <c r="AB240" s="216">
        <v>3.1824411061921776</v>
      </c>
      <c r="AC240" s="177">
        <v>5.4054054054054053</v>
      </c>
      <c r="AD240" s="178">
        <v>1.9512195121951219</v>
      </c>
      <c r="AE240" s="178"/>
      <c r="AF240" s="178"/>
      <c r="AG240" s="178">
        <v>9.5454545454545467</v>
      </c>
      <c r="AH240" s="178">
        <v>1.7391304347826086</v>
      </c>
      <c r="AI240" s="178">
        <v>10.909090909090908</v>
      </c>
      <c r="AJ240" s="217">
        <v>0.66666666666666674</v>
      </c>
      <c r="AK240" s="218">
        <v>2.9645958366373302</v>
      </c>
      <c r="AL240" s="221">
        <v>42450</v>
      </c>
      <c r="AM240" s="208">
        <v>1.6907042195441285E-2</v>
      </c>
      <c r="AN240" s="209">
        <v>2.8364770954474542E-2</v>
      </c>
      <c r="AO240" s="209"/>
      <c r="AP240" s="209">
        <v>0</v>
      </c>
      <c r="AQ240" s="209">
        <v>0</v>
      </c>
      <c r="AR240" s="209">
        <v>7.5126165003352508E-4</v>
      </c>
      <c r="AS240" s="209">
        <v>6.1604156437700161E-2</v>
      </c>
      <c r="AT240" s="209">
        <v>3.0948112037280966E-2</v>
      </c>
      <c r="AU240" s="210">
        <v>0</v>
      </c>
      <c r="AV240" s="210">
        <v>0</v>
      </c>
      <c r="AW240" s="246">
        <v>2.927191383285269E-3</v>
      </c>
      <c r="AX240" s="211"/>
      <c r="AY240" s="212">
        <v>4.6145762509160592E-3</v>
      </c>
      <c r="AZ240" s="177">
        <v>0</v>
      </c>
      <c r="BA240" s="178">
        <v>0.25616730599153481</v>
      </c>
      <c r="BB240" s="178">
        <v>0</v>
      </c>
      <c r="BC240" s="178">
        <v>0</v>
      </c>
      <c r="BD240" s="178">
        <v>0.24700590838132849</v>
      </c>
      <c r="BE240" s="178">
        <v>7.5449058711206551E-2</v>
      </c>
      <c r="BF240" s="178">
        <v>3.9600911116162464E-2</v>
      </c>
      <c r="BG240" s="217">
        <v>2.2465014453455633E-2</v>
      </c>
      <c r="BH240" s="218">
        <v>0.1188166401356691</v>
      </c>
      <c r="BI240" s="218" t="s">
        <v>273</v>
      </c>
    </row>
    <row r="241" spans="1:61" x14ac:dyDescent="0.2">
      <c r="A241" s="170">
        <v>42451</v>
      </c>
      <c r="B241" s="208">
        <v>2.8915662650602409</v>
      </c>
      <c r="C241" s="209">
        <v>0.1697792869269949</v>
      </c>
      <c r="D241" s="209"/>
      <c r="E241" s="209">
        <v>2.9166666666666665</v>
      </c>
      <c r="F241" s="209">
        <v>2.2357606759009139</v>
      </c>
      <c r="G241" s="209">
        <v>2.8469750889679712</v>
      </c>
      <c r="H241" s="209">
        <v>1.6507384882710685</v>
      </c>
      <c r="I241" s="209">
        <v>10.909090909090908</v>
      </c>
      <c r="J241" s="210">
        <v>1.3424657534246576</v>
      </c>
      <c r="K241" s="210" t="s">
        <v>232</v>
      </c>
      <c r="L241" s="246">
        <v>1.2666666666666666</v>
      </c>
      <c r="M241" s="211"/>
      <c r="N241" s="245">
        <v>0.6626418354056941</v>
      </c>
      <c r="O241" s="213"/>
      <c r="P241" s="214" t="s">
        <v>232</v>
      </c>
      <c r="Q241" s="214" t="s">
        <v>232</v>
      </c>
      <c r="R241" s="214">
        <v>4.0281973816717018</v>
      </c>
      <c r="S241" s="214">
        <v>2.8688524590163906</v>
      </c>
      <c r="T241" s="214">
        <v>1.8947368421052602</v>
      </c>
      <c r="U241" s="214" t="s">
        <v>232</v>
      </c>
      <c r="V241" s="214">
        <v>4.0837696335078446</v>
      </c>
      <c r="W241" s="214" t="s">
        <v>232</v>
      </c>
      <c r="X241" s="214">
        <v>3.0366492146596915</v>
      </c>
      <c r="Y241" s="214" t="s">
        <v>232</v>
      </c>
      <c r="Z241" s="215"/>
      <c r="AA241" s="215"/>
      <c r="AB241" s="216">
        <v>3.1824411061921776</v>
      </c>
      <c r="AC241" s="177">
        <v>5.4054054054054053</v>
      </c>
      <c r="AD241" s="178">
        <v>2.8915662650602409</v>
      </c>
      <c r="AE241" s="178"/>
      <c r="AF241" s="178">
        <v>5</v>
      </c>
      <c r="AG241" s="178">
        <v>2.9064486830154403</v>
      </c>
      <c r="AH241" s="178">
        <v>1.6507384882710685</v>
      </c>
      <c r="AI241" s="178">
        <v>10.909090909090908</v>
      </c>
      <c r="AJ241" s="217">
        <v>1.2666666666666666</v>
      </c>
      <c r="AK241" s="218">
        <v>2.0939022636610689</v>
      </c>
      <c r="AL241" s="221">
        <v>42451</v>
      </c>
      <c r="AM241" s="208">
        <v>5.1832226242799328E-3</v>
      </c>
      <c r="AN241" s="209">
        <v>4.8904777507714728E-2</v>
      </c>
      <c r="AO241" s="209"/>
      <c r="AP241" s="209">
        <v>0</v>
      </c>
      <c r="AQ241" s="209">
        <v>0</v>
      </c>
      <c r="AR241" s="209">
        <v>0</v>
      </c>
      <c r="AS241" s="209">
        <v>1.8955125057753895E-2</v>
      </c>
      <c r="AT241" s="209">
        <v>0</v>
      </c>
      <c r="AU241" s="210">
        <v>1.1055905290692917E-3</v>
      </c>
      <c r="AV241" s="210">
        <v>0</v>
      </c>
      <c r="AW241" s="246">
        <v>0</v>
      </c>
      <c r="AX241" s="211"/>
      <c r="AY241" s="212">
        <v>1.6743007648135379E-3</v>
      </c>
      <c r="AZ241" s="177">
        <v>0</v>
      </c>
      <c r="BA241" s="178">
        <v>7.8533676125453603E-2</v>
      </c>
      <c r="BB241" s="178">
        <v>0</v>
      </c>
      <c r="BC241" s="178">
        <v>1.7220426185923308E-2</v>
      </c>
      <c r="BD241" s="178">
        <v>2.4320581748315421E-2</v>
      </c>
      <c r="BE241" s="178">
        <v>2.3215094988063557E-2</v>
      </c>
      <c r="BF241" s="178">
        <v>0</v>
      </c>
      <c r="BG241" s="217">
        <v>0</v>
      </c>
      <c r="BH241" s="218">
        <v>3.5002540350719168E-2</v>
      </c>
      <c r="BI241" s="218" t="s">
        <v>273</v>
      </c>
    </row>
    <row r="242" spans="1:61" x14ac:dyDescent="0.2">
      <c r="A242" s="170">
        <v>42452</v>
      </c>
      <c r="B242" s="208">
        <v>3.8277511961722488</v>
      </c>
      <c r="C242" s="209">
        <v>0.1697792869269949</v>
      </c>
      <c r="D242" s="209"/>
      <c r="E242" s="209">
        <v>2.9166666666666665</v>
      </c>
      <c r="F242" s="209">
        <v>2.2357606759009139</v>
      </c>
      <c r="G242" s="209">
        <v>1.7793594306049825</v>
      </c>
      <c r="H242" s="209">
        <v>1.7391304347826086</v>
      </c>
      <c r="I242" s="209" t="s">
        <v>232</v>
      </c>
      <c r="J242" s="210">
        <v>1.3517166801838334</v>
      </c>
      <c r="K242" s="210" t="s">
        <v>232</v>
      </c>
      <c r="L242" s="246">
        <v>1.2666666666666666</v>
      </c>
      <c r="M242" s="211"/>
      <c r="N242" s="245">
        <v>1.2317468994650602</v>
      </c>
      <c r="O242" s="213"/>
      <c r="P242" s="214"/>
      <c r="Q242" s="214"/>
      <c r="R242" s="214">
        <v>4.0281973816717018</v>
      </c>
      <c r="S242" s="214">
        <v>2.956705385427663</v>
      </c>
      <c r="T242" s="214"/>
      <c r="U242" s="214"/>
      <c r="V242" s="214"/>
      <c r="W242" s="214"/>
      <c r="X242" s="214">
        <v>3.0366492146596915</v>
      </c>
      <c r="Y242" s="214">
        <v>2.9473684210526288</v>
      </c>
      <c r="Z242" s="215"/>
      <c r="AA242" s="215"/>
      <c r="AB242" s="216">
        <v>3.2422301007029213</v>
      </c>
      <c r="AC242" s="177">
        <v>5.4054054054054053</v>
      </c>
      <c r="AD242" s="178">
        <v>3.8277511961722488</v>
      </c>
      <c r="AE242" s="178"/>
      <c r="AF242" s="178"/>
      <c r="AG242" s="178">
        <v>6.9936421435059044</v>
      </c>
      <c r="AH242" s="178">
        <v>1.7391304347826086</v>
      </c>
      <c r="AI242" s="178"/>
      <c r="AJ242" s="217">
        <v>1.2666666666666666</v>
      </c>
      <c r="AK242" s="218">
        <v>1.2337554372060646</v>
      </c>
      <c r="AL242" s="221">
        <v>42452</v>
      </c>
      <c r="AM242" s="208">
        <v>5.6127714605462261E-3</v>
      </c>
      <c r="AN242" s="209">
        <v>6.2877571081347509E-3</v>
      </c>
      <c r="AO242" s="209"/>
      <c r="AP242" s="209">
        <v>0</v>
      </c>
      <c r="AQ242" s="209">
        <v>0</v>
      </c>
      <c r="AR242" s="209">
        <v>0</v>
      </c>
      <c r="AS242" s="209">
        <v>0.14501548221267738</v>
      </c>
      <c r="AT242" s="209">
        <v>0.78265473416594833</v>
      </c>
      <c r="AU242" s="210">
        <v>2.2111810581385834E-3</v>
      </c>
      <c r="AV242" s="210">
        <v>0</v>
      </c>
      <c r="AW242" s="246">
        <v>0</v>
      </c>
      <c r="AX242" s="211"/>
      <c r="AY242" s="212">
        <v>6.1043923575106714E-3</v>
      </c>
      <c r="AZ242" s="177">
        <v>0</v>
      </c>
      <c r="BA242" s="178">
        <v>8.5041991826458038E-2</v>
      </c>
      <c r="BB242" s="178">
        <v>0</v>
      </c>
      <c r="BC242" s="178">
        <v>0.21021916494891285</v>
      </c>
      <c r="BD242" s="178">
        <v>0</v>
      </c>
      <c r="BE242" s="178">
        <v>0.17760622438784734</v>
      </c>
      <c r="BF242" s="178">
        <v>1.0014775869046044</v>
      </c>
      <c r="BG242" s="217">
        <v>0</v>
      </c>
      <c r="BH242" s="218">
        <v>0.19672313817366219</v>
      </c>
      <c r="BI242" s="218" t="s">
        <v>273</v>
      </c>
    </row>
    <row r="243" spans="1:61" x14ac:dyDescent="0.2">
      <c r="A243" s="170">
        <v>42453</v>
      </c>
      <c r="B243" s="208">
        <v>1.4388489208633095</v>
      </c>
      <c r="C243" s="209">
        <v>0.35714285714285715</v>
      </c>
      <c r="D243" s="209"/>
      <c r="E243" s="209">
        <v>2.9166666666666665</v>
      </c>
      <c r="F243" s="209">
        <v>2.2357606759009139</v>
      </c>
      <c r="G243" s="209">
        <v>2.807017543859649</v>
      </c>
      <c r="H243" s="209">
        <v>1.652173913043478</v>
      </c>
      <c r="I243" s="209">
        <v>13.20754716981132</v>
      </c>
      <c r="J243" s="210">
        <v>2.7492363232435433</v>
      </c>
      <c r="K243" s="210" t="s">
        <v>232</v>
      </c>
      <c r="L243" s="246">
        <v>1.2666666666666666</v>
      </c>
      <c r="M243" s="211"/>
      <c r="N243" s="245">
        <v>1.7850720392364923</v>
      </c>
      <c r="O243" s="213"/>
      <c r="P243" s="214" t="s">
        <v>232</v>
      </c>
      <c r="Q243" s="214" t="s">
        <v>232</v>
      </c>
      <c r="R243" s="214">
        <v>4.0281973816717018</v>
      </c>
      <c r="S243" s="214">
        <v>2.956705385427663</v>
      </c>
      <c r="T243" s="214" t="s">
        <v>232</v>
      </c>
      <c r="U243" s="214" t="s">
        <v>232</v>
      </c>
      <c r="V243" s="214" t="s">
        <v>232</v>
      </c>
      <c r="W243" s="214" t="s">
        <v>232</v>
      </c>
      <c r="X243" s="214">
        <v>3.0366492146596915</v>
      </c>
      <c r="Y243" s="214">
        <v>2.9473684210526288</v>
      </c>
      <c r="Z243" s="215"/>
      <c r="AA243" s="215"/>
      <c r="AB243" s="216">
        <v>3.2422301007029213</v>
      </c>
      <c r="AC243" s="177">
        <v>5.4054054054054053</v>
      </c>
      <c r="AD243" s="178">
        <v>1.4388489208633095</v>
      </c>
      <c r="AE243" s="178"/>
      <c r="AF243" s="178"/>
      <c r="AG243" s="178">
        <v>3.9700044111160127</v>
      </c>
      <c r="AH243" s="178">
        <v>1.652173913043478</v>
      </c>
      <c r="AI243" s="178">
        <v>13.20754716981132</v>
      </c>
      <c r="AJ243" s="217">
        <v>1.2666666666666666</v>
      </c>
      <c r="AK243" s="218">
        <v>1.9927360087372734</v>
      </c>
      <c r="AL243" s="221">
        <v>42453</v>
      </c>
      <c r="AM243" s="208">
        <v>2.3252910336548651E-3</v>
      </c>
      <c r="AN243" s="209">
        <v>1.956191100308589E-3</v>
      </c>
      <c r="AO243" s="209"/>
      <c r="AP243" s="209">
        <v>0</v>
      </c>
      <c r="AQ243" s="209">
        <v>0</v>
      </c>
      <c r="AR243" s="209">
        <v>8.0969311170279914E-4</v>
      </c>
      <c r="AS243" s="209">
        <v>9.1177661736140267E-2</v>
      </c>
      <c r="AT243" s="209">
        <v>1.3555784611371E-2</v>
      </c>
      <c r="AU243" s="210">
        <v>2.4322991639524421E-3</v>
      </c>
      <c r="AV243" s="210">
        <v>0</v>
      </c>
      <c r="AW243" s="246">
        <v>0</v>
      </c>
      <c r="AX243" s="211"/>
      <c r="AY243" s="212">
        <v>2.7484114415548379E-3</v>
      </c>
      <c r="AZ243" s="177">
        <v>0</v>
      </c>
      <c r="BA243" s="178">
        <v>3.5231682328104051E-2</v>
      </c>
      <c r="BB243" s="178">
        <v>0</v>
      </c>
      <c r="BC243" s="178">
        <v>0</v>
      </c>
      <c r="BD243" s="178">
        <v>0.18848450854944454</v>
      </c>
      <c r="BE243" s="178">
        <v>0.11166890598425018</v>
      </c>
      <c r="BF243" s="178">
        <v>1.7345853629393476E-2</v>
      </c>
      <c r="BG243" s="217">
        <v>0</v>
      </c>
      <c r="BH243" s="218">
        <v>6.855279527197812E-2</v>
      </c>
      <c r="BI243" s="218" t="s">
        <v>273</v>
      </c>
    </row>
    <row r="244" spans="1:61" x14ac:dyDescent="0.2">
      <c r="A244" s="170">
        <v>42454</v>
      </c>
      <c r="B244" s="208">
        <v>1.6786570743405276</v>
      </c>
      <c r="C244" s="209">
        <v>0.94339622641509435</v>
      </c>
      <c r="D244" s="209"/>
      <c r="E244" s="209">
        <v>0.84210526315789469</v>
      </c>
      <c r="F244" s="209">
        <v>2.2748538011695905</v>
      </c>
      <c r="G244" s="209">
        <v>0.35087719298245612</v>
      </c>
      <c r="H244" s="209">
        <v>0.88495575221238942</v>
      </c>
      <c r="I244" s="209" t="s">
        <v>232</v>
      </c>
      <c r="J244" s="210">
        <v>2.4715356845320744</v>
      </c>
      <c r="K244" s="210" t="s">
        <v>232</v>
      </c>
      <c r="L244" s="246">
        <v>1.2533333333333334</v>
      </c>
      <c r="M244" s="211"/>
      <c r="N244" s="245">
        <v>0.97035789177540632</v>
      </c>
      <c r="O244" s="213"/>
      <c r="P244" s="214" t="s">
        <v>232</v>
      </c>
      <c r="Q244" s="214" t="s">
        <v>232</v>
      </c>
      <c r="R244" s="214">
        <v>4.0281973816717018</v>
      </c>
      <c r="S244" s="214">
        <v>2.956705385427663</v>
      </c>
      <c r="T244" s="214" t="s">
        <v>232</v>
      </c>
      <c r="U244" s="214" t="s">
        <v>232</v>
      </c>
      <c r="V244" s="214" t="s">
        <v>232</v>
      </c>
      <c r="W244" s="214" t="s">
        <v>232</v>
      </c>
      <c r="X244" s="214">
        <v>3.0366492146596915</v>
      </c>
      <c r="Y244" s="214">
        <v>3.1578947368421053</v>
      </c>
      <c r="Z244" s="215"/>
      <c r="AA244" s="215"/>
      <c r="AB244" s="216">
        <v>3.2948616796502908</v>
      </c>
      <c r="AC244" s="177">
        <v>5.4054054054054053</v>
      </c>
      <c r="AD244" s="178">
        <v>1.6786570743405276</v>
      </c>
      <c r="AE244" s="178"/>
      <c r="AF244" s="178"/>
      <c r="AG244" s="178">
        <v>2.2123893805309733</v>
      </c>
      <c r="AH244" s="178">
        <v>0.88495575221238942</v>
      </c>
      <c r="AI244" s="178"/>
      <c r="AJ244" s="217">
        <v>1.2533333333333334</v>
      </c>
      <c r="AK244" s="218">
        <v>1.2158257512874142</v>
      </c>
      <c r="AL244" s="221">
        <v>42454</v>
      </c>
      <c r="AM244" s="208">
        <v>0</v>
      </c>
      <c r="AN244" s="209">
        <v>6.9863967868163904E-3</v>
      </c>
      <c r="AO244" s="209"/>
      <c r="AP244" s="209">
        <v>4.0144860106720866E-2</v>
      </c>
      <c r="AQ244" s="209">
        <v>9.7880443487391219E-3</v>
      </c>
      <c r="AR244" s="209">
        <v>3.130256875139688E-4</v>
      </c>
      <c r="AS244" s="209">
        <v>1.4655119836318986E-2</v>
      </c>
      <c r="AT244" s="209">
        <v>9.4634722758627741E-3</v>
      </c>
      <c r="AU244" s="210">
        <v>0</v>
      </c>
      <c r="AV244" s="210">
        <v>0</v>
      </c>
      <c r="AW244" s="246">
        <v>0</v>
      </c>
      <c r="AX244" s="211"/>
      <c r="AY244" s="212">
        <v>1.6521626058272668E-3</v>
      </c>
      <c r="AZ244" s="177">
        <v>0</v>
      </c>
      <c r="BA244" s="178">
        <v>0</v>
      </c>
      <c r="BB244" s="178">
        <v>0</v>
      </c>
      <c r="BC244" s="178">
        <v>5.3285847065875899E-2</v>
      </c>
      <c r="BD244" s="178">
        <v>0.14136338141208341</v>
      </c>
      <c r="BE244" s="178">
        <v>1.7948707699104696E-2</v>
      </c>
      <c r="BF244" s="178">
        <v>1.2109369514859596E-2</v>
      </c>
      <c r="BG244" s="217">
        <v>0</v>
      </c>
      <c r="BH244" s="218">
        <v>1.7747420248149456E-2</v>
      </c>
      <c r="BI244" s="218" t="s">
        <v>273</v>
      </c>
    </row>
    <row r="245" spans="1:61" x14ac:dyDescent="0.2">
      <c r="A245" s="170">
        <v>42457</v>
      </c>
      <c r="B245" s="208">
        <v>2.8985507246376812</v>
      </c>
      <c r="C245" s="209">
        <v>0.54727307039063966</v>
      </c>
      <c r="D245" s="209"/>
      <c r="E245" s="209">
        <v>2.3255813953488373</v>
      </c>
      <c r="F245" s="209">
        <v>3.5273368606701938</v>
      </c>
      <c r="G245" s="209">
        <v>1.0416666666666665</v>
      </c>
      <c r="H245" s="209">
        <v>4.4444444444444446</v>
      </c>
      <c r="I245" s="209">
        <v>9.0909090909090917</v>
      </c>
      <c r="J245" s="210">
        <v>2.6829268292682928</v>
      </c>
      <c r="K245" s="210" t="s">
        <v>232</v>
      </c>
      <c r="L245" s="246">
        <v>1.0135135135135136</v>
      </c>
      <c r="M245" s="211"/>
      <c r="N245" s="245">
        <v>2.8417644948976655</v>
      </c>
      <c r="O245" s="213"/>
      <c r="P245" s="214"/>
      <c r="Q245" s="214"/>
      <c r="R245" s="214">
        <v>4.0281973816717018</v>
      </c>
      <c r="S245" s="214">
        <v>2.956705385427663</v>
      </c>
      <c r="T245" s="214"/>
      <c r="U245" s="214"/>
      <c r="V245" s="214"/>
      <c r="W245" s="214"/>
      <c r="X245" s="214">
        <v>3.1317494600432032</v>
      </c>
      <c r="Y245" s="214">
        <v>2.1052631578947367</v>
      </c>
      <c r="Z245" s="215"/>
      <c r="AA245" s="215"/>
      <c r="AB245" s="216">
        <v>3.0554788462593261</v>
      </c>
      <c r="AC245" s="177">
        <v>5.4054054054054053</v>
      </c>
      <c r="AD245" s="178">
        <v>2.8985507246376812</v>
      </c>
      <c r="AE245" s="178"/>
      <c r="AF245" s="178"/>
      <c r="AG245" s="178">
        <v>4.731182795698925</v>
      </c>
      <c r="AH245" s="178">
        <v>4.4444444444444446</v>
      </c>
      <c r="AI245" s="178">
        <v>9.0909090909090917</v>
      </c>
      <c r="AJ245" s="217">
        <v>1.0135135135135136</v>
      </c>
      <c r="AK245" s="218">
        <v>3.535143269050733</v>
      </c>
      <c r="AL245" s="221">
        <v>42457</v>
      </c>
      <c r="AM245" s="208">
        <v>2.1248349100639282E-3</v>
      </c>
      <c r="AN245" s="209">
        <v>1.1178234858906224E-3</v>
      </c>
      <c r="AO245" s="209"/>
      <c r="AP245" s="209">
        <v>1.3349061349355679E-2</v>
      </c>
      <c r="AQ245" s="209">
        <v>7.1185777081739076E-3</v>
      </c>
      <c r="AR245" s="209">
        <v>1.8781541250838126E-3</v>
      </c>
      <c r="AS245" s="209">
        <v>2.1631658920075628E-2</v>
      </c>
      <c r="AT245" s="209">
        <v>5.1153904193852837E-4</v>
      </c>
      <c r="AU245" s="210">
        <v>4.4223621162771667E-3</v>
      </c>
      <c r="AV245" s="210">
        <v>0</v>
      </c>
      <c r="AW245" s="246">
        <v>5.8543827665705379E-3</v>
      </c>
      <c r="AX245" s="211"/>
      <c r="AY245" s="212">
        <v>2.5991838513510848E-3</v>
      </c>
      <c r="AZ245" s="177">
        <v>0</v>
      </c>
      <c r="BA245" s="178">
        <v>3.2194468334301972E-2</v>
      </c>
      <c r="BB245" s="178">
        <v>0</v>
      </c>
      <c r="BC245" s="178">
        <v>0</v>
      </c>
      <c r="BD245" s="178">
        <v>7.600181796348569E-4</v>
      </c>
      <c r="BE245" s="178">
        <v>2.6493152382211421E-2</v>
      </c>
      <c r="BF245" s="178">
        <v>6.5456051431673492E-4</v>
      </c>
      <c r="BG245" s="217">
        <v>4.4930028906911265E-2</v>
      </c>
      <c r="BH245" s="218">
        <v>2.2571961674830859E-2</v>
      </c>
      <c r="BI245" s="218" t="s">
        <v>273</v>
      </c>
    </row>
    <row r="246" spans="1:61" x14ac:dyDescent="0.2">
      <c r="A246" s="170">
        <v>42458</v>
      </c>
      <c r="B246" s="208">
        <v>3.233830845771144</v>
      </c>
      <c r="C246" s="209">
        <v>2.490421455938697</v>
      </c>
      <c r="D246" s="209"/>
      <c r="E246" s="209">
        <v>1.9522776572668112</v>
      </c>
      <c r="F246" s="209">
        <v>2.3515579071134627</v>
      </c>
      <c r="G246" s="209">
        <v>1.0416666666666665</v>
      </c>
      <c r="H246" s="209">
        <v>0.84406930253220791</v>
      </c>
      <c r="I246" s="209">
        <v>9.0909090909090917</v>
      </c>
      <c r="J246" s="210">
        <v>2.6829268292682928</v>
      </c>
      <c r="K246" s="210" t="s">
        <v>232</v>
      </c>
      <c r="L246" s="246">
        <v>3.9757412398921832</v>
      </c>
      <c r="M246" s="211"/>
      <c r="N246" s="245">
        <v>1.3988735401799444</v>
      </c>
      <c r="O246" s="213"/>
      <c r="P246" s="214"/>
      <c r="Q246" s="214"/>
      <c r="R246" s="214">
        <v>4.0281973816717018</v>
      </c>
      <c r="S246" s="214">
        <v>2.956705385427663</v>
      </c>
      <c r="T246" s="214"/>
      <c r="U246" s="214"/>
      <c r="V246" s="214"/>
      <c r="W246" s="214"/>
      <c r="X246" s="214"/>
      <c r="Y246" s="214">
        <v>3.664921465968586</v>
      </c>
      <c r="Z246" s="215"/>
      <c r="AA246" s="215"/>
      <c r="AB246" s="216">
        <v>3.5499414110226506</v>
      </c>
      <c r="AC246" s="177">
        <v>5.4054054054054053</v>
      </c>
      <c r="AD246" s="178">
        <v>3.233830845771144</v>
      </c>
      <c r="AE246" s="178"/>
      <c r="AF246" s="178"/>
      <c r="AG246" s="178">
        <v>3.0042918454935621</v>
      </c>
      <c r="AH246" s="178">
        <v>0.84406930253220791</v>
      </c>
      <c r="AI246" s="178">
        <v>9.0909090909090917</v>
      </c>
      <c r="AJ246" s="217">
        <v>3.9757412398921832</v>
      </c>
      <c r="AK246" s="218">
        <v>1.2903488789524482</v>
      </c>
      <c r="AL246" s="221">
        <v>42458</v>
      </c>
      <c r="AM246" s="208">
        <v>2.9896599004133975E-3</v>
      </c>
      <c r="AN246" s="209">
        <v>6.2178931402665861E-3</v>
      </c>
      <c r="AO246" s="209"/>
      <c r="AP246" s="209">
        <v>1.0842042510574247E-2</v>
      </c>
      <c r="AQ246" s="209">
        <v>0</v>
      </c>
      <c r="AR246" s="209">
        <v>0</v>
      </c>
      <c r="AS246" s="209">
        <v>6.3447015818315133E-2</v>
      </c>
      <c r="AT246" s="209">
        <v>0</v>
      </c>
      <c r="AU246" s="210">
        <v>0</v>
      </c>
      <c r="AV246" s="210">
        <v>1.4097015661784399E-2</v>
      </c>
      <c r="AW246" s="246">
        <v>5.8543827665705379E-3</v>
      </c>
      <c r="AX246" s="211"/>
      <c r="AY246" s="212">
        <v>2.008832945050523E-3</v>
      </c>
      <c r="AZ246" s="177">
        <v>0</v>
      </c>
      <c r="BA246" s="178">
        <v>4.5297877278990914E-2</v>
      </c>
      <c r="BB246" s="178">
        <v>0</v>
      </c>
      <c r="BC246" s="178">
        <v>0</v>
      </c>
      <c r="BD246" s="178">
        <v>9.1202181556182833E-3</v>
      </c>
      <c r="BE246" s="178">
        <v>7.770608183504607E-2</v>
      </c>
      <c r="BF246" s="178">
        <v>0</v>
      </c>
      <c r="BG246" s="217">
        <v>4.4930028906911265E-2</v>
      </c>
      <c r="BH246" s="218">
        <v>4.9968464776343126E-2</v>
      </c>
      <c r="BI246" s="218" t="s">
        <v>273</v>
      </c>
    </row>
    <row r="247" spans="1:61" x14ac:dyDescent="0.2">
      <c r="A247" s="170">
        <v>42459</v>
      </c>
      <c r="B247" s="208">
        <v>1.7073170731707319</v>
      </c>
      <c r="C247" s="209">
        <v>2.4712643678160919</v>
      </c>
      <c r="D247" s="209"/>
      <c r="E247" s="209">
        <v>4.3383947939262475</v>
      </c>
      <c r="F247" s="209">
        <v>2.327485380116959</v>
      </c>
      <c r="G247" s="209">
        <v>1.0416666666666665</v>
      </c>
      <c r="H247" s="209">
        <v>1.6814159292035398</v>
      </c>
      <c r="I247" s="209">
        <v>9.0909090909090917</v>
      </c>
      <c r="J247" s="210">
        <v>2.6829268292682928</v>
      </c>
      <c r="K247" s="210" t="s">
        <v>232</v>
      </c>
      <c r="L247" s="246">
        <v>3.9757412398921832</v>
      </c>
      <c r="M247" s="211"/>
      <c r="N247" s="245">
        <v>1.4683672262456837</v>
      </c>
      <c r="O247" s="213"/>
      <c r="P247" s="214" t="s">
        <v>232</v>
      </c>
      <c r="Q247" s="214" t="s">
        <v>232</v>
      </c>
      <c r="R247" s="214">
        <v>4.0281973816717018</v>
      </c>
      <c r="S247" s="214">
        <v>2.956705385427663</v>
      </c>
      <c r="T247" s="214" t="s">
        <v>232</v>
      </c>
      <c r="U247" s="214" t="s">
        <v>232</v>
      </c>
      <c r="V247" s="214" t="s">
        <v>232</v>
      </c>
      <c r="W247" s="214" t="s">
        <v>232</v>
      </c>
      <c r="X247" s="214" t="s">
        <v>232</v>
      </c>
      <c r="Y247" s="214">
        <v>3.664921465968586</v>
      </c>
      <c r="Z247" s="215"/>
      <c r="AA247" s="215"/>
      <c r="AB247" s="216">
        <v>3.5499414110226506</v>
      </c>
      <c r="AC247" s="177">
        <v>5.4054054054054053</v>
      </c>
      <c r="AD247" s="178">
        <v>1.7073170731707319</v>
      </c>
      <c r="AE247" s="178"/>
      <c r="AF247" s="178"/>
      <c r="AG247" s="178">
        <v>5.3648068669527902</v>
      </c>
      <c r="AH247" s="178">
        <v>1.6814159292035398</v>
      </c>
      <c r="AI247" s="178">
        <v>9.0909090909090917</v>
      </c>
      <c r="AJ247" s="217">
        <v>3.9757412398921832</v>
      </c>
      <c r="AK247" s="218">
        <v>1.8137878955249735</v>
      </c>
      <c r="AL247" s="221">
        <v>42459</v>
      </c>
      <c r="AM247" s="208">
        <v>5.7273178168839038E-4</v>
      </c>
      <c r="AN247" s="209">
        <v>0</v>
      </c>
      <c r="AO247" s="209"/>
      <c r="AP247" s="209">
        <v>2.9302817596146614E-3</v>
      </c>
      <c r="AQ247" s="209">
        <v>2.0465910910999981E-2</v>
      </c>
      <c r="AR247" s="209">
        <v>0</v>
      </c>
      <c r="AS247" s="209">
        <v>3.5628614691889264E-2</v>
      </c>
      <c r="AT247" s="209">
        <v>0</v>
      </c>
      <c r="AU247" s="210">
        <v>0</v>
      </c>
      <c r="AV247" s="210">
        <v>9.1630601801598599E-2</v>
      </c>
      <c r="AW247" s="246">
        <v>0</v>
      </c>
      <c r="AX247" s="211"/>
      <c r="AY247" s="212">
        <v>8.9372567759390606E-4</v>
      </c>
      <c r="AZ247" s="177">
        <v>0</v>
      </c>
      <c r="BA247" s="178">
        <v>8.6777542680059223E-3</v>
      </c>
      <c r="BB247" s="178">
        <v>0</v>
      </c>
      <c r="BC247" s="178">
        <v>0</v>
      </c>
      <c r="BD247" s="178">
        <v>2.2800545389045707E-2</v>
      </c>
      <c r="BE247" s="178">
        <v>4.3635780394230578E-2</v>
      </c>
      <c r="BF247" s="178">
        <v>0</v>
      </c>
      <c r="BG247" s="217">
        <v>0</v>
      </c>
      <c r="BH247" s="218">
        <v>2.3187336856805529E-2</v>
      </c>
      <c r="BI247" s="218" t="s">
        <v>273</v>
      </c>
    </row>
    <row r="248" spans="1:61" x14ac:dyDescent="0.2">
      <c r="A248" s="170">
        <v>42460</v>
      </c>
      <c r="B248" s="208">
        <v>1.7073170731707319</v>
      </c>
      <c r="C248" s="209">
        <v>1.5384615384615385</v>
      </c>
      <c r="D248" s="209"/>
      <c r="E248" s="209">
        <v>6.1702127659574471</v>
      </c>
      <c r="F248" s="209">
        <v>0.57309941520467833</v>
      </c>
      <c r="G248" s="209">
        <v>1.0416666666666665</v>
      </c>
      <c r="H248" s="209">
        <v>2.4122807017543857</v>
      </c>
      <c r="I248" s="209">
        <v>9.0909090909090917</v>
      </c>
      <c r="J248" s="210">
        <v>2.6829268292682928</v>
      </c>
      <c r="K248" s="210" t="s">
        <v>232</v>
      </c>
      <c r="L248" s="246">
        <v>3.9597315436241614</v>
      </c>
      <c r="M248" s="211"/>
      <c r="N248" s="245">
        <v>3.4101490029520556</v>
      </c>
      <c r="O248" s="213"/>
      <c r="P248" s="214"/>
      <c r="Q248" s="214"/>
      <c r="R248" s="214">
        <v>4.0281973816717018</v>
      </c>
      <c r="S248" s="214"/>
      <c r="T248" s="214"/>
      <c r="U248" s="214"/>
      <c r="V248" s="214"/>
      <c r="W248" s="214"/>
      <c r="X248" s="214"/>
      <c r="Y248" s="214">
        <v>3.664921465968586</v>
      </c>
      <c r="Z248" s="215"/>
      <c r="AA248" s="215"/>
      <c r="AB248" s="216">
        <v>3.8465594238201439</v>
      </c>
      <c r="AC248" s="177">
        <v>5.4054054054054053</v>
      </c>
      <c r="AD248" s="178">
        <v>1.7073170731707319</v>
      </c>
      <c r="AE248" s="178"/>
      <c r="AF248" s="178"/>
      <c r="AG248" s="178">
        <v>4.8927038626609445</v>
      </c>
      <c r="AH248" s="178">
        <v>2.4122807017543857</v>
      </c>
      <c r="AI248" s="178">
        <v>9.0909090909090917</v>
      </c>
      <c r="AJ248" s="217">
        <v>3.9597315436241614</v>
      </c>
      <c r="AK248" s="218">
        <v>3.5295585867788195</v>
      </c>
      <c r="AL248" s="221">
        <v>42460</v>
      </c>
      <c r="AM248" s="208">
        <v>1.3459196869677174E-3</v>
      </c>
      <c r="AN248" s="209">
        <v>2.7945587147265557E-3</v>
      </c>
      <c r="AO248" s="209"/>
      <c r="AP248" s="209">
        <v>1.8493333771790306E-2</v>
      </c>
      <c r="AQ248" s="209">
        <v>0</v>
      </c>
      <c r="AR248" s="209">
        <v>0</v>
      </c>
      <c r="AS248" s="209">
        <v>1.0091848989081935E-2</v>
      </c>
      <c r="AT248" s="209">
        <v>0</v>
      </c>
      <c r="AU248" s="210">
        <v>0</v>
      </c>
      <c r="AV248" s="210">
        <v>0</v>
      </c>
      <c r="AW248" s="246">
        <v>9.718275392507093E-3</v>
      </c>
      <c r="AX248" s="211"/>
      <c r="AY248" s="212">
        <v>9.4784117733812427E-4</v>
      </c>
      <c r="AZ248" s="177">
        <v>0</v>
      </c>
      <c r="BA248" s="178">
        <v>2.0392722529813917E-2</v>
      </c>
      <c r="BB248" s="178">
        <v>0</v>
      </c>
      <c r="BC248" s="178">
        <v>0</v>
      </c>
      <c r="BD248" s="178">
        <v>0.11856283602303767</v>
      </c>
      <c r="BE248" s="178">
        <v>1.2359888535311617E-2</v>
      </c>
      <c r="BF248" s="178">
        <v>0</v>
      </c>
      <c r="BG248" s="217">
        <v>7.4583847985472698E-2</v>
      </c>
      <c r="BH248" s="218">
        <v>1.7328965124406678E-2</v>
      </c>
      <c r="BI248" s="218">
        <v>4.4577861465288207E-2</v>
      </c>
    </row>
    <row r="249" spans="1:61" x14ac:dyDescent="0.2">
      <c r="A249" s="170">
        <v>42461</v>
      </c>
      <c r="B249" s="208">
        <v>1.2048192771084338</v>
      </c>
      <c r="C249" s="209">
        <v>1.3461538461538463</v>
      </c>
      <c r="D249" s="209"/>
      <c r="E249" s="209">
        <v>5</v>
      </c>
      <c r="F249" s="209">
        <v>4.597965400310362</v>
      </c>
      <c r="G249" s="209">
        <v>1.7605633802816902</v>
      </c>
      <c r="H249" s="209">
        <v>1.2608695652173914</v>
      </c>
      <c r="I249" s="209">
        <v>9.9065420560747661</v>
      </c>
      <c r="J249" s="210">
        <v>2.6829268292682928</v>
      </c>
      <c r="K249" s="210"/>
      <c r="L249" s="246">
        <v>3.3557046979865772</v>
      </c>
      <c r="M249" s="211"/>
      <c r="N249" s="245">
        <v>1.9168319117353374</v>
      </c>
      <c r="O249" s="213"/>
      <c r="P249" s="214"/>
      <c r="Q249" s="214"/>
      <c r="R249" s="214">
        <v>4.0281973816717018</v>
      </c>
      <c r="S249" s="214"/>
      <c r="T249" s="214"/>
      <c r="U249" s="214"/>
      <c r="V249" s="214"/>
      <c r="W249" s="214"/>
      <c r="X249" s="214"/>
      <c r="Y249" s="222">
        <v>3.664921465968586</v>
      </c>
      <c r="Z249" s="222"/>
      <c r="AA249" s="215"/>
      <c r="AB249" s="216">
        <v>3.8465594238201439</v>
      </c>
      <c r="AC249" s="177">
        <v>5.5643879173290935</v>
      </c>
      <c r="AD249" s="178">
        <v>1.2048192771084338</v>
      </c>
      <c r="AE249" s="178"/>
      <c r="AF249" s="178"/>
      <c r="AG249" s="178">
        <v>2.7253668763102725</v>
      </c>
      <c r="AH249" s="178">
        <v>1.2608695652173914</v>
      </c>
      <c r="AI249" s="178">
        <v>9.9065420560747661</v>
      </c>
      <c r="AJ249" s="217">
        <v>3.3557046979865772</v>
      </c>
      <c r="AK249" s="218">
        <v>1.7384252535195583</v>
      </c>
      <c r="AL249" s="170">
        <v>42461</v>
      </c>
      <c r="AM249" s="208">
        <v>8.0182449436374658E-3</v>
      </c>
      <c r="AN249" s="209">
        <v>3.4931983934081952E-3</v>
      </c>
      <c r="AO249" s="209"/>
      <c r="AP249" s="209">
        <v>5.8605635192293228E-3</v>
      </c>
      <c r="AQ249" s="209">
        <v>8.8982221352173832E-3</v>
      </c>
      <c r="AR249" s="209">
        <v>1.3762696061030827E-3</v>
      </c>
      <c r="AS249" s="209">
        <v>2.6502072997415169E-2</v>
      </c>
      <c r="AT249" s="209">
        <v>7.9288551500471902E-3</v>
      </c>
      <c r="AU249" s="210">
        <v>0</v>
      </c>
      <c r="AV249" s="210">
        <v>0</v>
      </c>
      <c r="AW249" s="246">
        <v>5.8543827665705379E-3</v>
      </c>
      <c r="AX249" s="211"/>
      <c r="AY249" s="212">
        <v>2.9878315313322879E-3</v>
      </c>
      <c r="AZ249" s="177">
        <v>0</v>
      </c>
      <c r="BA249" s="178">
        <v>0.12148855975208292</v>
      </c>
      <c r="BB249" s="178">
        <v>0</v>
      </c>
      <c r="BC249" s="178">
        <v>0</v>
      </c>
      <c r="BD249" s="178">
        <v>3.1160745365029136E-2</v>
      </c>
      <c r="BE249" s="178">
        <v>3.2458142066644415E-2</v>
      </c>
      <c r="BF249" s="178">
        <v>1.0145687971909392E-2</v>
      </c>
      <c r="BG249" s="217">
        <v>4.4930028906911265E-2</v>
      </c>
      <c r="BH249" s="218">
        <v>5.2331505475125856E-2</v>
      </c>
      <c r="BI249" s="218" t="s">
        <v>273</v>
      </c>
    </row>
    <row r="250" spans="1:61" x14ac:dyDescent="0.2">
      <c r="A250" s="170">
        <v>42464</v>
      </c>
      <c r="B250" s="208">
        <v>1.6867469879518073</v>
      </c>
      <c r="C250" s="209">
        <v>1.6606906963578034</v>
      </c>
      <c r="D250" s="209"/>
      <c r="E250" s="209">
        <v>1.0416666666666665</v>
      </c>
      <c r="F250" s="209">
        <v>0.58823529411764708</v>
      </c>
      <c r="G250" s="209">
        <v>5.28169014084507</v>
      </c>
      <c r="H250" s="209">
        <v>1.1749347258485638</v>
      </c>
      <c r="I250" s="209">
        <v>10</v>
      </c>
      <c r="J250" s="210">
        <v>2.6829268292682928</v>
      </c>
      <c r="K250" s="210"/>
      <c r="L250" s="246">
        <v>3.9597315436241614</v>
      </c>
      <c r="M250" s="211"/>
      <c r="N250" s="245">
        <v>1.6137960339051705</v>
      </c>
      <c r="O250" s="213"/>
      <c r="P250" s="214" t="s">
        <v>232</v>
      </c>
      <c r="Q250" s="214" t="s">
        <v>232</v>
      </c>
      <c r="R250" s="214">
        <v>4.0281973816717018</v>
      </c>
      <c r="S250" s="214" t="s">
        <v>232</v>
      </c>
      <c r="T250" s="214" t="s">
        <v>232</v>
      </c>
      <c r="U250" s="214" t="s">
        <v>232</v>
      </c>
      <c r="V250" s="214" t="s">
        <v>232</v>
      </c>
      <c r="W250" s="214" t="s">
        <v>232</v>
      </c>
      <c r="X250" s="214" t="s">
        <v>232</v>
      </c>
      <c r="Y250" s="222">
        <v>3.664921465968586</v>
      </c>
      <c r="Z250" s="222"/>
      <c r="AA250" s="215"/>
      <c r="AB250" s="216">
        <v>3.8465594238201439</v>
      </c>
      <c r="AC250" s="177">
        <v>5.5643879173290935</v>
      </c>
      <c r="AD250" s="178">
        <v>1.6867469879518073</v>
      </c>
      <c r="AE250" s="178"/>
      <c r="AF250" s="178"/>
      <c r="AG250" s="178">
        <v>1.7021276595744681</v>
      </c>
      <c r="AH250" s="178">
        <v>1.1749347258485638</v>
      </c>
      <c r="AI250" s="178">
        <v>10</v>
      </c>
      <c r="AJ250" s="217">
        <v>3.9597315436241614</v>
      </c>
      <c r="AK250" s="218">
        <v>1.6749085444065881</v>
      </c>
      <c r="AL250" s="170">
        <v>42464</v>
      </c>
      <c r="AM250" s="208">
        <v>1.3917382295027887E-2</v>
      </c>
      <c r="AN250" s="209">
        <v>4.3315660078261618E-3</v>
      </c>
      <c r="AO250" s="209"/>
      <c r="AP250" s="209">
        <v>1.0842042510574247E-2</v>
      </c>
      <c r="AQ250" s="209">
        <v>4.4491110676086916E-3</v>
      </c>
      <c r="AR250" s="209">
        <v>0</v>
      </c>
      <c r="AS250" s="209">
        <v>8.6789901306104644E-2</v>
      </c>
      <c r="AT250" s="209">
        <v>2.3019256887233778E-2</v>
      </c>
      <c r="AU250" s="210">
        <v>0</v>
      </c>
      <c r="AV250" s="210">
        <v>2.11455234926766E-2</v>
      </c>
      <c r="AW250" s="246">
        <v>9.9524507031699145E-3</v>
      </c>
      <c r="AX250" s="211"/>
      <c r="AY250" s="212">
        <v>4.0980192079030668E-3</v>
      </c>
      <c r="AZ250" s="177">
        <v>0</v>
      </c>
      <c r="BA250" s="178">
        <v>0.21086942871254394</v>
      </c>
      <c r="BB250" s="178">
        <v>0</v>
      </c>
      <c r="BC250" s="178">
        <v>0</v>
      </c>
      <c r="BD250" s="178">
        <v>3.8000908981742847E-2</v>
      </c>
      <c r="BE250" s="178">
        <v>0.1062950414036799</v>
      </c>
      <c r="BF250" s="178">
        <v>2.9455223144253074E-2</v>
      </c>
      <c r="BG250" s="217">
        <v>7.6381049141749147E-2</v>
      </c>
      <c r="BH250" s="218">
        <v>0.11404132872354567</v>
      </c>
      <c r="BI250" s="218" t="s">
        <v>273</v>
      </c>
    </row>
    <row r="251" spans="1:61" x14ac:dyDescent="0.2">
      <c r="A251" s="170">
        <v>42465</v>
      </c>
      <c r="B251" s="208">
        <v>1.9277108433734942</v>
      </c>
      <c r="C251" s="209">
        <v>0.92470277410832236</v>
      </c>
      <c r="D251" s="209"/>
      <c r="E251" s="209">
        <v>1.0416666666666665</v>
      </c>
      <c r="F251" s="209">
        <v>2.3529411764705883</v>
      </c>
      <c r="G251" s="209">
        <v>3.4482758620689653</v>
      </c>
      <c r="H251" s="209"/>
      <c r="I251" s="209">
        <v>11.60377358490566</v>
      </c>
      <c r="J251" s="210">
        <v>2.6829268292682928</v>
      </c>
      <c r="K251" s="210"/>
      <c r="L251" s="246">
        <v>5.3783783783783781</v>
      </c>
      <c r="M251" s="211"/>
      <c r="N251" s="245">
        <v>1.2080705547183896</v>
      </c>
      <c r="O251" s="213"/>
      <c r="P251" s="214" t="s">
        <v>232</v>
      </c>
      <c r="Q251" s="214" t="s">
        <v>232</v>
      </c>
      <c r="R251" s="214">
        <v>4.0281973816717018</v>
      </c>
      <c r="S251" s="214" t="s">
        <v>232</v>
      </c>
      <c r="T251" s="214" t="s">
        <v>232</v>
      </c>
      <c r="U251" s="214" t="s">
        <v>232</v>
      </c>
      <c r="V251" s="214" t="s">
        <v>232</v>
      </c>
      <c r="W251" s="214" t="s">
        <v>232</v>
      </c>
      <c r="X251" s="214" t="s">
        <v>232</v>
      </c>
      <c r="Y251" s="222">
        <v>3.664921465968586</v>
      </c>
      <c r="Z251" s="222"/>
      <c r="AA251" s="215"/>
      <c r="AB251" s="216">
        <v>3.8465594238201439</v>
      </c>
      <c r="AC251" s="177">
        <v>5.5643879173290935</v>
      </c>
      <c r="AD251" s="178">
        <v>1.9277108433734942</v>
      </c>
      <c r="AE251" s="178"/>
      <c r="AF251" s="178"/>
      <c r="AG251" s="178">
        <v>1.9574468085106382</v>
      </c>
      <c r="AH251" s="178"/>
      <c r="AI251" s="178">
        <v>11.60377358490566</v>
      </c>
      <c r="AJ251" s="217">
        <v>5.3783783783783781</v>
      </c>
      <c r="AK251" s="218">
        <v>1.2785831571011457</v>
      </c>
      <c r="AL251" s="170">
        <v>42465</v>
      </c>
      <c r="AM251" s="208">
        <v>2.8636589084419517E-3</v>
      </c>
      <c r="AN251" s="209">
        <v>3.0251098086914965E-2</v>
      </c>
      <c r="AO251" s="209"/>
      <c r="AP251" s="209">
        <v>4.5907747567296361E-3</v>
      </c>
      <c r="AQ251" s="209">
        <v>1.7796444270434766E-2</v>
      </c>
      <c r="AR251" s="209">
        <v>4.2258467814385779E-4</v>
      </c>
      <c r="AS251" s="209">
        <v>2.1587781315775271E-2</v>
      </c>
      <c r="AT251" s="209">
        <v>0</v>
      </c>
      <c r="AU251" s="210">
        <v>0</v>
      </c>
      <c r="AV251" s="210">
        <v>1.2687314095605961E-2</v>
      </c>
      <c r="AW251" s="246">
        <v>4.6835062132564304E-3</v>
      </c>
      <c r="AX251" s="211"/>
      <c r="AY251" s="212">
        <v>1.6726609011849254E-3</v>
      </c>
      <c r="AZ251" s="177">
        <v>0</v>
      </c>
      <c r="BA251" s="178">
        <v>4.3388771340029615E-2</v>
      </c>
      <c r="BB251" s="178">
        <v>0</v>
      </c>
      <c r="BC251" s="178">
        <v>0</v>
      </c>
      <c r="BD251" s="178">
        <v>1.5200363592697138E-3</v>
      </c>
      <c r="BE251" s="178">
        <v>2.643941373640572E-2</v>
      </c>
      <c r="BF251" s="178">
        <v>0</v>
      </c>
      <c r="BG251" s="217">
        <v>3.5944023125529016E-2</v>
      </c>
      <c r="BH251" s="218">
        <v>2.5451917526472308E-2</v>
      </c>
      <c r="BI251" s="218" t="s">
        <v>273</v>
      </c>
    </row>
    <row r="252" spans="1:61" x14ac:dyDescent="0.2">
      <c r="A252" s="170">
        <v>42466</v>
      </c>
      <c r="B252" s="208">
        <v>2.3809523809523809</v>
      </c>
      <c r="C252" s="209">
        <v>1.6981132075471699</v>
      </c>
      <c r="D252" s="209"/>
      <c r="E252" s="209">
        <v>2.9166666666666665</v>
      </c>
      <c r="F252" s="209">
        <v>2.3529411764705883</v>
      </c>
      <c r="G252" s="209">
        <v>1.7543859649122806</v>
      </c>
      <c r="H252" s="209">
        <v>5.0302748020493713</v>
      </c>
      <c r="I252" s="209">
        <v>9.936766034327011</v>
      </c>
      <c r="J252" s="210">
        <v>2.5221729490022176</v>
      </c>
      <c r="K252" s="210"/>
      <c r="L252" s="246">
        <v>4.0540540540540544</v>
      </c>
      <c r="M252" s="211"/>
      <c r="N252" s="245">
        <v>1.7805114614196045</v>
      </c>
      <c r="O252" s="213"/>
      <c r="P252" s="214" t="s">
        <v>232</v>
      </c>
      <c r="Q252" s="214" t="s">
        <v>232</v>
      </c>
      <c r="R252" s="214">
        <v>4.0281973816717018</v>
      </c>
      <c r="S252" s="214" t="s">
        <v>232</v>
      </c>
      <c r="T252" s="214" t="s">
        <v>232</v>
      </c>
      <c r="U252" s="214" t="s">
        <v>232</v>
      </c>
      <c r="V252" s="214" t="s">
        <v>232</v>
      </c>
      <c r="W252" s="214" t="s">
        <v>232</v>
      </c>
      <c r="X252" s="214" t="s">
        <v>232</v>
      </c>
      <c r="Y252" s="222">
        <v>3.664921465968586</v>
      </c>
      <c r="Z252" s="222"/>
      <c r="AA252" s="215"/>
      <c r="AB252" s="216">
        <v>3.8465594238201439</v>
      </c>
      <c r="AC252" s="177">
        <v>5.5643879173290935</v>
      </c>
      <c r="AD252" s="178">
        <v>2.3809523809523809</v>
      </c>
      <c r="AE252" s="178"/>
      <c r="AF252" s="178"/>
      <c r="AG252" s="178">
        <v>3.9495798319327728</v>
      </c>
      <c r="AH252" s="178">
        <v>5.0302748020493713</v>
      </c>
      <c r="AI252" s="178">
        <v>9.936766034327011</v>
      </c>
      <c r="AJ252" s="217">
        <v>4.0540540540540544</v>
      </c>
      <c r="AK252" s="218">
        <v>2.4074051946396677</v>
      </c>
      <c r="AL252" s="170">
        <v>42466</v>
      </c>
      <c r="AM252" s="208">
        <v>8.7055230816635333E-3</v>
      </c>
      <c r="AN252" s="209">
        <v>0.13176344339935711</v>
      </c>
      <c r="AO252" s="209"/>
      <c r="AP252" s="209">
        <v>0</v>
      </c>
      <c r="AQ252" s="209">
        <v>4.4491110676086916E-3</v>
      </c>
      <c r="AR252" s="209">
        <v>9.6307569858464389E-4</v>
      </c>
      <c r="AS252" s="209">
        <v>0</v>
      </c>
      <c r="AT252" s="209">
        <v>1.4067323653309529E-2</v>
      </c>
      <c r="AU252" s="210">
        <v>1.8795038994177959E-2</v>
      </c>
      <c r="AV252" s="210">
        <v>2.8194031323568798E-2</v>
      </c>
      <c r="AW252" s="246">
        <v>0</v>
      </c>
      <c r="AX252" s="211"/>
      <c r="AY252" s="212">
        <v>3.6847735734926741E-3</v>
      </c>
      <c r="AZ252" s="177">
        <v>0</v>
      </c>
      <c r="BA252" s="178">
        <v>0.13190186487369002</v>
      </c>
      <c r="BB252" s="178">
        <v>0</v>
      </c>
      <c r="BC252" s="178">
        <v>0.16245685081059727</v>
      </c>
      <c r="BD252" s="178">
        <v>5.4721308933709703E-2</v>
      </c>
      <c r="BE252" s="178">
        <v>0</v>
      </c>
      <c r="BF252" s="178">
        <v>1.8000414143710213E-2</v>
      </c>
      <c r="BG252" s="217">
        <v>0</v>
      </c>
      <c r="BH252" s="218">
        <v>5.2848420627984574E-2</v>
      </c>
      <c r="BI252" s="218" t="s">
        <v>273</v>
      </c>
    </row>
    <row r="253" spans="1:61" x14ac:dyDescent="0.2">
      <c r="A253" s="170">
        <v>42467</v>
      </c>
      <c r="B253" s="208">
        <v>0.95238095238095244</v>
      </c>
      <c r="C253" s="209">
        <v>1.5134099616858239</v>
      </c>
      <c r="D253" s="209"/>
      <c r="E253" s="209">
        <v>2.7083333333333335</v>
      </c>
      <c r="F253" s="209">
        <v>2.3529411764705883</v>
      </c>
      <c r="G253" s="209">
        <v>3.5087719298245612</v>
      </c>
      <c r="H253" s="209">
        <v>4.6110852352119238</v>
      </c>
      <c r="I253" s="209">
        <v>8.1300813008130071</v>
      </c>
      <c r="J253" s="210">
        <v>2.5221729490022176</v>
      </c>
      <c r="K253" s="210"/>
      <c r="L253" s="246">
        <v>1.3066666666666666</v>
      </c>
      <c r="M253" s="211"/>
      <c r="N253" s="245">
        <v>1.3013151315174634</v>
      </c>
      <c r="O253" s="213"/>
      <c r="P253" s="214" t="s">
        <v>232</v>
      </c>
      <c r="Q253" s="214" t="s">
        <v>232</v>
      </c>
      <c r="R253" s="214">
        <v>4.0281973816717018</v>
      </c>
      <c r="S253" s="214" t="s">
        <v>232</v>
      </c>
      <c r="T253" s="214" t="s">
        <v>232</v>
      </c>
      <c r="U253" s="214" t="s">
        <v>232</v>
      </c>
      <c r="V253" s="214" t="s">
        <v>232</v>
      </c>
      <c r="W253" s="214" t="s">
        <v>232</v>
      </c>
      <c r="X253" s="214" t="s">
        <v>232</v>
      </c>
      <c r="Y253" s="222">
        <v>3.664921465968586</v>
      </c>
      <c r="Z253" s="222"/>
      <c r="AA253" s="215"/>
      <c r="AB253" s="216">
        <v>3.8465594238201439</v>
      </c>
      <c r="AC253" s="177">
        <v>5.5643879173290935</v>
      </c>
      <c r="AD253" s="178">
        <v>0.95238095238095244</v>
      </c>
      <c r="AE253" s="178"/>
      <c r="AF253" s="178"/>
      <c r="AG253" s="178">
        <v>3.1914893617021276</v>
      </c>
      <c r="AH253" s="178">
        <v>4.6110852352119238</v>
      </c>
      <c r="AI253" s="178">
        <v>8.1300813008130071</v>
      </c>
      <c r="AJ253" s="217">
        <v>1.3066666666666666</v>
      </c>
      <c r="AK253" s="218">
        <v>1.3282281942802987</v>
      </c>
      <c r="AL253" s="170">
        <v>42467</v>
      </c>
      <c r="AM253" s="208">
        <v>1.3516470047846013E-2</v>
      </c>
      <c r="AN253" s="209">
        <v>2.1029054328317334E-2</v>
      </c>
      <c r="AO253" s="209"/>
      <c r="AP253" s="209">
        <v>0</v>
      </c>
      <c r="AQ253" s="209">
        <v>0</v>
      </c>
      <c r="AR253" s="209">
        <v>0</v>
      </c>
      <c r="AS253" s="209">
        <v>0</v>
      </c>
      <c r="AT253" s="209">
        <v>0</v>
      </c>
      <c r="AU253" s="210">
        <v>0</v>
      </c>
      <c r="AV253" s="210">
        <v>0</v>
      </c>
      <c r="AW253" s="246">
        <v>2.2129566857636632E-2</v>
      </c>
      <c r="AX253" s="211"/>
      <c r="AY253" s="212">
        <v>2.3368056707730573E-3</v>
      </c>
      <c r="AZ253" s="177">
        <v>0</v>
      </c>
      <c r="BA253" s="178">
        <v>0.20479500072493978</v>
      </c>
      <c r="BB253" s="178">
        <v>0</v>
      </c>
      <c r="BC253" s="178">
        <v>9.7474110486358359E-2</v>
      </c>
      <c r="BD253" s="178">
        <v>0.11020263604705426</v>
      </c>
      <c r="BE253" s="178">
        <v>0</v>
      </c>
      <c r="BF253" s="178">
        <v>0</v>
      </c>
      <c r="BG253" s="217">
        <v>0.16983550926812457</v>
      </c>
      <c r="BH253" s="218">
        <v>7.3697331793286358E-2</v>
      </c>
      <c r="BI253" s="218" t="s">
        <v>273</v>
      </c>
    </row>
    <row r="254" spans="1:61" x14ac:dyDescent="0.2">
      <c r="A254" s="170">
        <v>42468</v>
      </c>
      <c r="B254" s="208">
        <v>4.5238095238095237</v>
      </c>
      <c r="C254" s="209">
        <v>1.6792452830188678</v>
      </c>
      <c r="D254" s="209"/>
      <c r="E254" s="209">
        <v>2.7659574468085104</v>
      </c>
      <c r="F254" s="209">
        <v>2.3470588235294119</v>
      </c>
      <c r="G254" s="209">
        <v>3.8461538461538463</v>
      </c>
      <c r="H254" s="209">
        <v>2.2790697674418601</v>
      </c>
      <c r="I254" s="209">
        <v>8.1300813008130071</v>
      </c>
      <c r="J254" s="210">
        <v>2.5221729490022176</v>
      </c>
      <c r="K254" s="210"/>
      <c r="L254" s="246">
        <v>4</v>
      </c>
      <c r="M254" s="211"/>
      <c r="N254" s="245">
        <v>2.5546956172904833</v>
      </c>
      <c r="O254" s="213"/>
      <c r="P254" s="214" t="s">
        <v>232</v>
      </c>
      <c r="Q254" s="214" t="s">
        <v>232</v>
      </c>
      <c r="R254" s="214">
        <v>4.0281973816717018</v>
      </c>
      <c r="S254" s="214" t="s">
        <v>232</v>
      </c>
      <c r="T254" s="214" t="s">
        <v>232</v>
      </c>
      <c r="U254" s="214" t="s">
        <v>232</v>
      </c>
      <c r="V254" s="214" t="s">
        <v>232</v>
      </c>
      <c r="W254" s="214" t="s">
        <v>232</v>
      </c>
      <c r="X254" s="214" t="s">
        <v>232</v>
      </c>
      <c r="Y254" s="222">
        <v>3.664921465968586</v>
      </c>
      <c r="Z254" s="222"/>
      <c r="AA254" s="215"/>
      <c r="AB254" s="216">
        <v>3.8465594238201439</v>
      </c>
      <c r="AC254" s="177">
        <v>5.5643879173290935</v>
      </c>
      <c r="AD254" s="178">
        <v>4.5238095238095237</v>
      </c>
      <c r="AE254" s="178"/>
      <c r="AF254" s="178">
        <v>9.9656357388316152</v>
      </c>
      <c r="AG254" s="178">
        <v>2.7015618404390036</v>
      </c>
      <c r="AH254" s="178">
        <v>2.2790697674418601</v>
      </c>
      <c r="AI254" s="178">
        <v>8.1300813008130071</v>
      </c>
      <c r="AJ254" s="217">
        <v>4</v>
      </c>
      <c r="AK254" s="218">
        <v>3.8164697317956007</v>
      </c>
      <c r="AL254" s="170">
        <v>42468</v>
      </c>
      <c r="AM254" s="208">
        <v>2.0045612359093665E-3</v>
      </c>
      <c r="AN254" s="209">
        <v>1.9282455131613238E-2</v>
      </c>
      <c r="AO254" s="209"/>
      <c r="AP254" s="209">
        <v>1.3023474487176273E-2</v>
      </c>
      <c r="AQ254" s="209">
        <v>1.512697762986955E-2</v>
      </c>
      <c r="AR254" s="209">
        <v>5.2066606023156803E-4</v>
      </c>
      <c r="AS254" s="209">
        <v>2.1938802150178122E-3</v>
      </c>
      <c r="AT254" s="209">
        <v>0</v>
      </c>
      <c r="AU254" s="210">
        <v>0</v>
      </c>
      <c r="AV254" s="210">
        <v>0</v>
      </c>
      <c r="AW254" s="246">
        <v>9.2499247711814482E-3</v>
      </c>
      <c r="AX254" s="211"/>
      <c r="AY254" s="212">
        <v>1.3701060617058872E-3</v>
      </c>
      <c r="AZ254" s="177">
        <v>0</v>
      </c>
      <c r="BA254" s="178">
        <v>3.037213993802073E-2</v>
      </c>
      <c r="BB254" s="178">
        <v>0</v>
      </c>
      <c r="BC254" s="178">
        <v>0</v>
      </c>
      <c r="BD254" s="178">
        <v>1.3680327233427426E-2</v>
      </c>
      <c r="BE254" s="178">
        <v>2.686932290285134E-3</v>
      </c>
      <c r="BF254" s="178">
        <v>0</v>
      </c>
      <c r="BG254" s="217">
        <v>7.0989445672919801E-2</v>
      </c>
      <c r="BH254" s="218">
        <v>1.223365861765642E-2</v>
      </c>
      <c r="BI254" s="218" t="s">
        <v>273</v>
      </c>
    </row>
    <row r="255" spans="1:61" x14ac:dyDescent="0.2">
      <c r="A255" s="170">
        <v>42471</v>
      </c>
      <c r="B255" s="208">
        <v>4.1958041958041958</v>
      </c>
      <c r="C255" s="209">
        <v>1.8113207547169812</v>
      </c>
      <c r="D255" s="209"/>
      <c r="E255" s="209">
        <v>4.8936170212765955</v>
      </c>
      <c r="F255" s="209">
        <v>2.341589692298641</v>
      </c>
      <c r="G255" s="209">
        <v>3.4965034965034967</v>
      </c>
      <c r="H255" s="209">
        <v>2.0465116279069764</v>
      </c>
      <c r="I255" s="209">
        <v>8.1300813008130071</v>
      </c>
      <c r="J255" s="210">
        <v>6.4054054054054053</v>
      </c>
      <c r="K255" s="210"/>
      <c r="L255" s="246">
        <v>4.666666666666667</v>
      </c>
      <c r="M255" s="211"/>
      <c r="N255" s="245">
        <v>3.2871148739823672</v>
      </c>
      <c r="O255" s="213"/>
      <c r="P255" s="214" t="s">
        <v>232</v>
      </c>
      <c r="Q255" s="214" t="s">
        <v>232</v>
      </c>
      <c r="R255" s="214">
        <v>2.9204431017119754</v>
      </c>
      <c r="S255" s="214" t="s">
        <v>232</v>
      </c>
      <c r="T255" s="214" t="s">
        <v>232</v>
      </c>
      <c r="U255" s="214" t="s">
        <v>232</v>
      </c>
      <c r="V255" s="214" t="s">
        <v>232</v>
      </c>
      <c r="W255" s="214" t="s">
        <v>232</v>
      </c>
      <c r="X255" s="214" t="s">
        <v>232</v>
      </c>
      <c r="Y255" s="222">
        <v>3.664921465968586</v>
      </c>
      <c r="Z255" s="222"/>
      <c r="AA255" s="215"/>
      <c r="AB255" s="216">
        <v>3.2926822838402807</v>
      </c>
      <c r="AC255" s="177">
        <v>4.1335453100158981</v>
      </c>
      <c r="AD255" s="178">
        <v>4.1958041958041958</v>
      </c>
      <c r="AE255" s="178"/>
      <c r="AF255" s="178">
        <v>9.9656357388316152</v>
      </c>
      <c r="AG255" s="178">
        <v>2.7437737441958632</v>
      </c>
      <c r="AH255" s="178">
        <v>2.0465116279069764</v>
      </c>
      <c r="AI255" s="178">
        <v>8.1300813008130071</v>
      </c>
      <c r="AJ255" s="217">
        <v>4.666666666666667</v>
      </c>
      <c r="AK255" s="218">
        <v>3.938385204972231</v>
      </c>
      <c r="AL255" s="170">
        <v>42471</v>
      </c>
      <c r="AM255" s="208">
        <v>5.1545860351955133E-5</v>
      </c>
      <c r="AN255" s="209">
        <v>8.0343563048388481E-3</v>
      </c>
      <c r="AO255" s="209"/>
      <c r="AP255" s="209">
        <v>1.3023474487176274E-3</v>
      </c>
      <c r="AQ255" s="209">
        <v>9.7880443487391219E-3</v>
      </c>
      <c r="AR255" s="209">
        <v>0</v>
      </c>
      <c r="AS255" s="209">
        <v>4.1244948042334873E-3</v>
      </c>
      <c r="AT255" s="209">
        <v>0</v>
      </c>
      <c r="AU255" s="210">
        <v>1.1719259608134493E-2</v>
      </c>
      <c r="AV255" s="210">
        <v>7.0485078308921995E-3</v>
      </c>
      <c r="AW255" s="246">
        <v>9.3670124265128607E-3</v>
      </c>
      <c r="AX255" s="211"/>
      <c r="AY255" s="212">
        <v>3.337122484226787E-4</v>
      </c>
      <c r="AZ255" s="177">
        <v>0</v>
      </c>
      <c r="BA255" s="178">
        <v>7.8099788412053293E-4</v>
      </c>
      <c r="BB255" s="178">
        <v>0</v>
      </c>
      <c r="BC255" s="178">
        <v>0</v>
      </c>
      <c r="BD255" s="178">
        <v>1.5200363592697138E-2</v>
      </c>
      <c r="BE255" s="178">
        <v>5.0514327057360519E-3</v>
      </c>
      <c r="BF255" s="178">
        <v>0</v>
      </c>
      <c r="BG255" s="217">
        <v>7.1888046251058033E-2</v>
      </c>
      <c r="BH255" s="218">
        <v>4.9968464776343124E-3</v>
      </c>
      <c r="BI255" s="218" t="s">
        <v>273</v>
      </c>
    </row>
    <row r="256" spans="1:61" x14ac:dyDescent="0.2">
      <c r="A256" s="170">
        <v>42472</v>
      </c>
      <c r="B256" s="208">
        <v>1.3986013986013985</v>
      </c>
      <c r="C256" s="209">
        <v>1.8113207547169812</v>
      </c>
      <c r="D256" s="209"/>
      <c r="E256" s="209">
        <v>5.010438413361169</v>
      </c>
      <c r="F256" s="209">
        <v>1.7532505736306407</v>
      </c>
      <c r="G256" s="209">
        <v>1.0714285714285714</v>
      </c>
      <c r="H256" s="209">
        <v>1.0574712643678161</v>
      </c>
      <c r="I256" s="209">
        <v>3.6133694670280034</v>
      </c>
      <c r="J256" s="210">
        <v>5.1891891891891886</v>
      </c>
      <c r="K256" s="210"/>
      <c r="L256" s="246">
        <v>2.0135135135135136</v>
      </c>
      <c r="M256" s="211"/>
      <c r="N256" s="245">
        <v>1.962798685623949</v>
      </c>
      <c r="O256" s="213"/>
      <c r="P256" s="214"/>
      <c r="Q256" s="214"/>
      <c r="R256" s="214">
        <v>2.9204431017119754</v>
      </c>
      <c r="S256" s="214"/>
      <c r="T256" s="214"/>
      <c r="U256" s="214"/>
      <c r="V256" s="214"/>
      <c r="W256" s="214"/>
      <c r="X256" s="214"/>
      <c r="Y256" s="222">
        <v>0.95137420718816679</v>
      </c>
      <c r="Z256" s="222"/>
      <c r="AA256" s="215"/>
      <c r="AB256" s="216">
        <v>1.935908654450071</v>
      </c>
      <c r="AC256" s="177">
        <v>7.2013093289689039</v>
      </c>
      <c r="AD256" s="178">
        <v>1.3986013986013985</v>
      </c>
      <c r="AE256" s="178"/>
      <c r="AF256" s="178">
        <v>11.340206185567011</v>
      </c>
      <c r="AG256" s="178">
        <v>7.3002159827213822</v>
      </c>
      <c r="AH256" s="178">
        <v>1.0574712643678161</v>
      </c>
      <c r="AI256" s="178">
        <v>3.6133694670280034</v>
      </c>
      <c r="AJ256" s="217">
        <v>2.0135135135135136</v>
      </c>
      <c r="AK256" s="218">
        <v>2.535174096083844</v>
      </c>
      <c r="AL256" s="170">
        <v>42472</v>
      </c>
      <c r="AM256" s="208">
        <v>0</v>
      </c>
      <c r="AN256" s="209">
        <v>0.12512636645188155</v>
      </c>
      <c r="AO256" s="209"/>
      <c r="AP256" s="209">
        <v>3.0605165044864244E-2</v>
      </c>
      <c r="AQ256" s="209">
        <v>0</v>
      </c>
      <c r="AR256" s="209">
        <v>1.064287337547494E-3</v>
      </c>
      <c r="AS256" s="209">
        <v>8.3367448170676862E-3</v>
      </c>
      <c r="AT256" s="209">
        <v>0</v>
      </c>
      <c r="AU256" s="210">
        <v>4.4223621162771667E-3</v>
      </c>
      <c r="AV256" s="210">
        <v>0</v>
      </c>
      <c r="AW256" s="246">
        <v>0.15455570503746219</v>
      </c>
      <c r="AX256" s="211"/>
      <c r="AY256" s="212">
        <v>4.3300599113517604E-3</v>
      </c>
      <c r="AZ256" s="177">
        <v>0.13516940514587358</v>
      </c>
      <c r="BA256" s="178">
        <v>0</v>
      </c>
      <c r="BB256" s="178">
        <v>0</v>
      </c>
      <c r="BC256" s="178">
        <v>6.6607308832344878E-2</v>
      </c>
      <c r="BD256" s="178">
        <v>0.27968669010562736</v>
      </c>
      <c r="BE256" s="178">
        <v>1.0210342703083511E-2</v>
      </c>
      <c r="BF256" s="178">
        <v>0</v>
      </c>
      <c r="BG256" s="217">
        <v>1.1861527631424573</v>
      </c>
      <c r="BH256" s="218">
        <v>5.6196061617926771E-2</v>
      </c>
      <c r="BI256" s="218" t="s">
        <v>273</v>
      </c>
    </row>
    <row r="257" spans="1:61" x14ac:dyDescent="0.2">
      <c r="A257" s="170">
        <v>42473</v>
      </c>
      <c r="B257" s="208">
        <v>2.6378896882494005</v>
      </c>
      <c r="C257" s="209">
        <v>1.8113207547169812</v>
      </c>
      <c r="D257" s="209"/>
      <c r="E257" s="209">
        <v>2.7253668763102725</v>
      </c>
      <c r="F257" s="209">
        <v>1.7485380116959066</v>
      </c>
      <c r="G257" s="209">
        <v>4.8148148148148149</v>
      </c>
      <c r="H257" s="209">
        <v>1.103448275862069</v>
      </c>
      <c r="I257" s="209">
        <v>8.1300813008130071</v>
      </c>
      <c r="J257" s="210">
        <v>6.2368421052631584</v>
      </c>
      <c r="K257" s="210"/>
      <c r="L257" s="246">
        <v>1.3243243243243243</v>
      </c>
      <c r="M257" s="211"/>
      <c r="N257" s="245">
        <v>4.4635251430371259</v>
      </c>
      <c r="O257" s="213"/>
      <c r="P257" s="214" t="s">
        <v>232</v>
      </c>
      <c r="Q257" s="214" t="s">
        <v>232</v>
      </c>
      <c r="R257" s="214">
        <v>2.9204431017119754</v>
      </c>
      <c r="S257" s="214" t="s">
        <v>232</v>
      </c>
      <c r="T257" s="214" t="s">
        <v>232</v>
      </c>
      <c r="U257" s="214" t="s">
        <v>232</v>
      </c>
      <c r="V257" s="214" t="s">
        <v>232</v>
      </c>
      <c r="W257" s="214" t="s">
        <v>232</v>
      </c>
      <c r="X257" s="214" t="s">
        <v>232</v>
      </c>
      <c r="Y257" s="222">
        <v>3.1712473572938693</v>
      </c>
      <c r="Z257" s="222"/>
      <c r="AA257" s="215"/>
      <c r="AB257" s="216">
        <v>3.0458452295029224</v>
      </c>
      <c r="AC257" s="177">
        <v>7.2013093289689039</v>
      </c>
      <c r="AD257" s="178">
        <v>2.6378896882494005</v>
      </c>
      <c r="AE257" s="178"/>
      <c r="AF257" s="178">
        <v>11.340206185567011</v>
      </c>
      <c r="AG257" s="178">
        <v>1.7391304347826086</v>
      </c>
      <c r="AH257" s="178">
        <v>1.103448275862069</v>
      </c>
      <c r="AI257" s="178">
        <v>8.1300813008130071</v>
      </c>
      <c r="AJ257" s="217">
        <v>1.3243243243243243</v>
      </c>
      <c r="AK257" s="218">
        <v>2.1258683116305277</v>
      </c>
      <c r="AL257" s="170">
        <v>42473</v>
      </c>
      <c r="AM257" s="208">
        <v>7.2106931314568357E-3</v>
      </c>
      <c r="AN257" s="209">
        <v>7.5453085297617021E-3</v>
      </c>
      <c r="AO257" s="209"/>
      <c r="AP257" s="209">
        <v>1.0158310099997493E-2</v>
      </c>
      <c r="AQ257" s="209">
        <v>4.6270755103130397E-2</v>
      </c>
      <c r="AR257" s="209">
        <v>6.9387360732263079E-2</v>
      </c>
      <c r="AS257" s="209">
        <v>5.1336797031416807E-3</v>
      </c>
      <c r="AT257" s="209">
        <v>0</v>
      </c>
      <c r="AU257" s="210">
        <v>3.3167715872078757E-3</v>
      </c>
      <c r="AV257" s="210">
        <v>1.4097015661784399E-2</v>
      </c>
      <c r="AW257" s="246">
        <v>0</v>
      </c>
      <c r="AX257" s="211"/>
      <c r="AY257" s="212">
        <v>5.6061197939567105E-2</v>
      </c>
      <c r="AZ257" s="177">
        <v>0</v>
      </c>
      <c r="BA257" s="178">
        <v>0.10925292623419458</v>
      </c>
      <c r="BB257" s="178">
        <v>0</v>
      </c>
      <c r="BC257" s="178">
        <v>0</v>
      </c>
      <c r="BD257" s="178">
        <v>8.3601999759834265E-3</v>
      </c>
      <c r="BE257" s="178">
        <v>6.2874215592672138E-3</v>
      </c>
      <c r="BF257" s="178">
        <v>0</v>
      </c>
      <c r="BG257" s="217">
        <v>0</v>
      </c>
      <c r="BH257" s="218">
        <v>3.4141015095954637E-2</v>
      </c>
      <c r="BI257" s="218" t="s">
        <v>273</v>
      </c>
    </row>
    <row r="258" spans="1:61" x14ac:dyDescent="0.2">
      <c r="A258" s="170">
        <v>42474</v>
      </c>
      <c r="B258" s="208">
        <v>2.1582733812949639</v>
      </c>
      <c r="C258" s="209">
        <v>1.5094339622641511</v>
      </c>
      <c r="D258" s="209"/>
      <c r="E258" s="209">
        <v>2.5157232704402519</v>
      </c>
      <c r="F258" s="209">
        <v>1.7647058823529411</v>
      </c>
      <c r="G258" s="209">
        <v>4.4444444444444446</v>
      </c>
      <c r="H258" s="209">
        <v>1.0459299681673488</v>
      </c>
      <c r="I258" s="209">
        <v>3.6133694670280034</v>
      </c>
      <c r="J258" s="210">
        <v>5.2088985349972869</v>
      </c>
      <c r="K258" s="210"/>
      <c r="L258" s="246">
        <v>0.64864864864864857</v>
      </c>
      <c r="M258" s="211"/>
      <c r="N258" s="245">
        <v>1.3098721639295114</v>
      </c>
      <c r="O258" s="213"/>
      <c r="P258" s="214" t="s">
        <v>232</v>
      </c>
      <c r="Q258" s="214" t="s">
        <v>232</v>
      </c>
      <c r="R258" s="214">
        <v>2.9204431017119754</v>
      </c>
      <c r="S258" s="214" t="s">
        <v>232</v>
      </c>
      <c r="T258" s="214" t="s">
        <v>232</v>
      </c>
      <c r="U258" s="214" t="s">
        <v>232</v>
      </c>
      <c r="V258" s="214" t="s">
        <v>232</v>
      </c>
      <c r="W258" s="214" t="s">
        <v>232</v>
      </c>
      <c r="X258" s="214" t="s">
        <v>232</v>
      </c>
      <c r="Y258" s="222">
        <v>3.1712473572938693</v>
      </c>
      <c r="Z258" s="222"/>
      <c r="AA258" s="215"/>
      <c r="AB258" s="216">
        <v>3.0458452295029224</v>
      </c>
      <c r="AC258" s="177">
        <v>7.2013093289689039</v>
      </c>
      <c r="AD258" s="178">
        <v>2.1582733812949639</v>
      </c>
      <c r="AE258" s="178"/>
      <c r="AF258" s="178">
        <v>11.340206185567011</v>
      </c>
      <c r="AG258" s="178">
        <v>1.7391304347826086</v>
      </c>
      <c r="AH258" s="178">
        <v>1.0459299681673488</v>
      </c>
      <c r="AI258" s="178">
        <v>3.6133694670280034</v>
      </c>
      <c r="AJ258" s="217">
        <v>0.64864864864864857</v>
      </c>
      <c r="AK258" s="218">
        <v>0.91192454444245175</v>
      </c>
      <c r="AL258" s="170">
        <v>42474</v>
      </c>
      <c r="AM258" s="208">
        <v>0</v>
      </c>
      <c r="AN258" s="209">
        <v>4.7926681957560432E-2</v>
      </c>
      <c r="AO258" s="209"/>
      <c r="AP258" s="209">
        <v>0</v>
      </c>
      <c r="AQ258" s="209">
        <v>1.7796444270434766E-2</v>
      </c>
      <c r="AR258" s="209">
        <v>0</v>
      </c>
      <c r="AS258" s="209">
        <v>2.8344932378030131E-2</v>
      </c>
      <c r="AT258" s="209">
        <v>0</v>
      </c>
      <c r="AU258" s="210">
        <v>1.1055905290692917E-3</v>
      </c>
      <c r="AV258" s="210">
        <v>1.2687314095605961E-2</v>
      </c>
      <c r="AW258" s="246">
        <v>1.1357502567146844E-2</v>
      </c>
      <c r="AX258" s="211"/>
      <c r="AY258" s="212">
        <v>1.1995602443301695E-3</v>
      </c>
      <c r="AZ258" s="177">
        <v>0</v>
      </c>
      <c r="BA258" s="178">
        <v>0</v>
      </c>
      <c r="BB258" s="178">
        <v>0</v>
      </c>
      <c r="BC258" s="178">
        <v>0</v>
      </c>
      <c r="BD258" s="178">
        <v>0</v>
      </c>
      <c r="BE258" s="178">
        <v>3.4715165190483933E-2</v>
      </c>
      <c r="BF258" s="178">
        <v>0</v>
      </c>
      <c r="BG258" s="217">
        <v>8.7164256079407851E-2</v>
      </c>
      <c r="BH258" s="218">
        <v>1.8288950408287163E-2</v>
      </c>
      <c r="BI258" s="218" t="s">
        <v>273</v>
      </c>
    </row>
    <row r="259" spans="1:61" x14ac:dyDescent="0.2">
      <c r="A259" s="170">
        <v>42475</v>
      </c>
      <c r="B259" s="208">
        <v>2.3419203747072603</v>
      </c>
      <c r="C259" s="209">
        <v>0.45283018867924529</v>
      </c>
      <c r="D259" s="209"/>
      <c r="E259" s="209">
        <v>1.7021276595744681</v>
      </c>
      <c r="F259" s="209">
        <v>1.7424862589170858</v>
      </c>
      <c r="G259" s="209">
        <v>0.74074074074074081</v>
      </c>
      <c r="H259" s="209">
        <v>2.7522935779816518</v>
      </c>
      <c r="I259" s="209">
        <v>3.7735849056603774</v>
      </c>
      <c r="J259" s="210">
        <v>4.937601736299511</v>
      </c>
      <c r="K259" s="210"/>
      <c r="L259" s="246">
        <v>1.3513513513513513</v>
      </c>
      <c r="M259" s="211"/>
      <c r="N259" s="245">
        <v>1.3983494341993288</v>
      </c>
      <c r="O259" s="213"/>
      <c r="P259" s="214"/>
      <c r="Q259" s="214"/>
      <c r="R259" s="214">
        <v>2.9204431017119754</v>
      </c>
      <c r="S259" s="214"/>
      <c r="T259" s="214"/>
      <c r="U259" s="214"/>
      <c r="V259" s="214"/>
      <c r="W259" s="214"/>
      <c r="X259" s="214"/>
      <c r="Y259" s="222">
        <v>2.1505376344086025</v>
      </c>
      <c r="Z259" s="222"/>
      <c r="AA259" s="215"/>
      <c r="AB259" s="216">
        <v>2.5354903680602892</v>
      </c>
      <c r="AC259" s="177">
        <v>7.0376432078559743</v>
      </c>
      <c r="AD259" s="178">
        <v>2.3419203747072603</v>
      </c>
      <c r="AE259" s="178"/>
      <c r="AF259" s="178">
        <v>12.033898305084746</v>
      </c>
      <c r="AG259" s="178">
        <v>1.7391304347826086</v>
      </c>
      <c r="AH259" s="178">
        <v>2.7522935779816518</v>
      </c>
      <c r="AI259" s="178">
        <v>3.7735849056603774</v>
      </c>
      <c r="AJ259" s="217">
        <v>1.3513513513513513</v>
      </c>
      <c r="AK259" s="218">
        <v>2.2001664117923521</v>
      </c>
      <c r="AL259" s="170">
        <v>42475</v>
      </c>
      <c r="AM259" s="208">
        <v>1.4318294542209759E-3</v>
      </c>
      <c r="AN259" s="209">
        <v>5.7987093330576032E-3</v>
      </c>
      <c r="AO259" s="209"/>
      <c r="AP259" s="209">
        <v>6.5768546160240174E-3</v>
      </c>
      <c r="AQ259" s="209">
        <v>8.8982221352173845E-4</v>
      </c>
      <c r="AR259" s="209">
        <v>0</v>
      </c>
      <c r="AS259" s="209">
        <v>4.3877604300356244E-3</v>
      </c>
      <c r="AT259" s="209">
        <v>2.5576952096926417E-3</v>
      </c>
      <c r="AU259" s="210">
        <v>0</v>
      </c>
      <c r="AV259" s="210">
        <v>0</v>
      </c>
      <c r="AW259" s="246">
        <v>1.2879642086455182E-2</v>
      </c>
      <c r="AX259" s="211"/>
      <c r="AY259" s="212">
        <v>6.1986845161558996E-4</v>
      </c>
      <c r="AZ259" s="177">
        <v>2.2302951849069143E-2</v>
      </c>
      <c r="BA259" s="178">
        <v>2.1694385670014808E-2</v>
      </c>
      <c r="BB259" s="178">
        <v>0</v>
      </c>
      <c r="BC259" s="178">
        <v>3.2491370162119455E-2</v>
      </c>
      <c r="BD259" s="178">
        <v>9.9562381532166261E-2</v>
      </c>
      <c r="BE259" s="178">
        <v>5.373864580570268E-3</v>
      </c>
      <c r="BF259" s="178">
        <v>3.2728025715836749E-3</v>
      </c>
      <c r="BG259" s="217">
        <v>9.8846063595204772E-2</v>
      </c>
      <c r="BH259" s="218">
        <v>1.8067415342776283E-2</v>
      </c>
      <c r="BI259" s="218" t="s">
        <v>273</v>
      </c>
    </row>
    <row r="260" spans="1:61" x14ac:dyDescent="0.2">
      <c r="A260" s="170">
        <v>42478</v>
      </c>
      <c r="B260" s="208">
        <v>0.72815533980582525</v>
      </c>
      <c r="C260" s="209">
        <v>0.54613935969868166</v>
      </c>
      <c r="D260" s="209"/>
      <c r="E260" s="209">
        <v>1.9148936170212765</v>
      </c>
      <c r="F260" s="209">
        <v>1.1502890173410405</v>
      </c>
      <c r="G260" s="209">
        <v>1.0869565217391304</v>
      </c>
      <c r="H260" s="209">
        <v>2.6158788435061955</v>
      </c>
      <c r="I260" s="209">
        <v>6.7961165048543686</v>
      </c>
      <c r="J260" s="210">
        <v>2.4959305480195333</v>
      </c>
      <c r="K260" s="210"/>
      <c r="L260" s="246">
        <v>1.3378378378378379</v>
      </c>
      <c r="M260" s="211"/>
      <c r="N260" s="245">
        <v>0.84572108037341764</v>
      </c>
      <c r="O260" s="213"/>
      <c r="P260" s="214"/>
      <c r="Q260" s="214"/>
      <c r="R260" s="214">
        <v>2.9204431017119754</v>
      </c>
      <c r="S260" s="214"/>
      <c r="T260" s="214"/>
      <c r="U260" s="214"/>
      <c r="V260" s="214"/>
      <c r="W260" s="214"/>
      <c r="X260" s="214"/>
      <c r="Y260" s="222">
        <v>2.1505376344086025</v>
      </c>
      <c r="Z260" s="222"/>
      <c r="AA260" s="215"/>
      <c r="AB260" s="216">
        <v>2.5354903680602892</v>
      </c>
      <c r="AC260" s="177">
        <v>7.0376432078559743</v>
      </c>
      <c r="AD260" s="178">
        <v>0.72815533980582525</v>
      </c>
      <c r="AE260" s="178"/>
      <c r="AF260" s="178">
        <v>0.84745762711864403</v>
      </c>
      <c r="AG260" s="178">
        <v>4.3478260869565215</v>
      </c>
      <c r="AH260" s="178">
        <v>2.6158788435061955</v>
      </c>
      <c r="AI260" s="178">
        <v>6.7961165048543686</v>
      </c>
      <c r="AJ260" s="217">
        <v>1.3378378378378379</v>
      </c>
      <c r="AK260" s="218">
        <v>2.6644656761994421</v>
      </c>
      <c r="AL260" s="170">
        <v>42478</v>
      </c>
      <c r="AM260" s="208">
        <v>1.1454635633767808E-3</v>
      </c>
      <c r="AN260" s="209">
        <v>9.6412275658066177E-2</v>
      </c>
      <c r="AO260" s="209"/>
      <c r="AP260" s="209">
        <v>7.0977935955110691E-3</v>
      </c>
      <c r="AQ260" s="209">
        <v>0.12457510989304338</v>
      </c>
      <c r="AR260" s="209">
        <v>2.086837916759792E-4</v>
      </c>
      <c r="AS260" s="209">
        <v>1.1583687535294047E-2</v>
      </c>
      <c r="AT260" s="209">
        <v>1.3555784611371E-2</v>
      </c>
      <c r="AU260" s="210">
        <v>0</v>
      </c>
      <c r="AV260" s="210">
        <v>0</v>
      </c>
      <c r="AW260" s="246">
        <v>0</v>
      </c>
      <c r="AX260" s="211"/>
      <c r="AY260" s="212">
        <v>2.0129326041220547E-3</v>
      </c>
      <c r="AZ260" s="177">
        <v>0</v>
      </c>
      <c r="BA260" s="178">
        <v>1.7355508536011845E-2</v>
      </c>
      <c r="BB260" s="178">
        <v>0</v>
      </c>
      <c r="BC260" s="178">
        <v>3.2491370162119455E-2</v>
      </c>
      <c r="BD260" s="178">
        <v>1.2920309053792567E-2</v>
      </c>
      <c r="BE260" s="178">
        <v>1.4187002492705507E-2</v>
      </c>
      <c r="BF260" s="178">
        <v>1.7345853629393476E-2</v>
      </c>
      <c r="BG260" s="217">
        <v>0</v>
      </c>
      <c r="BH260" s="218">
        <v>1.5605914614877606E-2</v>
      </c>
      <c r="BI260" s="218" t="s">
        <v>273</v>
      </c>
    </row>
    <row r="261" spans="1:61" x14ac:dyDescent="0.2">
      <c r="A261" s="170">
        <v>42479</v>
      </c>
      <c r="B261" s="208">
        <v>2.1479713603818613</v>
      </c>
      <c r="C261" s="209">
        <v>1.6981132075471699</v>
      </c>
      <c r="D261" s="209"/>
      <c r="E261" s="209">
        <v>2.3404255319148937</v>
      </c>
      <c r="F261" s="209">
        <v>2.5423728813559325</v>
      </c>
      <c r="G261" s="209">
        <v>1.7605633802816902</v>
      </c>
      <c r="H261" s="209">
        <v>3.4403669724770642</v>
      </c>
      <c r="I261" s="209">
        <v>6.7961165048543686</v>
      </c>
      <c r="J261" s="210">
        <v>5.0133333333333336</v>
      </c>
      <c r="K261" s="210"/>
      <c r="L261" s="246">
        <v>2.0270270270270272</v>
      </c>
      <c r="M261" s="211"/>
      <c r="N261" s="245">
        <v>2.325038663908797</v>
      </c>
      <c r="O261" s="213"/>
      <c r="P261" s="214" t="s">
        <v>232</v>
      </c>
      <c r="Q261" s="214" t="s">
        <v>232</v>
      </c>
      <c r="R261" s="214">
        <v>2.9204431017119754</v>
      </c>
      <c r="S261" s="214" t="s">
        <v>232</v>
      </c>
      <c r="T261" s="214">
        <v>3.9134912461379989</v>
      </c>
      <c r="U261" s="214" t="s">
        <v>232</v>
      </c>
      <c r="V261" s="214" t="s">
        <v>232</v>
      </c>
      <c r="W261" s="214" t="s">
        <v>232</v>
      </c>
      <c r="X261" s="214" t="s">
        <v>232</v>
      </c>
      <c r="Y261" s="222">
        <v>2.1505376344086025</v>
      </c>
      <c r="Z261" s="222"/>
      <c r="AA261" s="215"/>
      <c r="AB261" s="216">
        <v>2.9948239940861918</v>
      </c>
      <c r="AC261" s="177">
        <v>7.0376432078559743</v>
      </c>
      <c r="AD261" s="178">
        <v>2.1479713603818613</v>
      </c>
      <c r="AE261" s="178"/>
      <c r="AF261" s="178"/>
      <c r="AG261" s="178">
        <v>5.1111111111111116</v>
      </c>
      <c r="AH261" s="178">
        <v>3.4403669724770642</v>
      </c>
      <c r="AI261" s="178">
        <v>6.7961165048543686</v>
      </c>
      <c r="AJ261" s="217">
        <v>2.0270270270270272</v>
      </c>
      <c r="AK261" s="218">
        <v>2.3295260983807129</v>
      </c>
      <c r="AL261" s="170">
        <v>42479</v>
      </c>
      <c r="AM261" s="208">
        <v>2.6231115601328282E-3</v>
      </c>
      <c r="AN261" s="209">
        <v>1.8513951485063435E-2</v>
      </c>
      <c r="AO261" s="209"/>
      <c r="AP261" s="209">
        <v>0</v>
      </c>
      <c r="AQ261" s="209">
        <v>4.716057731665213E-2</v>
      </c>
      <c r="AR261" s="209">
        <v>2.5803750840734828E-3</v>
      </c>
      <c r="AS261" s="209">
        <v>2.1938802150178122E-3</v>
      </c>
      <c r="AT261" s="209">
        <v>0</v>
      </c>
      <c r="AU261" s="210">
        <v>2.5870818380221431E-2</v>
      </c>
      <c r="AV261" s="210">
        <v>0</v>
      </c>
      <c r="AW261" s="246">
        <v>9.6011877371756822E-3</v>
      </c>
      <c r="AX261" s="211"/>
      <c r="AY261" s="212">
        <v>2.8681214864435629E-3</v>
      </c>
      <c r="AZ261" s="177">
        <v>0</v>
      </c>
      <c r="BA261" s="178">
        <v>3.9744114547467124E-2</v>
      </c>
      <c r="BB261" s="178">
        <v>0</v>
      </c>
      <c r="BC261" s="178">
        <v>9.7474110486358359E-2</v>
      </c>
      <c r="BD261" s="178">
        <v>6.2321490730058271E-2</v>
      </c>
      <c r="BE261" s="178">
        <v>2.686932290285134E-3</v>
      </c>
      <c r="BF261" s="178">
        <v>0</v>
      </c>
      <c r="BG261" s="217">
        <v>7.3685247407334467E-2</v>
      </c>
      <c r="BH261" s="218">
        <v>2.392578707517513E-2</v>
      </c>
      <c r="BI261" s="218" t="s">
        <v>273</v>
      </c>
    </row>
    <row r="262" spans="1:61" x14ac:dyDescent="0.2">
      <c r="A262" s="170">
        <v>42480</v>
      </c>
      <c r="B262" s="208">
        <v>2.8571428571428572</v>
      </c>
      <c r="C262" s="209">
        <v>2.6928255433737256</v>
      </c>
      <c r="D262" s="209"/>
      <c r="E262" s="209">
        <v>2.3655913978494625</v>
      </c>
      <c r="F262" s="209">
        <v>3.6565440306496138</v>
      </c>
      <c r="G262" s="209">
        <v>1.7543859649122806</v>
      </c>
      <c r="H262" s="209">
        <v>1.5887850467289719</v>
      </c>
      <c r="I262" s="209">
        <v>6.5714285714285712</v>
      </c>
      <c r="J262" s="210">
        <v>1.875</v>
      </c>
      <c r="K262" s="210"/>
      <c r="L262" s="246">
        <v>0.67567567567567566</v>
      </c>
      <c r="M262" s="211"/>
      <c r="N262" s="245">
        <v>1.700035876300434</v>
      </c>
      <c r="O262" s="213"/>
      <c r="P262" s="214"/>
      <c r="Q262" s="214"/>
      <c r="R262" s="214">
        <v>2.9204431017119754</v>
      </c>
      <c r="S262" s="214"/>
      <c r="T262" s="214">
        <v>3.9134912461379989</v>
      </c>
      <c r="U262" s="214"/>
      <c r="V262" s="214"/>
      <c r="W262" s="214"/>
      <c r="X262" s="214"/>
      <c r="Y262" s="222">
        <v>0.42283298097252187</v>
      </c>
      <c r="Z262" s="222"/>
      <c r="AA262" s="215"/>
      <c r="AB262" s="216">
        <v>2.4189224429408318</v>
      </c>
      <c r="AC262" s="177">
        <v>7.0376432078559743</v>
      </c>
      <c r="AD262" s="178">
        <v>2.8571428571428572</v>
      </c>
      <c r="AE262" s="178"/>
      <c r="AF262" s="178"/>
      <c r="AG262" s="178">
        <v>8.456659619450317</v>
      </c>
      <c r="AH262" s="178">
        <v>1.5887850467289719</v>
      </c>
      <c r="AI262" s="178">
        <v>6.5714285714285712</v>
      </c>
      <c r="AJ262" s="217">
        <v>0.67567567567567566</v>
      </c>
      <c r="AK262" s="218">
        <v>1.3041651013552391</v>
      </c>
      <c r="AL262" s="170">
        <v>42480</v>
      </c>
      <c r="AM262" s="208">
        <v>4.2725790913953916E-3</v>
      </c>
      <c r="AN262" s="209">
        <v>1.0479595180224585E-3</v>
      </c>
      <c r="AO262" s="209"/>
      <c r="AP262" s="209">
        <v>3.2558686217940684E-3</v>
      </c>
      <c r="AQ262" s="209">
        <v>4.0931821821999961E-2</v>
      </c>
      <c r="AR262" s="209">
        <v>1.8781541250838126E-3</v>
      </c>
      <c r="AS262" s="209">
        <v>1.3163281290106871E-2</v>
      </c>
      <c r="AT262" s="209">
        <v>4.3480818564774912E-2</v>
      </c>
      <c r="AU262" s="210">
        <v>1.1055905290692917E-3</v>
      </c>
      <c r="AV262" s="210">
        <v>0</v>
      </c>
      <c r="AW262" s="246">
        <v>4.4493309025936088E-2</v>
      </c>
      <c r="AX262" s="211"/>
      <c r="AY262" s="212">
        <v>2.9205971225591686E-3</v>
      </c>
      <c r="AZ262" s="177">
        <v>0</v>
      </c>
      <c r="BA262" s="178">
        <v>6.4736046839324185E-2</v>
      </c>
      <c r="BB262" s="178">
        <v>0</v>
      </c>
      <c r="BC262" s="178">
        <v>0.13223987655982616</v>
      </c>
      <c r="BD262" s="178">
        <v>2.1280509029775994E-2</v>
      </c>
      <c r="BE262" s="178">
        <v>1.6121593741710804E-2</v>
      </c>
      <c r="BF262" s="178">
        <v>5.5637643716922466E-2</v>
      </c>
      <c r="BG262" s="217">
        <v>0.34146821969252561</v>
      </c>
      <c r="BH262" s="218">
        <v>4.9993079783622114E-2</v>
      </c>
      <c r="BI262" s="218" t="s">
        <v>273</v>
      </c>
    </row>
    <row r="263" spans="1:61" x14ac:dyDescent="0.2">
      <c r="A263" s="170">
        <v>42481</v>
      </c>
      <c r="B263" s="208">
        <v>0.94339622641509435</v>
      </c>
      <c r="C263" s="209">
        <v>1.0101010101010102</v>
      </c>
      <c r="D263" s="209"/>
      <c r="E263" s="209">
        <v>2.3655913978494625</v>
      </c>
      <c r="F263" s="209">
        <v>1.971830985915493</v>
      </c>
      <c r="G263" s="209">
        <v>1.7793594306049825</v>
      </c>
      <c r="H263" s="209">
        <v>1.0692701069270107</v>
      </c>
      <c r="I263" s="209">
        <v>6.666666666666667</v>
      </c>
      <c r="J263" s="210">
        <v>0.78357200756552281</v>
      </c>
      <c r="K263" s="210"/>
      <c r="L263" s="246">
        <v>1.3288590604026846</v>
      </c>
      <c r="M263" s="211"/>
      <c r="N263" s="245">
        <v>1.3024996514528306</v>
      </c>
      <c r="O263" s="213"/>
      <c r="P263" s="214" t="s">
        <v>232</v>
      </c>
      <c r="Q263" s="214" t="s">
        <v>232</v>
      </c>
      <c r="R263" s="214">
        <v>2.9204431017119754</v>
      </c>
      <c r="S263" s="214" t="s">
        <v>232</v>
      </c>
      <c r="T263" s="214">
        <v>3.0895983522142121</v>
      </c>
      <c r="U263" s="214">
        <v>2.9015544041450747</v>
      </c>
      <c r="V263" s="214" t="s">
        <v>232</v>
      </c>
      <c r="W263" s="214" t="s">
        <v>232</v>
      </c>
      <c r="X263" s="214" t="s">
        <v>232</v>
      </c>
      <c r="Y263" s="222">
        <v>2.1141649048625792</v>
      </c>
      <c r="Z263" s="222"/>
      <c r="AA263" s="215"/>
      <c r="AB263" s="216">
        <v>2.7564401907334606</v>
      </c>
      <c r="AC263" s="177">
        <v>7.0376432078559743</v>
      </c>
      <c r="AD263" s="178">
        <v>0.94339622641509435</v>
      </c>
      <c r="AE263" s="178"/>
      <c r="AF263" s="178">
        <v>5.7142857142857144</v>
      </c>
      <c r="AG263" s="178">
        <v>8.3263598326359833</v>
      </c>
      <c r="AH263" s="178">
        <v>1.0692701069270107</v>
      </c>
      <c r="AI263" s="178">
        <v>6.666666666666667</v>
      </c>
      <c r="AJ263" s="217">
        <v>1.3288590604026846</v>
      </c>
      <c r="AK263" s="218">
        <v>1.9613335452630936</v>
      </c>
      <c r="AL263" s="170">
        <v>42481</v>
      </c>
      <c r="AM263" s="208">
        <v>1.6151036243612609E-3</v>
      </c>
      <c r="AN263" s="209">
        <v>2.8644226825947196E-3</v>
      </c>
      <c r="AO263" s="209"/>
      <c r="AP263" s="209">
        <v>0</v>
      </c>
      <c r="AQ263" s="209">
        <v>1.2457510989304338E-2</v>
      </c>
      <c r="AR263" s="209">
        <v>5.5614230481648447E-4</v>
      </c>
      <c r="AS263" s="209">
        <v>1.096940107508906E-2</v>
      </c>
      <c r="AT263" s="209">
        <v>0</v>
      </c>
      <c r="AU263" s="210">
        <v>2.2111810581385834E-3</v>
      </c>
      <c r="AV263" s="210">
        <v>0</v>
      </c>
      <c r="AW263" s="246">
        <v>5.8543827665705379E-3</v>
      </c>
      <c r="AX263" s="211"/>
      <c r="AY263" s="212">
        <v>9.6751954088147634E-4</v>
      </c>
      <c r="AZ263" s="177">
        <v>0</v>
      </c>
      <c r="BA263" s="178">
        <v>2.4471267035776702E-2</v>
      </c>
      <c r="BB263" s="178">
        <v>0</v>
      </c>
      <c r="BC263" s="178">
        <v>0</v>
      </c>
      <c r="BD263" s="178">
        <v>4.1800999879917131E-2</v>
      </c>
      <c r="BE263" s="178">
        <v>1.343466145142567E-2</v>
      </c>
      <c r="BF263" s="178">
        <v>0</v>
      </c>
      <c r="BG263" s="217">
        <v>4.4930028906911265E-2</v>
      </c>
      <c r="BH263" s="218">
        <v>1.5679759636714564E-2</v>
      </c>
      <c r="BI263" s="218" t="s">
        <v>273</v>
      </c>
    </row>
    <row r="264" spans="1:61" x14ac:dyDescent="0.2">
      <c r="A264" s="170">
        <v>42482</v>
      </c>
      <c r="B264" s="208">
        <v>2.1428571428571428</v>
      </c>
      <c r="C264" s="209">
        <v>4</v>
      </c>
      <c r="D264" s="209"/>
      <c r="E264" s="209">
        <v>3.9130434782608701</v>
      </c>
      <c r="F264" s="209">
        <v>2.5055679287305122</v>
      </c>
      <c r="G264" s="209">
        <v>0.70921985815602839</v>
      </c>
      <c r="H264" s="209">
        <v>0.41455550437586369</v>
      </c>
      <c r="I264" s="209">
        <v>6.666666666666667</v>
      </c>
      <c r="J264" s="210">
        <v>2.4864864864864864</v>
      </c>
      <c r="K264" s="210"/>
      <c r="L264" s="246">
        <v>1.3378378378378379</v>
      </c>
      <c r="M264" s="211"/>
      <c r="N264" s="245">
        <v>2.7444826609500401</v>
      </c>
      <c r="O264" s="213"/>
      <c r="P264" s="214" t="s">
        <v>232</v>
      </c>
      <c r="Q264" s="214" t="s">
        <v>232</v>
      </c>
      <c r="R264" s="214">
        <v>2.9204431017119754</v>
      </c>
      <c r="S264" s="214" t="s">
        <v>232</v>
      </c>
      <c r="T264" s="214">
        <v>3.0895983522142121</v>
      </c>
      <c r="U264" s="214">
        <v>1.8652849740932613</v>
      </c>
      <c r="V264" s="214" t="s">
        <v>232</v>
      </c>
      <c r="W264" s="214" t="s">
        <v>232</v>
      </c>
      <c r="X264" s="214" t="s">
        <v>232</v>
      </c>
      <c r="Y264" s="222">
        <v>2.1141649048625792</v>
      </c>
      <c r="Z264" s="222"/>
      <c r="AA264" s="215"/>
      <c r="AB264" s="216">
        <v>2.4973728332205072</v>
      </c>
      <c r="AC264" s="177">
        <v>7.0376432078559743</v>
      </c>
      <c r="AD264" s="178">
        <v>2.1428571428571428</v>
      </c>
      <c r="AE264" s="178"/>
      <c r="AF264" s="178">
        <v>4.8739495798319332</v>
      </c>
      <c r="AG264" s="178">
        <v>7.6987447698744766</v>
      </c>
      <c r="AH264" s="178">
        <v>0.41455550437586369</v>
      </c>
      <c r="AI264" s="178">
        <v>6.666666666666667</v>
      </c>
      <c r="AJ264" s="217">
        <v>1.3378378378378379</v>
      </c>
      <c r="AK264" s="218">
        <v>1.1753546157776444</v>
      </c>
      <c r="AL264" s="170">
        <v>42482</v>
      </c>
      <c r="AM264" s="208">
        <v>1.8327417014028491E-3</v>
      </c>
      <c r="AN264" s="209">
        <v>2.1587966071262645E-2</v>
      </c>
      <c r="AO264" s="209"/>
      <c r="AP264" s="209">
        <v>2.0642207062174393E-2</v>
      </c>
      <c r="AQ264" s="209">
        <v>1.6016799843391289E-2</v>
      </c>
      <c r="AR264" s="209">
        <v>5.1440554648128872E-4</v>
      </c>
      <c r="AS264" s="209">
        <v>6.6693958536541489E-3</v>
      </c>
      <c r="AT264" s="209">
        <v>0</v>
      </c>
      <c r="AU264" s="210">
        <v>6.8546612802296092E-3</v>
      </c>
      <c r="AV264" s="210">
        <v>0</v>
      </c>
      <c r="AW264" s="246">
        <v>1.1708765533141076E-2</v>
      </c>
      <c r="AX264" s="211"/>
      <c r="AY264" s="212">
        <v>1.6865997420281329E-3</v>
      </c>
      <c r="AZ264" s="177">
        <v>0</v>
      </c>
      <c r="BA264" s="178">
        <v>2.7768813657618956E-2</v>
      </c>
      <c r="BB264" s="178">
        <v>0</v>
      </c>
      <c r="BC264" s="178">
        <v>0</v>
      </c>
      <c r="BD264" s="178">
        <v>0</v>
      </c>
      <c r="BE264" s="178">
        <v>8.168274162466807E-3</v>
      </c>
      <c r="BF264" s="178">
        <v>0</v>
      </c>
      <c r="BG264" s="217">
        <v>8.986005781382253E-2</v>
      </c>
      <c r="BH264" s="218">
        <v>1.4079784163580428E-2</v>
      </c>
      <c r="BI264" s="218" t="s">
        <v>273</v>
      </c>
    </row>
    <row r="265" spans="1:61" x14ac:dyDescent="0.2">
      <c r="A265" s="170">
        <v>42485</v>
      </c>
      <c r="B265" s="208">
        <v>1.1764705882352942</v>
      </c>
      <c r="C265" s="209">
        <v>1.9800000000000002</v>
      </c>
      <c r="D265" s="209"/>
      <c r="E265" s="209">
        <v>3.9130434782608701</v>
      </c>
      <c r="F265" s="209">
        <v>2.4719101123595504</v>
      </c>
      <c r="G265" s="209">
        <v>1.0526315789473684</v>
      </c>
      <c r="H265" s="209">
        <v>1.336405529953917</v>
      </c>
      <c r="I265" s="209"/>
      <c r="J265" s="210">
        <v>3.3813747228381374</v>
      </c>
      <c r="K265" s="210"/>
      <c r="L265" s="246">
        <v>1.3378378378378379</v>
      </c>
      <c r="M265" s="211"/>
      <c r="N265" s="245">
        <v>1.4281031492419118</v>
      </c>
      <c r="O265" s="213"/>
      <c r="P265" s="214"/>
      <c r="Q265" s="214"/>
      <c r="R265" s="214">
        <v>2.9204431017119754</v>
      </c>
      <c r="S265" s="214"/>
      <c r="T265" s="214">
        <v>3.0895983522142121</v>
      </c>
      <c r="U265" s="214"/>
      <c r="V265" s="214"/>
      <c r="W265" s="214"/>
      <c r="X265" s="214"/>
      <c r="Y265" s="222">
        <v>1.0638297872340425</v>
      </c>
      <c r="Z265" s="222"/>
      <c r="AA265" s="215"/>
      <c r="AB265" s="216">
        <v>2.3579570803867433</v>
      </c>
      <c r="AC265" s="177">
        <v>7.0376432078559743</v>
      </c>
      <c r="AD265" s="178">
        <v>1.1764705882352942</v>
      </c>
      <c r="AE265" s="178"/>
      <c r="AF265" s="178">
        <v>5</v>
      </c>
      <c r="AG265" s="178">
        <v>4.8223350253807107</v>
      </c>
      <c r="AH265" s="178">
        <v>1.336405529953917</v>
      </c>
      <c r="AI265" s="178"/>
      <c r="AJ265" s="217">
        <v>1.3378378378378379</v>
      </c>
      <c r="AK265" s="218">
        <v>1.464704979963434</v>
      </c>
      <c r="AL265" s="170">
        <v>42485</v>
      </c>
      <c r="AM265" s="208">
        <v>2.3768368940068202E-2</v>
      </c>
      <c r="AN265" s="209">
        <v>2.3753749075175724E-2</v>
      </c>
      <c r="AO265" s="209"/>
      <c r="AP265" s="209">
        <v>0</v>
      </c>
      <c r="AQ265" s="209">
        <v>4.4491110676086916E-3</v>
      </c>
      <c r="AR265" s="209">
        <v>6.7822232294693235E-4</v>
      </c>
      <c r="AS265" s="209">
        <v>0.1342654691590901</v>
      </c>
      <c r="AT265" s="209">
        <v>1.2021167485555416E-2</v>
      </c>
      <c r="AU265" s="210">
        <v>5.5279526453464586E-3</v>
      </c>
      <c r="AV265" s="210">
        <v>0</v>
      </c>
      <c r="AW265" s="246">
        <v>4.2151555919307873E-3</v>
      </c>
      <c r="AX265" s="211"/>
      <c r="AY265" s="212">
        <v>6.8160931723285703E-3</v>
      </c>
      <c r="AZ265" s="177">
        <v>0</v>
      </c>
      <c r="BA265" s="178">
        <v>0.36012680212224579</v>
      </c>
      <c r="BB265" s="178">
        <v>0</v>
      </c>
      <c r="BC265" s="178">
        <v>6.9531532146935623E-2</v>
      </c>
      <c r="BD265" s="178">
        <v>9.7282326993261684E-2</v>
      </c>
      <c r="BE265" s="178">
        <v>0.16444025616545022</v>
      </c>
      <c r="BF265" s="178">
        <v>1.538217208644327E-2</v>
      </c>
      <c r="BG265" s="217">
        <v>3.2349620812976106E-2</v>
      </c>
      <c r="BH265" s="218">
        <v>0.1879355805750639</v>
      </c>
      <c r="BI265" s="218" t="s">
        <v>273</v>
      </c>
    </row>
    <row r="266" spans="1:61" x14ac:dyDescent="0.2">
      <c r="A266" s="170">
        <v>42486</v>
      </c>
      <c r="B266" s="208">
        <v>3.2941176470588238</v>
      </c>
      <c r="C266" s="209">
        <v>1.78</v>
      </c>
      <c r="D266" s="209"/>
      <c r="E266" s="209">
        <v>1.5217391304347827</v>
      </c>
      <c r="F266" s="209">
        <v>1.3436812232132513</v>
      </c>
      <c r="G266" s="209">
        <v>0.35587188612099641</v>
      </c>
      <c r="H266" s="209">
        <v>1.1981566820276499</v>
      </c>
      <c r="I266" s="209">
        <v>6.7961165048543686</v>
      </c>
      <c r="J266" s="210">
        <v>3.2972972972972978</v>
      </c>
      <c r="K266" s="210"/>
      <c r="L266" s="246">
        <v>1.3245033112582782</v>
      </c>
      <c r="M266" s="211"/>
      <c r="N266" s="245">
        <v>2.1636657008321407</v>
      </c>
      <c r="O266" s="213"/>
      <c r="P266" s="214" t="s">
        <v>232</v>
      </c>
      <c r="Q266" s="214" t="s">
        <v>232</v>
      </c>
      <c r="R266" s="214">
        <v>2.9204431017119754</v>
      </c>
      <c r="S266" s="214" t="s">
        <v>232</v>
      </c>
      <c r="T266" s="214">
        <v>3.0895983522142121</v>
      </c>
      <c r="U266" s="214" t="s">
        <v>232</v>
      </c>
      <c r="V266" s="214" t="s">
        <v>232</v>
      </c>
      <c r="W266" s="214" t="s">
        <v>232</v>
      </c>
      <c r="X266" s="214" t="s">
        <v>232</v>
      </c>
      <c r="Y266" s="222" t="s">
        <v>232</v>
      </c>
      <c r="Z266" s="222"/>
      <c r="AA266" s="215"/>
      <c r="AB266" s="216">
        <v>3.0050207269630937</v>
      </c>
      <c r="AC266" s="177">
        <v>4.2553191489361701</v>
      </c>
      <c r="AD266" s="178">
        <v>3.2941176470588238</v>
      </c>
      <c r="AE266" s="178"/>
      <c r="AF266" s="178"/>
      <c r="AG266" s="178">
        <v>5.6118143459915615</v>
      </c>
      <c r="AH266" s="178">
        <v>1.1981566820276499</v>
      </c>
      <c r="AI266" s="178">
        <v>6.7961165048543686</v>
      </c>
      <c r="AJ266" s="217">
        <v>1.3245033112582782</v>
      </c>
      <c r="AK266" s="218">
        <v>2.8724638039423898</v>
      </c>
      <c r="AL266" s="170">
        <v>42486</v>
      </c>
      <c r="AM266" s="208">
        <v>3.4822092326654134E-3</v>
      </c>
      <c r="AN266" s="209">
        <v>2.6548307789902277E-3</v>
      </c>
      <c r="AO266" s="209"/>
      <c r="AP266" s="209">
        <v>0</v>
      </c>
      <c r="AQ266" s="209">
        <v>9.7880443487391219E-3</v>
      </c>
      <c r="AR266" s="209">
        <v>6.8552625565559153E-4</v>
      </c>
      <c r="AS266" s="209">
        <v>0</v>
      </c>
      <c r="AT266" s="209">
        <v>0</v>
      </c>
      <c r="AU266" s="210">
        <v>2.5870818380221431E-2</v>
      </c>
      <c r="AV266" s="210">
        <v>0</v>
      </c>
      <c r="AW266" s="246">
        <v>4.0980679365993766E-3</v>
      </c>
      <c r="AX266" s="211"/>
      <c r="AY266" s="212">
        <v>1.2020200397730885E-3</v>
      </c>
      <c r="AZ266" s="177">
        <v>0</v>
      </c>
      <c r="BA266" s="178">
        <v>5.2760745949476009E-2</v>
      </c>
      <c r="BB266" s="178">
        <v>0</v>
      </c>
      <c r="BC266" s="178">
        <v>0</v>
      </c>
      <c r="BD266" s="178">
        <v>3.4200818083568563E-2</v>
      </c>
      <c r="BE266" s="178">
        <v>0</v>
      </c>
      <c r="BF266" s="178">
        <v>0</v>
      </c>
      <c r="BG266" s="217">
        <v>3.1451020234837881E-2</v>
      </c>
      <c r="BH266" s="218">
        <v>1.6935125007942892E-2</v>
      </c>
      <c r="BI266" s="218" t="s">
        <v>273</v>
      </c>
    </row>
    <row r="267" spans="1:61" x14ac:dyDescent="0.2">
      <c r="A267" s="170">
        <v>42487</v>
      </c>
      <c r="B267" s="208">
        <v>1.8823529411764703</v>
      </c>
      <c r="C267" s="209">
        <v>0.57999999999999996</v>
      </c>
      <c r="D267" s="209"/>
      <c r="E267" s="209">
        <v>1.7391304347826086</v>
      </c>
      <c r="F267" s="209">
        <v>2.8786127167630058</v>
      </c>
      <c r="G267" s="209">
        <v>2.9629629629629632</v>
      </c>
      <c r="H267" s="209">
        <v>4.585052728106373E-2</v>
      </c>
      <c r="I267" s="209">
        <v>6.6037735849056602</v>
      </c>
      <c r="J267" s="210">
        <v>3.2702702702702702</v>
      </c>
      <c r="K267" s="210"/>
      <c r="L267" s="246">
        <v>1.3378378378378379</v>
      </c>
      <c r="M267" s="211"/>
      <c r="N267" s="245">
        <v>2.7109055029742541</v>
      </c>
      <c r="O267" s="213"/>
      <c r="P267" s="214" t="s">
        <v>232</v>
      </c>
      <c r="Q267" s="214" t="s">
        <v>232</v>
      </c>
      <c r="R267" s="214">
        <v>2.9204431017119754</v>
      </c>
      <c r="S267" s="214" t="s">
        <v>232</v>
      </c>
      <c r="T267" s="214">
        <v>3.0895983522142121</v>
      </c>
      <c r="U267" s="214" t="s">
        <v>232</v>
      </c>
      <c r="V267" s="214" t="s">
        <v>232</v>
      </c>
      <c r="W267" s="214" t="s">
        <v>232</v>
      </c>
      <c r="X267" s="214" t="s">
        <v>232</v>
      </c>
      <c r="Y267" s="222">
        <v>3.1914893617021276</v>
      </c>
      <c r="Z267" s="222"/>
      <c r="AA267" s="215"/>
      <c r="AB267" s="216">
        <v>3.0671769385427718</v>
      </c>
      <c r="AC267" s="177">
        <v>4.2553191489361701</v>
      </c>
      <c r="AD267" s="178">
        <v>1.8823529411764703</v>
      </c>
      <c r="AE267" s="178"/>
      <c r="AF267" s="178"/>
      <c r="AG267" s="178">
        <v>3.3613445378151261</v>
      </c>
      <c r="AH267" s="178">
        <v>4.585052728106373E-2</v>
      </c>
      <c r="AI267" s="178">
        <v>6.6037735849056602</v>
      </c>
      <c r="AJ267" s="217">
        <v>1.3378378378378379</v>
      </c>
      <c r="AK267" s="218">
        <v>1.2776623756341932</v>
      </c>
      <c r="AL267" s="170">
        <v>42487</v>
      </c>
      <c r="AM267" s="208">
        <v>0</v>
      </c>
      <c r="AN267" s="209">
        <v>3.4931983934081952E-3</v>
      </c>
      <c r="AO267" s="209"/>
      <c r="AP267" s="209">
        <v>5.014037677562865E-3</v>
      </c>
      <c r="AQ267" s="209">
        <v>1.1567688775782599E-2</v>
      </c>
      <c r="AR267" s="209">
        <v>6.278460556363509E-2</v>
      </c>
      <c r="AS267" s="209">
        <v>6.9326614794562869E-3</v>
      </c>
      <c r="AT267" s="209">
        <v>6.6500075452008683E-3</v>
      </c>
      <c r="AU267" s="210">
        <v>0</v>
      </c>
      <c r="AV267" s="210">
        <v>0</v>
      </c>
      <c r="AW267" s="246">
        <v>3.1379491628818076E-2</v>
      </c>
      <c r="AX267" s="211"/>
      <c r="AY267" s="212">
        <v>4.9885471514211778E-2</v>
      </c>
      <c r="AZ267" s="177">
        <v>0</v>
      </c>
      <c r="BA267" s="178">
        <v>0</v>
      </c>
      <c r="BB267" s="178">
        <v>0</v>
      </c>
      <c r="BC267" s="178">
        <v>0</v>
      </c>
      <c r="BD267" s="178">
        <v>2.4320581748315421E-2</v>
      </c>
      <c r="BE267" s="178">
        <v>8.490706037301024E-3</v>
      </c>
      <c r="BF267" s="178">
        <v>8.5092866861175547E-3</v>
      </c>
      <c r="BG267" s="217">
        <v>0.24082495494104436</v>
      </c>
      <c r="BH267" s="218">
        <v>1.1913663523029592E-2</v>
      </c>
      <c r="BI267" s="218" t="s">
        <v>273</v>
      </c>
    </row>
    <row r="268" spans="1:61" x14ac:dyDescent="0.2">
      <c r="A268" s="170">
        <v>42488</v>
      </c>
      <c r="B268" s="208">
        <v>2.1428571428571428</v>
      </c>
      <c r="C268" s="209">
        <v>0.47990401919616071</v>
      </c>
      <c r="D268" s="209"/>
      <c r="E268" s="209">
        <v>3.8379530916844353</v>
      </c>
      <c r="F268" s="209">
        <v>5.2278668030458002</v>
      </c>
      <c r="G268" s="209">
        <v>2.9629629629629632</v>
      </c>
      <c r="H268" s="209">
        <v>1.3181818181818181</v>
      </c>
      <c r="I268" s="209">
        <v>3.6866359447004609</v>
      </c>
      <c r="J268" s="210">
        <v>9.4594594594594597</v>
      </c>
      <c r="K268" s="210"/>
      <c r="L268" s="246">
        <v>2.0135135135135136</v>
      </c>
      <c r="M268" s="211"/>
      <c r="N268" s="245">
        <v>2.1762925828875002</v>
      </c>
      <c r="O268" s="213"/>
      <c r="P268" s="214" t="s">
        <v>232</v>
      </c>
      <c r="Q268" s="214" t="s">
        <v>232</v>
      </c>
      <c r="R268" s="214">
        <v>2.9204431017119754</v>
      </c>
      <c r="S268" s="214" t="s">
        <v>232</v>
      </c>
      <c r="T268" s="214">
        <v>3.0895983522142121</v>
      </c>
      <c r="U268" s="214" t="s">
        <v>232</v>
      </c>
      <c r="V268" s="214" t="s">
        <v>232</v>
      </c>
      <c r="W268" s="214" t="s">
        <v>232</v>
      </c>
      <c r="X268" s="214" t="s">
        <v>232</v>
      </c>
      <c r="Y268" s="222">
        <v>3.0851063829787297</v>
      </c>
      <c r="Z268" s="222"/>
      <c r="AA268" s="215"/>
      <c r="AB268" s="216">
        <v>3.0317159456349727</v>
      </c>
      <c r="AC268" s="177">
        <v>4.2553191489361701</v>
      </c>
      <c r="AD268" s="178">
        <v>2.1428571428571428</v>
      </c>
      <c r="AE268" s="178"/>
      <c r="AF268" s="178"/>
      <c r="AG268" s="178">
        <v>2.8991596638655461</v>
      </c>
      <c r="AH268" s="178">
        <v>1.3181818181818181</v>
      </c>
      <c r="AI268" s="178">
        <v>3.6866359447004609</v>
      </c>
      <c r="AJ268" s="217">
        <v>2.0135135135135136</v>
      </c>
      <c r="AK268" s="218">
        <v>1.9240592240275465</v>
      </c>
      <c r="AL268" s="170">
        <v>42488</v>
      </c>
      <c r="AM268" s="208">
        <v>9.5646207541961201E-4</v>
      </c>
      <c r="AN268" s="209">
        <v>3.1438785540673754E-3</v>
      </c>
      <c r="AO268" s="209"/>
      <c r="AP268" s="209">
        <v>8.2699062993569338E-3</v>
      </c>
      <c r="AQ268" s="209">
        <v>8.8982221352173832E-3</v>
      </c>
      <c r="AR268" s="209">
        <v>8.3473516670391681E-4</v>
      </c>
      <c r="AS268" s="209">
        <v>2.0754106834068503E-2</v>
      </c>
      <c r="AT268" s="209">
        <v>7.4940469643994409E-2</v>
      </c>
      <c r="AU268" s="210">
        <v>0</v>
      </c>
      <c r="AV268" s="210">
        <v>0</v>
      </c>
      <c r="AW268" s="246">
        <v>9.9524507031699145E-3</v>
      </c>
      <c r="AX268" s="211"/>
      <c r="AY268" s="212">
        <v>1.7439949690295764E-3</v>
      </c>
      <c r="AZ268" s="177">
        <v>0</v>
      </c>
      <c r="BA268" s="178">
        <v>1.4491849627569891E-2</v>
      </c>
      <c r="BB268" s="178">
        <v>0</v>
      </c>
      <c r="BC268" s="178">
        <v>0</v>
      </c>
      <c r="BD268" s="178">
        <v>0</v>
      </c>
      <c r="BE268" s="178">
        <v>2.541837946609737E-2</v>
      </c>
      <c r="BF268" s="178">
        <v>9.5893115347401664E-2</v>
      </c>
      <c r="BG268" s="217">
        <v>7.6381049141749147E-2</v>
      </c>
      <c r="BH268" s="218">
        <v>2.5058077410008522E-2</v>
      </c>
      <c r="BI268" s="218" t="s">
        <v>273</v>
      </c>
    </row>
    <row r="269" spans="1:61" x14ac:dyDescent="0.2">
      <c r="A269" s="170">
        <v>42493</v>
      </c>
      <c r="B269" s="208">
        <v>1.2048192771084338</v>
      </c>
      <c r="C269" s="209">
        <v>1.3591844893064162</v>
      </c>
      <c r="D269" s="209"/>
      <c r="E269" s="209">
        <v>2.8260869565217392</v>
      </c>
      <c r="F269" s="209">
        <v>2.4571428571428569</v>
      </c>
      <c r="G269" s="209">
        <v>3.7037037037037033</v>
      </c>
      <c r="H269" s="209">
        <v>5.9090909090909092</v>
      </c>
      <c r="I269" s="209"/>
      <c r="J269" s="210">
        <v>9.4594594594594597</v>
      </c>
      <c r="K269" s="210"/>
      <c r="L269" s="246">
        <v>1.3378378378378379</v>
      </c>
      <c r="M269" s="211"/>
      <c r="N269" s="245">
        <v>2.137895781622897</v>
      </c>
      <c r="O269" s="213"/>
      <c r="P269" s="214"/>
      <c r="Q269" s="214"/>
      <c r="R269" s="214">
        <v>2.9204431017119754</v>
      </c>
      <c r="S269" s="214"/>
      <c r="T269" s="214">
        <v>3.0895983522142121</v>
      </c>
      <c r="U269" s="214"/>
      <c r="V269" s="214"/>
      <c r="W269" s="214"/>
      <c r="X269" s="214"/>
      <c r="Y269" s="222">
        <v>2.978723404255331</v>
      </c>
      <c r="Z269" s="222"/>
      <c r="AA269" s="215"/>
      <c r="AB269" s="216">
        <v>2.9962549527271727</v>
      </c>
      <c r="AC269" s="177">
        <v>4.2553191489361701</v>
      </c>
      <c r="AD269" s="178">
        <v>1.2048192771084338</v>
      </c>
      <c r="AE269" s="178"/>
      <c r="AF269" s="178"/>
      <c r="AG269" s="178">
        <v>5.5042016806722689</v>
      </c>
      <c r="AH269" s="178">
        <v>5.9090909090909092</v>
      </c>
      <c r="AI269" s="178"/>
      <c r="AJ269" s="217">
        <v>1.3378378378378379</v>
      </c>
      <c r="AK269" s="218">
        <v>1.4098109340040588</v>
      </c>
      <c r="AL269" s="170">
        <v>42493</v>
      </c>
      <c r="AM269" s="208">
        <v>9.0262528794090319E-3</v>
      </c>
      <c r="AN269" s="209">
        <v>9.2220437585976353E-3</v>
      </c>
      <c r="AO269" s="209"/>
      <c r="AP269" s="209">
        <v>2.1163146041661444E-3</v>
      </c>
      <c r="AQ269" s="209">
        <v>3.0253955259739101E-2</v>
      </c>
      <c r="AR269" s="209">
        <v>2.317433506561749E-3</v>
      </c>
      <c r="AS269" s="209">
        <v>6.581640645053437E-4</v>
      </c>
      <c r="AT269" s="209">
        <v>0</v>
      </c>
      <c r="AU269" s="210">
        <v>0</v>
      </c>
      <c r="AV269" s="210">
        <v>0</v>
      </c>
      <c r="AW269" s="246">
        <v>2.8101037279538582E-3</v>
      </c>
      <c r="AX269" s="211"/>
      <c r="AY269" s="212">
        <v>3.334662688783868E-3</v>
      </c>
      <c r="AZ269" s="177">
        <v>0</v>
      </c>
      <c r="BA269" s="178">
        <v>0.13676140726377334</v>
      </c>
      <c r="BB269" s="178">
        <v>0</v>
      </c>
      <c r="BC269" s="178">
        <v>0</v>
      </c>
      <c r="BD269" s="178">
        <v>0</v>
      </c>
      <c r="BE269" s="178">
        <v>8.0607968708554017E-4</v>
      </c>
      <c r="BF269" s="178">
        <v>0</v>
      </c>
      <c r="BG269" s="217">
        <v>2.1566413875317405E-2</v>
      </c>
      <c r="BH269" s="218">
        <v>3.9753236755563616E-2</v>
      </c>
      <c r="BI269" s="218" t="s">
        <v>273</v>
      </c>
    </row>
    <row r="270" spans="1:61" x14ac:dyDescent="0.2">
      <c r="A270" s="170">
        <v>42494</v>
      </c>
      <c r="B270" s="208">
        <v>2.6506024096385543</v>
      </c>
      <c r="C270" s="209">
        <v>0.15993602558976411</v>
      </c>
      <c r="D270" s="209"/>
      <c r="E270" s="209">
        <v>3.870967741935484</v>
      </c>
      <c r="F270" s="209">
        <v>1.1428571428571428</v>
      </c>
      <c r="G270" s="209">
        <v>7.0370370370370372</v>
      </c>
      <c r="H270" s="209">
        <v>1.8181818181818181</v>
      </c>
      <c r="I270" s="209">
        <v>5.5299539170506913</v>
      </c>
      <c r="J270" s="210">
        <v>9.4594594594594597</v>
      </c>
      <c r="K270" s="210"/>
      <c r="L270" s="246">
        <v>1.3378378378378379</v>
      </c>
      <c r="M270" s="211"/>
      <c r="N270" s="245">
        <v>1.2213136026317024</v>
      </c>
      <c r="O270" s="213"/>
      <c r="P270" s="214"/>
      <c r="Q270" s="214"/>
      <c r="R270" s="214">
        <v>2.9204431017119754</v>
      </c>
      <c r="S270" s="214"/>
      <c r="T270" s="214">
        <v>3.0895983522142121</v>
      </c>
      <c r="U270" s="214"/>
      <c r="V270" s="214"/>
      <c r="W270" s="214"/>
      <c r="X270" s="214"/>
      <c r="Y270" s="222"/>
      <c r="Z270" s="222"/>
      <c r="AA270" s="215"/>
      <c r="AB270" s="216">
        <v>3.0050207269630937</v>
      </c>
      <c r="AC270" s="177">
        <v>4.2553191489361701</v>
      </c>
      <c r="AD270" s="178">
        <v>2.6506024096385543</v>
      </c>
      <c r="AE270" s="178"/>
      <c r="AF270" s="178"/>
      <c r="AG270" s="178">
        <v>5.3656425789701432</v>
      </c>
      <c r="AH270" s="178">
        <v>1.8181818181818181</v>
      </c>
      <c r="AI270" s="178">
        <v>5.5299539170506913</v>
      </c>
      <c r="AJ270" s="217">
        <v>1.3378378378378379</v>
      </c>
      <c r="AK270" s="218">
        <v>1.7691434291992472</v>
      </c>
      <c r="AL270" s="170">
        <v>42494</v>
      </c>
      <c r="AM270" s="208">
        <v>0</v>
      </c>
      <c r="AN270" s="209">
        <v>8.0343563048388481E-3</v>
      </c>
      <c r="AO270" s="209"/>
      <c r="AP270" s="209">
        <v>6.967558850639306E-3</v>
      </c>
      <c r="AQ270" s="209">
        <v>3.5592888540869538E-3</v>
      </c>
      <c r="AR270" s="209">
        <v>0</v>
      </c>
      <c r="AS270" s="209">
        <v>1.0574502636385855E-2</v>
      </c>
      <c r="AT270" s="209">
        <v>0</v>
      </c>
      <c r="AU270" s="210">
        <v>0</v>
      </c>
      <c r="AV270" s="210">
        <v>0</v>
      </c>
      <c r="AW270" s="246">
        <v>4.9176815239192519E-3</v>
      </c>
      <c r="AX270" s="211"/>
      <c r="AY270" s="212">
        <v>5.0507799761270288E-4</v>
      </c>
      <c r="AZ270" s="177">
        <v>0</v>
      </c>
      <c r="BA270" s="178">
        <v>0</v>
      </c>
      <c r="BB270" s="178">
        <v>0</v>
      </c>
      <c r="BC270" s="178">
        <v>0</v>
      </c>
      <c r="BD270" s="178">
        <v>9.8802363352531401E-3</v>
      </c>
      <c r="BE270" s="178">
        <v>1.2951013639174346E-2</v>
      </c>
      <c r="BF270" s="178">
        <v>0</v>
      </c>
      <c r="BG270" s="217">
        <v>3.7741224281805458E-2</v>
      </c>
      <c r="BH270" s="218">
        <v>7.2860421545800809E-3</v>
      </c>
      <c r="BI270" s="218" t="s">
        <v>273</v>
      </c>
    </row>
    <row r="271" spans="1:61" x14ac:dyDescent="0.2">
      <c r="A271" s="170">
        <v>42495</v>
      </c>
      <c r="B271" s="208">
        <v>2.3696682464454977</v>
      </c>
      <c r="C271" s="209">
        <v>2.8000000000000003</v>
      </c>
      <c r="D271" s="209"/>
      <c r="E271" s="209">
        <v>2.1321961620469083</v>
      </c>
      <c r="F271" s="209">
        <v>1.0800617178124465</v>
      </c>
      <c r="G271" s="209"/>
      <c r="H271" s="209">
        <v>1.5454545454545454</v>
      </c>
      <c r="I271" s="209"/>
      <c r="J271" s="210">
        <v>9.4594594594594597</v>
      </c>
      <c r="K271" s="210"/>
      <c r="L271" s="246">
        <v>0.67567567567567566</v>
      </c>
      <c r="M271" s="211"/>
      <c r="N271" s="245">
        <v>1.684930183758798</v>
      </c>
      <c r="O271" s="213"/>
      <c r="P271" s="214" t="s">
        <v>232</v>
      </c>
      <c r="Q271" s="214" t="s">
        <v>232</v>
      </c>
      <c r="R271" s="214">
        <v>2.9204431017119754</v>
      </c>
      <c r="S271" s="214" t="s">
        <v>232</v>
      </c>
      <c r="T271" s="214">
        <v>3.0895983522142121</v>
      </c>
      <c r="U271" s="214" t="s">
        <v>232</v>
      </c>
      <c r="V271" s="214" t="s">
        <v>232</v>
      </c>
      <c r="W271" s="214" t="s">
        <v>232</v>
      </c>
      <c r="X271" s="214" t="s">
        <v>232</v>
      </c>
      <c r="Y271" s="222" t="s">
        <v>232</v>
      </c>
      <c r="Z271" s="222"/>
      <c r="AA271" s="215"/>
      <c r="AB271" s="216">
        <v>3.0050207269630937</v>
      </c>
      <c r="AC271" s="177">
        <v>4.2553191489361701</v>
      </c>
      <c r="AD271" s="178">
        <v>2.3696682464454977</v>
      </c>
      <c r="AE271" s="178"/>
      <c r="AF271" s="178"/>
      <c r="AG271" s="178">
        <v>1.502145922746781</v>
      </c>
      <c r="AH271" s="178">
        <v>1.5454545454545454</v>
      </c>
      <c r="AI271" s="178"/>
      <c r="AJ271" s="217">
        <v>0.67567567567567566</v>
      </c>
      <c r="AK271" s="218">
        <v>1.3133664973697008</v>
      </c>
      <c r="AL271" s="170">
        <v>42495</v>
      </c>
      <c r="AM271" s="208">
        <v>5.7273178168839038E-4</v>
      </c>
      <c r="AN271" s="209">
        <v>3.2347017122959884E-2</v>
      </c>
      <c r="AO271" s="209"/>
      <c r="AP271" s="209">
        <v>2.1163146041661444E-3</v>
      </c>
      <c r="AQ271" s="209">
        <v>3.2923421900304319E-2</v>
      </c>
      <c r="AR271" s="209">
        <v>0</v>
      </c>
      <c r="AS271" s="209">
        <v>8.6482758076002156E-2</v>
      </c>
      <c r="AT271" s="209">
        <v>2.0461561677541134E-2</v>
      </c>
      <c r="AU271" s="210">
        <v>0</v>
      </c>
      <c r="AV271" s="210">
        <v>0</v>
      </c>
      <c r="AW271" s="246">
        <v>2.3300443410950739E-2</v>
      </c>
      <c r="AX271" s="211"/>
      <c r="AY271" s="212">
        <v>2.3901012387029692E-3</v>
      </c>
      <c r="AZ271" s="177">
        <v>0</v>
      </c>
      <c r="BA271" s="178">
        <v>8.6777542680059223E-3</v>
      </c>
      <c r="BB271" s="178">
        <v>0</v>
      </c>
      <c r="BC271" s="178">
        <v>0</v>
      </c>
      <c r="BD271" s="178">
        <v>2.2800545389045708E-3</v>
      </c>
      <c r="BE271" s="178">
        <v>0.10591887088303997</v>
      </c>
      <c r="BF271" s="178">
        <v>2.6182420572669399E-2</v>
      </c>
      <c r="BG271" s="217">
        <v>0.17882151504950683</v>
      </c>
      <c r="BH271" s="218">
        <v>5.7919112127455846E-2</v>
      </c>
      <c r="BI271" s="218" t="s">
        <v>273</v>
      </c>
    </row>
    <row r="272" spans="1:61" x14ac:dyDescent="0.2">
      <c r="A272" s="170">
        <v>42496</v>
      </c>
      <c r="B272" s="208">
        <v>0.47619047619047622</v>
      </c>
      <c r="C272" s="209">
        <v>1.38</v>
      </c>
      <c r="D272" s="209"/>
      <c r="E272" s="209">
        <v>1.9189765458422177</v>
      </c>
      <c r="F272" s="209">
        <v>1.6845070422535211</v>
      </c>
      <c r="G272" s="209">
        <v>6.8000000000000007</v>
      </c>
      <c r="H272" s="209">
        <v>3.2903512672298802</v>
      </c>
      <c r="I272" s="209">
        <v>8.454545454545455</v>
      </c>
      <c r="J272" s="210">
        <v>9.4594594594594597</v>
      </c>
      <c r="K272" s="210"/>
      <c r="L272" s="246">
        <v>1.3378378378378379</v>
      </c>
      <c r="M272" s="211"/>
      <c r="N272" s="245">
        <v>2.8369374100167666</v>
      </c>
      <c r="O272" s="213"/>
      <c r="P272" s="214"/>
      <c r="Q272" s="214">
        <v>1.3265306122448952</v>
      </c>
      <c r="R272" s="214">
        <v>2.9204431017119754</v>
      </c>
      <c r="S272" s="214"/>
      <c r="T272" s="214">
        <v>3.0895983522142121</v>
      </c>
      <c r="U272" s="214"/>
      <c r="V272" s="214"/>
      <c r="W272" s="214"/>
      <c r="X272" s="214">
        <v>2.9473684210526288</v>
      </c>
      <c r="Y272" s="222">
        <v>2.6315789473684208</v>
      </c>
      <c r="Z272" s="222"/>
      <c r="AA272" s="215"/>
      <c r="AB272" s="216">
        <v>2.6315789473684208</v>
      </c>
      <c r="AC272" s="177">
        <v>4.2553191489361701</v>
      </c>
      <c r="AD272" s="178">
        <v>0.47619047619047622</v>
      </c>
      <c r="AE272" s="178"/>
      <c r="AF272" s="178"/>
      <c r="AG272" s="178">
        <v>3.0434782608695654</v>
      </c>
      <c r="AH272" s="178">
        <v>3.2903512672298802</v>
      </c>
      <c r="AI272" s="178">
        <v>8.454545454545455</v>
      </c>
      <c r="AJ272" s="217">
        <v>1.3378378378378379</v>
      </c>
      <c r="AK272" s="218">
        <v>2.9828709833732772</v>
      </c>
      <c r="AL272" s="170">
        <v>42496</v>
      </c>
      <c r="AM272" s="208">
        <v>4.1236688281564111E-3</v>
      </c>
      <c r="AN272" s="209">
        <v>3.0740145861992115E-3</v>
      </c>
      <c r="AO272" s="209"/>
      <c r="AP272" s="209">
        <v>3.3535446804478903E-3</v>
      </c>
      <c r="AQ272" s="209">
        <v>2.1355733124521721E-2</v>
      </c>
      <c r="AR272" s="209">
        <v>3.7667424397514241E-4</v>
      </c>
      <c r="AS272" s="209">
        <v>5.8313336115173448E-2</v>
      </c>
      <c r="AT272" s="209">
        <v>2.5576952096926417E-3</v>
      </c>
      <c r="AU272" s="210">
        <v>0</v>
      </c>
      <c r="AV272" s="210">
        <v>0</v>
      </c>
      <c r="AW272" s="246">
        <v>2.1075777959653937E-3</v>
      </c>
      <c r="AX272" s="211"/>
      <c r="AY272" s="212">
        <v>2.1392021035252303E-3</v>
      </c>
      <c r="AZ272" s="177">
        <v>0</v>
      </c>
      <c r="BA272" s="178">
        <v>6.2479830729642645E-2</v>
      </c>
      <c r="BB272" s="178">
        <v>0</v>
      </c>
      <c r="BC272" s="178">
        <v>0</v>
      </c>
      <c r="BD272" s="178">
        <v>2.8120672646489708E-2</v>
      </c>
      <c r="BE272" s="178">
        <v>7.1418660275778853E-2</v>
      </c>
      <c r="BF272" s="178">
        <v>3.2728025715836749E-3</v>
      </c>
      <c r="BG272" s="217">
        <v>1.6174810406488053E-2</v>
      </c>
      <c r="BH272" s="218">
        <v>5.2036125387778014E-2</v>
      </c>
      <c r="BI272" s="218" t="s">
        <v>273</v>
      </c>
    </row>
    <row r="273" spans="1:61" x14ac:dyDescent="0.2">
      <c r="A273" s="170">
        <v>42499</v>
      </c>
      <c r="B273" s="208">
        <v>1.4285714285714286</v>
      </c>
      <c r="C273" s="209">
        <v>1.3594562175129947</v>
      </c>
      <c r="D273" s="209"/>
      <c r="E273" s="209">
        <v>1.9148936170212765</v>
      </c>
      <c r="F273" s="209">
        <v>1.1267605633802817</v>
      </c>
      <c r="G273" s="209">
        <v>6.8000000000000007</v>
      </c>
      <c r="H273" s="209">
        <v>0.88849400266548195</v>
      </c>
      <c r="I273" s="209">
        <v>6.2727272727272725</v>
      </c>
      <c r="J273" s="210">
        <v>9.4594594594594597</v>
      </c>
      <c r="K273" s="210"/>
      <c r="L273" s="246">
        <v>0.67567567567567566</v>
      </c>
      <c r="M273" s="211"/>
      <c r="N273" s="245">
        <v>0.88872475370193826</v>
      </c>
      <c r="O273" s="213"/>
      <c r="P273" s="214" t="s">
        <v>232</v>
      </c>
      <c r="Q273" s="214">
        <v>1.3265306122448952</v>
      </c>
      <c r="R273" s="214">
        <v>2.9204431017119754</v>
      </c>
      <c r="S273" s="214" t="s">
        <v>232</v>
      </c>
      <c r="T273" s="214">
        <v>3.0895983522142121</v>
      </c>
      <c r="U273" s="214" t="s">
        <v>232</v>
      </c>
      <c r="V273" s="214" t="s">
        <v>232</v>
      </c>
      <c r="W273" s="214" t="s">
        <v>232</v>
      </c>
      <c r="X273" s="214">
        <v>2.9473684210526288</v>
      </c>
      <c r="Y273" s="222">
        <v>2.6315789473684208</v>
      </c>
      <c r="Z273" s="222"/>
      <c r="AA273" s="215"/>
      <c r="AB273" s="216">
        <v>2.5831038869184266</v>
      </c>
      <c r="AC273" s="177">
        <v>4.2553191489361701</v>
      </c>
      <c r="AD273" s="178">
        <v>1.4285714285714286</v>
      </c>
      <c r="AE273" s="178"/>
      <c r="AF273" s="178"/>
      <c r="AG273" s="178">
        <v>4.5652173913043477</v>
      </c>
      <c r="AH273" s="178">
        <v>0.88849400266548195</v>
      </c>
      <c r="AI273" s="178">
        <v>6.2727272727272725</v>
      </c>
      <c r="AJ273" s="217">
        <v>0.67567567567567566</v>
      </c>
      <c r="AK273" s="218">
        <v>0.84780357952888186</v>
      </c>
      <c r="AL273" s="170">
        <v>42499</v>
      </c>
      <c r="AM273" s="208">
        <v>0</v>
      </c>
      <c r="AN273" s="209">
        <v>2.3753749075175728E-3</v>
      </c>
      <c r="AO273" s="209"/>
      <c r="AP273" s="209">
        <v>3.2558686217940684E-3</v>
      </c>
      <c r="AQ273" s="209">
        <v>2.6694666405652151E-3</v>
      </c>
      <c r="AR273" s="209">
        <v>0</v>
      </c>
      <c r="AS273" s="209">
        <v>5.4320474123841028E-2</v>
      </c>
      <c r="AT273" s="209">
        <v>0</v>
      </c>
      <c r="AU273" s="210">
        <v>0</v>
      </c>
      <c r="AV273" s="210">
        <v>0</v>
      </c>
      <c r="AW273" s="246">
        <v>1.0420801324495558E-2</v>
      </c>
      <c r="AX273" s="211"/>
      <c r="AY273" s="212">
        <v>1.2003801761444758E-3</v>
      </c>
      <c r="AZ273" s="177">
        <v>0</v>
      </c>
      <c r="BA273" s="178">
        <v>0</v>
      </c>
      <c r="BB273" s="178">
        <v>0</v>
      </c>
      <c r="BC273" s="178">
        <v>0</v>
      </c>
      <c r="BD273" s="178">
        <v>0</v>
      </c>
      <c r="BE273" s="178">
        <v>6.6528443507459928E-2</v>
      </c>
      <c r="BF273" s="178">
        <v>0</v>
      </c>
      <c r="BG273" s="217">
        <v>7.9975451454302043E-2</v>
      </c>
      <c r="BH273" s="218">
        <v>3.2664114659215426E-2</v>
      </c>
      <c r="BI273" s="218" t="s">
        <v>273</v>
      </c>
    </row>
    <row r="274" spans="1:61" x14ac:dyDescent="0.2">
      <c r="A274" s="170">
        <v>42500</v>
      </c>
      <c r="B274" s="208">
        <v>10.638297872340425</v>
      </c>
      <c r="C274" s="209">
        <v>0.98</v>
      </c>
      <c r="D274" s="209"/>
      <c r="E274" s="209">
        <v>3.75</v>
      </c>
      <c r="F274" s="209">
        <v>0.28169014084507044</v>
      </c>
      <c r="G274" s="209">
        <v>6.8000000000000007</v>
      </c>
      <c r="H274" s="209">
        <v>2</v>
      </c>
      <c r="I274" s="209">
        <v>8.9320388349514559</v>
      </c>
      <c r="J274" s="210">
        <v>9.4594594594594597</v>
      </c>
      <c r="K274" s="210"/>
      <c r="L274" s="246">
        <v>1.1788079470198676</v>
      </c>
      <c r="M274" s="211"/>
      <c r="N274" s="245">
        <v>1.8012782983386737</v>
      </c>
      <c r="O274" s="213"/>
      <c r="P274" s="214"/>
      <c r="Q274" s="214">
        <v>1.3265306122448952</v>
      </c>
      <c r="R274" s="214">
        <v>2.9204431017119754</v>
      </c>
      <c r="S274" s="214"/>
      <c r="T274" s="214">
        <v>3.0895983522142121</v>
      </c>
      <c r="U274" s="214"/>
      <c r="V274" s="214"/>
      <c r="W274" s="214"/>
      <c r="X274" s="214"/>
      <c r="Y274" s="222">
        <v>2.6315789473684208</v>
      </c>
      <c r="Z274" s="222"/>
      <c r="AA274" s="215"/>
      <c r="AB274" s="216">
        <v>2.4920377533848761</v>
      </c>
      <c r="AC274" s="177">
        <v>5.3781512605042021</v>
      </c>
      <c r="AD274" s="178">
        <v>10.638297872340425</v>
      </c>
      <c r="AE274" s="178">
        <v>49.59349593495935</v>
      </c>
      <c r="AF274" s="178"/>
      <c r="AG274" s="178">
        <v>2.3902651021295087</v>
      </c>
      <c r="AH274" s="178">
        <v>2</v>
      </c>
      <c r="AI274" s="178">
        <v>8.9320388349514559</v>
      </c>
      <c r="AJ274" s="217">
        <v>1.1788079470198676</v>
      </c>
      <c r="AK274" s="218">
        <v>3.4312345187204798</v>
      </c>
      <c r="AL274" s="170">
        <v>42500</v>
      </c>
      <c r="AM274" s="208">
        <v>1.7181953450651709E-3</v>
      </c>
      <c r="AN274" s="209">
        <v>2.5430484304011656E-2</v>
      </c>
      <c r="AO274" s="209"/>
      <c r="AP274" s="209">
        <v>2.047941363108469E-2</v>
      </c>
      <c r="AQ274" s="209">
        <v>2.4025199765086935E-2</v>
      </c>
      <c r="AR274" s="209">
        <v>0</v>
      </c>
      <c r="AS274" s="209">
        <v>1.2548994829901884E-2</v>
      </c>
      <c r="AT274" s="209">
        <v>2.8134647306619059E-2</v>
      </c>
      <c r="AU274" s="210">
        <v>0</v>
      </c>
      <c r="AV274" s="210">
        <v>0</v>
      </c>
      <c r="AW274" s="246">
        <v>1.0537888979826967E-2</v>
      </c>
      <c r="AX274" s="211"/>
      <c r="AY274" s="212">
        <v>1.4807968566372426E-3</v>
      </c>
      <c r="AZ274" s="177">
        <v>0.89549730909141245</v>
      </c>
      <c r="BA274" s="178">
        <v>2.603326280401777E-2</v>
      </c>
      <c r="BB274" s="178">
        <v>0</v>
      </c>
      <c r="BC274" s="178">
        <v>0</v>
      </c>
      <c r="BD274" s="178">
        <v>0.20292485396250681</v>
      </c>
      <c r="BE274" s="178">
        <v>1.5369252700430967E-2</v>
      </c>
      <c r="BF274" s="178">
        <v>3.6000828287420426E-2</v>
      </c>
      <c r="BG274" s="217">
        <v>8.0874052032440275E-2</v>
      </c>
      <c r="BH274" s="218">
        <v>5.8534487309430512E-2</v>
      </c>
      <c r="BI274" s="218" t="s">
        <v>273</v>
      </c>
    </row>
    <row r="275" spans="1:61" x14ac:dyDescent="0.2">
      <c r="A275" s="170">
        <v>42501</v>
      </c>
      <c r="B275" s="208"/>
      <c r="C275" s="209">
        <v>2</v>
      </c>
      <c r="D275" s="209"/>
      <c r="E275" s="209">
        <v>3.125</v>
      </c>
      <c r="F275" s="209">
        <v>1.1235955056179776</v>
      </c>
      <c r="G275" s="209">
        <v>5.6000000000000005</v>
      </c>
      <c r="H275" s="209">
        <v>1.4918625678119348</v>
      </c>
      <c r="I275" s="209">
        <v>8.6407766990291268</v>
      </c>
      <c r="J275" s="210">
        <v>6.756756756756757</v>
      </c>
      <c r="K275" s="210"/>
      <c r="L275" s="246">
        <v>0.5298013245033113</v>
      </c>
      <c r="M275" s="211"/>
      <c r="N275" s="245">
        <v>1.5465225137651935</v>
      </c>
      <c r="O275" s="213"/>
      <c r="P275" s="214" t="s">
        <v>232</v>
      </c>
      <c r="Q275" s="214">
        <v>1.3265306122448952</v>
      </c>
      <c r="R275" s="214">
        <v>2.9204431017119754</v>
      </c>
      <c r="S275" s="214" t="s">
        <v>232</v>
      </c>
      <c r="T275" s="214">
        <v>3.0895983522142121</v>
      </c>
      <c r="U275" s="214" t="s">
        <v>232</v>
      </c>
      <c r="V275" s="214" t="s">
        <v>232</v>
      </c>
      <c r="W275" s="214" t="s">
        <v>232</v>
      </c>
      <c r="X275" s="214" t="s">
        <v>232</v>
      </c>
      <c r="Y275" s="222">
        <v>2.6315789473684208</v>
      </c>
      <c r="Z275" s="222"/>
      <c r="AA275" s="215"/>
      <c r="AB275" s="216">
        <v>2.4920377533848761</v>
      </c>
      <c r="AC275" s="177">
        <v>4.0336134453781511</v>
      </c>
      <c r="AD275" s="178"/>
      <c r="AE275" s="178"/>
      <c r="AF275" s="178"/>
      <c r="AG275" s="178">
        <v>2.1645021645021645</v>
      </c>
      <c r="AH275" s="178">
        <v>1.4918625678119348</v>
      </c>
      <c r="AI275" s="178">
        <v>8.6407766990291268</v>
      </c>
      <c r="AJ275" s="217">
        <v>0.5298013245033113</v>
      </c>
      <c r="AK275" s="218">
        <v>0.97991105653399146</v>
      </c>
      <c r="AL275" s="170">
        <v>42501</v>
      </c>
      <c r="AM275" s="208">
        <v>8.6482499034946946E-4</v>
      </c>
      <c r="AN275" s="209">
        <v>1.9701638938822218E-2</v>
      </c>
      <c r="AO275" s="209"/>
      <c r="AP275" s="209">
        <v>0</v>
      </c>
      <c r="AQ275" s="209">
        <v>3.5592888540869538E-3</v>
      </c>
      <c r="AR275" s="209">
        <v>0</v>
      </c>
      <c r="AS275" s="209">
        <v>1.0091848989081935E-2</v>
      </c>
      <c r="AT275" s="209">
        <v>0</v>
      </c>
      <c r="AU275" s="210">
        <v>0</v>
      </c>
      <c r="AV275" s="210">
        <v>0</v>
      </c>
      <c r="AW275" s="246">
        <v>7.3765222858788778E-3</v>
      </c>
      <c r="AX275" s="211"/>
      <c r="AY275" s="212">
        <v>5.9855022444362525E-4</v>
      </c>
      <c r="AZ275" s="177">
        <v>0</v>
      </c>
      <c r="BA275" s="178">
        <v>1.3103408944688944E-2</v>
      </c>
      <c r="BB275" s="178">
        <v>0</v>
      </c>
      <c r="BC275" s="178">
        <v>0</v>
      </c>
      <c r="BD275" s="178">
        <v>4.5601090778091416E-3</v>
      </c>
      <c r="BE275" s="178">
        <v>1.2359888535311617E-2</v>
      </c>
      <c r="BF275" s="178">
        <v>0</v>
      </c>
      <c r="BG275" s="217">
        <v>5.6611836422708187E-2</v>
      </c>
      <c r="BH275" s="218">
        <v>1.1076753275544042E-2</v>
      </c>
      <c r="BI275" s="218" t="s">
        <v>273</v>
      </c>
    </row>
    <row r="276" spans="1:61" x14ac:dyDescent="0.2">
      <c r="A276" s="170">
        <v>42502</v>
      </c>
      <c r="B276" s="208">
        <v>4.7393364928909953</v>
      </c>
      <c r="C276" s="209">
        <v>2.8367346938775508</v>
      </c>
      <c r="D276" s="209"/>
      <c r="E276" s="209">
        <v>0.86021505376344087</v>
      </c>
      <c r="F276" s="209">
        <v>2.0903954802259888</v>
      </c>
      <c r="G276" s="209">
        <v>5.2</v>
      </c>
      <c r="H276" s="209">
        <v>0.44444444444444442</v>
      </c>
      <c r="I276" s="209">
        <v>8.8118811881188108</v>
      </c>
      <c r="J276" s="210">
        <v>6.756756756756757</v>
      </c>
      <c r="K276" s="210"/>
      <c r="L276" s="246">
        <v>0.60927152317880795</v>
      </c>
      <c r="M276" s="211"/>
      <c r="N276" s="245">
        <v>2.0340070070714016</v>
      </c>
      <c r="O276" s="213"/>
      <c r="P276" s="214" t="s">
        <v>232</v>
      </c>
      <c r="Q276" s="214">
        <v>4.2857142857142883</v>
      </c>
      <c r="R276" s="214">
        <v>2.9204431017119754</v>
      </c>
      <c r="S276" s="214" t="s">
        <v>232</v>
      </c>
      <c r="T276" s="214">
        <v>5.7672502574665243</v>
      </c>
      <c r="U276" s="214" t="s">
        <v>232</v>
      </c>
      <c r="V276" s="214" t="s">
        <v>232</v>
      </c>
      <c r="W276" s="214" t="s">
        <v>232</v>
      </c>
      <c r="X276" s="214" t="s">
        <v>232</v>
      </c>
      <c r="Y276" s="222">
        <v>2.6315789473684208</v>
      </c>
      <c r="Z276" s="222"/>
      <c r="AA276" s="215"/>
      <c r="AB276" s="216">
        <v>3.9012466480653023</v>
      </c>
      <c r="AC276" s="177">
        <v>4.0336134453781511</v>
      </c>
      <c r="AD276" s="178">
        <v>4.7393364928909953</v>
      </c>
      <c r="AE276" s="178"/>
      <c r="AF276" s="178"/>
      <c r="AG276" s="178">
        <v>2.5423728813559325</v>
      </c>
      <c r="AH276" s="178">
        <v>0.44444444444444442</v>
      </c>
      <c r="AI276" s="178">
        <v>8.8118811881188108</v>
      </c>
      <c r="AJ276" s="217">
        <v>0.60927152317880795</v>
      </c>
      <c r="AK276" s="218">
        <v>1.9610560731824915</v>
      </c>
      <c r="AL276" s="170">
        <v>42502</v>
      </c>
      <c r="AM276" s="208">
        <v>0</v>
      </c>
      <c r="AN276" s="209">
        <v>6.2877571081347509E-3</v>
      </c>
      <c r="AO276" s="209"/>
      <c r="AP276" s="209">
        <v>2.5070188387814325E-3</v>
      </c>
      <c r="AQ276" s="209">
        <v>3.1143777473260845E-2</v>
      </c>
      <c r="AR276" s="209">
        <v>2.1390088646787864E-4</v>
      </c>
      <c r="AS276" s="209">
        <v>2.7774523522125498E-2</v>
      </c>
      <c r="AT276" s="209">
        <v>7.8009703895625573E-2</v>
      </c>
      <c r="AU276" s="210">
        <v>0</v>
      </c>
      <c r="AV276" s="210">
        <v>2.3964926625033481E-2</v>
      </c>
      <c r="AW276" s="246">
        <v>0</v>
      </c>
      <c r="AX276" s="211"/>
      <c r="AY276" s="212">
        <v>1.1167471310852294E-3</v>
      </c>
      <c r="AZ276" s="177">
        <v>0</v>
      </c>
      <c r="BA276" s="178">
        <v>0</v>
      </c>
      <c r="BB276" s="178">
        <v>0</v>
      </c>
      <c r="BC276" s="178">
        <v>0</v>
      </c>
      <c r="BD276" s="178">
        <v>2.2800545389045707E-2</v>
      </c>
      <c r="BE276" s="178">
        <v>3.4016562795009794E-2</v>
      </c>
      <c r="BF276" s="178">
        <v>9.9820478433302079E-2</v>
      </c>
      <c r="BG276" s="217">
        <v>0</v>
      </c>
      <c r="BH276" s="218">
        <v>2.3827327046059183E-2</v>
      </c>
      <c r="BI276" s="218" t="s">
        <v>273</v>
      </c>
    </row>
    <row r="277" spans="1:61" x14ac:dyDescent="0.2">
      <c r="A277" s="170">
        <v>42503</v>
      </c>
      <c r="B277" s="208">
        <v>4.8192771084337354</v>
      </c>
      <c r="C277" s="209">
        <v>1.8163265306122449</v>
      </c>
      <c r="D277" s="209"/>
      <c r="E277" s="209">
        <v>0.83682008368200833</v>
      </c>
      <c r="F277" s="209">
        <v>1.977401129943503</v>
      </c>
      <c r="G277" s="209">
        <v>1.6</v>
      </c>
      <c r="H277" s="209">
        <v>0.44444444444444442</v>
      </c>
      <c r="I277" s="209">
        <v>9.009900990099009</v>
      </c>
      <c r="J277" s="210">
        <v>9.4594594594594597</v>
      </c>
      <c r="K277" s="210"/>
      <c r="L277" s="246">
        <v>0.66225165562913912</v>
      </c>
      <c r="M277" s="211"/>
      <c r="N277" s="245">
        <v>0.66750472155119978</v>
      </c>
      <c r="O277" s="213"/>
      <c r="P277" s="214" t="s">
        <v>232</v>
      </c>
      <c r="Q277" s="214">
        <v>4.2857142857142883</v>
      </c>
      <c r="R277" s="214">
        <v>2.9204431017119754</v>
      </c>
      <c r="S277" s="214" t="s">
        <v>232</v>
      </c>
      <c r="T277" s="214">
        <v>5.7672502574665243</v>
      </c>
      <c r="U277" s="214">
        <v>6.5101387406616809</v>
      </c>
      <c r="V277" s="214" t="s">
        <v>232</v>
      </c>
      <c r="W277" s="214" t="s">
        <v>232</v>
      </c>
      <c r="X277" s="214" t="s">
        <v>232</v>
      </c>
      <c r="Y277" s="222">
        <v>2.6315789473684208</v>
      </c>
      <c r="Z277" s="222"/>
      <c r="AA277" s="215"/>
      <c r="AB277" s="216">
        <v>4.4230250665845778</v>
      </c>
      <c r="AC277" s="177"/>
      <c r="AD277" s="178">
        <v>4.8192771084337354</v>
      </c>
      <c r="AE277" s="178"/>
      <c r="AF277" s="178"/>
      <c r="AG277" s="178">
        <v>2.5010597710894444</v>
      </c>
      <c r="AH277" s="178">
        <v>0.44444444444444442</v>
      </c>
      <c r="AI277" s="178">
        <v>9.009900990099009</v>
      </c>
      <c r="AJ277" s="217">
        <v>0.66225165562913912</v>
      </c>
      <c r="AK277" s="218">
        <v>0.65818136697111129</v>
      </c>
      <c r="AL277" s="170">
        <v>42503</v>
      </c>
      <c r="AM277" s="208">
        <v>1.0538264783066383E-3</v>
      </c>
      <c r="AN277" s="209">
        <v>4.1918380720898339E-3</v>
      </c>
      <c r="AO277" s="209"/>
      <c r="AP277" s="209">
        <v>2.0511972317302633E-3</v>
      </c>
      <c r="AQ277" s="209">
        <v>0</v>
      </c>
      <c r="AR277" s="209">
        <v>2.0868379167597919E-6</v>
      </c>
      <c r="AS277" s="209">
        <v>5.4671494958243874E-2</v>
      </c>
      <c r="AT277" s="209">
        <v>0</v>
      </c>
      <c r="AU277" s="210">
        <v>0</v>
      </c>
      <c r="AV277" s="210">
        <v>0</v>
      </c>
      <c r="AW277" s="246">
        <v>0.10526180214293827</v>
      </c>
      <c r="AX277" s="211"/>
      <c r="AY277" s="212">
        <v>2.012112672307748E-3</v>
      </c>
      <c r="AZ277" s="177">
        <v>1.284109348885799E-2</v>
      </c>
      <c r="BA277" s="178">
        <v>1.5967067853130897E-2</v>
      </c>
      <c r="BB277" s="178">
        <v>0</v>
      </c>
      <c r="BC277" s="178">
        <v>0</v>
      </c>
      <c r="BD277" s="178">
        <v>4.5601090778091415E-2</v>
      </c>
      <c r="BE277" s="178">
        <v>6.6958352673905541E-2</v>
      </c>
      <c r="BF277" s="178">
        <v>0</v>
      </c>
      <c r="BG277" s="217">
        <v>0.80784191974626451</v>
      </c>
      <c r="BH277" s="218">
        <v>5.9272937527800114E-2</v>
      </c>
      <c r="BI277" s="218" t="s">
        <v>273</v>
      </c>
    </row>
    <row r="278" spans="1:61" x14ac:dyDescent="0.2">
      <c r="A278" s="170">
        <v>42506</v>
      </c>
      <c r="B278" s="208">
        <v>0.96385542168674709</v>
      </c>
      <c r="C278" s="209">
        <v>1.6319869441044472</v>
      </c>
      <c r="D278" s="209"/>
      <c r="E278" s="209">
        <v>3.0368763557483729</v>
      </c>
      <c r="F278" s="209">
        <v>1.9662921348314606</v>
      </c>
      <c r="G278" s="209">
        <v>1.5686274509803921</v>
      </c>
      <c r="H278" s="209">
        <v>0.84444444444444433</v>
      </c>
      <c r="I278" s="209">
        <v>8.7128712871287117</v>
      </c>
      <c r="J278" s="210">
        <v>9.4594594594594597</v>
      </c>
      <c r="K278" s="210"/>
      <c r="L278" s="246">
        <v>0.66225165562913912</v>
      </c>
      <c r="M278" s="211"/>
      <c r="N278" s="245">
        <v>1.5177943035218229</v>
      </c>
      <c r="O278" s="213"/>
      <c r="P278" s="214" t="s">
        <v>232</v>
      </c>
      <c r="Q278" s="214">
        <v>4.2857142857142883</v>
      </c>
      <c r="R278" s="214">
        <v>2.9204431017119754</v>
      </c>
      <c r="S278" s="214" t="s">
        <v>232</v>
      </c>
      <c r="T278" s="214">
        <v>3.0895983522142121</v>
      </c>
      <c r="U278" s="214">
        <v>6.5101387406616809</v>
      </c>
      <c r="V278" s="214" t="s">
        <v>232</v>
      </c>
      <c r="W278" s="214" t="s">
        <v>232</v>
      </c>
      <c r="X278" s="214">
        <v>2.9473684210526288</v>
      </c>
      <c r="Y278" s="222">
        <v>2.6315789473684208</v>
      </c>
      <c r="Z278" s="222"/>
      <c r="AA278" s="215"/>
      <c r="AB278" s="216">
        <v>3.7308069747872015</v>
      </c>
      <c r="AC278" s="177">
        <v>4.0268456375838921</v>
      </c>
      <c r="AD278" s="178">
        <v>0.96385542168674709</v>
      </c>
      <c r="AE278" s="178"/>
      <c r="AF278" s="178"/>
      <c r="AG278" s="178">
        <v>2.754237288135593</v>
      </c>
      <c r="AH278" s="178">
        <v>0.84444444444444433</v>
      </c>
      <c r="AI278" s="178">
        <v>8.7128712871287117</v>
      </c>
      <c r="AJ278" s="217">
        <v>0.66225165562913912</v>
      </c>
      <c r="AK278" s="218">
        <v>1.402151729698405</v>
      </c>
      <c r="AL278" s="170">
        <v>42506</v>
      </c>
      <c r="AM278" s="208">
        <v>2.3940188474574717E-3</v>
      </c>
      <c r="AN278" s="209">
        <v>6.9863967868163902E-5</v>
      </c>
      <c r="AO278" s="209"/>
      <c r="AP278" s="209">
        <v>1.6767723402239452E-2</v>
      </c>
      <c r="AQ278" s="209">
        <v>4.8940221743695611E-2</v>
      </c>
      <c r="AR278" s="209">
        <v>1.1268924750502875E-4</v>
      </c>
      <c r="AS278" s="209">
        <v>1.259287243420224E-2</v>
      </c>
      <c r="AT278" s="209">
        <v>0</v>
      </c>
      <c r="AU278" s="210">
        <v>0</v>
      </c>
      <c r="AV278" s="210">
        <v>0</v>
      </c>
      <c r="AW278" s="246">
        <v>4.9176815239192519E-3</v>
      </c>
      <c r="AX278" s="211"/>
      <c r="AY278" s="212">
        <v>1.1692227672008351E-3</v>
      </c>
      <c r="AZ278" s="177">
        <v>5.4067762058349435E-2</v>
      </c>
      <c r="BA278" s="178">
        <v>3.6273012840264761E-2</v>
      </c>
      <c r="BB278" s="178">
        <v>0</v>
      </c>
      <c r="BC278" s="178">
        <v>0</v>
      </c>
      <c r="BD278" s="178">
        <v>0.12996310871756053</v>
      </c>
      <c r="BE278" s="178">
        <v>1.542299134623667E-2</v>
      </c>
      <c r="BF278" s="178">
        <v>0</v>
      </c>
      <c r="BG278" s="217">
        <v>3.7741224281805458E-2</v>
      </c>
      <c r="BH278" s="218">
        <v>2.4565777264428785E-2</v>
      </c>
      <c r="BI278" s="218" t="s">
        <v>273</v>
      </c>
    </row>
    <row r="279" spans="1:61" x14ac:dyDescent="0.2">
      <c r="A279" s="170">
        <v>42507</v>
      </c>
      <c r="B279" s="208">
        <v>2.4096385542168677</v>
      </c>
      <c r="C279" s="209">
        <v>0.99009900990099009</v>
      </c>
      <c r="D279" s="209"/>
      <c r="E279" s="209">
        <v>1.935483870967742</v>
      </c>
      <c r="F279" s="209">
        <v>1.6892655367231637</v>
      </c>
      <c r="G279" s="209">
        <v>2.7131782945736433</v>
      </c>
      <c r="H279" s="209">
        <v>0.84444444444444433</v>
      </c>
      <c r="I279" s="209">
        <v>8.7128712871287117</v>
      </c>
      <c r="J279" s="210">
        <v>9.4594594594594597</v>
      </c>
      <c r="K279" s="210"/>
      <c r="L279" s="246">
        <v>0.66666666666666674</v>
      </c>
      <c r="M279" s="211"/>
      <c r="N279" s="245">
        <v>1.0693467997553889</v>
      </c>
      <c r="O279" s="213"/>
      <c r="P279" s="214" t="s">
        <v>232</v>
      </c>
      <c r="Q279" s="214" t="s">
        <v>232</v>
      </c>
      <c r="R279" s="214">
        <v>2.9204431017119754</v>
      </c>
      <c r="S279" s="214" t="s">
        <v>232</v>
      </c>
      <c r="T279" s="214">
        <v>3.0895983522142121</v>
      </c>
      <c r="U279" s="214">
        <v>6.5101387406616809</v>
      </c>
      <c r="V279" s="214" t="s">
        <v>232</v>
      </c>
      <c r="W279" s="214" t="s">
        <v>232</v>
      </c>
      <c r="X279" s="214">
        <v>2.9473684210526288</v>
      </c>
      <c r="Y279" s="222">
        <v>2.6315789473684208</v>
      </c>
      <c r="Z279" s="222"/>
      <c r="AA279" s="215"/>
      <c r="AB279" s="216">
        <v>3.6198255126017833</v>
      </c>
      <c r="AC279" s="177"/>
      <c r="AD279" s="178">
        <v>2.4096385542168677</v>
      </c>
      <c r="AE279" s="178"/>
      <c r="AF279" s="178"/>
      <c r="AG279" s="178">
        <v>2.6804123711340204</v>
      </c>
      <c r="AH279" s="178">
        <v>0.84444444444444433</v>
      </c>
      <c r="AI279" s="178">
        <v>8.7128712871287117</v>
      </c>
      <c r="AJ279" s="217">
        <v>0.66666666666666674</v>
      </c>
      <c r="AK279" s="218">
        <v>0.74692012262527485</v>
      </c>
      <c r="AL279" s="170">
        <v>42507</v>
      </c>
      <c r="AM279" s="208">
        <v>0</v>
      </c>
      <c r="AN279" s="209">
        <v>3.9892325652721584E-2</v>
      </c>
      <c r="AO279" s="209"/>
      <c r="AP279" s="209">
        <v>2.4744601525634919E-2</v>
      </c>
      <c r="AQ279" s="209">
        <v>8.8982221352173832E-3</v>
      </c>
      <c r="AR279" s="209">
        <v>1.043418958379896E-4</v>
      </c>
      <c r="AS279" s="209">
        <v>1.0793890657887635E-2</v>
      </c>
      <c r="AT279" s="209">
        <v>0</v>
      </c>
      <c r="AU279" s="210">
        <v>0</v>
      </c>
      <c r="AV279" s="210">
        <v>0</v>
      </c>
      <c r="AW279" s="246">
        <v>4.0980679365993766E-3</v>
      </c>
      <c r="AX279" s="211"/>
      <c r="AY279" s="212">
        <v>1.4119225842355106E-3</v>
      </c>
      <c r="AZ279" s="177">
        <v>6.4205467444289954E-2</v>
      </c>
      <c r="BA279" s="178">
        <v>0</v>
      </c>
      <c r="BB279" s="178">
        <v>0</v>
      </c>
      <c r="BC279" s="178">
        <v>0</v>
      </c>
      <c r="BD279" s="178">
        <v>1.5200363592697138E-3</v>
      </c>
      <c r="BE279" s="178">
        <v>1.321970686820286E-2</v>
      </c>
      <c r="BF279" s="178">
        <v>0</v>
      </c>
      <c r="BG279" s="217">
        <v>3.1451020234837881E-2</v>
      </c>
      <c r="BH279" s="218">
        <v>9.304472751456995E-3</v>
      </c>
      <c r="BI279" s="218" t="s">
        <v>273</v>
      </c>
    </row>
    <row r="280" spans="1:61" x14ac:dyDescent="0.2">
      <c r="A280" s="170">
        <v>42508</v>
      </c>
      <c r="B280" s="208">
        <v>2.1686746987951806</v>
      </c>
      <c r="C280" s="209">
        <v>0.98</v>
      </c>
      <c r="D280" s="209"/>
      <c r="E280" s="209">
        <v>4.8319327731092443</v>
      </c>
      <c r="F280" s="209">
        <v>1.1299435028248588</v>
      </c>
      <c r="G280" s="209">
        <v>2.3809523809523809</v>
      </c>
      <c r="H280" s="209">
        <v>0.84444444444444433</v>
      </c>
      <c r="I280" s="209">
        <v>1.9230769230769231</v>
      </c>
      <c r="J280" s="210">
        <v>9.4594594594594597</v>
      </c>
      <c r="K280" s="210"/>
      <c r="L280" s="246">
        <v>0.63576158940397354</v>
      </c>
      <c r="M280" s="211"/>
      <c r="N280" s="245">
        <v>2.4255866712092029</v>
      </c>
      <c r="O280" s="213"/>
      <c r="P280" s="214" t="s">
        <v>232</v>
      </c>
      <c r="Q280" s="214" t="s">
        <v>232</v>
      </c>
      <c r="R280" s="214">
        <v>2.9204431017119754</v>
      </c>
      <c r="S280" s="214" t="s">
        <v>232</v>
      </c>
      <c r="T280" s="214">
        <v>3.0895983522142121</v>
      </c>
      <c r="U280" s="214">
        <v>6.5101387406616809</v>
      </c>
      <c r="V280" s="214" t="s">
        <v>232</v>
      </c>
      <c r="W280" s="214" t="s">
        <v>232</v>
      </c>
      <c r="X280" s="214">
        <v>2.9473684210526288</v>
      </c>
      <c r="Y280" s="222">
        <v>2.6315789473684208</v>
      </c>
      <c r="Z280" s="222"/>
      <c r="AA280" s="215"/>
      <c r="AB280" s="216">
        <v>3.6198255126017833</v>
      </c>
      <c r="AC280" s="177"/>
      <c r="AD280" s="178">
        <v>2.1686746987951806</v>
      </c>
      <c r="AE280" s="178"/>
      <c r="AF280" s="178"/>
      <c r="AG280" s="178">
        <v>4.9504950495049505</v>
      </c>
      <c r="AH280" s="178">
        <v>0.84444444444444433</v>
      </c>
      <c r="AI280" s="178">
        <v>1.9230769230769231</v>
      </c>
      <c r="AJ280" s="217">
        <v>0.63576158940397354</v>
      </c>
      <c r="AK280" s="218">
        <v>1.0735231692549814</v>
      </c>
      <c r="AL280" s="170">
        <v>42508</v>
      </c>
      <c r="AM280" s="208">
        <v>0</v>
      </c>
      <c r="AN280" s="209">
        <v>5.2397975901122924E-3</v>
      </c>
      <c r="AO280" s="209"/>
      <c r="AP280" s="209">
        <v>4.3010024493899644E-2</v>
      </c>
      <c r="AQ280" s="209">
        <v>0</v>
      </c>
      <c r="AR280" s="209">
        <v>7.2830643294916736E-4</v>
      </c>
      <c r="AS280" s="209">
        <v>3.8173515741309933E-3</v>
      </c>
      <c r="AT280" s="209">
        <v>2.5576952096926417E-3</v>
      </c>
      <c r="AU280" s="210">
        <v>0</v>
      </c>
      <c r="AV280" s="210">
        <v>0</v>
      </c>
      <c r="AW280" s="246">
        <v>5.3860321452448949E-3</v>
      </c>
      <c r="AX280" s="211"/>
      <c r="AY280" s="212">
        <v>1.8341874686032733E-3</v>
      </c>
      <c r="AZ280" s="177">
        <v>0</v>
      </c>
      <c r="BA280" s="178">
        <v>0</v>
      </c>
      <c r="BB280" s="178">
        <v>0</v>
      </c>
      <c r="BC280" s="178">
        <v>0</v>
      </c>
      <c r="BD280" s="178">
        <v>1.5200363592697138E-2</v>
      </c>
      <c r="BE280" s="178">
        <v>4.6752621850961332E-3</v>
      </c>
      <c r="BF280" s="178">
        <v>3.2728025715836749E-3</v>
      </c>
      <c r="BG280" s="217">
        <v>4.1335626594358361E-2</v>
      </c>
      <c r="BH280" s="218">
        <v>4.0122461864748422E-3</v>
      </c>
      <c r="BI280" s="218" t="s">
        <v>273</v>
      </c>
    </row>
    <row r="281" spans="1:61" x14ac:dyDescent="0.2">
      <c r="A281" s="170">
        <v>42509</v>
      </c>
      <c r="B281" s="208">
        <v>2.4096385542168677</v>
      </c>
      <c r="C281" s="209">
        <v>0.96</v>
      </c>
      <c r="D281" s="209"/>
      <c r="E281" s="209">
        <v>3.5416666666666665</v>
      </c>
      <c r="F281" s="209">
        <v>1.018157135584592</v>
      </c>
      <c r="G281" s="209">
        <v>1.9762845849802373</v>
      </c>
      <c r="H281" s="209">
        <v>2.5838621940163193</v>
      </c>
      <c r="I281" s="209">
        <v>6.9306930693069315</v>
      </c>
      <c r="J281" s="210"/>
      <c r="K281" s="210"/>
      <c r="L281" s="246">
        <v>0.26560424966799467</v>
      </c>
      <c r="M281" s="211"/>
      <c r="N281" s="245">
        <v>1.232644773140368</v>
      </c>
      <c r="O281" s="213"/>
      <c r="P281" s="214" t="s">
        <v>232</v>
      </c>
      <c r="Q281" s="214" t="s">
        <v>232</v>
      </c>
      <c r="R281" s="214">
        <v>2.9204431017119754</v>
      </c>
      <c r="S281" s="214" t="s">
        <v>232</v>
      </c>
      <c r="T281" s="214">
        <v>3.0895983522142121</v>
      </c>
      <c r="U281" s="214">
        <v>6.5101387406616809</v>
      </c>
      <c r="V281" s="214" t="s">
        <v>232</v>
      </c>
      <c r="W281" s="214" t="s">
        <v>232</v>
      </c>
      <c r="X281" s="214">
        <v>2.9473684210526288</v>
      </c>
      <c r="Y281" s="222">
        <v>2.6315789473684208</v>
      </c>
      <c r="Z281" s="222"/>
      <c r="AA281" s="215"/>
      <c r="AB281" s="216">
        <v>3.6198255126017833</v>
      </c>
      <c r="AC281" s="177"/>
      <c r="AD281" s="178">
        <v>2.4096385542168677</v>
      </c>
      <c r="AE281" s="178"/>
      <c r="AF281" s="178"/>
      <c r="AG281" s="178">
        <v>4.0841584158415847</v>
      </c>
      <c r="AH281" s="178">
        <v>2.5838621940163193</v>
      </c>
      <c r="AI281" s="178">
        <v>6.9306930693069315</v>
      </c>
      <c r="AJ281" s="217">
        <v>0.26560424966799467</v>
      </c>
      <c r="AK281" s="218">
        <v>1.2177835852788594</v>
      </c>
      <c r="AL281" s="170">
        <v>42509</v>
      </c>
      <c r="AM281" s="208">
        <v>0</v>
      </c>
      <c r="AN281" s="209">
        <v>1.3972793573632778E-3</v>
      </c>
      <c r="AO281" s="209"/>
      <c r="AP281" s="209">
        <v>3.9070423461528821E-4</v>
      </c>
      <c r="AQ281" s="209">
        <v>9.7880443487391219E-3</v>
      </c>
      <c r="AR281" s="209">
        <v>1.063243918589114E-3</v>
      </c>
      <c r="AS281" s="209">
        <v>7.020416688056999E-2</v>
      </c>
      <c r="AT281" s="209">
        <v>1.6625018863002172E-2</v>
      </c>
      <c r="AU281" s="210">
        <v>0</v>
      </c>
      <c r="AV281" s="210">
        <v>0</v>
      </c>
      <c r="AW281" s="246">
        <v>8.5122725425935616E-2</v>
      </c>
      <c r="AX281" s="211"/>
      <c r="AY281" s="212">
        <v>2.8320444866140842E-3</v>
      </c>
      <c r="AZ281" s="177">
        <v>0</v>
      </c>
      <c r="BA281" s="178">
        <v>0</v>
      </c>
      <c r="BB281" s="178">
        <v>0</v>
      </c>
      <c r="BC281" s="178">
        <v>0</v>
      </c>
      <c r="BD281" s="178">
        <v>0</v>
      </c>
      <c r="BE281" s="178">
        <v>8.5981833289124288E-2</v>
      </c>
      <c r="BF281" s="178">
        <v>2.1273216715293884E-2</v>
      </c>
      <c r="BG281" s="217">
        <v>0.65328262030648976</v>
      </c>
      <c r="BH281" s="218">
        <v>5.8879097411336324E-2</v>
      </c>
      <c r="BI281" s="218" t="s">
        <v>273</v>
      </c>
    </row>
    <row r="282" spans="1:61" x14ac:dyDescent="0.2">
      <c r="A282" s="170">
        <v>42510</v>
      </c>
      <c r="B282" s="208">
        <v>2.1479713603818613</v>
      </c>
      <c r="C282" s="209">
        <v>0.98</v>
      </c>
      <c r="D282" s="209"/>
      <c r="E282" s="209">
        <v>5.625</v>
      </c>
      <c r="F282" s="209">
        <v>1.1256292776740766</v>
      </c>
      <c r="G282" s="209">
        <v>2.4</v>
      </c>
      <c r="H282" s="209">
        <v>2.1333333333333333</v>
      </c>
      <c r="I282" s="209">
        <v>6.9306930693069315</v>
      </c>
      <c r="J282" s="210"/>
      <c r="K282" s="210"/>
      <c r="L282" s="246">
        <v>2.8840579710144927</v>
      </c>
      <c r="M282" s="211"/>
      <c r="N282" s="245">
        <v>2.3193622366670987</v>
      </c>
      <c r="O282" s="213"/>
      <c r="P282" s="214" t="s">
        <v>232</v>
      </c>
      <c r="Q282" s="214" t="s">
        <v>232</v>
      </c>
      <c r="R282" s="214" t="s">
        <v>232</v>
      </c>
      <c r="S282" s="214" t="s">
        <v>232</v>
      </c>
      <c r="T282" s="214">
        <v>3.0895983522142121</v>
      </c>
      <c r="U282" s="214">
        <v>6.5101387406616809</v>
      </c>
      <c r="V282" s="214" t="s">
        <v>232</v>
      </c>
      <c r="W282" s="214" t="s">
        <v>232</v>
      </c>
      <c r="X282" s="214">
        <v>2.9473684210526288</v>
      </c>
      <c r="Y282" s="222">
        <v>2.6315789473684208</v>
      </c>
      <c r="Z282" s="222"/>
      <c r="AA282" s="215"/>
      <c r="AB282" s="216">
        <v>3.7946711153242356</v>
      </c>
      <c r="AC282" s="177"/>
      <c r="AD282" s="178">
        <v>2.1479713603818613</v>
      </c>
      <c r="AE282" s="178"/>
      <c r="AF282" s="178"/>
      <c r="AG282" s="178">
        <v>4.0841584158415847</v>
      </c>
      <c r="AH282" s="178">
        <v>2.1333333333333333</v>
      </c>
      <c r="AI282" s="178">
        <v>6.9306930693069315</v>
      </c>
      <c r="AJ282" s="217">
        <v>2.8840579710144927</v>
      </c>
      <c r="AK282" s="218">
        <v>2.3496206289473522</v>
      </c>
      <c r="AL282" s="170">
        <v>42510</v>
      </c>
      <c r="AM282" s="208">
        <v>1.8900148795716884E-4</v>
      </c>
      <c r="AN282" s="209">
        <v>9.7809555015429452E-4</v>
      </c>
      <c r="AO282" s="209"/>
      <c r="AP282" s="209">
        <v>1.2372300762817459E-3</v>
      </c>
      <c r="AQ282" s="209">
        <v>0</v>
      </c>
      <c r="AR282" s="209">
        <v>9.390770625419063E-4</v>
      </c>
      <c r="AS282" s="209">
        <v>7.0642942923573549E-3</v>
      </c>
      <c r="AT282" s="209">
        <v>0</v>
      </c>
      <c r="AU282" s="210">
        <v>0</v>
      </c>
      <c r="AV282" s="210">
        <v>0</v>
      </c>
      <c r="AW282" s="246">
        <v>2.5759284172910367E-3</v>
      </c>
      <c r="AX282" s="211"/>
      <c r="AY282" s="212">
        <v>9.5768035910980031E-4</v>
      </c>
      <c r="AZ282" s="177">
        <v>0</v>
      </c>
      <c r="BA282" s="178">
        <v>2.8636589084419543E-3</v>
      </c>
      <c r="BB282" s="178">
        <v>0</v>
      </c>
      <c r="BC282" s="178">
        <v>0</v>
      </c>
      <c r="BD282" s="178">
        <v>0</v>
      </c>
      <c r="BE282" s="178">
        <v>8.6519219747181308E-3</v>
      </c>
      <c r="BF282" s="178">
        <v>0</v>
      </c>
      <c r="BG282" s="217">
        <v>1.9769212719040957E-2</v>
      </c>
      <c r="BH282" s="218">
        <v>5.3168415722611405E-3</v>
      </c>
      <c r="BI282" s="218" t="s">
        <v>273</v>
      </c>
    </row>
    <row r="283" spans="1:61" x14ac:dyDescent="0.2">
      <c r="A283" s="170">
        <v>42513</v>
      </c>
      <c r="B283" s="208">
        <v>1.2048192771084338</v>
      </c>
      <c r="C283" s="209">
        <v>0.97029702970297027</v>
      </c>
      <c r="D283" s="209"/>
      <c r="E283" s="209">
        <v>2.7896995708154506</v>
      </c>
      <c r="F283" s="209">
        <v>1.4285714285714286</v>
      </c>
      <c r="G283" s="209">
        <v>4.8</v>
      </c>
      <c r="H283" s="209">
        <v>2.0888888888888886</v>
      </c>
      <c r="I283" s="209">
        <v>6.7307692307692308</v>
      </c>
      <c r="J283" s="210"/>
      <c r="K283" s="210"/>
      <c r="L283" s="246">
        <v>2.6086956521739131</v>
      </c>
      <c r="M283" s="211"/>
      <c r="N283" s="245">
        <v>1.7465336737660959</v>
      </c>
      <c r="O283" s="213"/>
      <c r="P283" s="214" t="s">
        <v>232</v>
      </c>
      <c r="Q283" s="214" t="s">
        <v>232</v>
      </c>
      <c r="R283" s="214" t="s">
        <v>232</v>
      </c>
      <c r="S283" s="214" t="s">
        <v>232</v>
      </c>
      <c r="T283" s="214">
        <v>3.0895983522142121</v>
      </c>
      <c r="U283" s="214">
        <v>6.5101387406616809</v>
      </c>
      <c r="V283" s="214" t="s">
        <v>232</v>
      </c>
      <c r="W283" s="214" t="s">
        <v>232</v>
      </c>
      <c r="X283" s="214">
        <v>2.9473684210526288</v>
      </c>
      <c r="Y283" s="222">
        <v>2.7027027027027026</v>
      </c>
      <c r="Z283" s="222"/>
      <c r="AA283" s="215"/>
      <c r="AB283" s="216">
        <v>3.8124520541578057</v>
      </c>
      <c r="AC283" s="177"/>
      <c r="AD283" s="178">
        <v>1.2048192771084338</v>
      </c>
      <c r="AE283" s="178"/>
      <c r="AF283" s="178"/>
      <c r="AG283" s="178">
        <v>3.0263157894736841</v>
      </c>
      <c r="AH283" s="178">
        <v>2.0888888888888886</v>
      </c>
      <c r="AI283" s="178">
        <v>6.7307692307692308</v>
      </c>
      <c r="AJ283" s="217">
        <v>2.6086956521739131</v>
      </c>
      <c r="AK283" s="218">
        <v>2.5047377651253844</v>
      </c>
      <c r="AL283" s="170">
        <v>42513</v>
      </c>
      <c r="AM283" s="208">
        <v>8.5909767253258547E-4</v>
      </c>
      <c r="AN283" s="209">
        <v>1.0060411373015601E-2</v>
      </c>
      <c r="AO283" s="209"/>
      <c r="AP283" s="209">
        <v>3.2558686217940684E-3</v>
      </c>
      <c r="AQ283" s="209">
        <v>1.3347333202826077E-2</v>
      </c>
      <c r="AR283" s="209">
        <v>2.8485337563771159E-4</v>
      </c>
      <c r="AS283" s="209">
        <v>1.3163281290106871E-2</v>
      </c>
      <c r="AT283" s="209">
        <v>1.2021167485555416E-2</v>
      </c>
      <c r="AU283" s="210">
        <v>0</v>
      </c>
      <c r="AV283" s="210">
        <v>4.2291046985353199E-3</v>
      </c>
      <c r="AW283" s="246">
        <v>0</v>
      </c>
      <c r="AX283" s="211"/>
      <c r="AY283" s="212">
        <v>8.4616963236413872E-4</v>
      </c>
      <c r="AZ283" s="177">
        <v>0</v>
      </c>
      <c r="BA283" s="178">
        <v>1.3016631402008885E-2</v>
      </c>
      <c r="BB283" s="178">
        <v>0</v>
      </c>
      <c r="BC283" s="178">
        <v>0</v>
      </c>
      <c r="BD283" s="178">
        <v>9.7282326993261684E-2</v>
      </c>
      <c r="BE283" s="178">
        <v>1.6121593741710804E-2</v>
      </c>
      <c r="BF283" s="178">
        <v>1.538217208644327E-2</v>
      </c>
      <c r="BG283" s="217">
        <v>0</v>
      </c>
      <c r="BH283" s="218">
        <v>1.5384379549366724E-2</v>
      </c>
      <c r="BI283" s="218" t="s">
        <v>273</v>
      </c>
    </row>
    <row r="284" spans="1:61" x14ac:dyDescent="0.2">
      <c r="A284" s="170">
        <v>42515</v>
      </c>
      <c r="B284" s="208">
        <v>1.6548463356973995</v>
      </c>
      <c r="C284" s="209">
        <v>0.99009900990099009</v>
      </c>
      <c r="D284" s="209"/>
      <c r="E284" s="209">
        <v>3.0042918454935621</v>
      </c>
      <c r="F284" s="209">
        <v>1.4228571428571428</v>
      </c>
      <c r="G284" s="209">
        <v>4.8</v>
      </c>
      <c r="H284" s="209">
        <v>2.1323856063971571</v>
      </c>
      <c r="I284" s="209">
        <v>7.8921078921078927</v>
      </c>
      <c r="J284" s="210"/>
      <c r="K284" s="210"/>
      <c r="L284" s="246">
        <v>2.8840579710144927</v>
      </c>
      <c r="M284" s="211"/>
      <c r="N284" s="245">
        <v>1.6304116341436887</v>
      </c>
      <c r="O284" s="213"/>
      <c r="P284" s="214" t="s">
        <v>232</v>
      </c>
      <c r="Q284" s="214" t="s">
        <v>232</v>
      </c>
      <c r="R284" s="214" t="s">
        <v>232</v>
      </c>
      <c r="S284" s="214" t="s">
        <v>232</v>
      </c>
      <c r="T284" s="214">
        <v>3.0895983522142121</v>
      </c>
      <c r="U284" s="214">
        <v>6.5101387406616809</v>
      </c>
      <c r="V284" s="214" t="s">
        <v>232</v>
      </c>
      <c r="W284" s="214" t="s">
        <v>232</v>
      </c>
      <c r="X284" s="214" t="s">
        <v>232</v>
      </c>
      <c r="Y284" s="222">
        <v>2.7027027027027026</v>
      </c>
      <c r="Z284" s="222"/>
      <c r="AA284" s="215"/>
      <c r="AB284" s="216">
        <v>4.1008132651928655</v>
      </c>
      <c r="AC284" s="177"/>
      <c r="AD284" s="178">
        <v>1.6548463356973995</v>
      </c>
      <c r="AE284" s="178"/>
      <c r="AF284" s="178">
        <v>8.1666666666666661</v>
      </c>
      <c r="AG284" s="178">
        <v>4.3859649122807012</v>
      </c>
      <c r="AH284" s="178">
        <v>2.1323856063971571</v>
      </c>
      <c r="AI284" s="178">
        <v>7.8921078921078927</v>
      </c>
      <c r="AJ284" s="217">
        <v>2.8840579710144927</v>
      </c>
      <c r="AK284" s="218">
        <v>2.239537816062855</v>
      </c>
      <c r="AL284" s="170">
        <v>42515</v>
      </c>
      <c r="AM284" s="208">
        <v>2.3768368940068202E-3</v>
      </c>
      <c r="AN284" s="209">
        <v>1.0060411373015601E-2</v>
      </c>
      <c r="AO284" s="209"/>
      <c r="AP284" s="209">
        <v>1.7256103695508563E-3</v>
      </c>
      <c r="AQ284" s="209">
        <v>0</v>
      </c>
      <c r="AR284" s="209">
        <v>0</v>
      </c>
      <c r="AS284" s="209">
        <v>1.224185159979939E-2</v>
      </c>
      <c r="AT284" s="209">
        <v>7.6730856290779257E-3</v>
      </c>
      <c r="AU284" s="210">
        <v>0</v>
      </c>
      <c r="AV284" s="210">
        <v>7.0485078308921995E-3</v>
      </c>
      <c r="AW284" s="246">
        <v>0</v>
      </c>
      <c r="AX284" s="211"/>
      <c r="AY284" s="212">
        <v>7.5925686004766702E-4</v>
      </c>
      <c r="AZ284" s="177">
        <v>0</v>
      </c>
      <c r="BA284" s="178">
        <v>3.6012680212224576E-2</v>
      </c>
      <c r="BB284" s="178">
        <v>0</v>
      </c>
      <c r="BC284" s="178">
        <v>0</v>
      </c>
      <c r="BD284" s="178">
        <v>0</v>
      </c>
      <c r="BE284" s="178">
        <v>1.4993082179791048E-2</v>
      </c>
      <c r="BF284" s="178">
        <v>9.8184077147510235E-3</v>
      </c>
      <c r="BG284" s="217">
        <v>0</v>
      </c>
      <c r="BH284" s="218">
        <v>1.7821265269986414E-2</v>
      </c>
      <c r="BI284" s="218" t="s">
        <v>273</v>
      </c>
    </row>
    <row r="285" spans="1:61" x14ac:dyDescent="0.2">
      <c r="A285" s="170">
        <v>42516</v>
      </c>
      <c r="B285" s="208">
        <v>1.8912529550827424</v>
      </c>
      <c r="C285" s="209">
        <v>0.79365079365079361</v>
      </c>
      <c r="D285" s="209"/>
      <c r="E285" s="209">
        <v>5.5793991416309012</v>
      </c>
      <c r="F285" s="209">
        <v>1.1494252873563218</v>
      </c>
      <c r="G285" s="209">
        <v>1.6</v>
      </c>
      <c r="H285" s="209">
        <v>0.84369449378330375</v>
      </c>
      <c r="I285" s="209">
        <v>7.8921078921078927</v>
      </c>
      <c r="J285" s="210"/>
      <c r="K285" s="210"/>
      <c r="L285" s="246">
        <v>2.8695652173913042</v>
      </c>
      <c r="M285" s="211"/>
      <c r="N285" s="245">
        <v>0.87746085645367933</v>
      </c>
      <c r="O285" s="213"/>
      <c r="P285" s="214" t="s">
        <v>232</v>
      </c>
      <c r="Q285" s="214" t="s">
        <v>232</v>
      </c>
      <c r="R285" s="214" t="s">
        <v>232</v>
      </c>
      <c r="S285" s="214" t="s">
        <v>232</v>
      </c>
      <c r="T285" s="214">
        <v>3.9134912461379989</v>
      </c>
      <c r="U285" s="214">
        <v>6.5101387406616809</v>
      </c>
      <c r="V285" s="214" t="s">
        <v>232</v>
      </c>
      <c r="W285" s="214" t="s">
        <v>232</v>
      </c>
      <c r="X285" s="214" t="s">
        <v>232</v>
      </c>
      <c r="Y285" s="222" t="s">
        <v>232</v>
      </c>
      <c r="Z285" s="222"/>
      <c r="AA285" s="215"/>
      <c r="AB285" s="216">
        <v>5.2118149933998401</v>
      </c>
      <c r="AC285" s="177"/>
      <c r="AD285" s="178">
        <v>1.8912529550827424</v>
      </c>
      <c r="AE285" s="178"/>
      <c r="AF285" s="178">
        <v>8.1666666666666661</v>
      </c>
      <c r="AG285" s="178">
        <v>4.3859649122807012</v>
      </c>
      <c r="AH285" s="178">
        <v>0.84369449378330375</v>
      </c>
      <c r="AI285" s="178">
        <v>7.8921078921078927</v>
      </c>
      <c r="AJ285" s="217">
        <v>2.8695652173913042</v>
      </c>
      <c r="AK285" s="218">
        <v>0.84369449378330375</v>
      </c>
      <c r="AL285" s="170">
        <v>42516</v>
      </c>
      <c r="AM285" s="208">
        <v>0</v>
      </c>
      <c r="AN285" s="209">
        <v>9.3617716943339632E-3</v>
      </c>
      <c r="AO285" s="209"/>
      <c r="AP285" s="209">
        <v>0</v>
      </c>
      <c r="AQ285" s="209">
        <v>2.3135377551565198E-2</v>
      </c>
      <c r="AR285" s="209">
        <v>0</v>
      </c>
      <c r="AS285" s="209">
        <v>3.8349026158511351E-2</v>
      </c>
      <c r="AT285" s="209">
        <v>0</v>
      </c>
      <c r="AU285" s="210">
        <v>0</v>
      </c>
      <c r="AV285" s="210">
        <v>0</v>
      </c>
      <c r="AW285" s="246">
        <v>0</v>
      </c>
      <c r="AX285" s="211"/>
      <c r="AY285" s="212">
        <v>8.4780949599275136E-4</v>
      </c>
      <c r="AZ285" s="177">
        <v>0</v>
      </c>
      <c r="BA285" s="178">
        <v>0</v>
      </c>
      <c r="BB285" s="178">
        <v>0</v>
      </c>
      <c r="BC285" s="178">
        <v>0</v>
      </c>
      <c r="BD285" s="178">
        <v>0</v>
      </c>
      <c r="BE285" s="178">
        <v>4.6967576434184144E-2</v>
      </c>
      <c r="BF285" s="178">
        <v>0</v>
      </c>
      <c r="BG285" s="217">
        <v>0</v>
      </c>
      <c r="BH285" s="218">
        <v>2.1513516361834427E-2</v>
      </c>
      <c r="BI285" s="218" t="s">
        <v>273</v>
      </c>
    </row>
    <row r="286" spans="1:61" x14ac:dyDescent="0.2">
      <c r="A286" s="170">
        <v>42517</v>
      </c>
      <c r="B286" s="208">
        <v>1.6548463356973995</v>
      </c>
      <c r="C286" s="209">
        <v>0.4</v>
      </c>
      <c r="D286" s="209"/>
      <c r="E286" s="209">
        <v>5.5793991416309012</v>
      </c>
      <c r="F286" s="209">
        <v>1.1436781609195403</v>
      </c>
      <c r="G286" s="209">
        <v>2</v>
      </c>
      <c r="H286" s="209">
        <v>2.6222222222222222</v>
      </c>
      <c r="I286" s="209">
        <v>6.9930069930069934</v>
      </c>
      <c r="J286" s="210"/>
      <c r="K286" s="210"/>
      <c r="L286" s="246">
        <v>2.8695652173913042</v>
      </c>
      <c r="M286" s="211"/>
      <c r="N286" s="245">
        <v>2.3767456442241937</v>
      </c>
      <c r="O286" s="213"/>
      <c r="P286" s="214" t="s">
        <v>232</v>
      </c>
      <c r="Q286" s="214" t="s">
        <v>232</v>
      </c>
      <c r="R286" s="214" t="s">
        <v>232</v>
      </c>
      <c r="S286" s="214" t="s">
        <v>232</v>
      </c>
      <c r="T286" s="214" t="s">
        <v>232</v>
      </c>
      <c r="U286" s="214" t="s">
        <v>232</v>
      </c>
      <c r="V286" s="214" t="s">
        <v>232</v>
      </c>
      <c r="W286" s="214" t="s">
        <v>232</v>
      </c>
      <c r="X286" s="214" t="s">
        <v>232</v>
      </c>
      <c r="Y286" s="222" t="s">
        <v>232</v>
      </c>
      <c r="Z286" s="222"/>
      <c r="AA286" s="215"/>
      <c r="AB286" s="216"/>
      <c r="AC286" s="177"/>
      <c r="AD286" s="178">
        <v>1.6548463356973995</v>
      </c>
      <c r="AE286" s="178"/>
      <c r="AF286" s="178">
        <v>13.333333333333334</v>
      </c>
      <c r="AG286" s="178">
        <v>4.3859649122807012</v>
      </c>
      <c r="AH286" s="178">
        <v>2.6222222222222222</v>
      </c>
      <c r="AI286" s="178">
        <v>6.9930069930069934</v>
      </c>
      <c r="AJ286" s="217">
        <v>2.8695652173913042</v>
      </c>
      <c r="AK286" s="218">
        <v>3.1242696819875428</v>
      </c>
      <c r="AL286" s="170">
        <v>42517</v>
      </c>
      <c r="AM286" s="208">
        <v>2.8350223193575326E-3</v>
      </c>
      <c r="AN286" s="209">
        <v>8.4535401120478318E-3</v>
      </c>
      <c r="AO286" s="209"/>
      <c r="AP286" s="209">
        <v>0</v>
      </c>
      <c r="AQ286" s="209">
        <v>0</v>
      </c>
      <c r="AR286" s="209">
        <v>0</v>
      </c>
      <c r="AS286" s="209">
        <v>0.25032173253353235</v>
      </c>
      <c r="AT286" s="209">
        <v>0</v>
      </c>
      <c r="AU286" s="210">
        <v>0</v>
      </c>
      <c r="AV286" s="210">
        <v>0.11841493155898895</v>
      </c>
      <c r="AW286" s="246">
        <v>0</v>
      </c>
      <c r="AX286" s="211"/>
      <c r="AY286" s="212">
        <v>5.251663270632082E-3</v>
      </c>
      <c r="AZ286" s="177">
        <v>0</v>
      </c>
      <c r="BA286" s="178">
        <v>4.2954883626629317E-2</v>
      </c>
      <c r="BB286" s="178">
        <v>0</v>
      </c>
      <c r="BC286" s="178">
        <v>0.35837981288817761</v>
      </c>
      <c r="BD286" s="178">
        <v>0</v>
      </c>
      <c r="BE286" s="178">
        <v>0.3065789743215338</v>
      </c>
      <c r="BF286" s="178">
        <v>0</v>
      </c>
      <c r="BG286" s="217">
        <v>0</v>
      </c>
      <c r="BH286" s="218">
        <v>0.17976339815844031</v>
      </c>
      <c r="BI286" s="218" t="s">
        <v>273</v>
      </c>
    </row>
    <row r="287" spans="1:61" x14ac:dyDescent="0.2">
      <c r="A287" s="170">
        <v>42520</v>
      </c>
      <c r="B287" s="208">
        <v>2.1276595744680851</v>
      </c>
      <c r="C287" s="209">
        <v>0.94000000000000006</v>
      </c>
      <c r="D287" s="209"/>
      <c r="E287" s="209">
        <v>5.1502145922746783</v>
      </c>
      <c r="F287" s="209">
        <v>3.0459770114942528</v>
      </c>
      <c r="G287" s="209">
        <v>2</v>
      </c>
      <c r="H287" s="209">
        <v>1.288888888888889</v>
      </c>
      <c r="I287" s="209">
        <v>5.9940059940059944</v>
      </c>
      <c r="J287" s="210">
        <v>4.5945945945945947</v>
      </c>
      <c r="K287" s="210"/>
      <c r="L287" s="246">
        <v>2.8985507246376812</v>
      </c>
      <c r="M287" s="211"/>
      <c r="N287" s="245">
        <v>2.5665658666481499</v>
      </c>
      <c r="O287" s="213"/>
      <c r="P287" s="214" t="s">
        <v>232</v>
      </c>
      <c r="Q287" s="214" t="s">
        <v>232</v>
      </c>
      <c r="R287" s="214" t="s">
        <v>232</v>
      </c>
      <c r="S287" s="214" t="s">
        <v>232</v>
      </c>
      <c r="T287" s="214" t="s">
        <v>232</v>
      </c>
      <c r="U287" s="214" t="s">
        <v>232</v>
      </c>
      <c r="V287" s="214" t="s">
        <v>232</v>
      </c>
      <c r="W287" s="214" t="s">
        <v>232</v>
      </c>
      <c r="X287" s="214" t="s">
        <v>232</v>
      </c>
      <c r="Y287" s="222" t="s">
        <v>232</v>
      </c>
      <c r="Z287" s="222"/>
      <c r="AA287" s="215"/>
      <c r="AB287" s="216"/>
      <c r="AC287" s="177"/>
      <c r="AD287" s="178">
        <v>2.1276595744680851</v>
      </c>
      <c r="AE287" s="178"/>
      <c r="AF287" s="178">
        <v>13.333333333333334</v>
      </c>
      <c r="AG287" s="178">
        <v>4.3859649122807012</v>
      </c>
      <c r="AH287" s="178">
        <v>1.288888888888889</v>
      </c>
      <c r="AI287" s="178">
        <v>5.9940059940059944</v>
      </c>
      <c r="AJ287" s="217">
        <v>2.8985507246376812</v>
      </c>
      <c r="AK287" s="218">
        <v>2.8347448000469391</v>
      </c>
      <c r="AL287" s="170">
        <v>42520</v>
      </c>
      <c r="AM287" s="208">
        <v>0</v>
      </c>
      <c r="AN287" s="209">
        <v>2.095919036044917E-3</v>
      </c>
      <c r="AO287" s="209"/>
      <c r="AP287" s="209">
        <v>0</v>
      </c>
      <c r="AQ287" s="209">
        <v>9.7880443487391219E-3</v>
      </c>
      <c r="AR287" s="209">
        <v>0</v>
      </c>
      <c r="AS287" s="209">
        <v>4.387760430035624E-4</v>
      </c>
      <c r="AT287" s="209">
        <v>0</v>
      </c>
      <c r="AU287" s="210">
        <v>0</v>
      </c>
      <c r="AV287" s="210">
        <v>0</v>
      </c>
      <c r="AW287" s="246">
        <v>9.2499247711814482E-3</v>
      </c>
      <c r="AX287" s="211"/>
      <c r="AY287" s="212">
        <v>1.0659113585982367E-4</v>
      </c>
      <c r="AZ287" s="177">
        <v>0</v>
      </c>
      <c r="BA287" s="178">
        <v>0</v>
      </c>
      <c r="BB287" s="178">
        <v>0</v>
      </c>
      <c r="BC287" s="178">
        <v>0</v>
      </c>
      <c r="BD287" s="178">
        <v>0</v>
      </c>
      <c r="BE287" s="178">
        <v>5.3738645805702671E-4</v>
      </c>
      <c r="BF287" s="178">
        <v>0</v>
      </c>
      <c r="BG287" s="217">
        <v>7.0989445672919801E-2</v>
      </c>
      <c r="BH287" s="218">
        <v>2.1907356478298215E-3</v>
      </c>
      <c r="BI287" s="218" t="s">
        <v>273</v>
      </c>
    </row>
    <row r="288" spans="1:61" x14ac:dyDescent="0.2">
      <c r="A288" s="170">
        <v>42521</v>
      </c>
      <c r="B288" s="208">
        <v>1.8823529411764703</v>
      </c>
      <c r="C288" s="209">
        <v>0.96</v>
      </c>
      <c r="D288" s="209"/>
      <c r="E288" s="209">
        <v>3.4334763948497855</v>
      </c>
      <c r="F288" s="209">
        <v>2.8735632183908044</v>
      </c>
      <c r="G288" s="209">
        <v>2.0242914979757085</v>
      </c>
      <c r="H288" s="209">
        <v>0.40178571428571425</v>
      </c>
      <c r="I288" s="209">
        <v>5.9940059940059944</v>
      </c>
      <c r="J288" s="210">
        <v>9.2734790313053743</v>
      </c>
      <c r="K288" s="210"/>
      <c r="L288" s="246">
        <v>2.8985507246376812</v>
      </c>
      <c r="M288" s="211"/>
      <c r="N288" s="245">
        <v>3.7944586039628376</v>
      </c>
      <c r="O288" s="213"/>
      <c r="P288" s="214" t="s">
        <v>232</v>
      </c>
      <c r="Q288" s="214" t="s">
        <v>232</v>
      </c>
      <c r="R288" s="214" t="s">
        <v>232</v>
      </c>
      <c r="S288" s="214" t="s">
        <v>232</v>
      </c>
      <c r="T288" s="214" t="s">
        <v>232</v>
      </c>
      <c r="U288" s="214" t="s">
        <v>232</v>
      </c>
      <c r="V288" s="214" t="s">
        <v>232</v>
      </c>
      <c r="W288" s="214" t="s">
        <v>232</v>
      </c>
      <c r="X288" s="214" t="s">
        <v>232</v>
      </c>
      <c r="Y288" s="222" t="s">
        <v>232</v>
      </c>
      <c r="Z288" s="222"/>
      <c r="AA288" s="215"/>
      <c r="AB288" s="216"/>
      <c r="AC288" s="177"/>
      <c r="AD288" s="178">
        <v>1.8823529411764703</v>
      </c>
      <c r="AE288" s="178"/>
      <c r="AF288" s="178">
        <v>13.333333333333334</v>
      </c>
      <c r="AG288" s="178">
        <v>4.3421052631578947</v>
      </c>
      <c r="AH288" s="178">
        <v>0.40178571428571425</v>
      </c>
      <c r="AI288" s="178">
        <v>5.9940059940059944</v>
      </c>
      <c r="AJ288" s="217">
        <v>2.8985507246376812</v>
      </c>
      <c r="AK288" s="218">
        <v>0.56832048432105176</v>
      </c>
      <c r="AL288" s="170">
        <v>42521</v>
      </c>
      <c r="AM288" s="208">
        <v>1.718195345065171E-5</v>
      </c>
      <c r="AN288" s="209">
        <v>0</v>
      </c>
      <c r="AO288" s="209"/>
      <c r="AP288" s="209">
        <v>2.6046948974352549E-3</v>
      </c>
      <c r="AQ288" s="209">
        <v>0</v>
      </c>
      <c r="AR288" s="209">
        <v>1.043418958379896E-4</v>
      </c>
      <c r="AS288" s="209">
        <v>9.6530729460783723E-3</v>
      </c>
      <c r="AT288" s="209">
        <v>0</v>
      </c>
      <c r="AU288" s="210">
        <v>2.1006220052316543E-2</v>
      </c>
      <c r="AV288" s="210">
        <v>0</v>
      </c>
      <c r="AW288" s="246">
        <v>5.8543827665705379E-4</v>
      </c>
      <c r="AX288" s="211"/>
      <c r="AY288" s="212">
        <v>4.1242570259608701E-4</v>
      </c>
      <c r="AZ288" s="177">
        <v>0</v>
      </c>
      <c r="BA288" s="178">
        <v>2.6033262804017764E-4</v>
      </c>
      <c r="BB288" s="178">
        <v>0</v>
      </c>
      <c r="BC288" s="178">
        <v>0</v>
      </c>
      <c r="BD288" s="178">
        <v>0</v>
      </c>
      <c r="BE288" s="178">
        <v>1.182250207725459E-2</v>
      </c>
      <c r="BF288" s="178">
        <v>0</v>
      </c>
      <c r="BG288" s="217">
        <v>4.493002890691127E-3</v>
      </c>
      <c r="BH288" s="218">
        <v>5.6122216596089817E-3</v>
      </c>
      <c r="BI288" s="218" t="s">
        <v>273</v>
      </c>
    </row>
    <row r="289" spans="1:61" x14ac:dyDescent="0.2">
      <c r="A289" s="170">
        <v>42522</v>
      </c>
      <c r="B289" s="208">
        <v>1.8823529411764703</v>
      </c>
      <c r="C289" s="209">
        <v>1.7774187032922641</v>
      </c>
      <c r="D289" s="209"/>
      <c r="E289" s="209">
        <v>2.8260869565217392</v>
      </c>
      <c r="F289" s="209">
        <v>2.2728564122961532</v>
      </c>
      <c r="G289" s="209">
        <v>2.0242914979757085</v>
      </c>
      <c r="H289" s="209">
        <v>6.3697104677060139</v>
      </c>
      <c r="I289" s="209">
        <v>5.9405940594059405</v>
      </c>
      <c r="J289" s="210">
        <v>3.4782608695652173</v>
      </c>
      <c r="K289" s="210"/>
      <c r="L289" s="246">
        <v>2.1739130434782608</v>
      </c>
      <c r="M289" s="211"/>
      <c r="N289" s="245">
        <v>4.3247644177274269</v>
      </c>
      <c r="O289" s="213"/>
      <c r="P289" s="214"/>
      <c r="Q289" s="214" t="s">
        <v>232</v>
      </c>
      <c r="R289" s="214" t="s">
        <v>232</v>
      </c>
      <c r="S289" s="214" t="s">
        <v>232</v>
      </c>
      <c r="T289" s="214">
        <v>3.0895983522142121</v>
      </c>
      <c r="U289" s="214" t="s">
        <v>232</v>
      </c>
      <c r="V289" s="214">
        <v>2.9473684210526288</v>
      </c>
      <c r="W289" s="214" t="s">
        <v>232</v>
      </c>
      <c r="X289" s="214" t="s">
        <v>232</v>
      </c>
      <c r="Y289" s="222">
        <v>1.2972972972973003</v>
      </c>
      <c r="Z289" s="222"/>
      <c r="AA289" s="215"/>
      <c r="AB289" s="216">
        <v>2.4447546901880468</v>
      </c>
      <c r="AC289" s="177"/>
      <c r="AD289" s="178">
        <v>1.8823529411764703</v>
      </c>
      <c r="AE289" s="178"/>
      <c r="AF289" s="178">
        <v>11.166666666666666</v>
      </c>
      <c r="AG289" s="178">
        <v>2.2222222222222223</v>
      </c>
      <c r="AH289" s="178">
        <v>6.3697104677060139</v>
      </c>
      <c r="AI289" s="178">
        <v>5.9405940594059405</v>
      </c>
      <c r="AJ289" s="217">
        <v>2.1739130434782608</v>
      </c>
      <c r="AK289" s="218">
        <v>6.0172621170828124</v>
      </c>
      <c r="AL289" s="170">
        <v>42522</v>
      </c>
      <c r="AM289" s="208">
        <v>0</v>
      </c>
      <c r="AN289" s="209">
        <v>1.0898778987433567E-2</v>
      </c>
      <c r="AO289" s="209"/>
      <c r="AP289" s="209">
        <v>3.5814554839734752E-2</v>
      </c>
      <c r="AQ289" s="209">
        <v>7.1185777081739076E-3</v>
      </c>
      <c r="AR289" s="209">
        <v>0</v>
      </c>
      <c r="AS289" s="209">
        <v>2.9134729255436545E-2</v>
      </c>
      <c r="AT289" s="209">
        <v>9.4634722758627741E-3</v>
      </c>
      <c r="AU289" s="210">
        <v>2.2111810581385834E-3</v>
      </c>
      <c r="AV289" s="210">
        <v>0</v>
      </c>
      <c r="AW289" s="246">
        <v>0</v>
      </c>
      <c r="AX289" s="211"/>
      <c r="AY289" s="212">
        <v>1.6193653332550134E-3</v>
      </c>
      <c r="AZ289" s="177">
        <v>0</v>
      </c>
      <c r="BA289" s="178">
        <v>0</v>
      </c>
      <c r="BB289" s="178">
        <v>0</v>
      </c>
      <c r="BC289" s="178">
        <v>0</v>
      </c>
      <c r="BD289" s="178">
        <v>4.5601090778091415E-2</v>
      </c>
      <c r="BE289" s="178">
        <v>3.5682460814986577E-2</v>
      </c>
      <c r="BF289" s="178">
        <v>1.2109369514859596E-2</v>
      </c>
      <c r="BG289" s="217">
        <v>0</v>
      </c>
      <c r="BH289" s="218">
        <v>1.8732020539308926E-2</v>
      </c>
      <c r="BI289" s="218" t="s">
        <v>273</v>
      </c>
    </row>
    <row r="290" spans="1:61" x14ac:dyDescent="0.2">
      <c r="A290" s="170">
        <v>42523</v>
      </c>
      <c r="B290" s="208">
        <v>1.8823529411764703</v>
      </c>
      <c r="C290" s="209">
        <v>1.7774187032922641</v>
      </c>
      <c r="D290" s="209"/>
      <c r="E290" s="209">
        <v>2.8260869565217392</v>
      </c>
      <c r="F290" s="209">
        <v>2.2728564122961532</v>
      </c>
      <c r="G290" s="209">
        <v>2.0242914979757085</v>
      </c>
      <c r="H290" s="209">
        <v>6.3697104677060139</v>
      </c>
      <c r="I290" s="209">
        <v>5.9405940594059405</v>
      </c>
      <c r="J290" s="210">
        <v>3.4782608695652173</v>
      </c>
      <c r="K290" s="210"/>
      <c r="L290" s="246">
        <v>2.1739130434782608</v>
      </c>
      <c r="M290" s="211"/>
      <c r="N290" s="245">
        <v>4.3247644177274269</v>
      </c>
      <c r="O290" s="213"/>
      <c r="P290" s="214"/>
      <c r="Q290" s="214" t="s">
        <v>232</v>
      </c>
      <c r="R290" s="214" t="s">
        <v>232</v>
      </c>
      <c r="S290" s="214" t="s">
        <v>232</v>
      </c>
      <c r="T290" s="214">
        <v>3.0895983522142121</v>
      </c>
      <c r="U290" s="214" t="s">
        <v>232</v>
      </c>
      <c r="V290" s="214">
        <v>2.9473684210526288</v>
      </c>
      <c r="W290" s="214" t="s">
        <v>232</v>
      </c>
      <c r="X290" s="214" t="s">
        <v>232</v>
      </c>
      <c r="Y290" s="222">
        <v>1.2972972972973003</v>
      </c>
      <c r="Z290" s="222"/>
      <c r="AA290" s="215"/>
      <c r="AB290" s="216">
        <v>2.4447546901880468</v>
      </c>
      <c r="AC290" s="177"/>
      <c r="AD290" s="178">
        <v>1.8823529411764703</v>
      </c>
      <c r="AE290" s="178"/>
      <c r="AF290" s="178">
        <v>11.166666666666666</v>
      </c>
      <c r="AG290" s="178">
        <v>2.2222222222222223</v>
      </c>
      <c r="AH290" s="178">
        <v>6.3697104677060139</v>
      </c>
      <c r="AI290" s="178">
        <v>5.9405940594059405</v>
      </c>
      <c r="AJ290" s="217">
        <v>2.1739130434782608</v>
      </c>
      <c r="AK290" s="218">
        <v>6.0172621170828124</v>
      </c>
      <c r="AL290" s="170">
        <v>42523</v>
      </c>
      <c r="AM290" s="208">
        <v>0</v>
      </c>
      <c r="AN290" s="209">
        <v>1.0898778987433567E-2</v>
      </c>
      <c r="AO290" s="209"/>
      <c r="AP290" s="209">
        <v>3.5814554839734752E-2</v>
      </c>
      <c r="AQ290" s="209">
        <v>7.1185777081739076E-3</v>
      </c>
      <c r="AR290" s="209">
        <v>0</v>
      </c>
      <c r="AS290" s="209">
        <v>2.9134729255436545E-2</v>
      </c>
      <c r="AT290" s="209">
        <v>9.4634722758627741E-3</v>
      </c>
      <c r="AU290" s="210">
        <v>2.2111810581385834E-3</v>
      </c>
      <c r="AV290" s="210">
        <v>0</v>
      </c>
      <c r="AW290" s="246">
        <v>0</v>
      </c>
      <c r="AX290" s="211"/>
      <c r="AY290" s="212">
        <v>1.6193653332550134E-3</v>
      </c>
      <c r="AZ290" s="177">
        <v>0</v>
      </c>
      <c r="BA290" s="178">
        <v>0</v>
      </c>
      <c r="BB290" s="178">
        <v>0</v>
      </c>
      <c r="BC290" s="178">
        <v>0</v>
      </c>
      <c r="BD290" s="178">
        <v>4.5601090778091415E-2</v>
      </c>
      <c r="BE290" s="178">
        <v>3.5682460814986577E-2</v>
      </c>
      <c r="BF290" s="178">
        <v>1.2109369514859596E-2</v>
      </c>
      <c r="BG290" s="217">
        <v>0</v>
      </c>
      <c r="BH290" s="218">
        <v>1.8732020539308926E-2</v>
      </c>
      <c r="BI290" s="218" t="s">
        <v>273</v>
      </c>
    </row>
    <row r="291" spans="1:61" x14ac:dyDescent="0.2">
      <c r="A291" s="170">
        <v>42524</v>
      </c>
      <c r="B291" s="208">
        <v>2.6506024096385543</v>
      </c>
      <c r="C291" s="209">
        <v>0.58656957928802589</v>
      </c>
      <c r="D291" s="209"/>
      <c r="E291" s="209">
        <v>2.6086956521739131</v>
      </c>
      <c r="F291" s="209">
        <v>1.125</v>
      </c>
      <c r="G291" s="209">
        <v>1.214574898785425</v>
      </c>
      <c r="H291" s="209">
        <v>2.1352313167259789</v>
      </c>
      <c r="I291" s="209">
        <v>5.9405940594059405</v>
      </c>
      <c r="J291" s="210">
        <v>2.8695652173913042</v>
      </c>
      <c r="K291" s="210"/>
      <c r="L291" s="246">
        <v>2.1739130434782608</v>
      </c>
      <c r="M291" s="211"/>
      <c r="N291" s="245">
        <v>1.0091325523334567</v>
      </c>
      <c r="O291" s="213"/>
      <c r="P291" s="214"/>
      <c r="Q291" s="214" t="s">
        <v>232</v>
      </c>
      <c r="R291" s="214" t="s">
        <v>232</v>
      </c>
      <c r="S291" s="214" t="s">
        <v>232</v>
      </c>
      <c r="T291" s="214">
        <v>2.8836251287332622</v>
      </c>
      <c r="U291" s="214" t="s">
        <v>232</v>
      </c>
      <c r="V291" s="214">
        <v>2.9473684210526288</v>
      </c>
      <c r="W291" s="214" t="s">
        <v>232</v>
      </c>
      <c r="X291" s="214" t="s">
        <v>232</v>
      </c>
      <c r="Y291" s="222">
        <v>4.5161290322580676</v>
      </c>
      <c r="Z291" s="222"/>
      <c r="AA291" s="215"/>
      <c r="AB291" s="216">
        <v>3.4490408606813197</v>
      </c>
      <c r="AC291" s="177">
        <v>8.8926174496644297</v>
      </c>
      <c r="AD291" s="178">
        <v>2.6506024096385543</v>
      </c>
      <c r="AE291" s="178"/>
      <c r="AF291" s="178">
        <v>11.166666666666666</v>
      </c>
      <c r="AG291" s="178">
        <v>5.1111111111111116</v>
      </c>
      <c r="AH291" s="178">
        <v>2.1352313167259789</v>
      </c>
      <c r="AI291" s="178">
        <v>5.9405940594059405</v>
      </c>
      <c r="AJ291" s="217">
        <v>2.1739130434782608</v>
      </c>
      <c r="AK291" s="218">
        <v>3.2142656145566542</v>
      </c>
      <c r="AL291" s="170">
        <v>42524</v>
      </c>
      <c r="AM291" s="208">
        <v>1.1454635633767808E-3</v>
      </c>
      <c r="AN291" s="209">
        <v>1.0130275340883765E-2</v>
      </c>
      <c r="AO291" s="209"/>
      <c r="AP291" s="209">
        <v>0</v>
      </c>
      <c r="AQ291" s="209">
        <v>1.9576088697478244E-2</v>
      </c>
      <c r="AR291" s="209">
        <v>0</v>
      </c>
      <c r="AS291" s="209">
        <v>2.1061250064170998E-3</v>
      </c>
      <c r="AT291" s="209">
        <v>0</v>
      </c>
      <c r="AU291" s="210">
        <v>0</v>
      </c>
      <c r="AV291" s="210">
        <v>0</v>
      </c>
      <c r="AW291" s="246">
        <v>0</v>
      </c>
      <c r="AX291" s="211"/>
      <c r="AY291" s="212">
        <v>3.4027170293712941E-4</v>
      </c>
      <c r="AZ291" s="177">
        <v>0</v>
      </c>
      <c r="BA291" s="178">
        <v>1.7355508536011845E-2</v>
      </c>
      <c r="BB291" s="178">
        <v>0</v>
      </c>
      <c r="BC291" s="178">
        <v>0</v>
      </c>
      <c r="BD291" s="178">
        <v>2.8880690826124562E-2</v>
      </c>
      <c r="BE291" s="178">
        <v>2.5794549986737285E-3</v>
      </c>
      <c r="BF291" s="178">
        <v>0</v>
      </c>
      <c r="BG291" s="217">
        <v>0</v>
      </c>
      <c r="BH291" s="218">
        <v>7.0398920817902142E-3</v>
      </c>
      <c r="BI291" s="218" t="s">
        <v>273</v>
      </c>
    </row>
    <row r="292" spans="1:61" x14ac:dyDescent="0.2">
      <c r="A292" s="170">
        <v>42527</v>
      </c>
      <c r="B292" s="208">
        <v>0.96385542168674709</v>
      </c>
      <c r="C292" s="209">
        <v>0.98989898989898983</v>
      </c>
      <c r="D292" s="209"/>
      <c r="E292" s="209">
        <v>2.8260869565217392</v>
      </c>
      <c r="F292" s="209">
        <v>1.6835207050449128</v>
      </c>
      <c r="G292" s="209">
        <v>2.0080321285140563</v>
      </c>
      <c r="H292" s="209">
        <v>4.4343891402714934</v>
      </c>
      <c r="I292" s="209">
        <v>5.9405940594059405</v>
      </c>
      <c r="J292" s="210">
        <v>3.4492753623188404</v>
      </c>
      <c r="K292" s="210"/>
      <c r="L292" s="246">
        <v>2.1739130434782608</v>
      </c>
      <c r="M292" s="211"/>
      <c r="N292" s="245">
        <v>2.3845200807324618</v>
      </c>
      <c r="O292" s="213"/>
      <c r="P292" s="214"/>
      <c r="Q292" s="214" t="s">
        <v>232</v>
      </c>
      <c r="R292" s="214" t="s">
        <v>232</v>
      </c>
      <c r="S292" s="214" t="s">
        <v>232</v>
      </c>
      <c r="T292" s="214">
        <v>2.8836251287332622</v>
      </c>
      <c r="U292" s="214" t="s">
        <v>232</v>
      </c>
      <c r="V292" s="214">
        <v>2.9473684210526288</v>
      </c>
      <c r="W292" s="214" t="s">
        <v>232</v>
      </c>
      <c r="X292" s="214" t="s">
        <v>232</v>
      </c>
      <c r="Y292" s="222">
        <v>4.5161290322580676</v>
      </c>
      <c r="Z292" s="222"/>
      <c r="AA292" s="215"/>
      <c r="AB292" s="216">
        <v>3.4490408606813197</v>
      </c>
      <c r="AC292" s="177">
        <v>8.8926174496644297</v>
      </c>
      <c r="AD292" s="178">
        <v>0.96385542168674709</v>
      </c>
      <c r="AE292" s="178"/>
      <c r="AF292" s="178">
        <v>11.166666666666666</v>
      </c>
      <c r="AG292" s="178">
        <v>4</v>
      </c>
      <c r="AH292" s="178">
        <v>4.4343891402714934</v>
      </c>
      <c r="AI292" s="178">
        <v>5.9405940594059405</v>
      </c>
      <c r="AJ292" s="217">
        <v>2.1739130434782608</v>
      </c>
      <c r="AK292" s="218">
        <v>3.8251707414471183</v>
      </c>
      <c r="AL292" s="170">
        <v>42527</v>
      </c>
      <c r="AM292" s="208">
        <v>1.1454635633767808E-3</v>
      </c>
      <c r="AN292" s="209">
        <v>5.2397975901122924E-3</v>
      </c>
      <c r="AO292" s="209"/>
      <c r="AP292" s="209">
        <v>5.1768311086525685E-3</v>
      </c>
      <c r="AQ292" s="209">
        <v>1.2457510989304338E-2</v>
      </c>
      <c r="AR292" s="209">
        <v>2.4833371209441522E-4</v>
      </c>
      <c r="AS292" s="209">
        <v>7.7224583568626989E-3</v>
      </c>
      <c r="AT292" s="209">
        <v>0</v>
      </c>
      <c r="AU292" s="210">
        <v>0</v>
      </c>
      <c r="AV292" s="210">
        <v>0</v>
      </c>
      <c r="AW292" s="246">
        <v>0</v>
      </c>
      <c r="AX292" s="211"/>
      <c r="AY292" s="212">
        <v>7.0678122393206155E-4</v>
      </c>
      <c r="AZ292" s="177">
        <v>0</v>
      </c>
      <c r="BA292" s="178">
        <v>1.7355508536011845E-2</v>
      </c>
      <c r="BB292" s="178">
        <v>0</v>
      </c>
      <c r="BC292" s="178">
        <v>0</v>
      </c>
      <c r="BD292" s="178">
        <v>0</v>
      </c>
      <c r="BE292" s="178">
        <v>9.4580016618036715E-3</v>
      </c>
      <c r="BF292" s="178">
        <v>0</v>
      </c>
      <c r="BG292" s="217">
        <v>0</v>
      </c>
      <c r="BH292" s="218">
        <v>9.2552427368990213E-3</v>
      </c>
      <c r="BI292" s="218" t="s">
        <v>273</v>
      </c>
    </row>
    <row r="293" spans="1:61" x14ac:dyDescent="0.2">
      <c r="A293" s="170">
        <v>42528</v>
      </c>
      <c r="B293" s="208">
        <v>2.8915662650602409</v>
      </c>
      <c r="C293" s="209">
        <v>0.96969696969696972</v>
      </c>
      <c r="D293" s="209"/>
      <c r="E293" s="209">
        <v>2.1739130434782608</v>
      </c>
      <c r="F293" s="209">
        <v>1.6648044692737431</v>
      </c>
      <c r="G293" s="209">
        <v>0.4</v>
      </c>
      <c r="H293" s="209">
        <v>2.2727272727272729</v>
      </c>
      <c r="I293" s="209">
        <v>2.9702970297029703</v>
      </c>
      <c r="J293" s="210">
        <v>2.0289855072463765</v>
      </c>
      <c r="K293" s="210"/>
      <c r="L293" s="246">
        <v>2.1739130434782608</v>
      </c>
      <c r="M293" s="211"/>
      <c r="N293" s="245">
        <v>0.75090540200824329</v>
      </c>
      <c r="O293" s="213"/>
      <c r="P293" s="214"/>
      <c r="Q293" s="214" t="s">
        <v>232</v>
      </c>
      <c r="R293" s="214" t="s">
        <v>232</v>
      </c>
      <c r="S293" s="214" t="s">
        <v>232</v>
      </c>
      <c r="T293" s="214">
        <v>2.8836251287332622</v>
      </c>
      <c r="U293" s="214" t="s">
        <v>232</v>
      </c>
      <c r="V293" s="214" t="s">
        <v>232</v>
      </c>
      <c r="W293" s="214" t="s">
        <v>232</v>
      </c>
      <c r="X293" s="214" t="s">
        <v>232</v>
      </c>
      <c r="Y293" s="222">
        <v>3.9153439153439185</v>
      </c>
      <c r="Z293" s="222"/>
      <c r="AA293" s="215"/>
      <c r="AB293" s="216">
        <v>3.3994845220385903</v>
      </c>
      <c r="AC293" s="177">
        <v>8.8926174496644297</v>
      </c>
      <c r="AD293" s="178">
        <v>2.8915662650602409</v>
      </c>
      <c r="AE293" s="178"/>
      <c r="AF293" s="178">
        <v>11.166666666666666</v>
      </c>
      <c r="AG293" s="178">
        <v>2.8077753779697625</v>
      </c>
      <c r="AH293" s="178">
        <v>2.2727272727272729</v>
      </c>
      <c r="AI293" s="178">
        <v>2.9702970297029703</v>
      </c>
      <c r="AJ293" s="217">
        <v>2.1739130434782608</v>
      </c>
      <c r="AK293" s="218">
        <v>2.4068020845465976</v>
      </c>
      <c r="AL293" s="170">
        <v>42528</v>
      </c>
      <c r="AM293" s="208">
        <v>0</v>
      </c>
      <c r="AN293" s="209">
        <v>4.1918380720898339E-3</v>
      </c>
      <c r="AO293" s="209"/>
      <c r="AP293" s="209">
        <v>0</v>
      </c>
      <c r="AQ293" s="209">
        <v>3.2033599686782578E-2</v>
      </c>
      <c r="AR293" s="209">
        <v>7.9299840836872095E-4</v>
      </c>
      <c r="AS293" s="209">
        <v>7.8979687740641236E-3</v>
      </c>
      <c r="AT293" s="209">
        <v>0</v>
      </c>
      <c r="AU293" s="210">
        <v>0</v>
      </c>
      <c r="AV293" s="210">
        <v>0.25374628191211923</v>
      </c>
      <c r="AW293" s="246">
        <v>0</v>
      </c>
      <c r="AX293" s="211"/>
      <c r="AY293" s="212">
        <v>9.9703708619650446E-4</v>
      </c>
      <c r="AZ293" s="177">
        <v>0</v>
      </c>
      <c r="BA293" s="178">
        <v>0</v>
      </c>
      <c r="BB293" s="178">
        <v>0</v>
      </c>
      <c r="BC293" s="178">
        <v>0</v>
      </c>
      <c r="BD293" s="178">
        <v>4.4081054418821701E-2</v>
      </c>
      <c r="BE293" s="178">
        <v>9.6729562450264834E-3</v>
      </c>
      <c r="BF293" s="178">
        <v>0</v>
      </c>
      <c r="BG293" s="217">
        <v>0</v>
      </c>
      <c r="BH293" s="218">
        <v>5.8583717323988493E-3</v>
      </c>
      <c r="BI293" s="218" t="s">
        <v>273</v>
      </c>
    </row>
    <row r="294" spans="1:61" x14ac:dyDescent="0.2">
      <c r="A294" s="170">
        <v>42529</v>
      </c>
      <c r="B294" s="208">
        <v>2.6506024096385543</v>
      </c>
      <c r="C294" s="209">
        <v>0.94037615046018408</v>
      </c>
      <c r="D294" s="209"/>
      <c r="E294" s="209">
        <v>2.1739130434782608</v>
      </c>
      <c r="F294" s="209">
        <v>2.7777777777777777</v>
      </c>
      <c r="G294" s="209">
        <v>0.4</v>
      </c>
      <c r="H294" s="209">
        <v>4.0909090909090908</v>
      </c>
      <c r="I294" s="209">
        <v>3.9603960396039604</v>
      </c>
      <c r="J294" s="210">
        <v>2.0289855072463765</v>
      </c>
      <c r="K294" s="210"/>
      <c r="L294" s="246">
        <v>2.1739130434782608</v>
      </c>
      <c r="M294" s="211"/>
      <c r="N294" s="245">
        <v>2.16718794682801</v>
      </c>
      <c r="O294" s="213"/>
      <c r="P294" s="214"/>
      <c r="Q294" s="214" t="s">
        <v>232</v>
      </c>
      <c r="R294" s="214" t="s">
        <v>232</v>
      </c>
      <c r="S294" s="214" t="s">
        <v>232</v>
      </c>
      <c r="T294" s="214">
        <v>2.8836251287332622</v>
      </c>
      <c r="U294" s="214" t="s">
        <v>232</v>
      </c>
      <c r="V294" s="214" t="s">
        <v>232</v>
      </c>
      <c r="W294" s="214" t="s">
        <v>232</v>
      </c>
      <c r="X294" s="214" t="s">
        <v>232</v>
      </c>
      <c r="Y294" s="222">
        <v>1.7222820236813718</v>
      </c>
      <c r="Z294" s="222"/>
      <c r="AA294" s="215"/>
      <c r="AB294" s="216">
        <v>2.302953576207317</v>
      </c>
      <c r="AC294" s="177">
        <v>8.8926174496644297</v>
      </c>
      <c r="AD294" s="178">
        <v>2.6506024096385543</v>
      </c>
      <c r="AE294" s="178"/>
      <c r="AF294" s="178">
        <v>11.166666666666666</v>
      </c>
      <c r="AG294" s="178">
        <v>1.9607843137254901</v>
      </c>
      <c r="AH294" s="178">
        <v>4.0909090909090908</v>
      </c>
      <c r="AI294" s="178">
        <v>3.9603960396039604</v>
      </c>
      <c r="AJ294" s="217">
        <v>2.1739130434782608</v>
      </c>
      <c r="AK294" s="218">
        <v>4.0542062389729345</v>
      </c>
      <c r="AL294" s="170">
        <v>42529</v>
      </c>
      <c r="AM294" s="208">
        <v>0</v>
      </c>
      <c r="AN294" s="209">
        <v>1.1317962794642551E-2</v>
      </c>
      <c r="AO294" s="209"/>
      <c r="AP294" s="209">
        <v>0</v>
      </c>
      <c r="AQ294" s="209">
        <v>4.2711466249043442E-2</v>
      </c>
      <c r="AR294" s="209">
        <v>1.043418958379896E-4</v>
      </c>
      <c r="AS294" s="209">
        <v>5.221434911742393E-3</v>
      </c>
      <c r="AT294" s="209">
        <v>0</v>
      </c>
      <c r="AU294" s="210">
        <v>0</v>
      </c>
      <c r="AV294" s="210">
        <v>0</v>
      </c>
      <c r="AW294" s="246">
        <v>0</v>
      </c>
      <c r="AX294" s="211"/>
      <c r="AY294" s="212">
        <v>3.5175074833741809E-4</v>
      </c>
      <c r="AZ294" s="177">
        <v>0</v>
      </c>
      <c r="BA294" s="178">
        <v>0</v>
      </c>
      <c r="BB294" s="178">
        <v>0</v>
      </c>
      <c r="BC294" s="178">
        <v>0</v>
      </c>
      <c r="BD294" s="178">
        <v>1.5200363592697138E-3</v>
      </c>
      <c r="BE294" s="178">
        <v>6.394898850878618E-3</v>
      </c>
      <c r="BF294" s="178">
        <v>0</v>
      </c>
      <c r="BG294" s="217">
        <v>0</v>
      </c>
      <c r="BH294" s="218">
        <v>2.9784158807573979E-3</v>
      </c>
      <c r="BI294" s="218" t="s">
        <v>273</v>
      </c>
    </row>
    <row r="295" spans="1:61" x14ac:dyDescent="0.2">
      <c r="A295" s="170">
        <v>42530</v>
      </c>
      <c r="B295" s="208">
        <v>2.6506024096385543</v>
      </c>
      <c r="C295" s="209">
        <v>0.74581737552912719</v>
      </c>
      <c r="D295" s="209"/>
      <c r="E295" s="209">
        <v>2.1739130434782608</v>
      </c>
      <c r="F295" s="209"/>
      <c r="G295" s="209">
        <v>2.4</v>
      </c>
      <c r="H295" s="209">
        <v>3.0275229357798166</v>
      </c>
      <c r="I295" s="209">
        <v>3.9603960396039604</v>
      </c>
      <c r="J295" s="210">
        <v>1.4492753623188406</v>
      </c>
      <c r="K295" s="210"/>
      <c r="L295" s="246"/>
      <c r="M295" s="211"/>
      <c r="N295" s="245">
        <v>1.2552436275729728</v>
      </c>
      <c r="O295" s="213"/>
      <c r="P295" s="214"/>
      <c r="Q295" s="214" t="s">
        <v>232</v>
      </c>
      <c r="R295" s="214" t="s">
        <v>232</v>
      </c>
      <c r="S295" s="214" t="s">
        <v>232</v>
      </c>
      <c r="T295" s="214">
        <v>2.8836251287332622</v>
      </c>
      <c r="U295" s="214" t="s">
        <v>232</v>
      </c>
      <c r="V295" s="214" t="s">
        <v>232</v>
      </c>
      <c r="W295" s="214" t="s">
        <v>232</v>
      </c>
      <c r="X295" s="214" t="s">
        <v>232</v>
      </c>
      <c r="Y295" s="222">
        <v>4.6286329386436993</v>
      </c>
      <c r="Z295" s="222"/>
      <c r="AA295" s="215"/>
      <c r="AB295" s="216">
        <v>3.7561290336884809</v>
      </c>
      <c r="AC295" s="177">
        <v>8.8926174496644297</v>
      </c>
      <c r="AD295" s="178">
        <v>2.6506024096385543</v>
      </c>
      <c r="AE295" s="178"/>
      <c r="AF295" s="178">
        <v>8.3333333333333321</v>
      </c>
      <c r="AG295" s="178">
        <v>1.9607843137254901</v>
      </c>
      <c r="AH295" s="178">
        <v>3.0275229357798166</v>
      </c>
      <c r="AI295" s="178">
        <v>3.9603960396039604</v>
      </c>
      <c r="AJ295" s="217"/>
      <c r="AK295" s="218">
        <v>2.588971505195989</v>
      </c>
      <c r="AL295" s="170">
        <v>42530</v>
      </c>
      <c r="AM295" s="208">
        <v>0</v>
      </c>
      <c r="AN295" s="209">
        <v>1.0549459148092749E-2</v>
      </c>
      <c r="AO295" s="209"/>
      <c r="AP295" s="209">
        <v>0</v>
      </c>
      <c r="AQ295" s="209">
        <v>2.6694666405652153E-2</v>
      </c>
      <c r="AR295" s="209">
        <v>3.9649920418436047E-4</v>
      </c>
      <c r="AS295" s="209">
        <v>1.2680627642802953E-2</v>
      </c>
      <c r="AT295" s="209">
        <v>0</v>
      </c>
      <c r="AU295" s="210">
        <v>0</v>
      </c>
      <c r="AV295" s="210">
        <v>0</v>
      </c>
      <c r="AW295" s="246">
        <v>1.7563148299711614E-3</v>
      </c>
      <c r="AX295" s="211"/>
      <c r="AY295" s="212">
        <v>7.0924101937498056E-4</v>
      </c>
      <c r="AZ295" s="177">
        <v>0</v>
      </c>
      <c r="BA295" s="178">
        <v>0</v>
      </c>
      <c r="BB295" s="178">
        <v>0</v>
      </c>
      <c r="BC295" s="178">
        <v>0</v>
      </c>
      <c r="BD295" s="178">
        <v>5.3201272574439984E-3</v>
      </c>
      <c r="BE295" s="178">
        <v>1.5530468637848073E-2</v>
      </c>
      <c r="BF295" s="178">
        <v>0</v>
      </c>
      <c r="BG295" s="217">
        <v>1.3479008672073379E-2</v>
      </c>
      <c r="BH295" s="218">
        <v>7.6552672637648818E-3</v>
      </c>
      <c r="BI295" s="218" t="s">
        <v>273</v>
      </c>
    </row>
    <row r="296" spans="1:61" x14ac:dyDescent="0.2">
      <c r="A296" s="170">
        <v>42531</v>
      </c>
      <c r="B296" s="208">
        <v>2.4096385542168677</v>
      </c>
      <c r="C296" s="209">
        <v>0.72028811524609848</v>
      </c>
      <c r="D296" s="209"/>
      <c r="E296" s="209">
        <v>2.1551724137931036</v>
      </c>
      <c r="F296" s="209"/>
      <c r="G296" s="209">
        <v>0.4</v>
      </c>
      <c r="H296" s="209">
        <v>2.8832951945080092</v>
      </c>
      <c r="I296" s="209">
        <v>4.8514851485148514</v>
      </c>
      <c r="J296" s="210">
        <v>1.4622500746045957</v>
      </c>
      <c r="K296" s="210"/>
      <c r="L296" s="246">
        <v>5.1739130434782608</v>
      </c>
      <c r="M296" s="211"/>
      <c r="N296" s="245">
        <v>1.6584278827845269</v>
      </c>
      <c r="O296" s="213"/>
      <c r="P296" s="214"/>
      <c r="Q296" s="214" t="s">
        <v>232</v>
      </c>
      <c r="R296" s="214" t="s">
        <v>232</v>
      </c>
      <c r="S296" s="214" t="s">
        <v>232</v>
      </c>
      <c r="T296" s="214">
        <v>2.8836251287332622</v>
      </c>
      <c r="U296" s="214" t="s">
        <v>232</v>
      </c>
      <c r="V296" s="214">
        <v>3.5791757049891508</v>
      </c>
      <c r="W296" s="214" t="s">
        <v>232</v>
      </c>
      <c r="X296" s="214" t="s">
        <v>232</v>
      </c>
      <c r="Y296" s="222">
        <v>1.0810810810810811</v>
      </c>
      <c r="Z296" s="222"/>
      <c r="AA296" s="215"/>
      <c r="AB296" s="216">
        <v>2.514627304934498</v>
      </c>
      <c r="AC296" s="177">
        <v>8.9810017271157179</v>
      </c>
      <c r="AD296" s="178">
        <v>2.4096385542168677</v>
      </c>
      <c r="AE296" s="178"/>
      <c r="AF296" s="178"/>
      <c r="AG296" s="178">
        <v>1.9607843137254901</v>
      </c>
      <c r="AH296" s="178">
        <v>2.8832951945080092</v>
      </c>
      <c r="AI296" s="178">
        <v>4.8514851485148514</v>
      </c>
      <c r="AJ296" s="217">
        <v>5.1739130434782608</v>
      </c>
      <c r="AK296" s="218">
        <v>2.9670937770884089</v>
      </c>
      <c r="AL296" s="170">
        <v>42531</v>
      </c>
      <c r="AM296" s="208">
        <v>0</v>
      </c>
      <c r="AN296" s="209">
        <v>8.5932680477841597E-3</v>
      </c>
      <c r="AO296" s="209"/>
      <c r="AP296" s="209">
        <v>4.2651878945502292E-3</v>
      </c>
      <c r="AQ296" s="209">
        <v>1.0677866562260861E-2</v>
      </c>
      <c r="AR296" s="209">
        <v>6.1457376648575864E-4</v>
      </c>
      <c r="AS296" s="209">
        <v>1.8999002662054253E-2</v>
      </c>
      <c r="AT296" s="209">
        <v>1.2788476048463209E-3</v>
      </c>
      <c r="AU296" s="210">
        <v>3.3167715872078757E-3</v>
      </c>
      <c r="AV296" s="210">
        <v>1.40970156617844E-3</v>
      </c>
      <c r="AW296" s="246">
        <v>0</v>
      </c>
      <c r="AX296" s="211"/>
      <c r="AY296" s="212">
        <v>1.0732907449269938E-3</v>
      </c>
      <c r="AZ296" s="177">
        <v>1.3516940514587359E-2</v>
      </c>
      <c r="BA296" s="178">
        <v>0</v>
      </c>
      <c r="BB296" s="178">
        <v>0</v>
      </c>
      <c r="BC296" s="178">
        <v>0</v>
      </c>
      <c r="BD296" s="178">
        <v>0</v>
      </c>
      <c r="BE296" s="178">
        <v>2.3268833633869258E-2</v>
      </c>
      <c r="BF296" s="178">
        <v>1.6364012857918375E-3</v>
      </c>
      <c r="BG296" s="217">
        <v>0</v>
      </c>
      <c r="BH296" s="218">
        <v>1.1273673333775935E-2</v>
      </c>
      <c r="BI296" s="218" t="s">
        <v>273</v>
      </c>
    </row>
    <row r="297" spans="1:61" x14ac:dyDescent="0.2">
      <c r="A297" s="170">
        <v>42534</v>
      </c>
      <c r="B297" s="208">
        <v>2.1686746987951806</v>
      </c>
      <c r="C297" s="209">
        <v>0.60120240480961928</v>
      </c>
      <c r="D297" s="209"/>
      <c r="E297" s="209">
        <v>1.9736842105263157</v>
      </c>
      <c r="F297" s="209"/>
      <c r="G297" s="209">
        <v>0.4</v>
      </c>
      <c r="H297" s="209">
        <v>0.91743119266055051</v>
      </c>
      <c r="I297" s="209">
        <v>5</v>
      </c>
      <c r="J297" s="210">
        <v>1.4925373134328357</v>
      </c>
      <c r="K297" s="210"/>
      <c r="L297" s="246">
        <v>5.25</v>
      </c>
      <c r="M297" s="211"/>
      <c r="N297" s="245">
        <v>1.5369964531183242</v>
      </c>
      <c r="O297" s="213"/>
      <c r="P297" s="214"/>
      <c r="Q297" s="214" t="s">
        <v>232</v>
      </c>
      <c r="R297" s="214" t="s">
        <v>232</v>
      </c>
      <c r="S297" s="214" t="s">
        <v>232</v>
      </c>
      <c r="T297" s="214">
        <v>2.8836251287332622</v>
      </c>
      <c r="U297" s="214" t="s">
        <v>232</v>
      </c>
      <c r="V297" s="214">
        <v>3.5791757049891508</v>
      </c>
      <c r="W297" s="214" t="s">
        <v>232</v>
      </c>
      <c r="X297" s="214" t="s">
        <v>232</v>
      </c>
      <c r="Y297" s="222">
        <v>4.1081081081081052</v>
      </c>
      <c r="Z297" s="222"/>
      <c r="AA297" s="215"/>
      <c r="AB297" s="216">
        <v>3.5236363139435061</v>
      </c>
      <c r="AC297" s="177">
        <v>8.9810017271157179</v>
      </c>
      <c r="AD297" s="178">
        <v>2.1686746987951806</v>
      </c>
      <c r="AE297" s="178"/>
      <c r="AF297" s="178"/>
      <c r="AG297" s="178">
        <v>0.8714596949891068</v>
      </c>
      <c r="AH297" s="178">
        <v>0.91743119266055051</v>
      </c>
      <c r="AI297" s="178">
        <v>5</v>
      </c>
      <c r="AJ297" s="217">
        <v>5.25</v>
      </c>
      <c r="AK297" s="218">
        <v>1.577708038017416</v>
      </c>
      <c r="AL297" s="170">
        <v>42534</v>
      </c>
      <c r="AM297" s="208">
        <v>0</v>
      </c>
      <c r="AN297" s="209">
        <v>2.4452388753857363E-3</v>
      </c>
      <c r="AO297" s="209"/>
      <c r="AP297" s="209">
        <v>4.2326292083322888E-3</v>
      </c>
      <c r="AQ297" s="209">
        <v>3.5592888540869538E-3</v>
      </c>
      <c r="AR297" s="209">
        <v>0</v>
      </c>
      <c r="AS297" s="209">
        <v>9.4249094037165207E-2</v>
      </c>
      <c r="AT297" s="209">
        <v>4.8596208984160193E-2</v>
      </c>
      <c r="AU297" s="210">
        <v>3.3167715872078757E-3</v>
      </c>
      <c r="AV297" s="210">
        <v>0</v>
      </c>
      <c r="AW297" s="246">
        <v>1.1708765533141076E-2</v>
      </c>
      <c r="AX297" s="211"/>
      <c r="AY297" s="212">
        <v>2.149861217111213E-3</v>
      </c>
      <c r="AZ297" s="177">
        <v>0</v>
      </c>
      <c r="BA297" s="178">
        <v>0</v>
      </c>
      <c r="BB297" s="178">
        <v>0</v>
      </c>
      <c r="BC297" s="178">
        <v>0</v>
      </c>
      <c r="BD297" s="178">
        <v>2.5840618107585134E-2</v>
      </c>
      <c r="BE297" s="178">
        <v>0.11543061119064935</v>
      </c>
      <c r="BF297" s="178">
        <v>6.2183248860089822E-2</v>
      </c>
      <c r="BG297" s="217">
        <v>8.986005781382253E-2</v>
      </c>
      <c r="BH297" s="218">
        <v>6.0848297993655272E-2</v>
      </c>
      <c r="BI297" s="218" t="s">
        <v>273</v>
      </c>
    </row>
    <row r="298" spans="1:61" x14ac:dyDescent="0.2">
      <c r="A298" s="170">
        <v>42535</v>
      </c>
      <c r="B298" s="208">
        <v>0.96385542168674709</v>
      </c>
      <c r="C298" s="209">
        <v>0.5410821643286573</v>
      </c>
      <c r="D298" s="209"/>
      <c r="E298" s="209">
        <v>1.956521739130435</v>
      </c>
      <c r="F298" s="209"/>
      <c r="G298" s="209">
        <v>2</v>
      </c>
      <c r="H298" s="209">
        <v>0.41265474552957354</v>
      </c>
      <c r="I298" s="209">
        <v>5</v>
      </c>
      <c r="J298" s="210">
        <v>1.4626865671641791</v>
      </c>
      <c r="K298" s="210"/>
      <c r="L298" s="246">
        <v>5.1470588235294112</v>
      </c>
      <c r="M298" s="211"/>
      <c r="N298" s="245">
        <v>0.92591608034581907</v>
      </c>
      <c r="O298" s="213"/>
      <c r="P298" s="214"/>
      <c r="Q298" s="214" t="s">
        <v>232</v>
      </c>
      <c r="R298" s="214" t="s">
        <v>232</v>
      </c>
      <c r="S298" s="214" t="s">
        <v>232</v>
      </c>
      <c r="T298" s="214">
        <v>2.8836251287332622</v>
      </c>
      <c r="U298" s="214" t="s">
        <v>232</v>
      </c>
      <c r="V298" s="214">
        <v>3.5791757049891508</v>
      </c>
      <c r="W298" s="214" t="s">
        <v>232</v>
      </c>
      <c r="X298" s="214" t="s">
        <v>232</v>
      </c>
      <c r="Y298" s="222">
        <v>2.4864864864864833</v>
      </c>
      <c r="Z298" s="222"/>
      <c r="AA298" s="215"/>
      <c r="AB298" s="216">
        <v>2.9830957734029653</v>
      </c>
      <c r="AC298" s="177">
        <v>8.9810017271157179</v>
      </c>
      <c r="AD298" s="178">
        <v>0.96385542168674709</v>
      </c>
      <c r="AE298" s="178"/>
      <c r="AF298" s="178">
        <v>8.3333333333333321</v>
      </c>
      <c r="AG298" s="178">
        <v>4.1394335511982572</v>
      </c>
      <c r="AH298" s="178">
        <v>0.41265474552957354</v>
      </c>
      <c r="AI298" s="178">
        <v>5</v>
      </c>
      <c r="AJ298" s="217">
        <v>5.1470588235294112</v>
      </c>
      <c r="AK298" s="218">
        <v>1.7096790640550221</v>
      </c>
      <c r="AL298" s="170">
        <v>42535</v>
      </c>
      <c r="AM298" s="208">
        <v>2.5772930175977566E-3</v>
      </c>
      <c r="AN298" s="209">
        <v>6.9863967868163891E-4</v>
      </c>
      <c r="AO298" s="209"/>
      <c r="AP298" s="209">
        <v>6.5117372435881372E-4</v>
      </c>
      <c r="AQ298" s="209">
        <v>3.5592888540869538E-3</v>
      </c>
      <c r="AR298" s="209">
        <v>5.9996590106844018E-4</v>
      </c>
      <c r="AS298" s="209">
        <v>2.939799488123868E-3</v>
      </c>
      <c r="AT298" s="209">
        <v>0</v>
      </c>
      <c r="AU298" s="210">
        <v>0</v>
      </c>
      <c r="AV298" s="210">
        <v>0</v>
      </c>
      <c r="AW298" s="246">
        <v>0</v>
      </c>
      <c r="AX298" s="211"/>
      <c r="AY298" s="212">
        <v>9.2324322290893428E-4</v>
      </c>
      <c r="AZ298" s="177">
        <v>0</v>
      </c>
      <c r="BA298" s="178">
        <v>3.9049894206026649E-2</v>
      </c>
      <c r="BB298" s="178">
        <v>0</v>
      </c>
      <c r="BC298" s="178">
        <v>0</v>
      </c>
      <c r="BD298" s="178">
        <v>4.4841072598456558E-2</v>
      </c>
      <c r="BE298" s="178">
        <v>3.6004892689820798E-3</v>
      </c>
      <c r="BF298" s="178">
        <v>0</v>
      </c>
      <c r="BG298" s="217">
        <v>0</v>
      </c>
      <c r="BH298" s="218">
        <v>1.4178244192696374E-2</v>
      </c>
      <c r="BI298" s="218" t="s">
        <v>273</v>
      </c>
    </row>
    <row r="299" spans="1:61" x14ac:dyDescent="0.2">
      <c r="A299" s="170">
        <v>42536</v>
      </c>
      <c r="B299" s="208">
        <v>0.72289156626506024</v>
      </c>
      <c r="C299" s="209">
        <v>0.4815409309791332</v>
      </c>
      <c r="D299" s="209"/>
      <c r="E299" s="209">
        <v>0.43478260869565216</v>
      </c>
      <c r="F299" s="209">
        <v>5.3737735943025049</v>
      </c>
      <c r="G299" s="209">
        <v>2.0080321285140563</v>
      </c>
      <c r="H299" s="209">
        <v>0.31963470319634707</v>
      </c>
      <c r="I299" s="209">
        <v>5</v>
      </c>
      <c r="J299" s="210">
        <v>1.4925373134328357</v>
      </c>
      <c r="K299" s="210"/>
      <c r="L299" s="246">
        <v>5.1470588235294112</v>
      </c>
      <c r="M299" s="211"/>
      <c r="N299" s="245">
        <v>0.72829537795549637</v>
      </c>
      <c r="O299" s="213"/>
      <c r="P299" s="214"/>
      <c r="Q299" s="214" t="s">
        <v>232</v>
      </c>
      <c r="R299" s="214" t="s">
        <v>232</v>
      </c>
      <c r="S299" s="214" t="s">
        <v>232</v>
      </c>
      <c r="T299" s="214">
        <v>2.8836251287332622</v>
      </c>
      <c r="U299" s="214" t="s">
        <v>232</v>
      </c>
      <c r="V299" s="214">
        <v>3.5791757049891508</v>
      </c>
      <c r="W299" s="214" t="s">
        <v>232</v>
      </c>
      <c r="X299" s="214" t="s">
        <v>232</v>
      </c>
      <c r="Y299" s="222">
        <v>2.4864864864864833</v>
      </c>
      <c r="Z299" s="222"/>
      <c r="AA299" s="215"/>
      <c r="AB299" s="216">
        <v>2.9830957734029653</v>
      </c>
      <c r="AC299" s="177">
        <v>9.252669039145907</v>
      </c>
      <c r="AD299" s="178">
        <v>0.72289156626506024</v>
      </c>
      <c r="AE299" s="178"/>
      <c r="AF299" s="178">
        <v>8.3333333333333321</v>
      </c>
      <c r="AG299" s="178">
        <v>4.3572984749455337</v>
      </c>
      <c r="AH299" s="178">
        <v>0.31963470319634707</v>
      </c>
      <c r="AI299" s="178">
        <v>5</v>
      </c>
      <c r="AJ299" s="217">
        <v>5.1470588235294112</v>
      </c>
      <c r="AK299" s="218">
        <v>0.39641634945932019</v>
      </c>
      <c r="AL299" s="170">
        <v>42536</v>
      </c>
      <c r="AM299" s="208">
        <v>5.1545860351955139E-4</v>
      </c>
      <c r="AN299" s="209">
        <v>4.4014299756943258E-3</v>
      </c>
      <c r="AO299" s="209"/>
      <c r="AP299" s="209">
        <v>0</v>
      </c>
      <c r="AQ299" s="209">
        <v>8.0083999216956445E-3</v>
      </c>
      <c r="AR299" s="209">
        <v>2.9424414626313066E-4</v>
      </c>
      <c r="AS299" s="209">
        <v>4.2166377732642348E-2</v>
      </c>
      <c r="AT299" s="209">
        <v>0</v>
      </c>
      <c r="AU299" s="210">
        <v>0</v>
      </c>
      <c r="AV299" s="210">
        <v>0</v>
      </c>
      <c r="AW299" s="246">
        <v>0</v>
      </c>
      <c r="AX299" s="211"/>
      <c r="AY299" s="212">
        <v>1.1520041991004021E-3</v>
      </c>
      <c r="AZ299" s="177">
        <v>2.0275410771881039E-2</v>
      </c>
      <c r="BA299" s="178">
        <v>7.8099788412053306E-3</v>
      </c>
      <c r="BB299" s="178">
        <v>0</v>
      </c>
      <c r="BC299" s="178">
        <v>0</v>
      </c>
      <c r="BD299" s="178">
        <v>0</v>
      </c>
      <c r="BE299" s="178">
        <v>5.1642838619280276E-2</v>
      </c>
      <c r="BF299" s="178">
        <v>0</v>
      </c>
      <c r="BG299" s="217">
        <v>0</v>
      </c>
      <c r="BH299" s="218">
        <v>2.6608822868584688E-2</v>
      </c>
      <c r="BI299" s="218" t="s">
        <v>273</v>
      </c>
    </row>
    <row r="300" spans="1:61" x14ac:dyDescent="0.2">
      <c r="A300" s="170">
        <v>42537</v>
      </c>
      <c r="B300" s="208">
        <v>1.2048192771084338</v>
      </c>
      <c r="C300" s="209">
        <v>0.4838709677419355</v>
      </c>
      <c r="D300" s="209"/>
      <c r="E300" s="209">
        <v>0.43478260869565216</v>
      </c>
      <c r="F300" s="209">
        <v>9.7159213653056806</v>
      </c>
      <c r="G300" s="209">
        <v>0.8</v>
      </c>
      <c r="H300" s="209">
        <v>0.45641259698767689</v>
      </c>
      <c r="I300" s="209">
        <v>5</v>
      </c>
      <c r="J300" s="210">
        <v>1.4925373134328357</v>
      </c>
      <c r="K300" s="210"/>
      <c r="L300" s="246">
        <v>5.1470588235294112</v>
      </c>
      <c r="M300" s="211"/>
      <c r="N300" s="245">
        <v>1.960235326021049</v>
      </c>
      <c r="O300" s="213"/>
      <c r="P300" s="214"/>
      <c r="Q300" s="214" t="s">
        <v>232</v>
      </c>
      <c r="R300" s="214" t="s">
        <v>232</v>
      </c>
      <c r="S300" s="214" t="s">
        <v>232</v>
      </c>
      <c r="T300" s="214">
        <v>2.8836251287332622</v>
      </c>
      <c r="U300" s="214" t="s">
        <v>232</v>
      </c>
      <c r="V300" s="214">
        <v>3.5791757049891508</v>
      </c>
      <c r="W300" s="214" t="s">
        <v>232</v>
      </c>
      <c r="X300" s="214" t="s">
        <v>232</v>
      </c>
      <c r="Y300" s="222">
        <v>0.54054054054054057</v>
      </c>
      <c r="Z300" s="222"/>
      <c r="AA300" s="215"/>
      <c r="AB300" s="216">
        <v>2.3344471247543179</v>
      </c>
      <c r="AC300" s="177">
        <v>9.252669039145907</v>
      </c>
      <c r="AD300" s="178">
        <v>1.2048192771084338</v>
      </c>
      <c r="AE300" s="178"/>
      <c r="AF300" s="178">
        <v>8.3333333333333321</v>
      </c>
      <c r="AG300" s="178">
        <v>2.1739130434782608</v>
      </c>
      <c r="AH300" s="178">
        <v>0.45641259698767689</v>
      </c>
      <c r="AI300" s="178">
        <v>5</v>
      </c>
      <c r="AJ300" s="217">
        <v>5.1470588235294112</v>
      </c>
      <c r="AK300" s="218">
        <v>0.91488888233687959</v>
      </c>
      <c r="AL300" s="170">
        <v>42537</v>
      </c>
      <c r="AM300" s="208">
        <v>2.9209320866107908E-3</v>
      </c>
      <c r="AN300" s="209">
        <v>7.0562607546845535E-3</v>
      </c>
      <c r="AO300" s="209"/>
      <c r="AP300" s="209">
        <v>0</v>
      </c>
      <c r="AQ300" s="209">
        <v>8.0083999216956445E-3</v>
      </c>
      <c r="AR300" s="209">
        <v>5.843146166927417E-5</v>
      </c>
      <c r="AS300" s="209">
        <v>5.8357213719473803E-3</v>
      </c>
      <c r="AT300" s="209">
        <v>0</v>
      </c>
      <c r="AU300" s="210">
        <v>0</v>
      </c>
      <c r="AV300" s="210">
        <v>0</v>
      </c>
      <c r="AW300" s="246">
        <v>0</v>
      </c>
      <c r="AX300" s="211"/>
      <c r="AY300" s="212">
        <v>6.6332483777382576E-4</v>
      </c>
      <c r="AZ300" s="177">
        <v>0</v>
      </c>
      <c r="BA300" s="178">
        <v>4.4256546766830204E-2</v>
      </c>
      <c r="BB300" s="178">
        <v>0</v>
      </c>
      <c r="BC300" s="178">
        <v>0</v>
      </c>
      <c r="BD300" s="178">
        <v>1.9000454490871423E-2</v>
      </c>
      <c r="BE300" s="178">
        <v>7.1472398921584562E-3</v>
      </c>
      <c r="BF300" s="178">
        <v>0</v>
      </c>
      <c r="BG300" s="217">
        <v>0</v>
      </c>
      <c r="BH300" s="218">
        <v>1.6442824862363155E-2</v>
      </c>
      <c r="BI300" s="218" t="s">
        <v>273</v>
      </c>
    </row>
    <row r="301" spans="1:61" x14ac:dyDescent="0.2">
      <c r="A301" s="170">
        <v>42541</v>
      </c>
      <c r="B301" s="208">
        <v>2.4096385542168677</v>
      </c>
      <c r="C301" s="209">
        <v>0.78015603120624122</v>
      </c>
      <c r="D301" s="209"/>
      <c r="E301" s="209">
        <v>1.3186813186813187</v>
      </c>
      <c r="F301" s="209">
        <v>7.9876863253402455</v>
      </c>
      <c r="G301" s="209">
        <v>0.79365079365079361</v>
      </c>
      <c r="H301" s="209">
        <v>0.90909090909090906</v>
      </c>
      <c r="I301" s="209">
        <v>5</v>
      </c>
      <c r="J301" s="210">
        <v>1.4925373134328357</v>
      </c>
      <c r="K301" s="210"/>
      <c r="L301" s="246">
        <v>5.1470588235294112</v>
      </c>
      <c r="M301" s="211"/>
      <c r="N301" s="245">
        <v>0.89320950470682348</v>
      </c>
      <c r="O301" s="213"/>
      <c r="P301" s="214"/>
      <c r="Q301" s="214" t="s">
        <v>232</v>
      </c>
      <c r="R301" s="214" t="s">
        <v>232</v>
      </c>
      <c r="S301" s="214" t="s">
        <v>232</v>
      </c>
      <c r="T301" s="214">
        <v>2.8836251287332622</v>
      </c>
      <c r="U301" s="214" t="s">
        <v>232</v>
      </c>
      <c r="V301" s="214">
        <v>3.5791757049891508</v>
      </c>
      <c r="W301" s="214" t="s">
        <v>232</v>
      </c>
      <c r="X301" s="214" t="s">
        <v>232</v>
      </c>
      <c r="Y301" s="222">
        <v>0.54054054054054057</v>
      </c>
      <c r="Z301" s="222"/>
      <c r="AA301" s="215"/>
      <c r="AB301" s="216">
        <v>2.3344471247543179</v>
      </c>
      <c r="AC301" s="177">
        <v>9.252669039145907</v>
      </c>
      <c r="AD301" s="178">
        <v>2.4096385542168677</v>
      </c>
      <c r="AE301" s="178"/>
      <c r="AF301" s="178">
        <v>8.3333333333333321</v>
      </c>
      <c r="AG301" s="178">
        <v>4.3478260869565215</v>
      </c>
      <c r="AH301" s="178">
        <v>0.90909090909090906</v>
      </c>
      <c r="AI301" s="178">
        <v>5</v>
      </c>
      <c r="AJ301" s="217">
        <v>5.1470588235294112</v>
      </c>
      <c r="AK301" s="218">
        <v>0.90909090909090906</v>
      </c>
      <c r="AL301" s="170">
        <v>42541</v>
      </c>
      <c r="AM301" s="208">
        <v>0</v>
      </c>
      <c r="AN301" s="209">
        <v>6.8466688510800625E-3</v>
      </c>
      <c r="AO301" s="209"/>
      <c r="AP301" s="209">
        <v>6.5117372435881367E-3</v>
      </c>
      <c r="AQ301" s="209">
        <v>0</v>
      </c>
      <c r="AR301" s="209">
        <v>1.6694703334078334E-4</v>
      </c>
      <c r="AS301" s="209">
        <v>4.387760430035624E-4</v>
      </c>
      <c r="AT301" s="209">
        <v>0</v>
      </c>
      <c r="AU301" s="210">
        <v>2.2111810581385834E-3</v>
      </c>
      <c r="AV301" s="210">
        <v>0</v>
      </c>
      <c r="AW301" s="246">
        <v>0</v>
      </c>
      <c r="AX301" s="211"/>
      <c r="AY301" s="212">
        <v>3.9192740723842861E-4</v>
      </c>
      <c r="AZ301" s="177">
        <v>0</v>
      </c>
      <c r="BA301" s="178">
        <v>0</v>
      </c>
      <c r="BB301" s="178">
        <v>0</v>
      </c>
      <c r="BC301" s="178">
        <v>0</v>
      </c>
      <c r="BD301" s="178">
        <v>0</v>
      </c>
      <c r="BE301" s="178">
        <v>5.3738645805702671E-4</v>
      </c>
      <c r="BF301" s="178">
        <v>0</v>
      </c>
      <c r="BG301" s="217">
        <v>0</v>
      </c>
      <c r="BH301" s="218">
        <v>2.4615007278986761E-4</v>
      </c>
      <c r="BI301" s="218" t="s">
        <v>273</v>
      </c>
    </row>
    <row r="302" spans="1:61" x14ac:dyDescent="0.2">
      <c r="A302" s="170">
        <v>42542</v>
      </c>
      <c r="B302" s="208">
        <v>2.4096385542168677</v>
      </c>
      <c r="C302" s="209">
        <v>0.98</v>
      </c>
      <c r="D302" s="209"/>
      <c r="E302" s="209">
        <v>1.5486725663716814</v>
      </c>
      <c r="F302" s="209">
        <v>6.2378483473752429</v>
      </c>
      <c r="G302" s="209">
        <v>0.8</v>
      </c>
      <c r="H302" s="209">
        <v>0.68649885583524028</v>
      </c>
      <c r="I302" s="209">
        <v>5</v>
      </c>
      <c r="J302" s="210">
        <v>1.4925373134328357</v>
      </c>
      <c r="K302" s="210"/>
      <c r="L302" s="246">
        <v>5.1470588235294112</v>
      </c>
      <c r="M302" s="211"/>
      <c r="N302" s="245">
        <v>1.0633323663918868</v>
      </c>
      <c r="O302" s="213"/>
      <c r="P302" s="214"/>
      <c r="Q302" s="214">
        <v>2.4973985431841892</v>
      </c>
      <c r="R302" s="214" t="s">
        <v>232</v>
      </c>
      <c r="S302" s="214" t="s">
        <v>232</v>
      </c>
      <c r="T302" s="214" t="s">
        <v>232</v>
      </c>
      <c r="U302" s="214">
        <v>1.4767932489451538</v>
      </c>
      <c r="V302" s="214" t="s">
        <v>232</v>
      </c>
      <c r="W302" s="214" t="s">
        <v>232</v>
      </c>
      <c r="X302" s="214" t="s">
        <v>232</v>
      </c>
      <c r="Y302" s="222">
        <v>2.4864864864864833</v>
      </c>
      <c r="Z302" s="222">
        <v>0.54054054054054057</v>
      </c>
      <c r="AA302" s="215"/>
      <c r="AB302" s="216">
        <v>1.7503047047890916</v>
      </c>
      <c r="AC302" s="177">
        <v>9.252669039145907</v>
      </c>
      <c r="AD302" s="178">
        <v>2.4096385542168677</v>
      </c>
      <c r="AE302" s="178"/>
      <c r="AF302" s="178">
        <v>8.3333333333333321</v>
      </c>
      <c r="AG302" s="178">
        <v>4.2608695652173916</v>
      </c>
      <c r="AH302" s="178">
        <v>0.68649885583524028</v>
      </c>
      <c r="AI302" s="178">
        <v>5</v>
      </c>
      <c r="AJ302" s="217">
        <v>5.1470588235294112</v>
      </c>
      <c r="AK302" s="218">
        <v>1.3429064811276885</v>
      </c>
      <c r="AL302" s="170">
        <v>42542</v>
      </c>
      <c r="AM302" s="208">
        <v>0</v>
      </c>
      <c r="AN302" s="209">
        <v>3.8914230102567289E-2</v>
      </c>
      <c r="AO302" s="209"/>
      <c r="AP302" s="209">
        <v>8.1396715544851707E-3</v>
      </c>
      <c r="AQ302" s="209">
        <v>0</v>
      </c>
      <c r="AR302" s="209">
        <v>1.043418958379896E-4</v>
      </c>
      <c r="AS302" s="209">
        <v>1.1188789096590841E-2</v>
      </c>
      <c r="AT302" s="209">
        <v>2.5576952096926418E-2</v>
      </c>
      <c r="AU302" s="210">
        <v>0</v>
      </c>
      <c r="AV302" s="210">
        <v>0</v>
      </c>
      <c r="AW302" s="246">
        <v>0</v>
      </c>
      <c r="AX302" s="211"/>
      <c r="AY302" s="212">
        <v>1.0347539496545959E-3</v>
      </c>
      <c r="AZ302" s="177">
        <v>0</v>
      </c>
      <c r="BA302" s="178">
        <v>0</v>
      </c>
      <c r="BB302" s="178">
        <v>0</v>
      </c>
      <c r="BC302" s="178">
        <v>0</v>
      </c>
      <c r="BD302" s="178">
        <v>0</v>
      </c>
      <c r="BE302" s="178">
        <v>1.3703354680454184E-2</v>
      </c>
      <c r="BF302" s="178">
        <v>3.2728025715836745E-2</v>
      </c>
      <c r="BG302" s="217">
        <v>0</v>
      </c>
      <c r="BH302" s="218">
        <v>8.7383275840402994E-3</v>
      </c>
      <c r="BI302" s="218" t="s">
        <v>273</v>
      </c>
    </row>
    <row r="303" spans="1:61" x14ac:dyDescent="0.2">
      <c r="A303" s="170">
        <v>42543</v>
      </c>
      <c r="B303" s="208">
        <v>2.4096385542168677</v>
      </c>
      <c r="C303" s="209">
        <v>0.85896923691570115</v>
      </c>
      <c r="D303" s="209"/>
      <c r="E303" s="209">
        <v>1.956521739130435</v>
      </c>
      <c r="F303" s="209">
        <v>6.1838410023763233</v>
      </c>
      <c r="G303" s="209">
        <v>1.9455252918287937</v>
      </c>
      <c r="H303" s="209">
        <v>4.6046511627906979</v>
      </c>
      <c r="I303" s="209">
        <v>4.895104895104895</v>
      </c>
      <c r="J303" s="210">
        <v>1.4705882352941175</v>
      </c>
      <c r="K303" s="210"/>
      <c r="L303" s="246">
        <v>3.6764705882352944</v>
      </c>
      <c r="M303" s="211"/>
      <c r="N303" s="245">
        <v>3.0595246882248266</v>
      </c>
      <c r="O303" s="213"/>
      <c r="P303" s="214"/>
      <c r="Q303" s="214">
        <v>2.4973985431841892</v>
      </c>
      <c r="R303" s="214" t="s">
        <v>232</v>
      </c>
      <c r="S303" s="214" t="s">
        <v>232</v>
      </c>
      <c r="T303" s="214" t="s">
        <v>232</v>
      </c>
      <c r="U303" s="214">
        <v>0.42194092827004825</v>
      </c>
      <c r="V303" s="214" t="s">
        <v>232</v>
      </c>
      <c r="W303" s="214">
        <v>0.53191489361702127</v>
      </c>
      <c r="X303" s="214" t="s">
        <v>232</v>
      </c>
      <c r="Y303" s="222">
        <v>2.4864864864864833</v>
      </c>
      <c r="Z303" s="222" t="s">
        <v>232</v>
      </c>
      <c r="AA303" s="215"/>
      <c r="AB303" s="216">
        <v>1.4844352128894354</v>
      </c>
      <c r="AC303" s="177">
        <v>9.252669039145907</v>
      </c>
      <c r="AD303" s="178">
        <v>2.4096385542168677</v>
      </c>
      <c r="AE303" s="178"/>
      <c r="AF303" s="178">
        <v>8.3333333333333321</v>
      </c>
      <c r="AG303" s="178">
        <v>2.1806853582554515</v>
      </c>
      <c r="AH303" s="178">
        <v>4.6046511627906979</v>
      </c>
      <c r="AI303" s="178">
        <v>4.895104895104895</v>
      </c>
      <c r="AJ303" s="217">
        <v>3.6764705882352944</v>
      </c>
      <c r="AK303" s="218">
        <v>3.7149130389457428</v>
      </c>
      <c r="AL303" s="170">
        <v>42543</v>
      </c>
      <c r="AM303" s="208">
        <v>0</v>
      </c>
      <c r="AN303" s="209">
        <v>2.0819462424712842E-2</v>
      </c>
      <c r="AO303" s="209"/>
      <c r="AP303" s="209">
        <v>3.2558686217940684E-3</v>
      </c>
      <c r="AQ303" s="209">
        <v>0</v>
      </c>
      <c r="AR303" s="209">
        <v>5.9266196835978079E-4</v>
      </c>
      <c r="AS303" s="209">
        <v>2.6326562580213743E-2</v>
      </c>
      <c r="AT303" s="209">
        <v>6.3942380242316046E-3</v>
      </c>
      <c r="AU303" s="210">
        <v>1.2161495819762209E-2</v>
      </c>
      <c r="AV303" s="210">
        <v>0</v>
      </c>
      <c r="AW303" s="246">
        <v>4.8005938685878408E-2</v>
      </c>
      <c r="AX303" s="211"/>
      <c r="AY303" s="212">
        <v>1.6857798102138267E-3</v>
      </c>
      <c r="AZ303" s="177">
        <v>0</v>
      </c>
      <c r="BA303" s="178">
        <v>0</v>
      </c>
      <c r="BB303" s="178">
        <v>0</v>
      </c>
      <c r="BC303" s="178">
        <v>0</v>
      </c>
      <c r="BD303" s="178">
        <v>0.23940572658497994</v>
      </c>
      <c r="BE303" s="178">
        <v>3.2243187483421608E-2</v>
      </c>
      <c r="BF303" s="178">
        <v>8.1820064289591862E-3</v>
      </c>
      <c r="BG303" s="217">
        <v>0.36842623703667238</v>
      </c>
      <c r="BH303" s="218">
        <v>3.3230259826632122E-2</v>
      </c>
      <c r="BI303" s="218" t="s">
        <v>273</v>
      </c>
    </row>
    <row r="304" spans="1:61" x14ac:dyDescent="0.2">
      <c r="A304" s="170">
        <v>42544</v>
      </c>
      <c r="B304" s="208">
        <v>4.5238095238095237</v>
      </c>
      <c r="C304" s="209">
        <v>0.85965613754498194</v>
      </c>
      <c r="D304" s="209"/>
      <c r="E304" s="209">
        <v>1.5283842794759825</v>
      </c>
      <c r="F304" s="209">
        <v>4.5945945945945947</v>
      </c>
      <c r="G304" s="209">
        <v>1.556420233463035</v>
      </c>
      <c r="H304" s="209">
        <v>2.0642201834862388</v>
      </c>
      <c r="I304" s="209">
        <v>4.9950049950049955</v>
      </c>
      <c r="J304" s="210">
        <v>1.4705882352941175</v>
      </c>
      <c r="K304" s="210"/>
      <c r="L304" s="246"/>
      <c r="M304" s="211"/>
      <c r="N304" s="245">
        <v>2.0779263428721855</v>
      </c>
      <c r="O304" s="213"/>
      <c r="P304" s="214"/>
      <c r="Q304" s="214">
        <v>2.4973985431841892</v>
      </c>
      <c r="R304" s="214" t="s">
        <v>232</v>
      </c>
      <c r="S304" s="214" t="s">
        <v>232</v>
      </c>
      <c r="T304" s="214" t="s">
        <v>232</v>
      </c>
      <c r="U304" s="214">
        <v>1.4767932489451538</v>
      </c>
      <c r="V304" s="214" t="s">
        <v>232</v>
      </c>
      <c r="W304" s="214" t="s">
        <v>232</v>
      </c>
      <c r="X304" s="214" t="s">
        <v>232</v>
      </c>
      <c r="Y304" s="222">
        <v>2.4864864864864833</v>
      </c>
      <c r="Z304" s="222">
        <v>0.54054054054054057</v>
      </c>
      <c r="AA304" s="215"/>
      <c r="AB304" s="216">
        <v>1.7503047047890916</v>
      </c>
      <c r="AC304" s="177">
        <v>9.2691622103386813</v>
      </c>
      <c r="AD304" s="178">
        <v>4.5238095238095237</v>
      </c>
      <c r="AE304" s="178"/>
      <c r="AF304" s="178"/>
      <c r="AG304" s="178">
        <v>2.1806853582554515</v>
      </c>
      <c r="AH304" s="178">
        <v>2.0642201834862388</v>
      </c>
      <c r="AI304" s="178">
        <v>4.9950049950049955</v>
      </c>
      <c r="AJ304" s="217"/>
      <c r="AK304" s="218">
        <v>0.38140666334272288</v>
      </c>
      <c r="AL304" s="170">
        <v>42544</v>
      </c>
      <c r="AM304" s="208">
        <v>1.3172830978832979E-3</v>
      </c>
      <c r="AN304" s="209">
        <v>2.0959190360449171E-4</v>
      </c>
      <c r="AO304" s="209"/>
      <c r="AP304" s="209">
        <v>6.4466198711522552E-3</v>
      </c>
      <c r="AQ304" s="209">
        <v>5.3389332811304306E-2</v>
      </c>
      <c r="AR304" s="209">
        <v>0</v>
      </c>
      <c r="AS304" s="209">
        <v>8.3367448170676862E-4</v>
      </c>
      <c r="AT304" s="209">
        <v>0</v>
      </c>
      <c r="AU304" s="210">
        <v>0</v>
      </c>
      <c r="AV304" s="210">
        <v>0</v>
      </c>
      <c r="AW304" s="246">
        <v>2.4588407619596259E-2</v>
      </c>
      <c r="AX304" s="211"/>
      <c r="AY304" s="212">
        <v>5.9035090630056195E-4</v>
      </c>
      <c r="AZ304" s="177">
        <v>1.0137705385940519E-2</v>
      </c>
      <c r="BA304" s="178">
        <v>1.9958834816413622E-2</v>
      </c>
      <c r="BB304" s="178">
        <v>0</v>
      </c>
      <c r="BC304" s="178">
        <v>0</v>
      </c>
      <c r="BD304" s="178">
        <v>0</v>
      </c>
      <c r="BE304" s="178">
        <v>1.0210342703083509E-3</v>
      </c>
      <c r="BF304" s="178">
        <v>0</v>
      </c>
      <c r="BG304" s="217">
        <v>0.18870612140902732</v>
      </c>
      <c r="BH304" s="218">
        <v>1.1667513450239723E-2</v>
      </c>
      <c r="BI304" s="218" t="s">
        <v>273</v>
      </c>
    </row>
    <row r="305" spans="1:61" x14ac:dyDescent="0.2">
      <c r="A305" s="170">
        <v>42545</v>
      </c>
      <c r="B305" s="208">
        <v>3.5714285714285712</v>
      </c>
      <c r="C305" s="209">
        <v>0.79872204472843444</v>
      </c>
      <c r="D305" s="209"/>
      <c r="E305" s="209">
        <v>10.199556541019955</v>
      </c>
      <c r="F305" s="209">
        <v>3.2378378378378376</v>
      </c>
      <c r="G305" s="209">
        <v>1.556420233463035</v>
      </c>
      <c r="H305" s="209">
        <v>1.7666201766620175</v>
      </c>
      <c r="I305" s="209">
        <v>4.9950049950049955</v>
      </c>
      <c r="J305" s="210">
        <v>2.9761904761904758</v>
      </c>
      <c r="K305" s="210"/>
      <c r="L305" s="246">
        <v>3.6764705882352944</v>
      </c>
      <c r="M305" s="211"/>
      <c r="N305" s="245">
        <v>1.0742577795647845</v>
      </c>
      <c r="O305" s="213"/>
      <c r="P305" s="214"/>
      <c r="Q305" s="214">
        <v>2.4973985431841892</v>
      </c>
      <c r="R305" s="214" t="s">
        <v>232</v>
      </c>
      <c r="S305" s="214" t="s">
        <v>232</v>
      </c>
      <c r="T305" s="214" t="s">
        <v>232</v>
      </c>
      <c r="U305" s="214">
        <v>1.4767932489451538</v>
      </c>
      <c r="V305" s="214" t="s">
        <v>232</v>
      </c>
      <c r="W305" s="214" t="s">
        <v>232</v>
      </c>
      <c r="X305" s="214" t="s">
        <v>232</v>
      </c>
      <c r="Y305" s="222">
        <v>2.4864864864864833</v>
      </c>
      <c r="Z305" s="222">
        <v>0.54054054054054057</v>
      </c>
      <c r="AA305" s="215"/>
      <c r="AB305" s="216">
        <v>1.7503047047890916</v>
      </c>
      <c r="AC305" s="177">
        <v>9.2691622103386813</v>
      </c>
      <c r="AD305" s="178">
        <v>3.5714285714285712</v>
      </c>
      <c r="AE305" s="178"/>
      <c r="AF305" s="178"/>
      <c r="AG305" s="178">
        <v>2.1806853582554515</v>
      </c>
      <c r="AH305" s="178">
        <v>1.7666201766620175</v>
      </c>
      <c r="AI305" s="178">
        <v>4.9950049950049955</v>
      </c>
      <c r="AJ305" s="217">
        <v>3.6764705882352944</v>
      </c>
      <c r="AK305" s="218">
        <v>1.7666201766620175</v>
      </c>
      <c r="AL305" s="170">
        <v>42545</v>
      </c>
      <c r="AM305" s="208">
        <v>0</v>
      </c>
      <c r="AN305" s="209">
        <v>1.991123084242671E-2</v>
      </c>
      <c r="AO305" s="209"/>
      <c r="AP305" s="209">
        <v>1.6279343108970342E-3</v>
      </c>
      <c r="AQ305" s="209">
        <v>0</v>
      </c>
      <c r="AR305" s="209">
        <v>0</v>
      </c>
      <c r="AS305" s="209">
        <v>4.387760430035624E-4</v>
      </c>
      <c r="AT305" s="209">
        <v>0</v>
      </c>
      <c r="AU305" s="210">
        <v>5.9701888569741752E-3</v>
      </c>
      <c r="AV305" s="210">
        <v>0</v>
      </c>
      <c r="AW305" s="246">
        <v>0</v>
      </c>
      <c r="AX305" s="211"/>
      <c r="AY305" s="212">
        <v>3.0501463492195696E-4</v>
      </c>
      <c r="AZ305" s="177">
        <v>0</v>
      </c>
      <c r="BA305" s="178">
        <v>0</v>
      </c>
      <c r="BB305" s="178">
        <v>0</v>
      </c>
      <c r="BC305" s="178">
        <v>0</v>
      </c>
      <c r="BD305" s="178">
        <v>0</v>
      </c>
      <c r="BE305" s="178">
        <v>5.3738645805702671E-4</v>
      </c>
      <c r="BF305" s="178">
        <v>0</v>
      </c>
      <c r="BG305" s="217">
        <v>0</v>
      </c>
      <c r="BH305" s="218">
        <v>2.4615007278986761E-4</v>
      </c>
      <c r="BI305" s="218" t="s">
        <v>273</v>
      </c>
    </row>
    <row r="306" spans="1:61" x14ac:dyDescent="0.2">
      <c r="A306" s="170">
        <v>42548</v>
      </c>
      <c r="B306" s="208">
        <v>4.5238095238095237</v>
      </c>
      <c r="C306" s="209">
        <v>0.73822825219473265</v>
      </c>
      <c r="D306" s="209"/>
      <c r="E306" s="209">
        <v>8.2039911308204001</v>
      </c>
      <c r="F306" s="209">
        <v>3.2432432432432434</v>
      </c>
      <c r="G306" s="209">
        <v>2.7237354085603114</v>
      </c>
      <c r="H306" s="209">
        <v>0.74384007438400745</v>
      </c>
      <c r="I306" s="209">
        <v>5</v>
      </c>
      <c r="J306" s="210">
        <v>2.9761904761904758</v>
      </c>
      <c r="K306" s="210"/>
      <c r="L306" s="246">
        <v>3.6617647058823533</v>
      </c>
      <c r="M306" s="211"/>
      <c r="N306" s="245">
        <v>0.88366675953578089</v>
      </c>
      <c r="O306" s="213"/>
      <c r="P306" s="214"/>
      <c r="Q306" s="214">
        <v>2.4973985431841892</v>
      </c>
      <c r="R306" s="214" t="s">
        <v>232</v>
      </c>
      <c r="S306" s="214" t="s">
        <v>232</v>
      </c>
      <c r="T306" s="214" t="s">
        <v>232</v>
      </c>
      <c r="U306" s="214" t="s">
        <v>232</v>
      </c>
      <c r="V306" s="214" t="s">
        <v>232</v>
      </c>
      <c r="W306" s="214" t="s">
        <v>232</v>
      </c>
      <c r="X306" s="214">
        <v>1.6216216216216217</v>
      </c>
      <c r="Y306" s="222">
        <v>3.104212860310418</v>
      </c>
      <c r="Z306" s="222">
        <v>0.54054054054054057</v>
      </c>
      <c r="AA306" s="215"/>
      <c r="AB306" s="216">
        <v>1.9409433914141923</v>
      </c>
      <c r="AC306" s="177">
        <v>9.2691622103386813</v>
      </c>
      <c r="AD306" s="178">
        <v>4.5238095238095237</v>
      </c>
      <c r="AE306" s="178"/>
      <c r="AF306" s="178"/>
      <c r="AG306" s="178">
        <v>1.6911437472185136</v>
      </c>
      <c r="AH306" s="178">
        <v>0.74384007438400745</v>
      </c>
      <c r="AI306" s="178">
        <v>5</v>
      </c>
      <c r="AJ306" s="217">
        <v>3.6617647058823533</v>
      </c>
      <c r="AK306" s="218">
        <v>5</v>
      </c>
      <c r="AL306" s="170">
        <v>42548</v>
      </c>
      <c r="AM306" s="208">
        <v>0</v>
      </c>
      <c r="AN306" s="209">
        <v>1.3413881830687469E-2</v>
      </c>
      <c r="AO306" s="209"/>
      <c r="AP306" s="209">
        <v>0</v>
      </c>
      <c r="AQ306" s="209">
        <v>0</v>
      </c>
      <c r="AR306" s="209">
        <v>0</v>
      </c>
      <c r="AS306" s="209">
        <v>0</v>
      </c>
      <c r="AT306" s="209">
        <v>8.6961637129549831E-3</v>
      </c>
      <c r="AU306" s="210">
        <v>0</v>
      </c>
      <c r="AV306" s="210">
        <v>0</v>
      </c>
      <c r="AW306" s="246">
        <v>0</v>
      </c>
      <c r="AX306" s="211"/>
      <c r="AY306" s="212">
        <v>1.8530459003323192E-4</v>
      </c>
      <c r="AZ306" s="177">
        <v>0</v>
      </c>
      <c r="BA306" s="178">
        <v>0</v>
      </c>
      <c r="BB306" s="178">
        <v>0</v>
      </c>
      <c r="BC306" s="178">
        <v>0</v>
      </c>
      <c r="BD306" s="178">
        <v>0</v>
      </c>
      <c r="BE306" s="178">
        <v>0</v>
      </c>
      <c r="BF306" s="178">
        <v>1.1127528743384496E-2</v>
      </c>
      <c r="BG306" s="217">
        <v>0</v>
      </c>
      <c r="BH306" s="218">
        <v>8.369102474855498E-4</v>
      </c>
      <c r="BI306" s="218" t="s">
        <v>273</v>
      </c>
    </row>
    <row r="307" spans="1:61" x14ac:dyDescent="0.2">
      <c r="A307" s="170">
        <v>42549</v>
      </c>
      <c r="B307" s="208">
        <v>4.5238095238095237</v>
      </c>
      <c r="C307" s="209">
        <v>0.75833167032528437</v>
      </c>
      <c r="D307" s="209"/>
      <c r="E307" s="209">
        <v>6.9047619047619051</v>
      </c>
      <c r="F307" s="209">
        <v>3.183023872679045</v>
      </c>
      <c r="G307" s="209">
        <v>1.5810276679841897</v>
      </c>
      <c r="H307" s="209">
        <v>2.0436600092893635</v>
      </c>
      <c r="I307" s="209"/>
      <c r="J307" s="210">
        <v>2.9761904761904758</v>
      </c>
      <c r="K307" s="210"/>
      <c r="L307" s="246">
        <v>3.6470588235294117</v>
      </c>
      <c r="M307" s="211"/>
      <c r="N307" s="245">
        <v>0.40607209427725333</v>
      </c>
      <c r="O307" s="213"/>
      <c r="P307" s="214"/>
      <c r="Q307" s="214">
        <v>2.4973985431841892</v>
      </c>
      <c r="R307" s="214" t="s">
        <v>232</v>
      </c>
      <c r="S307" s="214" t="s">
        <v>232</v>
      </c>
      <c r="T307" s="214" t="s">
        <v>232</v>
      </c>
      <c r="U307" s="214" t="s">
        <v>232</v>
      </c>
      <c r="V307" s="214" t="s">
        <v>232</v>
      </c>
      <c r="W307" s="214" t="s">
        <v>232</v>
      </c>
      <c r="X307" s="214">
        <v>0.32017075773745696</v>
      </c>
      <c r="Y307" s="222">
        <v>1.0752688172043012</v>
      </c>
      <c r="Z307" s="222">
        <v>0.54054054054054057</v>
      </c>
      <c r="AA307" s="215"/>
      <c r="AB307" s="216">
        <v>1.108344664666622</v>
      </c>
      <c r="AC307" s="177">
        <v>9.2691622103386813</v>
      </c>
      <c r="AD307" s="178">
        <v>4.5238095238095237</v>
      </c>
      <c r="AE307" s="178"/>
      <c r="AF307" s="178"/>
      <c r="AG307" s="178">
        <v>1.6873889875666075</v>
      </c>
      <c r="AH307" s="178">
        <v>2.0436600092893635</v>
      </c>
      <c r="AI307" s="178"/>
      <c r="AJ307" s="217">
        <v>3.6470588235294117</v>
      </c>
      <c r="AK307" s="218">
        <v>3.9378375656976911E-2</v>
      </c>
      <c r="AL307" s="170">
        <v>42549</v>
      </c>
      <c r="AM307" s="208">
        <v>0</v>
      </c>
      <c r="AN307" s="209">
        <v>2.2146877814207957E-2</v>
      </c>
      <c r="AO307" s="209"/>
      <c r="AP307" s="209">
        <v>6.5117372435881372E-4</v>
      </c>
      <c r="AQ307" s="209">
        <v>1.7796444270434769E-3</v>
      </c>
      <c r="AR307" s="209">
        <v>1.5651284375698439E-3</v>
      </c>
      <c r="AS307" s="209">
        <v>7.4591927310605605E-4</v>
      </c>
      <c r="AT307" s="209">
        <v>0.61077761607460279</v>
      </c>
      <c r="AU307" s="210">
        <v>0</v>
      </c>
      <c r="AV307" s="210">
        <v>5.9207465779494477E-2</v>
      </c>
      <c r="AW307" s="246">
        <v>0</v>
      </c>
      <c r="AX307" s="211"/>
      <c r="AY307" s="212">
        <v>3.5142277561169559E-3</v>
      </c>
      <c r="AZ307" s="177">
        <v>0</v>
      </c>
      <c r="BA307" s="178">
        <v>0</v>
      </c>
      <c r="BB307" s="178">
        <v>0</v>
      </c>
      <c r="BC307" s="178">
        <v>0</v>
      </c>
      <c r="BD307" s="178">
        <v>6.0801454370788552E-3</v>
      </c>
      <c r="BE307" s="178">
        <v>9.1355697869694558E-4</v>
      </c>
      <c r="BF307" s="178">
        <v>0.78154525409418163</v>
      </c>
      <c r="BG307" s="217">
        <v>0</v>
      </c>
      <c r="BH307" s="218">
        <v>5.9396012564195057E-2</v>
      </c>
      <c r="BI307" s="218" t="s">
        <v>273</v>
      </c>
    </row>
    <row r="308" spans="1:61" x14ac:dyDescent="0.2">
      <c r="A308" s="170">
        <v>42550</v>
      </c>
      <c r="B308" s="208">
        <v>3.5714285714285712</v>
      </c>
      <c r="C308" s="209">
        <v>0.71841947715026944</v>
      </c>
      <c r="D308" s="209"/>
      <c r="E308" s="209">
        <v>7.1428571428571423</v>
      </c>
      <c r="F308" s="209">
        <v>3.8648648648648649</v>
      </c>
      <c r="G308" s="209">
        <v>2.8000000000000003</v>
      </c>
      <c r="H308" s="209">
        <v>1.9507663725034836</v>
      </c>
      <c r="I308" s="209"/>
      <c r="J308" s="210">
        <v>2.9761904761904758</v>
      </c>
      <c r="K308" s="210"/>
      <c r="L308" s="246">
        <v>1.4264705882352942</v>
      </c>
      <c r="M308" s="211"/>
      <c r="N308" s="245">
        <v>1.6735495607966444</v>
      </c>
      <c r="O308" s="213"/>
      <c r="P308" s="214"/>
      <c r="Q308" s="214">
        <v>2.4973985431841892</v>
      </c>
      <c r="R308" s="214" t="s">
        <v>232</v>
      </c>
      <c r="S308" s="214" t="s">
        <v>232</v>
      </c>
      <c r="T308" s="214">
        <v>1.8556701030927807</v>
      </c>
      <c r="U308" s="214" t="s">
        <v>232</v>
      </c>
      <c r="V308" s="214" t="s">
        <v>232</v>
      </c>
      <c r="W308" s="214" t="s">
        <v>232</v>
      </c>
      <c r="X308" s="214">
        <v>3.2017075773745995</v>
      </c>
      <c r="Y308" s="222">
        <v>1.0752688172043012</v>
      </c>
      <c r="Z308" s="222">
        <v>0.54054054054054057</v>
      </c>
      <c r="AA308" s="215"/>
      <c r="AB308" s="216">
        <v>1.8341171162792822</v>
      </c>
      <c r="AC308" s="177">
        <v>9.2691622103386813</v>
      </c>
      <c r="AD308" s="178">
        <v>3.5714285714285712</v>
      </c>
      <c r="AE308" s="178"/>
      <c r="AF308" s="178"/>
      <c r="AG308" s="178">
        <v>1.7030567685589519</v>
      </c>
      <c r="AH308" s="178">
        <v>1.9507663725034836</v>
      </c>
      <c r="AI308" s="178"/>
      <c r="AJ308" s="217">
        <v>1.4264705882352942</v>
      </c>
      <c r="AK308" s="218">
        <v>1.7030567685589519</v>
      </c>
      <c r="AL308" s="170">
        <v>42550</v>
      </c>
      <c r="AM308" s="208">
        <v>0</v>
      </c>
      <c r="AN308" s="209">
        <v>1.4741297220182583E-2</v>
      </c>
      <c r="AO308" s="209"/>
      <c r="AP308" s="209">
        <v>0</v>
      </c>
      <c r="AQ308" s="209">
        <v>1.9576088697478244E-2</v>
      </c>
      <c r="AR308" s="209">
        <v>4.173675833519584E-4</v>
      </c>
      <c r="AS308" s="209">
        <v>0</v>
      </c>
      <c r="AT308" s="209">
        <v>0</v>
      </c>
      <c r="AU308" s="210">
        <v>0</v>
      </c>
      <c r="AV308" s="210">
        <v>0</v>
      </c>
      <c r="AW308" s="246">
        <v>0</v>
      </c>
      <c r="AX308" s="211"/>
      <c r="AY308" s="212">
        <v>5.1901683845591068E-4</v>
      </c>
      <c r="AZ308" s="177">
        <v>0</v>
      </c>
      <c r="BA308" s="178">
        <v>0</v>
      </c>
      <c r="BB308" s="178">
        <v>0</v>
      </c>
      <c r="BC308" s="178">
        <v>0</v>
      </c>
      <c r="BD308" s="178">
        <v>8.0561927041294834E-2</v>
      </c>
      <c r="BE308" s="178">
        <v>0</v>
      </c>
      <c r="BF308" s="178">
        <v>0</v>
      </c>
      <c r="BG308" s="217">
        <v>0</v>
      </c>
      <c r="BH308" s="218">
        <v>2.6091907715725966E-3</v>
      </c>
      <c r="BI308" s="218" t="s">
        <v>273</v>
      </c>
    </row>
    <row r="309" spans="1:61" x14ac:dyDescent="0.2">
      <c r="A309" s="170">
        <v>42551</v>
      </c>
      <c r="B309" s="208">
        <v>3.5714285714285712</v>
      </c>
      <c r="C309" s="209">
        <v>0.69804547267650574</v>
      </c>
      <c r="D309" s="209"/>
      <c r="E309" s="209">
        <v>4.2857142857142856</v>
      </c>
      <c r="F309" s="209"/>
      <c r="G309" s="209">
        <v>2.8000000000000003</v>
      </c>
      <c r="H309" s="209">
        <v>1.9507663725034836</v>
      </c>
      <c r="I309" s="209">
        <v>9</v>
      </c>
      <c r="J309" s="210">
        <v>2.9761904761904758</v>
      </c>
      <c r="K309" s="210"/>
      <c r="L309" s="246">
        <v>3.6323529411764706</v>
      </c>
      <c r="M309" s="211"/>
      <c r="N309" s="245">
        <v>0.53172079980770881</v>
      </c>
      <c r="O309" s="213"/>
      <c r="P309" s="214"/>
      <c r="Q309" s="214">
        <v>2.4973985431841892</v>
      </c>
      <c r="R309" s="214" t="s">
        <v>232</v>
      </c>
      <c r="S309" s="214" t="s">
        <v>232</v>
      </c>
      <c r="T309" s="214">
        <v>1.8556701030927807</v>
      </c>
      <c r="U309" s="214" t="s">
        <v>232</v>
      </c>
      <c r="V309" s="214" t="s">
        <v>232</v>
      </c>
      <c r="W309" s="214" t="s">
        <v>232</v>
      </c>
      <c r="X309" s="214">
        <v>3.296703296703297</v>
      </c>
      <c r="Y309" s="222">
        <v>1.6129032258064515</v>
      </c>
      <c r="Z309" s="222">
        <v>0.75675675675675991</v>
      </c>
      <c r="AA309" s="215"/>
      <c r="AB309" s="216">
        <v>2.0038863851086957</v>
      </c>
      <c r="AC309" s="177">
        <v>9.2691622103386813</v>
      </c>
      <c r="AD309" s="178">
        <v>3.5714285714285712</v>
      </c>
      <c r="AE309" s="178"/>
      <c r="AF309" s="178"/>
      <c r="AG309" s="178">
        <v>1.2663755458515285</v>
      </c>
      <c r="AH309" s="178">
        <v>1.9507663725034836</v>
      </c>
      <c r="AI309" s="178">
        <v>9</v>
      </c>
      <c r="AJ309" s="217">
        <v>3.6323529411764706</v>
      </c>
      <c r="AK309" s="218">
        <v>4.7816809402164564</v>
      </c>
      <c r="AL309" s="170">
        <v>42551</v>
      </c>
      <c r="AM309" s="208">
        <v>0</v>
      </c>
      <c r="AN309" s="209">
        <v>2.026055068176753E-2</v>
      </c>
      <c r="AO309" s="209">
        <v>0</v>
      </c>
      <c r="AP309" s="209">
        <v>0</v>
      </c>
      <c r="AQ309" s="209">
        <v>2.1355733124521721E-2</v>
      </c>
      <c r="AR309" s="209">
        <v>0</v>
      </c>
      <c r="AS309" s="209">
        <v>0</v>
      </c>
      <c r="AT309" s="209">
        <v>0</v>
      </c>
      <c r="AU309" s="210">
        <v>0</v>
      </c>
      <c r="AV309" s="210"/>
      <c r="AW309" s="246">
        <v>0</v>
      </c>
      <c r="AX309" s="211"/>
      <c r="AY309" s="212">
        <v>2.5750611356622371E-4</v>
      </c>
      <c r="AZ309" s="177">
        <v>0</v>
      </c>
      <c r="BA309" s="178">
        <v>0</v>
      </c>
      <c r="BB309" s="178">
        <v>0</v>
      </c>
      <c r="BC309" s="178">
        <v>0</v>
      </c>
      <c r="BD309" s="178">
        <v>0</v>
      </c>
      <c r="BE309" s="178">
        <v>0</v>
      </c>
      <c r="BF309" s="178">
        <v>0</v>
      </c>
      <c r="BG309" s="217">
        <v>0</v>
      </c>
      <c r="BH309" s="218">
        <v>0</v>
      </c>
      <c r="BI309" s="218">
        <v>0.11038164028879832</v>
      </c>
    </row>
    <row r="310" spans="1:61" x14ac:dyDescent="0.2">
      <c r="A310" s="170">
        <v>42552</v>
      </c>
      <c r="B310" s="208">
        <v>3.5714285714285712</v>
      </c>
      <c r="C310" s="209">
        <v>0.67340067340067333</v>
      </c>
      <c r="D310" s="209"/>
      <c r="E310" s="209">
        <v>4</v>
      </c>
      <c r="F310" s="209">
        <v>6.798155737704918</v>
      </c>
      <c r="G310" s="209">
        <v>2.8000000000000003</v>
      </c>
      <c r="H310" s="209">
        <v>1.5235457063711912</v>
      </c>
      <c r="I310" s="209">
        <v>9</v>
      </c>
      <c r="J310" s="210">
        <v>1.4583333333333333</v>
      </c>
      <c r="K310" s="210"/>
      <c r="L310" s="246">
        <v>3.6323529411764706</v>
      </c>
      <c r="M310" s="211"/>
      <c r="N310" s="245">
        <v>1.9793180566635127</v>
      </c>
      <c r="O310" s="213"/>
      <c r="P310" s="214"/>
      <c r="Q310" s="214">
        <v>2.4973985431841892</v>
      </c>
      <c r="R310" s="214" t="s">
        <v>232</v>
      </c>
      <c r="S310" s="214" t="s">
        <v>232</v>
      </c>
      <c r="T310" s="214">
        <v>1.8556701030927807</v>
      </c>
      <c r="U310" s="214" t="s">
        <v>232</v>
      </c>
      <c r="V310" s="214" t="s">
        <v>232</v>
      </c>
      <c r="W310" s="214" t="s">
        <v>232</v>
      </c>
      <c r="X310" s="214">
        <v>3.296703296703297</v>
      </c>
      <c r="Y310" s="222">
        <v>0.64516129032257452</v>
      </c>
      <c r="Z310" s="222">
        <v>0.54054054054054057</v>
      </c>
      <c r="AA310" s="215"/>
      <c r="AB310" s="216">
        <v>1.7670947547686766</v>
      </c>
      <c r="AC310" s="177">
        <v>9.2691622103386813</v>
      </c>
      <c r="AD310" s="178">
        <v>3.5714285714285712</v>
      </c>
      <c r="AE310" s="178"/>
      <c r="AF310" s="178"/>
      <c r="AG310" s="178">
        <v>0.44052863436123352</v>
      </c>
      <c r="AH310" s="178">
        <v>1.5235457063711912</v>
      </c>
      <c r="AI310" s="178">
        <v>9</v>
      </c>
      <c r="AJ310" s="217">
        <v>3.6323529411764706</v>
      </c>
      <c r="AK310" s="218">
        <v>1.4569610477458783</v>
      </c>
      <c r="AL310" s="170">
        <v>42552</v>
      </c>
      <c r="AM310" s="208">
        <v>0</v>
      </c>
      <c r="AN310" s="209">
        <v>3.4233344255400313E-3</v>
      </c>
      <c r="AO310" s="209">
        <v>0</v>
      </c>
      <c r="AP310" s="209">
        <v>2.6046948974352549E-3</v>
      </c>
      <c r="AQ310" s="209">
        <v>5.3389332811304303E-3</v>
      </c>
      <c r="AR310" s="209">
        <v>0</v>
      </c>
      <c r="AS310" s="209">
        <v>1.4040833376113997E-2</v>
      </c>
      <c r="AT310" s="209">
        <v>0</v>
      </c>
      <c r="AU310" s="210">
        <v>0</v>
      </c>
      <c r="AV310" s="210"/>
      <c r="AW310" s="246">
        <v>0</v>
      </c>
      <c r="AX310" s="211"/>
      <c r="AY310" s="212">
        <v>3.7320672936189754E-4</v>
      </c>
      <c r="AZ310" s="177">
        <v>0</v>
      </c>
      <c r="BA310" s="178">
        <v>0</v>
      </c>
      <c r="BB310" s="178">
        <v>0</v>
      </c>
      <c r="BC310" s="178">
        <v>0</v>
      </c>
      <c r="BD310" s="178">
        <v>1.5200363592697138E-2</v>
      </c>
      <c r="BE310" s="178">
        <v>1.7196366657824855E-2</v>
      </c>
      <c r="BF310" s="178">
        <v>0</v>
      </c>
      <c r="BG310" s="217">
        <v>0</v>
      </c>
      <c r="BH310" s="218">
        <v>8.3691024748554985E-3</v>
      </c>
      <c r="BI310" s="218" t="s">
        <v>273</v>
      </c>
    </row>
    <row r="311" spans="1:61" x14ac:dyDescent="0.2">
      <c r="A311" s="170">
        <v>42555</v>
      </c>
      <c r="B311" s="208">
        <v>3.5714285714285712</v>
      </c>
      <c r="C311" s="209">
        <v>0.57768924302788838</v>
      </c>
      <c r="D311" s="209"/>
      <c r="E311" s="209">
        <v>6</v>
      </c>
      <c r="F311" s="209"/>
      <c r="G311" s="209">
        <v>2.7237354085603114</v>
      </c>
      <c r="H311" s="209">
        <v>0.87155963302752304</v>
      </c>
      <c r="I311" s="209">
        <v>9</v>
      </c>
      <c r="J311" s="210">
        <v>2.9420417769932334</v>
      </c>
      <c r="K311" s="210"/>
      <c r="L311" s="246">
        <v>3.6323529411764706</v>
      </c>
      <c r="M311" s="211"/>
      <c r="N311" s="245">
        <v>1.2787789598424779</v>
      </c>
      <c r="O311" s="213"/>
      <c r="P311" s="214"/>
      <c r="Q311" s="214" t="s">
        <v>232</v>
      </c>
      <c r="R311" s="214" t="s">
        <v>232</v>
      </c>
      <c r="S311" s="214" t="s">
        <v>232</v>
      </c>
      <c r="T311" s="214" t="s">
        <v>232</v>
      </c>
      <c r="U311" s="214" t="s">
        <v>232</v>
      </c>
      <c r="V311" s="214" t="s">
        <v>232</v>
      </c>
      <c r="W311" s="214" t="s">
        <v>232</v>
      </c>
      <c r="X311" s="214">
        <v>3.296703296703297</v>
      </c>
      <c r="Y311" s="222">
        <v>0.64516129032257452</v>
      </c>
      <c r="Z311" s="222">
        <v>0.75675675675675991</v>
      </c>
      <c r="AA311" s="215"/>
      <c r="AB311" s="216">
        <v>1.5662071145942102</v>
      </c>
      <c r="AC311" s="177">
        <v>9.2691622103386813</v>
      </c>
      <c r="AD311" s="178">
        <v>3.5714285714285712</v>
      </c>
      <c r="AE311" s="178"/>
      <c r="AF311" s="178"/>
      <c r="AG311" s="178">
        <v>2.1052631578947367</v>
      </c>
      <c r="AH311" s="178">
        <v>0.87155963302752304</v>
      </c>
      <c r="AI311" s="178">
        <v>9</v>
      </c>
      <c r="AJ311" s="217">
        <v>3.6323529411764706</v>
      </c>
      <c r="AK311" s="218">
        <v>1.1093739565082126</v>
      </c>
      <c r="AL311" s="170">
        <v>42555</v>
      </c>
      <c r="AM311" s="208">
        <v>0</v>
      </c>
      <c r="AN311" s="209">
        <v>1.9002999260140582E-2</v>
      </c>
      <c r="AO311" s="209">
        <v>0</v>
      </c>
      <c r="AP311" s="209">
        <v>1.5758404129483289E-2</v>
      </c>
      <c r="AQ311" s="209">
        <v>4.4491110676086916E-3</v>
      </c>
      <c r="AR311" s="209">
        <v>2.4416003626089565E-4</v>
      </c>
      <c r="AS311" s="209">
        <v>3.8612291784313494E-3</v>
      </c>
      <c r="AT311" s="209">
        <v>0</v>
      </c>
      <c r="AU311" s="210">
        <v>2.2111810581385834E-3</v>
      </c>
      <c r="AV311" s="210"/>
      <c r="AW311" s="246">
        <v>0</v>
      </c>
      <c r="AX311" s="211"/>
      <c r="AY311" s="212">
        <v>8.9651638503858021E-4</v>
      </c>
      <c r="AZ311" s="177">
        <v>0</v>
      </c>
      <c r="BA311" s="178">
        <v>0</v>
      </c>
      <c r="BB311" s="178">
        <v>0</v>
      </c>
      <c r="BC311" s="178">
        <v>0</v>
      </c>
      <c r="BD311" s="178">
        <v>1.5200363592697138E-2</v>
      </c>
      <c r="BE311" s="178">
        <v>4.7290008309018357E-3</v>
      </c>
      <c r="BF311" s="178">
        <v>0</v>
      </c>
      <c r="BG311" s="217">
        <v>0</v>
      </c>
      <c r="BH311" s="218">
        <v>2.6584207861305702E-3</v>
      </c>
      <c r="BI311" s="218" t="s">
        <v>273</v>
      </c>
    </row>
    <row r="312" spans="1:61" x14ac:dyDescent="0.2">
      <c r="A312" s="170">
        <v>42557</v>
      </c>
      <c r="B312" s="208">
        <v>2.3809523809523809</v>
      </c>
      <c r="C312" s="209">
        <v>0.3968253968253968</v>
      </c>
      <c r="D312" s="209"/>
      <c r="E312" s="209">
        <v>2</v>
      </c>
      <c r="F312" s="209">
        <v>6.9892937316525643</v>
      </c>
      <c r="G312" s="209">
        <v>2.7237354085603114</v>
      </c>
      <c r="H312" s="209">
        <v>1.6107382550335572</v>
      </c>
      <c r="I312" s="209">
        <v>9</v>
      </c>
      <c r="J312" s="210">
        <v>2.8985507246376812</v>
      </c>
      <c r="K312" s="210"/>
      <c r="L312" s="246">
        <v>3.6323529411764706</v>
      </c>
      <c r="M312" s="211"/>
      <c r="N312" s="245">
        <v>2.3325522027380141</v>
      </c>
      <c r="O312" s="213"/>
      <c r="P312" s="214"/>
      <c r="Q312" s="214" t="s">
        <v>232</v>
      </c>
      <c r="R312" s="214" t="s">
        <v>232</v>
      </c>
      <c r="S312" s="214" t="s">
        <v>232</v>
      </c>
      <c r="T312" s="214" t="s">
        <v>232</v>
      </c>
      <c r="U312" s="214" t="s">
        <v>232</v>
      </c>
      <c r="V312" s="214" t="s">
        <v>232</v>
      </c>
      <c r="W312" s="214" t="s">
        <v>232</v>
      </c>
      <c r="X312" s="214">
        <v>3.296703296703297</v>
      </c>
      <c r="Y312" s="222">
        <v>0.64516129032257452</v>
      </c>
      <c r="Z312" s="222">
        <v>1.6216216216216217</v>
      </c>
      <c r="AA312" s="215"/>
      <c r="AB312" s="216">
        <v>1.8544954028824978</v>
      </c>
      <c r="AC312" s="177">
        <v>9.2691622103386813</v>
      </c>
      <c r="AD312" s="178">
        <v>2.3809523809523809</v>
      </c>
      <c r="AE312" s="178"/>
      <c r="AF312" s="178"/>
      <c r="AG312" s="178">
        <v>2.1052631578947367</v>
      </c>
      <c r="AH312" s="178">
        <v>1.6107382550335572</v>
      </c>
      <c r="AI312" s="178">
        <v>9</v>
      </c>
      <c r="AJ312" s="217">
        <v>3.6323529411764706</v>
      </c>
      <c r="AK312" s="218">
        <v>1.6107382550335572</v>
      </c>
      <c r="AL312" s="170">
        <v>42557</v>
      </c>
      <c r="AM312" s="208">
        <v>0</v>
      </c>
      <c r="AN312" s="209">
        <v>1.8164631645722615E-2</v>
      </c>
      <c r="AO312" s="209">
        <v>0</v>
      </c>
      <c r="AP312" s="209">
        <v>0</v>
      </c>
      <c r="AQ312" s="209">
        <v>2.847431083269563E-2</v>
      </c>
      <c r="AR312" s="209">
        <v>8.347351667039167E-5</v>
      </c>
      <c r="AS312" s="209">
        <v>2.3167375070588095E-2</v>
      </c>
      <c r="AT312" s="209">
        <v>0</v>
      </c>
      <c r="AU312" s="210">
        <v>4.2012440104633089E-3</v>
      </c>
      <c r="AV312" s="210"/>
      <c r="AW312" s="246">
        <v>0</v>
      </c>
      <c r="AX312" s="211"/>
      <c r="AY312" s="212">
        <v>7.5379556985403042E-4</v>
      </c>
      <c r="AZ312" s="177">
        <v>0</v>
      </c>
      <c r="BA312" s="178">
        <v>0</v>
      </c>
      <c r="BB312" s="178">
        <v>0</v>
      </c>
      <c r="BC312" s="178">
        <v>0</v>
      </c>
      <c r="BD312" s="178">
        <v>0</v>
      </c>
      <c r="BE312" s="178">
        <v>2.8374004985411014E-2</v>
      </c>
      <c r="BF312" s="178">
        <v>0</v>
      </c>
      <c r="BG312" s="217">
        <v>0</v>
      </c>
      <c r="BH312" s="218">
        <v>1.2996723843305009E-2</v>
      </c>
      <c r="BI312" s="218" t="s">
        <v>273</v>
      </c>
    </row>
    <row r="313" spans="1:61" x14ac:dyDescent="0.2">
      <c r="A313" s="170">
        <v>42558</v>
      </c>
      <c r="B313" s="208">
        <v>1.9047619047619049</v>
      </c>
      <c r="C313" s="209">
        <v>0.37698412698412698</v>
      </c>
      <c r="D313" s="209"/>
      <c r="E313" s="209">
        <v>2</v>
      </c>
      <c r="F313" s="209">
        <v>4.3127266447936456</v>
      </c>
      <c r="G313" s="209">
        <v>1.1673151750972763</v>
      </c>
      <c r="H313" s="209">
        <v>0.22522522522522523</v>
      </c>
      <c r="I313" s="209">
        <v>9</v>
      </c>
      <c r="J313" s="210">
        <v>2.8695652173913042</v>
      </c>
      <c r="K313" s="210"/>
      <c r="L313" s="246">
        <v>8.0882352941176467</v>
      </c>
      <c r="M313" s="211"/>
      <c r="N313" s="245">
        <v>2.8405188561297567</v>
      </c>
      <c r="O313" s="213"/>
      <c r="P313" s="214"/>
      <c r="Q313" s="214" t="s">
        <v>232</v>
      </c>
      <c r="R313" s="214" t="s">
        <v>232</v>
      </c>
      <c r="S313" s="214" t="s">
        <v>232</v>
      </c>
      <c r="T313" s="214" t="s">
        <v>232</v>
      </c>
      <c r="U313" s="214" t="s">
        <v>232</v>
      </c>
      <c r="V313" s="214" t="s">
        <v>232</v>
      </c>
      <c r="W313" s="214" t="s">
        <v>232</v>
      </c>
      <c r="X313" s="214" t="s">
        <v>232</v>
      </c>
      <c r="Y313" s="222">
        <v>0.96670247046187519</v>
      </c>
      <c r="Z313" s="222">
        <v>0.75675675675675991</v>
      </c>
      <c r="AA313" s="215"/>
      <c r="AB313" s="216">
        <v>0.86172961360931755</v>
      </c>
      <c r="AC313" s="177">
        <v>9.2691622103386813</v>
      </c>
      <c r="AD313" s="178">
        <v>1.9047619047619049</v>
      </c>
      <c r="AE313" s="178"/>
      <c r="AF313" s="178"/>
      <c r="AG313" s="178">
        <v>5.1761635493692912</v>
      </c>
      <c r="AH313" s="178">
        <v>0.22522522522522523</v>
      </c>
      <c r="AI313" s="178">
        <v>9</v>
      </c>
      <c r="AJ313" s="217">
        <v>8.0882352941176467</v>
      </c>
      <c r="AK313" s="218">
        <v>2.9347956995945488</v>
      </c>
      <c r="AL313" s="170">
        <v>42558</v>
      </c>
      <c r="AM313" s="208">
        <v>0</v>
      </c>
      <c r="AN313" s="209">
        <v>0</v>
      </c>
      <c r="AO313" s="209">
        <v>0</v>
      </c>
      <c r="AP313" s="209">
        <v>0</v>
      </c>
      <c r="AQ313" s="209">
        <v>0</v>
      </c>
      <c r="AR313" s="209">
        <v>1.3387065236014064E-3</v>
      </c>
      <c r="AS313" s="209">
        <v>8.9861333607129584E-2</v>
      </c>
      <c r="AT313" s="209">
        <v>0</v>
      </c>
      <c r="AU313" s="210">
        <v>0</v>
      </c>
      <c r="AV313" s="210"/>
      <c r="AW313" s="246">
        <v>4.0980679365993769E-2</v>
      </c>
      <c r="AX313" s="211"/>
      <c r="AY313" s="212">
        <v>3.0192834522662524E-3</v>
      </c>
      <c r="AZ313" s="177">
        <v>0</v>
      </c>
      <c r="BA313" s="178">
        <v>0</v>
      </c>
      <c r="BB313" s="178">
        <v>0</v>
      </c>
      <c r="BC313" s="178">
        <v>0</v>
      </c>
      <c r="BD313" s="178">
        <v>1.5200363592697138E-2</v>
      </c>
      <c r="BE313" s="178">
        <v>0.1100567466100791</v>
      </c>
      <c r="BF313" s="178">
        <v>0</v>
      </c>
      <c r="BG313" s="217">
        <v>0.31451020234837884</v>
      </c>
      <c r="BH313" s="218">
        <v>5.9519087600589986E-2</v>
      </c>
      <c r="BI313" s="218" t="s">
        <v>273</v>
      </c>
    </row>
    <row r="314" spans="1:61" x14ac:dyDescent="0.2">
      <c r="A314" s="170">
        <v>42559</v>
      </c>
      <c r="B314" s="208">
        <v>2.8235294117647061</v>
      </c>
      <c r="C314" s="209">
        <v>0.37841067516430993</v>
      </c>
      <c r="D314" s="209"/>
      <c r="E314" s="209">
        <v>1.9693654266958425</v>
      </c>
      <c r="F314" s="209">
        <v>2.173724023997913</v>
      </c>
      <c r="G314" s="209">
        <v>1.5686274509803921</v>
      </c>
      <c r="H314" s="209">
        <v>3.0180180180180183</v>
      </c>
      <c r="I314" s="209">
        <v>9</v>
      </c>
      <c r="J314" s="210">
        <v>2.8985507246376812</v>
      </c>
      <c r="K314" s="210"/>
      <c r="L314" s="246">
        <v>3.6617647058823533</v>
      </c>
      <c r="M314" s="211"/>
      <c r="N314" s="245">
        <v>2.6985886512170456</v>
      </c>
      <c r="O314" s="213"/>
      <c r="P314" s="214"/>
      <c r="Q314" s="214" t="s">
        <v>232</v>
      </c>
      <c r="R314" s="214" t="s">
        <v>232</v>
      </c>
      <c r="S314" s="214" t="s">
        <v>232</v>
      </c>
      <c r="T314" s="214" t="s">
        <v>232</v>
      </c>
      <c r="U314" s="214" t="s">
        <v>232</v>
      </c>
      <c r="V314" s="214" t="s">
        <v>232</v>
      </c>
      <c r="W314" s="214" t="s">
        <v>232</v>
      </c>
      <c r="X314" s="214">
        <v>3.1914893617021276</v>
      </c>
      <c r="Y314" s="222">
        <v>1.6111707841031151</v>
      </c>
      <c r="Z314" s="222">
        <v>0.54054054054054057</v>
      </c>
      <c r="AA314" s="215"/>
      <c r="AB314" s="216">
        <v>1.7810668954485944</v>
      </c>
      <c r="AC314" s="177">
        <v>9.2691622103386813</v>
      </c>
      <c r="AD314" s="178">
        <v>2.8235294117647061</v>
      </c>
      <c r="AE314" s="178"/>
      <c r="AF314" s="178"/>
      <c r="AG314" s="178">
        <v>2.830587241233629</v>
      </c>
      <c r="AH314" s="178">
        <v>3.0180180180180183</v>
      </c>
      <c r="AI314" s="178">
        <v>9</v>
      </c>
      <c r="AJ314" s="217">
        <v>3.6617647058823533</v>
      </c>
      <c r="AK314" s="218">
        <v>2.9646507512648101</v>
      </c>
      <c r="AL314" s="170">
        <v>42559</v>
      </c>
      <c r="AM314" s="208">
        <v>9.8910778697585029E-3</v>
      </c>
      <c r="AN314" s="209">
        <v>1.0479595180224585E-3</v>
      </c>
      <c r="AO314" s="209">
        <v>0</v>
      </c>
      <c r="AP314" s="209">
        <v>9.8652819240360266E-3</v>
      </c>
      <c r="AQ314" s="209">
        <v>7.1185777081739076E-3</v>
      </c>
      <c r="AR314" s="209">
        <v>1.7101636727846494E-3</v>
      </c>
      <c r="AS314" s="209">
        <v>4.6422505349776905E-2</v>
      </c>
      <c r="AT314" s="209">
        <v>0</v>
      </c>
      <c r="AU314" s="210">
        <v>0</v>
      </c>
      <c r="AV314" s="210"/>
      <c r="AW314" s="246">
        <v>0</v>
      </c>
      <c r="AX314" s="211"/>
      <c r="AY314" s="212">
        <v>3.8961142076242047E-3</v>
      </c>
      <c r="AZ314" s="177">
        <v>0</v>
      </c>
      <c r="BA314" s="178">
        <v>0.14986481620846229</v>
      </c>
      <c r="BB314" s="178">
        <v>0</v>
      </c>
      <c r="BC314" s="178">
        <v>0</v>
      </c>
      <c r="BD314" s="178">
        <v>5.3201272574439983E-2</v>
      </c>
      <c r="BE314" s="178">
        <v>5.6855487262433432E-2</v>
      </c>
      <c r="BF314" s="178">
        <v>0</v>
      </c>
      <c r="BG314" s="217">
        <v>0</v>
      </c>
      <c r="BH314" s="218">
        <v>7.027584578150721E-2</v>
      </c>
      <c r="BI314" s="218" t="s">
        <v>273</v>
      </c>
    </row>
    <row r="315" spans="1:61" x14ac:dyDescent="0.2">
      <c r="A315" s="170">
        <v>42562</v>
      </c>
      <c r="B315" s="208">
        <v>0.94117647058823517</v>
      </c>
      <c r="C315" s="209">
        <v>0.37841067516430993</v>
      </c>
      <c r="D315" s="209">
        <v>7.4074074074074066</v>
      </c>
      <c r="E315" s="209">
        <v>2.0044543429844097</v>
      </c>
      <c r="F315" s="209">
        <v>3.8461538461538463</v>
      </c>
      <c r="G315" s="209">
        <v>1.5686274509803921</v>
      </c>
      <c r="H315" s="209">
        <v>1.7777777777777777</v>
      </c>
      <c r="I315" s="209">
        <v>8.1818181818181817</v>
      </c>
      <c r="J315" s="210">
        <v>2.8985507246376812</v>
      </c>
      <c r="K315" s="210"/>
      <c r="L315" s="246">
        <v>3.3577712609970676</v>
      </c>
      <c r="M315" s="211"/>
      <c r="N315" s="245">
        <v>3.5327548007130787</v>
      </c>
      <c r="O315" s="213"/>
      <c r="P315" s="214"/>
      <c r="Q315" s="214" t="s">
        <v>232</v>
      </c>
      <c r="R315" s="214" t="s">
        <v>232</v>
      </c>
      <c r="S315" s="214" t="s">
        <v>232</v>
      </c>
      <c r="T315" s="214">
        <v>1.9587628865979441</v>
      </c>
      <c r="U315" s="214">
        <v>3.1185031185031185</v>
      </c>
      <c r="V315" s="214" t="s">
        <v>232</v>
      </c>
      <c r="W315" s="214" t="s">
        <v>232</v>
      </c>
      <c r="X315" s="214">
        <v>3.1914893617021276</v>
      </c>
      <c r="Y315" s="222">
        <v>1.6111707841031151</v>
      </c>
      <c r="Z315" s="222">
        <v>0.54347826086956519</v>
      </c>
      <c r="AA315" s="215"/>
      <c r="AB315" s="216">
        <v>2.0846808823551739</v>
      </c>
      <c r="AC315" s="177">
        <v>9.2691622103386813</v>
      </c>
      <c r="AD315" s="178">
        <v>0.94117647058823517</v>
      </c>
      <c r="AE315" s="178"/>
      <c r="AF315" s="178"/>
      <c r="AG315" s="178">
        <v>3.7083333333333335</v>
      </c>
      <c r="AH315" s="178">
        <v>1.7777777777777777</v>
      </c>
      <c r="AI315" s="178">
        <v>8.1818181818181817</v>
      </c>
      <c r="AJ315" s="217">
        <v>3.3577712609970676</v>
      </c>
      <c r="AK315" s="218">
        <v>3.1798034716056174</v>
      </c>
      <c r="AL315" s="170">
        <v>42562</v>
      </c>
      <c r="AM315" s="208">
        <v>3.4363906901303424E-4</v>
      </c>
      <c r="AN315" s="209">
        <v>2.0959190360449171E-4</v>
      </c>
      <c r="AO315" s="209">
        <v>0</v>
      </c>
      <c r="AP315" s="209">
        <v>2.8977230733967206E-3</v>
      </c>
      <c r="AQ315" s="209">
        <v>3.6482710754391273E-2</v>
      </c>
      <c r="AR315" s="209">
        <v>0</v>
      </c>
      <c r="AS315" s="209">
        <v>1.2285729204099746E-3</v>
      </c>
      <c r="AT315" s="209">
        <v>0</v>
      </c>
      <c r="AU315" s="210">
        <v>0</v>
      </c>
      <c r="AV315" s="210"/>
      <c r="AW315" s="246">
        <v>9.3670124265128607E-4</v>
      </c>
      <c r="AX315" s="211"/>
      <c r="AY315" s="212">
        <v>1.8783371653598798E-4</v>
      </c>
      <c r="AZ315" s="177">
        <v>0</v>
      </c>
      <c r="BA315" s="178">
        <v>5.2066525608035538E-3</v>
      </c>
      <c r="BB315" s="178">
        <v>0</v>
      </c>
      <c r="BC315" s="178">
        <v>0</v>
      </c>
      <c r="BD315" s="178">
        <v>8.1321945220929698E-2</v>
      </c>
      <c r="BE315" s="178">
        <v>1.504682082559675E-3</v>
      </c>
      <c r="BF315" s="178">
        <v>0</v>
      </c>
      <c r="BG315" s="217">
        <v>7.1888046251058022E-3</v>
      </c>
      <c r="BH315" s="218">
        <v>4.9968464776343124E-3</v>
      </c>
      <c r="BI315" s="218" t="s">
        <v>273</v>
      </c>
    </row>
    <row r="316" spans="1:61" x14ac:dyDescent="0.2">
      <c r="A316" s="170">
        <v>42563</v>
      </c>
      <c r="B316" s="208">
        <v>2.0930232558139537</v>
      </c>
      <c r="C316" s="209">
        <v>1.1704026978774051</v>
      </c>
      <c r="D316" s="209"/>
      <c r="E316" s="209">
        <v>1.7817371937639197</v>
      </c>
      <c r="F316" s="209">
        <v>2.884297520661157</v>
      </c>
      <c r="G316" s="209">
        <v>1.5686274509803921</v>
      </c>
      <c r="H316" s="209">
        <v>2.1323856063971571</v>
      </c>
      <c r="I316" s="209">
        <v>8.1818181818181817</v>
      </c>
      <c r="J316" s="210">
        <v>2.8985507246376812</v>
      </c>
      <c r="K316" s="210"/>
      <c r="L316" s="246">
        <v>2.9197080291970803</v>
      </c>
      <c r="M316" s="211"/>
      <c r="N316" s="245">
        <v>1.9232557406163862</v>
      </c>
      <c r="O316" s="213"/>
      <c r="P316" s="214"/>
      <c r="Q316" s="214" t="s">
        <v>232</v>
      </c>
      <c r="R316" s="214" t="s">
        <v>232</v>
      </c>
      <c r="S316" s="214" t="s">
        <v>232</v>
      </c>
      <c r="T316" s="214">
        <v>1.9587628865979441</v>
      </c>
      <c r="U316" s="214">
        <v>1.6632016632016573</v>
      </c>
      <c r="V316" s="214" t="s">
        <v>232</v>
      </c>
      <c r="W316" s="214" t="s">
        <v>232</v>
      </c>
      <c r="X316" s="214">
        <v>3.1914893617021276</v>
      </c>
      <c r="Y316" s="222">
        <v>1.6111707841031151</v>
      </c>
      <c r="Z316" s="222">
        <v>0.54347826086956519</v>
      </c>
      <c r="AA316" s="215"/>
      <c r="AB316" s="216">
        <v>1.7936205912948817</v>
      </c>
      <c r="AC316" s="177">
        <v>9.2691622103386813</v>
      </c>
      <c r="AD316" s="178">
        <v>2.0930232558139537</v>
      </c>
      <c r="AE316" s="178"/>
      <c r="AF316" s="178"/>
      <c r="AG316" s="178">
        <v>2.796116504854369</v>
      </c>
      <c r="AH316" s="178">
        <v>2.1323856063971571</v>
      </c>
      <c r="AI316" s="178">
        <v>8.1818181818181817</v>
      </c>
      <c r="AJ316" s="217">
        <v>2.9197080291970803</v>
      </c>
      <c r="AK316" s="218">
        <v>2.2758128825470205</v>
      </c>
      <c r="AL316" s="170">
        <v>42563</v>
      </c>
      <c r="AM316" s="208">
        <v>1.4644751657772143E-2</v>
      </c>
      <c r="AN316" s="209">
        <v>2.9762050311837818E-2</v>
      </c>
      <c r="AO316" s="209">
        <v>3.8580246913580245E-3</v>
      </c>
      <c r="AP316" s="209">
        <v>1.1395540176279239E-3</v>
      </c>
      <c r="AQ316" s="209">
        <v>4.8050399530173871E-2</v>
      </c>
      <c r="AR316" s="209">
        <v>0</v>
      </c>
      <c r="AS316" s="209">
        <v>1.3602057333110434E-2</v>
      </c>
      <c r="AT316" s="209">
        <v>0</v>
      </c>
      <c r="AU316" s="210">
        <v>0</v>
      </c>
      <c r="AV316" s="210"/>
      <c r="AW316" s="246">
        <v>2.3417531066282152E-3</v>
      </c>
      <c r="AX316" s="211"/>
      <c r="AY316" s="212">
        <v>2.7912582417989828E-3</v>
      </c>
      <c r="AZ316" s="177">
        <v>0</v>
      </c>
      <c r="BA316" s="178">
        <v>0.22189017663291144</v>
      </c>
      <c r="BB316" s="178">
        <v>0</v>
      </c>
      <c r="BC316" s="178">
        <v>0</v>
      </c>
      <c r="BD316" s="178">
        <v>0.12312294510084683</v>
      </c>
      <c r="BE316" s="178">
        <v>1.6658980199767831E-2</v>
      </c>
      <c r="BF316" s="178">
        <v>0</v>
      </c>
      <c r="BG316" s="217">
        <v>1.7972011562764508E-2</v>
      </c>
      <c r="BH316" s="218">
        <v>7.5051157193630633E-2</v>
      </c>
      <c r="BI316" s="218" t="s">
        <v>273</v>
      </c>
    </row>
    <row r="317" spans="1:61" x14ac:dyDescent="0.2">
      <c r="A317" s="170">
        <v>42564</v>
      </c>
      <c r="B317" s="208">
        <v>2.1176470588235294</v>
      </c>
      <c r="C317" s="209">
        <v>1.1904761904761905</v>
      </c>
      <c r="D317" s="209"/>
      <c r="E317" s="209">
        <v>1.5590200445434299</v>
      </c>
      <c r="F317" s="209">
        <v>2.2916666666666665</v>
      </c>
      <c r="G317" s="209">
        <v>1.5444015444015444</v>
      </c>
      <c r="H317" s="209">
        <v>1.956521739130435</v>
      </c>
      <c r="I317" s="209">
        <v>5.4545454545454541</v>
      </c>
      <c r="J317" s="210">
        <v>2.8985507246376812</v>
      </c>
      <c r="K317" s="210"/>
      <c r="L317" s="246">
        <v>3.3430656934306571</v>
      </c>
      <c r="M317" s="211"/>
      <c r="N317" s="245">
        <v>1.89060844177501</v>
      </c>
      <c r="O317" s="213"/>
      <c r="P317" s="214"/>
      <c r="Q317" s="214" t="s">
        <v>232</v>
      </c>
      <c r="R317" s="214" t="s">
        <v>232</v>
      </c>
      <c r="S317" s="214" t="s">
        <v>232</v>
      </c>
      <c r="T317" s="214">
        <v>1.9587628865979441</v>
      </c>
      <c r="U317" s="214">
        <v>1.6632016632016573</v>
      </c>
      <c r="V317" s="214" t="s">
        <v>232</v>
      </c>
      <c r="W317" s="214" t="s">
        <v>232</v>
      </c>
      <c r="X317" s="214">
        <v>3.1914893617021276</v>
      </c>
      <c r="Y317" s="222">
        <v>0.53705692803437166</v>
      </c>
      <c r="Z317" s="222">
        <v>0.43431053203040793</v>
      </c>
      <c r="AA317" s="215"/>
      <c r="AB317" s="216">
        <v>1.5569642743133019</v>
      </c>
      <c r="AC317" s="177">
        <v>9.2691622103386813</v>
      </c>
      <c r="AD317" s="178">
        <v>2.1176470588235294</v>
      </c>
      <c r="AE317" s="178"/>
      <c r="AF317" s="178"/>
      <c r="AG317" s="178">
        <v>4.7203490678302265</v>
      </c>
      <c r="AH317" s="178">
        <v>1.956521739130435</v>
      </c>
      <c r="AI317" s="178">
        <v>5.4545454545454541</v>
      </c>
      <c r="AJ317" s="217">
        <v>3.3430656934306571</v>
      </c>
      <c r="AK317" s="218">
        <v>4.3381398779210869</v>
      </c>
      <c r="AL317" s="170">
        <v>42564</v>
      </c>
      <c r="AM317" s="208">
        <v>2.4054734830912397E-3</v>
      </c>
      <c r="AN317" s="209">
        <v>1.2854970087742158E-2</v>
      </c>
      <c r="AO317" s="209">
        <v>0</v>
      </c>
      <c r="AP317" s="209">
        <v>8.6280518477542811E-3</v>
      </c>
      <c r="AQ317" s="209">
        <v>5.9618088305956468E-2</v>
      </c>
      <c r="AR317" s="209">
        <v>5.21709479189948E-5</v>
      </c>
      <c r="AS317" s="209">
        <v>1.9744921935160309E-3</v>
      </c>
      <c r="AT317" s="209">
        <v>0</v>
      </c>
      <c r="AU317" s="210">
        <v>0</v>
      </c>
      <c r="AV317" s="210"/>
      <c r="AW317" s="246">
        <v>0</v>
      </c>
      <c r="AX317" s="211"/>
      <c r="AY317" s="212">
        <v>8.4566184169695903E-4</v>
      </c>
      <c r="AZ317" s="177">
        <v>0</v>
      </c>
      <c r="BA317" s="178">
        <v>3.6446567925624875E-2</v>
      </c>
      <c r="BB317" s="178">
        <v>0</v>
      </c>
      <c r="BC317" s="178">
        <v>0</v>
      </c>
      <c r="BD317" s="178">
        <v>0.50617210763681475</v>
      </c>
      <c r="BE317" s="178">
        <v>2.4182390612566208E-3</v>
      </c>
      <c r="BF317" s="178">
        <v>0</v>
      </c>
      <c r="BG317" s="217">
        <v>0</v>
      </c>
      <c r="BH317" s="218">
        <v>2.7839573232534026E-2</v>
      </c>
      <c r="BI317" s="218" t="s">
        <v>273</v>
      </c>
    </row>
    <row r="318" spans="1:61" x14ac:dyDescent="0.2">
      <c r="A318" s="170">
        <v>42565</v>
      </c>
      <c r="B318" s="208">
        <v>1.4084507042253522</v>
      </c>
      <c r="C318" s="209">
        <v>1.1505653640150764</v>
      </c>
      <c r="D318" s="209">
        <v>7.9100529100529098</v>
      </c>
      <c r="E318" s="209">
        <v>2.8260869565217392</v>
      </c>
      <c r="F318" s="209">
        <v>2.1234042553191492</v>
      </c>
      <c r="G318" s="209">
        <v>1.5444015444015444</v>
      </c>
      <c r="H318" s="209">
        <v>1.783384080034798</v>
      </c>
      <c r="I318" s="209">
        <v>5.4545454545454541</v>
      </c>
      <c r="J318" s="210">
        <v>2.8985507246376812</v>
      </c>
      <c r="K318" s="210"/>
      <c r="L318" s="246">
        <v>3.3430656934306571</v>
      </c>
      <c r="M318" s="211"/>
      <c r="N318" s="245">
        <v>2.4510680480571816</v>
      </c>
      <c r="O318" s="213"/>
      <c r="P318" s="214"/>
      <c r="Q318" s="214" t="s">
        <v>232</v>
      </c>
      <c r="R318" s="214" t="s">
        <v>232</v>
      </c>
      <c r="S318" s="214" t="s">
        <v>232</v>
      </c>
      <c r="T318" s="214">
        <v>1.9587628865979441</v>
      </c>
      <c r="U318" s="214">
        <v>1.6632016632016573</v>
      </c>
      <c r="V318" s="214" t="s">
        <v>232</v>
      </c>
      <c r="W318" s="214" t="s">
        <v>232</v>
      </c>
      <c r="X318" s="214" t="s">
        <v>232</v>
      </c>
      <c r="Y318" s="222">
        <v>1.0752688172043012</v>
      </c>
      <c r="Z318" s="222">
        <v>0.54054054054054057</v>
      </c>
      <c r="AA318" s="215"/>
      <c r="AB318" s="216">
        <v>1.3094434768861107</v>
      </c>
      <c r="AC318" s="177">
        <v>8.4828711256117462</v>
      </c>
      <c r="AD318" s="178">
        <v>1.4084507042253522</v>
      </c>
      <c r="AE318" s="178"/>
      <c r="AF318" s="178"/>
      <c r="AG318" s="178">
        <v>5.4901960784313726</v>
      </c>
      <c r="AH318" s="178">
        <v>1.783384080034798</v>
      </c>
      <c r="AI318" s="178">
        <v>5.4545454545454541</v>
      </c>
      <c r="AJ318" s="217">
        <v>3.3430656934306571</v>
      </c>
      <c r="AK318" s="218">
        <v>2.751769752302577</v>
      </c>
      <c r="AL318" s="170">
        <v>42565</v>
      </c>
      <c r="AM318" s="208">
        <v>4.2954883626629273E-4</v>
      </c>
      <c r="AN318" s="209">
        <v>1.7465991967040976E-3</v>
      </c>
      <c r="AO318" s="209">
        <v>0</v>
      </c>
      <c r="AP318" s="209">
        <v>3.3405212059607142E-2</v>
      </c>
      <c r="AQ318" s="209">
        <v>2.3135377551565198E-2</v>
      </c>
      <c r="AR318" s="209">
        <v>0</v>
      </c>
      <c r="AS318" s="209">
        <v>2.1982679754478478E-2</v>
      </c>
      <c r="AT318" s="209">
        <v>0</v>
      </c>
      <c r="AU318" s="210">
        <v>0</v>
      </c>
      <c r="AV318" s="210"/>
      <c r="AW318" s="246">
        <v>1.8968200163688543E-2</v>
      </c>
      <c r="AX318" s="211"/>
      <c r="AY318" s="212">
        <v>1.4887257445974594E-3</v>
      </c>
      <c r="AZ318" s="177">
        <v>4.0550821543762078E-2</v>
      </c>
      <c r="BA318" s="178">
        <v>6.5083157010044426E-3</v>
      </c>
      <c r="BB318" s="178">
        <v>0</v>
      </c>
      <c r="BC318" s="178">
        <v>0</v>
      </c>
      <c r="BD318" s="178">
        <v>3.1920763544663992E-2</v>
      </c>
      <c r="BE318" s="178">
        <v>2.6923061548657042E-2</v>
      </c>
      <c r="BF318" s="178">
        <v>0</v>
      </c>
      <c r="BG318" s="217">
        <v>0.1455732936583925</v>
      </c>
      <c r="BH318" s="218">
        <v>2.0676606114348878E-2</v>
      </c>
      <c r="BI318" s="218" t="s">
        <v>273</v>
      </c>
    </row>
    <row r="319" spans="1:61" x14ac:dyDescent="0.2">
      <c r="A319" s="170">
        <v>42566</v>
      </c>
      <c r="B319" s="208">
        <v>1.3824884792626728</v>
      </c>
      <c r="C319" s="209">
        <v>1.1704026978774051</v>
      </c>
      <c r="D319" s="209">
        <v>7.9100529100529098</v>
      </c>
      <c r="E319" s="209">
        <v>3.2327586206896552</v>
      </c>
      <c r="F319" s="209">
        <v>2.8212765957446808</v>
      </c>
      <c r="G319" s="209">
        <v>2.3904382470119523</v>
      </c>
      <c r="H319" s="209">
        <v>1.7777777777777777</v>
      </c>
      <c r="I319" s="209">
        <v>5.4545454545454541</v>
      </c>
      <c r="J319" s="210">
        <v>1.4492753623188406</v>
      </c>
      <c r="K319" s="210"/>
      <c r="L319" s="246">
        <v>0.71532846715328469</v>
      </c>
      <c r="M319" s="211"/>
      <c r="N319" s="245">
        <v>1.6343863028635874</v>
      </c>
      <c r="O319" s="213"/>
      <c r="P319" s="214"/>
      <c r="Q319" s="214" t="s">
        <v>232</v>
      </c>
      <c r="R319" s="214" t="s">
        <v>232</v>
      </c>
      <c r="S319" s="214" t="s">
        <v>232</v>
      </c>
      <c r="T319" s="214">
        <v>1.9587628865979441</v>
      </c>
      <c r="U319" s="214">
        <v>1.6632016632016573</v>
      </c>
      <c r="V319" s="214" t="s">
        <v>232</v>
      </c>
      <c r="W319" s="214" t="s">
        <v>232</v>
      </c>
      <c r="X319" s="214" t="s">
        <v>232</v>
      </c>
      <c r="Y319" s="222">
        <v>1.6129032258064515</v>
      </c>
      <c r="Z319" s="222">
        <v>0.54054054054054057</v>
      </c>
      <c r="AA319" s="215"/>
      <c r="AB319" s="216">
        <v>1.4438520790366485</v>
      </c>
      <c r="AC319" s="177"/>
      <c r="AD319" s="178">
        <v>1.3824884792626728</v>
      </c>
      <c r="AE319" s="178"/>
      <c r="AF319" s="178"/>
      <c r="AG319" s="178">
        <v>5.5248618784530388</v>
      </c>
      <c r="AH319" s="178">
        <v>1.7777777777777777</v>
      </c>
      <c r="AI319" s="178">
        <v>5.4545454545454541</v>
      </c>
      <c r="AJ319" s="217">
        <v>0.71532846715328469</v>
      </c>
      <c r="AK319" s="218">
        <v>1.7972672116274711</v>
      </c>
      <c r="AL319" s="170">
        <v>42566</v>
      </c>
      <c r="AM319" s="208">
        <v>8.5909767253258547E-4</v>
      </c>
      <c r="AN319" s="209">
        <v>5.5891174294531113E-3</v>
      </c>
      <c r="AO319" s="209">
        <v>0</v>
      </c>
      <c r="AP319" s="209">
        <v>3.2884273080120087E-3</v>
      </c>
      <c r="AQ319" s="209">
        <v>0</v>
      </c>
      <c r="AR319" s="209">
        <v>3.2345987709776774E-4</v>
      </c>
      <c r="AS319" s="209">
        <v>9.4775625288769476E-3</v>
      </c>
      <c r="AT319" s="209">
        <v>0</v>
      </c>
      <c r="AU319" s="210">
        <v>0</v>
      </c>
      <c r="AV319" s="210"/>
      <c r="AW319" s="246">
        <v>0</v>
      </c>
      <c r="AX319" s="211"/>
      <c r="AY319" s="212">
        <v>7.0294102651240924E-4</v>
      </c>
      <c r="AZ319" s="177">
        <v>5.7446997186996272E-2</v>
      </c>
      <c r="BA319" s="178">
        <v>1.3016631402008885E-2</v>
      </c>
      <c r="BB319" s="178">
        <v>0</v>
      </c>
      <c r="BC319" s="178">
        <v>3.2491370162119455E-2</v>
      </c>
      <c r="BD319" s="178">
        <v>1.9000454490871423E-2</v>
      </c>
      <c r="BE319" s="178">
        <v>1.1607547494031778E-2</v>
      </c>
      <c r="BF319" s="178">
        <v>0</v>
      </c>
      <c r="BG319" s="217">
        <v>0</v>
      </c>
      <c r="BH319" s="218">
        <v>1.4178244192696374E-2</v>
      </c>
      <c r="BI319" s="218" t="s">
        <v>273</v>
      </c>
    </row>
    <row r="320" spans="1:61" x14ac:dyDescent="0.2">
      <c r="A320" s="170">
        <v>42569</v>
      </c>
      <c r="B320" s="208">
        <v>1.3824884792626728</v>
      </c>
      <c r="C320" s="209">
        <v>1.1706349206349207</v>
      </c>
      <c r="D320" s="209">
        <v>3.9682539682539679</v>
      </c>
      <c r="E320" s="209">
        <v>3.0172413793103448</v>
      </c>
      <c r="F320" s="209">
        <v>2.0085836909871242</v>
      </c>
      <c r="G320" s="209">
        <v>1.9920318725099602</v>
      </c>
      <c r="H320" s="209">
        <v>2.1777777777777776</v>
      </c>
      <c r="I320" s="209">
        <v>2.9702970297029703</v>
      </c>
      <c r="J320" s="210">
        <v>2.8985507246376812</v>
      </c>
      <c r="K320" s="210"/>
      <c r="L320" s="246">
        <v>2.5985401459854014</v>
      </c>
      <c r="M320" s="211"/>
      <c r="N320" s="245">
        <v>1.9244092685164809</v>
      </c>
      <c r="O320" s="213"/>
      <c r="P320" s="214"/>
      <c r="Q320" s="214" t="s">
        <v>232</v>
      </c>
      <c r="R320" s="214" t="s">
        <v>232</v>
      </c>
      <c r="S320" s="214" t="s">
        <v>232</v>
      </c>
      <c r="T320" s="214">
        <v>1.9587628865979441</v>
      </c>
      <c r="U320" s="214">
        <v>1.6632016632016573</v>
      </c>
      <c r="V320" s="214" t="s">
        <v>232</v>
      </c>
      <c r="W320" s="214" t="s">
        <v>232</v>
      </c>
      <c r="X320" s="214" t="s">
        <v>232</v>
      </c>
      <c r="Y320" s="222" t="s">
        <v>232</v>
      </c>
      <c r="Z320" s="222">
        <v>0.54347826086956519</v>
      </c>
      <c r="AA320" s="215"/>
      <c r="AB320" s="216">
        <v>1.3884809368897224</v>
      </c>
      <c r="AC320" s="177">
        <v>9.8006644518272434</v>
      </c>
      <c r="AD320" s="178">
        <v>1.3824884792626728</v>
      </c>
      <c r="AE320" s="178"/>
      <c r="AF320" s="178"/>
      <c r="AG320" s="178">
        <v>4.972375690607735</v>
      </c>
      <c r="AH320" s="178">
        <v>2.1777777777777776</v>
      </c>
      <c r="AI320" s="178">
        <v>2.9702970297029703</v>
      </c>
      <c r="AJ320" s="217">
        <v>2.5985401459854014</v>
      </c>
      <c r="AK320" s="218">
        <v>2.4106401163296152</v>
      </c>
      <c r="AL320" s="170">
        <v>42569</v>
      </c>
      <c r="AM320" s="208">
        <v>0</v>
      </c>
      <c r="AN320" s="209">
        <v>1.7815311806381792E-2</v>
      </c>
      <c r="AO320" s="209">
        <v>0</v>
      </c>
      <c r="AP320" s="209">
        <v>0</v>
      </c>
      <c r="AQ320" s="209">
        <v>7.1185777081739076E-3</v>
      </c>
      <c r="AR320" s="209">
        <v>0</v>
      </c>
      <c r="AS320" s="209">
        <v>1.7594919324442852E-2</v>
      </c>
      <c r="AT320" s="209">
        <v>7.6730856290779257E-3</v>
      </c>
      <c r="AU320" s="210">
        <v>0</v>
      </c>
      <c r="AV320" s="210"/>
      <c r="AW320" s="246">
        <v>1.7563148299711614E-2</v>
      </c>
      <c r="AX320" s="211"/>
      <c r="AY320" s="212">
        <v>6.9227797710206922E-4</v>
      </c>
      <c r="AZ320" s="177">
        <v>0</v>
      </c>
      <c r="BA320" s="178">
        <v>0</v>
      </c>
      <c r="BB320" s="178">
        <v>0</v>
      </c>
      <c r="BC320" s="178">
        <v>0</v>
      </c>
      <c r="BD320" s="178">
        <v>0</v>
      </c>
      <c r="BE320" s="178">
        <v>2.1549196968086774E-2</v>
      </c>
      <c r="BF320" s="178">
        <v>9.8184077147510235E-3</v>
      </c>
      <c r="BG320" s="217">
        <v>0.13479008672073378</v>
      </c>
      <c r="BH320" s="218">
        <v>1.4301319229091308E-2</v>
      </c>
      <c r="BI320" s="218" t="s">
        <v>273</v>
      </c>
    </row>
    <row r="321" spans="1:61" x14ac:dyDescent="0.2">
      <c r="A321" s="170">
        <v>42570</v>
      </c>
      <c r="B321" s="208">
        <v>0.46082949308755761</v>
      </c>
      <c r="C321" s="209">
        <v>0.95238095238095244</v>
      </c>
      <c r="D321" s="209">
        <v>7.9100529100529098</v>
      </c>
      <c r="E321" s="209">
        <v>1.956521739130435</v>
      </c>
      <c r="F321" s="209">
        <v>3.4248927038626609</v>
      </c>
      <c r="G321" s="209">
        <v>0.78431372549019607</v>
      </c>
      <c r="H321" s="209">
        <v>1.6986062717770034</v>
      </c>
      <c r="I321" s="209">
        <v>2.9702970297029703</v>
      </c>
      <c r="J321" s="210">
        <v>2.1739130434782608</v>
      </c>
      <c r="K321" s="210"/>
      <c r="L321" s="246">
        <v>2.9927007299270074</v>
      </c>
      <c r="M321" s="211"/>
      <c r="N321" s="245">
        <v>1.7911035354818456</v>
      </c>
      <c r="O321" s="213"/>
      <c r="P321" s="214"/>
      <c r="Q321" s="214" t="s">
        <v>232</v>
      </c>
      <c r="R321" s="214" t="s">
        <v>232</v>
      </c>
      <c r="S321" s="214" t="s">
        <v>232</v>
      </c>
      <c r="T321" s="214">
        <v>1.9587628865979441</v>
      </c>
      <c r="U321" s="214">
        <v>1.6632016632016573</v>
      </c>
      <c r="V321" s="214" t="s">
        <v>232</v>
      </c>
      <c r="W321" s="214" t="s">
        <v>232</v>
      </c>
      <c r="X321" s="214" t="s">
        <v>232</v>
      </c>
      <c r="Y321" s="222" t="s">
        <v>232</v>
      </c>
      <c r="Z321" s="222">
        <v>0.76252723311547155</v>
      </c>
      <c r="AA321" s="215"/>
      <c r="AB321" s="216">
        <v>1.461497260971691</v>
      </c>
      <c r="AC321" s="177">
        <v>9.5161290322580641</v>
      </c>
      <c r="AD321" s="178">
        <v>0.46082949308755761</v>
      </c>
      <c r="AE321" s="178"/>
      <c r="AF321" s="178"/>
      <c r="AG321" s="178">
        <v>3.5516969218626673</v>
      </c>
      <c r="AH321" s="178">
        <v>1.6986062717770034</v>
      </c>
      <c r="AI321" s="178">
        <v>2.9702970297029703</v>
      </c>
      <c r="AJ321" s="217">
        <v>2.9927007299270074</v>
      </c>
      <c r="AK321" s="218">
        <v>2.2833977649732042</v>
      </c>
      <c r="AL321" s="170">
        <v>42570</v>
      </c>
      <c r="AM321" s="208">
        <v>0</v>
      </c>
      <c r="AN321" s="209">
        <v>2.3194837332230413E-2</v>
      </c>
      <c r="AO321" s="209">
        <v>0</v>
      </c>
      <c r="AP321" s="209">
        <v>1.0744366451920425E-2</v>
      </c>
      <c r="AQ321" s="209">
        <v>8.8982221352173832E-3</v>
      </c>
      <c r="AR321" s="209">
        <v>8.4516935628771558E-4</v>
      </c>
      <c r="AS321" s="209">
        <v>2.2377578193181681E-2</v>
      </c>
      <c r="AT321" s="209">
        <v>0</v>
      </c>
      <c r="AU321" s="210">
        <v>0</v>
      </c>
      <c r="AV321" s="210"/>
      <c r="AW321" s="246">
        <v>1.8734024853025721E-2</v>
      </c>
      <c r="AX321" s="211"/>
      <c r="AY321" s="212">
        <v>1.7651447946962714E-3</v>
      </c>
      <c r="AZ321" s="177">
        <v>2.7033881029174717E-2</v>
      </c>
      <c r="BA321" s="178">
        <v>0</v>
      </c>
      <c r="BB321" s="178">
        <v>0</v>
      </c>
      <c r="BC321" s="178">
        <v>6.4982740324238911E-2</v>
      </c>
      <c r="BD321" s="178">
        <v>0</v>
      </c>
      <c r="BE321" s="178">
        <v>2.7406709360908367E-2</v>
      </c>
      <c r="BF321" s="178">
        <v>0</v>
      </c>
      <c r="BG321" s="217">
        <v>0.14377609250211607</v>
      </c>
      <c r="BH321" s="218">
        <v>2.239965662387795E-2</v>
      </c>
      <c r="BI321" s="218" t="s">
        <v>273</v>
      </c>
    </row>
    <row r="322" spans="1:61" x14ac:dyDescent="0.2">
      <c r="A322" s="170">
        <v>42571</v>
      </c>
      <c r="B322" s="208">
        <v>4.6082949308755765</v>
      </c>
      <c r="C322" s="209">
        <v>0.95030686992674718</v>
      </c>
      <c r="D322" s="209">
        <v>7.9100529100529098</v>
      </c>
      <c r="E322" s="209">
        <v>1.0869565217391304</v>
      </c>
      <c r="F322" s="209">
        <v>3.0042918454935621</v>
      </c>
      <c r="G322" s="209">
        <v>2.7450980392156863</v>
      </c>
      <c r="H322" s="209">
        <v>1.7857142857142856</v>
      </c>
      <c r="I322" s="209">
        <v>2.9702970297029703</v>
      </c>
      <c r="J322" s="210">
        <v>1.4626865671641791</v>
      </c>
      <c r="K322" s="210"/>
      <c r="L322" s="246">
        <v>2.9635036496350362</v>
      </c>
      <c r="M322" s="211"/>
      <c r="N322" s="245">
        <v>2.0361459515967057</v>
      </c>
      <c r="O322" s="213"/>
      <c r="P322" s="214"/>
      <c r="Q322" s="214" t="s">
        <v>232</v>
      </c>
      <c r="R322" s="214" t="s">
        <v>232</v>
      </c>
      <c r="S322" s="214" t="s">
        <v>232</v>
      </c>
      <c r="T322" s="214">
        <v>1.9587628865979441</v>
      </c>
      <c r="U322" s="214">
        <v>1.6632016632016573</v>
      </c>
      <c r="V322" s="214" t="s">
        <v>232</v>
      </c>
      <c r="W322" s="214" t="s">
        <v>232</v>
      </c>
      <c r="X322" s="214" t="s">
        <v>232</v>
      </c>
      <c r="Y322" s="222" t="s">
        <v>232</v>
      </c>
      <c r="Z322" s="222">
        <v>0.75675675675675991</v>
      </c>
      <c r="AA322" s="215"/>
      <c r="AB322" s="216">
        <v>1.4595737688521204</v>
      </c>
      <c r="AC322" s="177">
        <v>9.5161290322580641</v>
      </c>
      <c r="AD322" s="178">
        <v>4.6082949308755765</v>
      </c>
      <c r="AE322" s="178"/>
      <c r="AF322" s="178"/>
      <c r="AG322" s="178">
        <v>8.4074074074074083</v>
      </c>
      <c r="AH322" s="178">
        <v>1.7857142857142856</v>
      </c>
      <c r="AI322" s="178">
        <v>2.9702970297029703</v>
      </c>
      <c r="AJ322" s="217">
        <v>2.9635036496350362</v>
      </c>
      <c r="AK322" s="218">
        <v>5.1524422819191047</v>
      </c>
      <c r="AL322" s="170">
        <v>42571</v>
      </c>
      <c r="AM322" s="208">
        <v>9.0606167863103368E-3</v>
      </c>
      <c r="AN322" s="209">
        <v>1.6627624352623008E-2</v>
      </c>
      <c r="AO322" s="209">
        <v>0</v>
      </c>
      <c r="AP322" s="209">
        <v>3.4837794253196532E-2</v>
      </c>
      <c r="AQ322" s="209">
        <v>1.7796444270434769E-3</v>
      </c>
      <c r="AR322" s="209">
        <v>6.3648556461173649E-4</v>
      </c>
      <c r="AS322" s="209">
        <v>0</v>
      </c>
      <c r="AT322" s="209">
        <v>0</v>
      </c>
      <c r="AU322" s="210">
        <v>1.5478267406970083E-2</v>
      </c>
      <c r="AV322" s="210"/>
      <c r="AW322" s="246">
        <v>0</v>
      </c>
      <c r="AX322" s="211"/>
      <c r="AY322" s="212">
        <v>2.9298778841334023E-3</v>
      </c>
      <c r="AZ322" s="177">
        <v>0</v>
      </c>
      <c r="BA322" s="178">
        <v>0.13728207251985369</v>
      </c>
      <c r="BB322" s="178">
        <v>0</v>
      </c>
      <c r="BC322" s="178">
        <v>6.1733603308026963E-2</v>
      </c>
      <c r="BD322" s="178">
        <v>8.2841981580199398E-2</v>
      </c>
      <c r="BE322" s="178">
        <v>0</v>
      </c>
      <c r="BF322" s="178">
        <v>0</v>
      </c>
      <c r="BG322" s="217">
        <v>0</v>
      </c>
      <c r="BH322" s="218">
        <v>4.6300828691774099E-2</v>
      </c>
      <c r="BI322" s="218" t="s">
        <v>273</v>
      </c>
    </row>
    <row r="323" spans="1:61" x14ac:dyDescent="0.2">
      <c r="A323" s="170">
        <v>42572</v>
      </c>
      <c r="B323" s="208">
        <v>2.8077753779697625</v>
      </c>
      <c r="C323" s="209">
        <v>0.98039215686274506</v>
      </c>
      <c r="D323" s="209">
        <v>9.1842105263157894</v>
      </c>
      <c r="E323" s="209">
        <v>2.1231422505307855</v>
      </c>
      <c r="F323" s="209">
        <v>6.206752813672364</v>
      </c>
      <c r="G323" s="209">
        <v>1.5686274509803921</v>
      </c>
      <c r="H323" s="209">
        <v>4.3478260869565215</v>
      </c>
      <c r="I323" s="209">
        <v>8.5576923076923084</v>
      </c>
      <c r="J323" s="210">
        <v>1.4925373134328357</v>
      </c>
      <c r="K323" s="210"/>
      <c r="L323" s="246">
        <v>2.4379872430900069</v>
      </c>
      <c r="M323" s="211"/>
      <c r="N323" s="245">
        <v>6.1129603199752394</v>
      </c>
      <c r="O323" s="213"/>
      <c r="P323" s="214"/>
      <c r="Q323" s="214" t="s">
        <v>232</v>
      </c>
      <c r="R323" s="214" t="s">
        <v>232</v>
      </c>
      <c r="S323" s="214" t="s">
        <v>232</v>
      </c>
      <c r="T323" s="214">
        <v>1.9587628865979441</v>
      </c>
      <c r="U323" s="214">
        <v>1.6632016632016573</v>
      </c>
      <c r="V323" s="214" t="s">
        <v>232</v>
      </c>
      <c r="W323" s="214" t="s">
        <v>232</v>
      </c>
      <c r="X323" s="214" t="s">
        <v>232</v>
      </c>
      <c r="Y323" s="222" t="s">
        <v>232</v>
      </c>
      <c r="Z323" s="222">
        <v>0.75675675675675991</v>
      </c>
      <c r="AA323" s="215"/>
      <c r="AB323" s="216">
        <v>1.4595737688521204</v>
      </c>
      <c r="AC323" s="177">
        <v>8.064516129032258</v>
      </c>
      <c r="AD323" s="178">
        <v>2.8077753779697625</v>
      </c>
      <c r="AE323" s="178"/>
      <c r="AF323" s="178"/>
      <c r="AG323" s="178">
        <v>13.333333333333334</v>
      </c>
      <c r="AH323" s="178">
        <v>4.3478260869565215</v>
      </c>
      <c r="AI323" s="178">
        <v>8.5576923076923084</v>
      </c>
      <c r="AJ323" s="217">
        <v>2.4379872430900069</v>
      </c>
      <c r="AK323" s="218">
        <v>8.3306157471712829</v>
      </c>
      <c r="AL323" s="170">
        <v>42572</v>
      </c>
      <c r="AM323" s="208">
        <v>6.52914231124765E-3</v>
      </c>
      <c r="AN323" s="209">
        <v>2.4941436528934512E-2</v>
      </c>
      <c r="AO323" s="209">
        <v>1.1574074074074075E-2</v>
      </c>
      <c r="AP323" s="209">
        <v>2.8163263578518689E-2</v>
      </c>
      <c r="AQ323" s="209">
        <v>1.2457510989304338E-2</v>
      </c>
      <c r="AR323" s="209">
        <v>0</v>
      </c>
      <c r="AS323" s="209">
        <v>0.10802666178747708</v>
      </c>
      <c r="AT323" s="209">
        <v>2.5827606227476299</v>
      </c>
      <c r="AU323" s="210">
        <v>5.7490707511603173E-3</v>
      </c>
      <c r="AV323" s="210"/>
      <c r="AW323" s="246">
        <v>1.4284693950432113E-2</v>
      </c>
      <c r="AX323" s="211"/>
      <c r="AY323" s="212">
        <v>1.2374878957984503E-2</v>
      </c>
      <c r="AZ323" s="177">
        <v>0</v>
      </c>
      <c r="BA323" s="178">
        <v>9.8926398655267533E-2</v>
      </c>
      <c r="BB323" s="178">
        <v>0</v>
      </c>
      <c r="BC323" s="178">
        <v>0</v>
      </c>
      <c r="BD323" s="178">
        <v>1.5618373591496311</v>
      </c>
      <c r="BE323" s="178">
        <v>0.13230454597364</v>
      </c>
      <c r="BF323" s="178">
        <v>3.3048760367851946</v>
      </c>
      <c r="BG323" s="217">
        <v>0.10962927053286349</v>
      </c>
      <c r="BH323" s="218">
        <v>0.39081247056847274</v>
      </c>
      <c r="BI323" s="218" t="s">
        <v>273</v>
      </c>
    </row>
    <row r="324" spans="1:61" x14ac:dyDescent="0.2">
      <c r="A324" s="170">
        <v>42573</v>
      </c>
      <c r="B324" s="208">
        <v>5.1111111111111116</v>
      </c>
      <c r="C324" s="209">
        <v>0.78431372549019607</v>
      </c>
      <c r="D324" s="209">
        <v>9.1842105263157894</v>
      </c>
      <c r="E324" s="209">
        <v>4.2553191489361701</v>
      </c>
      <c r="F324" s="209">
        <v>3.79746835443038</v>
      </c>
      <c r="G324" s="209">
        <v>3.4615384615384617</v>
      </c>
      <c r="H324" s="209">
        <v>2.0851063829787235</v>
      </c>
      <c r="I324" s="209">
        <v>7.2115384615384608</v>
      </c>
      <c r="J324" s="210">
        <v>2.0895522388059704</v>
      </c>
      <c r="K324" s="210"/>
      <c r="L324" s="246">
        <v>0.75124025513819992</v>
      </c>
      <c r="M324" s="211"/>
      <c r="N324" s="245">
        <v>2.3784318622090996</v>
      </c>
      <c r="O324" s="213"/>
      <c r="P324" s="214"/>
      <c r="Q324" s="214" t="s">
        <v>232</v>
      </c>
      <c r="R324" s="214" t="s">
        <v>232</v>
      </c>
      <c r="S324" s="214" t="s">
        <v>232</v>
      </c>
      <c r="T324" s="214">
        <v>1.9587628865979441</v>
      </c>
      <c r="U324" s="214">
        <v>1.6632016632016573</v>
      </c>
      <c r="V324" s="214" t="s">
        <v>232</v>
      </c>
      <c r="W324" s="214" t="s">
        <v>232</v>
      </c>
      <c r="X324" s="214" t="s">
        <v>232</v>
      </c>
      <c r="Y324" s="222">
        <v>2.1505376344086025</v>
      </c>
      <c r="Z324" s="222">
        <v>0.75675675675675991</v>
      </c>
      <c r="AA324" s="215"/>
      <c r="AB324" s="216">
        <v>1.6323147352412408</v>
      </c>
      <c r="AC324" s="177">
        <v>8.064516129032258</v>
      </c>
      <c r="AD324" s="178">
        <v>5.1111111111111116</v>
      </c>
      <c r="AE324" s="178"/>
      <c r="AF324" s="178"/>
      <c r="AG324" s="178">
        <v>4.8888888888888893</v>
      </c>
      <c r="AH324" s="178">
        <v>2.0851063829787235</v>
      </c>
      <c r="AI324" s="178">
        <v>7.2115384615384608</v>
      </c>
      <c r="AJ324" s="217">
        <v>0.75124025513819992</v>
      </c>
      <c r="AK324" s="218">
        <v>2.2484921592279856</v>
      </c>
      <c r="AL324" s="170">
        <v>42573</v>
      </c>
      <c r="AM324" s="208">
        <v>4.3470342230148831E-3</v>
      </c>
      <c r="AN324" s="209">
        <v>1.1527554698247044E-2</v>
      </c>
      <c r="AO324" s="209">
        <v>0</v>
      </c>
      <c r="AP324" s="209">
        <v>3.9461127696144106E-2</v>
      </c>
      <c r="AQ324" s="209">
        <v>1.7796444270434769E-3</v>
      </c>
      <c r="AR324" s="209">
        <v>1.4472220952729156E-3</v>
      </c>
      <c r="AS324" s="209">
        <v>9.1265416944740982E-3</v>
      </c>
      <c r="AT324" s="209">
        <v>0</v>
      </c>
      <c r="AU324" s="210">
        <v>0</v>
      </c>
      <c r="AV324" s="210"/>
      <c r="AW324" s="246">
        <v>9.9524507031699145E-3</v>
      </c>
      <c r="AX324" s="211"/>
      <c r="AY324" s="212">
        <v>3.1316555883598345E-3</v>
      </c>
      <c r="AZ324" s="177">
        <v>0</v>
      </c>
      <c r="BA324" s="178">
        <v>6.5864154894164958E-2</v>
      </c>
      <c r="BB324" s="178">
        <v>0</v>
      </c>
      <c r="BC324" s="178">
        <v>0</v>
      </c>
      <c r="BD324" s="178">
        <v>0</v>
      </c>
      <c r="BE324" s="178">
        <v>1.1177638327586158E-2</v>
      </c>
      <c r="BF324" s="178">
        <v>0</v>
      </c>
      <c r="BG324" s="217">
        <v>7.6381049141749147E-2</v>
      </c>
      <c r="BH324" s="218">
        <v>2.5894987657494067E-2</v>
      </c>
      <c r="BI324" s="218" t="s">
        <v>273</v>
      </c>
    </row>
    <row r="325" spans="1:61" x14ac:dyDescent="0.2">
      <c r="A325" s="170">
        <v>42576</v>
      </c>
      <c r="B325" s="208">
        <v>1.098901098901099</v>
      </c>
      <c r="C325" s="209">
        <v>0.76470588235294124</v>
      </c>
      <c r="D325" s="209">
        <v>1.3157894736842104</v>
      </c>
      <c r="E325" s="209">
        <v>3.5416666666666665</v>
      </c>
      <c r="F325" s="209">
        <v>2.9535864978902953</v>
      </c>
      <c r="G325" s="209">
        <v>5</v>
      </c>
      <c r="H325" s="209">
        <v>1.4529914529914529</v>
      </c>
      <c r="I325" s="209">
        <v>4.8076923076923084</v>
      </c>
      <c r="J325" s="210">
        <v>1.4925373134328357</v>
      </c>
      <c r="K325" s="210"/>
      <c r="L325" s="246">
        <v>3.5294117647058822</v>
      </c>
      <c r="M325" s="211"/>
      <c r="N325" s="245">
        <v>1.9973882501442541</v>
      </c>
      <c r="O325" s="213"/>
      <c r="P325" s="214"/>
      <c r="Q325" s="214" t="s">
        <v>232</v>
      </c>
      <c r="R325" s="214" t="s">
        <v>232</v>
      </c>
      <c r="S325" s="214">
        <v>2.9896907216494908</v>
      </c>
      <c r="T325" s="214">
        <v>1.9587628865979441</v>
      </c>
      <c r="U325" s="214">
        <v>1.6632016632016573</v>
      </c>
      <c r="V325" s="214" t="s">
        <v>232</v>
      </c>
      <c r="W325" s="214" t="s">
        <v>232</v>
      </c>
      <c r="X325" s="214" t="s">
        <v>232</v>
      </c>
      <c r="Y325" s="222">
        <v>2.1505376344086025</v>
      </c>
      <c r="Z325" s="222">
        <v>0.75675675675675991</v>
      </c>
      <c r="AA325" s="215"/>
      <c r="AB325" s="216">
        <v>1.9037899325228911</v>
      </c>
      <c r="AC325" s="177">
        <v>5.6451612903225801</v>
      </c>
      <c r="AD325" s="178">
        <v>1.098901098901099</v>
      </c>
      <c r="AE325" s="178"/>
      <c r="AF325" s="178">
        <v>8.3333333333333321</v>
      </c>
      <c r="AG325" s="178"/>
      <c r="AH325" s="178">
        <v>1.4529914529914529</v>
      </c>
      <c r="AI325" s="178">
        <v>4.8076923076923084</v>
      </c>
      <c r="AJ325" s="217">
        <v>3.5294117647058822</v>
      </c>
      <c r="AK325" s="218">
        <v>2.7270149572321434</v>
      </c>
      <c r="AL325" s="170">
        <v>42576</v>
      </c>
      <c r="AM325" s="208">
        <v>5.1545860351955139E-4</v>
      </c>
      <c r="AN325" s="209">
        <v>3.5141575837686442E-2</v>
      </c>
      <c r="AO325" s="209">
        <v>0</v>
      </c>
      <c r="AP325" s="209">
        <v>3.2558686217940686E-4</v>
      </c>
      <c r="AQ325" s="209">
        <v>1.6016799843391289E-2</v>
      </c>
      <c r="AR325" s="209">
        <v>3.9962946105950018E-4</v>
      </c>
      <c r="AS325" s="209">
        <v>2.2904109444785957E-2</v>
      </c>
      <c r="AT325" s="209">
        <v>0</v>
      </c>
      <c r="AU325" s="210">
        <v>8.8447242325543334E-3</v>
      </c>
      <c r="AV325" s="210"/>
      <c r="AW325" s="246">
        <v>3.4892121288760403E-2</v>
      </c>
      <c r="AX325" s="211"/>
      <c r="AY325" s="212">
        <v>1.5289172385287407E-3</v>
      </c>
      <c r="AZ325" s="177">
        <v>0</v>
      </c>
      <c r="BA325" s="178">
        <v>7.8099788412053306E-3</v>
      </c>
      <c r="BB325" s="178">
        <v>0</v>
      </c>
      <c r="BC325" s="178">
        <v>0.10072324750257031</v>
      </c>
      <c r="BD325" s="178">
        <v>0.10640254514887997</v>
      </c>
      <c r="BE325" s="178">
        <v>2.8051573110576801E-2</v>
      </c>
      <c r="BF325" s="178">
        <v>0</v>
      </c>
      <c r="BG325" s="217">
        <v>0.2677829722851911</v>
      </c>
      <c r="BH325" s="218">
        <v>3.3476409899421994E-2</v>
      </c>
      <c r="BI325" s="218" t="s">
        <v>273</v>
      </c>
    </row>
    <row r="326" spans="1:61" x14ac:dyDescent="0.2">
      <c r="A326" s="170">
        <v>42577</v>
      </c>
      <c r="B326" s="208">
        <v>2.8571428571428572</v>
      </c>
      <c r="C326" s="209">
        <v>0.74509803921568629</v>
      </c>
      <c r="D326" s="209">
        <v>2.5974025974025974</v>
      </c>
      <c r="E326" s="209">
        <v>3.5416666666666665</v>
      </c>
      <c r="F326" s="209">
        <v>7.2297872340425533</v>
      </c>
      <c r="G326" s="209">
        <v>5</v>
      </c>
      <c r="H326" s="209">
        <v>1.8723404255319149</v>
      </c>
      <c r="I326" s="209">
        <v>9.5454545454545467</v>
      </c>
      <c r="J326" s="210">
        <v>2.9850746268656714</v>
      </c>
      <c r="K326" s="210"/>
      <c r="L326" s="246">
        <v>2.397163120567376</v>
      </c>
      <c r="M326" s="211"/>
      <c r="N326" s="245">
        <v>4.0972027364605887</v>
      </c>
      <c r="O326" s="213"/>
      <c r="P326" s="214"/>
      <c r="Q326" s="214" t="s">
        <v>232</v>
      </c>
      <c r="R326" s="214" t="s">
        <v>232</v>
      </c>
      <c r="S326" s="214">
        <v>2.9896907216494908</v>
      </c>
      <c r="T326" s="214">
        <v>1.9587628865979441</v>
      </c>
      <c r="U326" s="214">
        <v>1.6632016632016573</v>
      </c>
      <c r="V326" s="214" t="s">
        <v>232</v>
      </c>
      <c r="W326" s="214" t="s">
        <v>232</v>
      </c>
      <c r="X326" s="214" t="s">
        <v>232</v>
      </c>
      <c r="Y326" s="222">
        <v>2.1505376344086025</v>
      </c>
      <c r="Z326" s="222">
        <v>0.54054054054054057</v>
      </c>
      <c r="AA326" s="215"/>
      <c r="AB326" s="216">
        <v>1.8605466892796472</v>
      </c>
      <c r="AC326" s="177">
        <v>4.032258064516129</v>
      </c>
      <c r="AD326" s="178">
        <v>2.8571428571428572</v>
      </c>
      <c r="AE326" s="178"/>
      <c r="AF326" s="178">
        <v>8.3333333333333321</v>
      </c>
      <c r="AG326" s="178">
        <v>12.542372881355931</v>
      </c>
      <c r="AH326" s="178">
        <v>1.8723404255319149</v>
      </c>
      <c r="AI326" s="178">
        <v>9.5454545454545467</v>
      </c>
      <c r="AJ326" s="217">
        <v>2.397163120567376</v>
      </c>
      <c r="AK326" s="218">
        <v>2.7928286518417536</v>
      </c>
      <c r="AL326" s="170">
        <v>42577</v>
      </c>
      <c r="AM326" s="208">
        <v>1.3974655473196725E-3</v>
      </c>
      <c r="AN326" s="209">
        <v>5.7288453651894392E-3</v>
      </c>
      <c r="AO326" s="209">
        <v>1.1574074074074075E-2</v>
      </c>
      <c r="AP326" s="209">
        <v>0</v>
      </c>
      <c r="AQ326" s="209">
        <v>3.7372532967913014E-2</v>
      </c>
      <c r="AR326" s="209">
        <v>0</v>
      </c>
      <c r="AS326" s="209">
        <v>1.4084710980414354E-2</v>
      </c>
      <c r="AT326" s="209">
        <v>2.5576952096926418E-2</v>
      </c>
      <c r="AU326" s="210">
        <v>0</v>
      </c>
      <c r="AV326" s="210"/>
      <c r="AW326" s="246">
        <v>2.3417531066282152E-3</v>
      </c>
      <c r="AX326" s="211"/>
      <c r="AY326" s="212">
        <v>6.6603047086123256E-4</v>
      </c>
      <c r="AZ326" s="177">
        <v>0</v>
      </c>
      <c r="BA326" s="178">
        <v>2.1173720413934453E-2</v>
      </c>
      <c r="BB326" s="178">
        <v>0</v>
      </c>
      <c r="BC326" s="178">
        <v>0</v>
      </c>
      <c r="BD326" s="178">
        <v>0</v>
      </c>
      <c r="BE326" s="178">
        <v>1.725010530363056E-2</v>
      </c>
      <c r="BF326" s="178">
        <v>3.2728025715836745E-2</v>
      </c>
      <c r="BG326" s="217">
        <v>1.7972011562764508E-2</v>
      </c>
      <c r="BH326" s="218">
        <v>1.6861279986105929E-2</v>
      </c>
      <c r="BI326" s="218" t="s">
        <v>273</v>
      </c>
    </row>
    <row r="327" spans="1:61" x14ac:dyDescent="0.2">
      <c r="A327" s="170">
        <v>42578</v>
      </c>
      <c r="B327" s="208">
        <v>1.9607843137254901</v>
      </c>
      <c r="C327" s="209">
        <v>0.39215686274509803</v>
      </c>
      <c r="D327" s="209">
        <v>1.2987012987012987</v>
      </c>
      <c r="E327" s="209">
        <v>3.5564853556485359</v>
      </c>
      <c r="F327" s="209">
        <v>4.8893617021276601</v>
      </c>
      <c r="G327" s="209">
        <v>4.6153846153846159</v>
      </c>
      <c r="H327" s="209">
        <v>1.8297872340425532</v>
      </c>
      <c r="I327" s="209"/>
      <c r="J327" s="210">
        <v>2.9850746268656714</v>
      </c>
      <c r="K327" s="210"/>
      <c r="L327" s="246">
        <v>0.70422535211267612</v>
      </c>
      <c r="M327" s="211"/>
      <c r="N327" s="245">
        <v>0.87815538891596845</v>
      </c>
      <c r="O327" s="213"/>
      <c r="P327" s="214"/>
      <c r="Q327" s="214" t="s">
        <v>232</v>
      </c>
      <c r="R327" s="214" t="s">
        <v>232</v>
      </c>
      <c r="S327" s="214">
        <v>2.9896907216494908</v>
      </c>
      <c r="T327" s="214">
        <v>1.9587628865979441</v>
      </c>
      <c r="U327" s="214">
        <v>1.6632016632016573</v>
      </c>
      <c r="V327" s="214" t="s">
        <v>232</v>
      </c>
      <c r="W327" s="214" t="s">
        <v>232</v>
      </c>
      <c r="X327" s="214" t="s">
        <v>232</v>
      </c>
      <c r="Y327" s="222">
        <v>1.0752688172043012</v>
      </c>
      <c r="Z327" s="222">
        <v>0.75675675675675991</v>
      </c>
      <c r="AA327" s="215"/>
      <c r="AB327" s="216">
        <v>1.6887361690820306</v>
      </c>
      <c r="AC327" s="177">
        <v>9.67741935483871</v>
      </c>
      <c r="AD327" s="178">
        <v>1.9607843137254901</v>
      </c>
      <c r="AE327" s="178"/>
      <c r="AF327" s="178">
        <v>8.3333333333333321</v>
      </c>
      <c r="AG327" s="178">
        <v>11.027095148078136</v>
      </c>
      <c r="AH327" s="178">
        <v>1.8297872340425532</v>
      </c>
      <c r="AI327" s="178"/>
      <c r="AJ327" s="217">
        <v>0.70422535211267612</v>
      </c>
      <c r="AK327" s="218">
        <v>1.6793865788510824</v>
      </c>
      <c r="AL327" s="170">
        <v>42578</v>
      </c>
      <c r="AM327" s="208">
        <v>5.274859709350075E-3</v>
      </c>
      <c r="AN327" s="209">
        <v>4.3315660078261618E-3</v>
      </c>
      <c r="AO327" s="209">
        <v>0</v>
      </c>
      <c r="AP327" s="209">
        <v>1.660492997114975E-3</v>
      </c>
      <c r="AQ327" s="209">
        <v>1.7796444270434769E-3</v>
      </c>
      <c r="AR327" s="209">
        <v>0</v>
      </c>
      <c r="AS327" s="209">
        <v>3.5102083440284992E-3</v>
      </c>
      <c r="AT327" s="209">
        <v>0.19796560923021045</v>
      </c>
      <c r="AU327" s="210">
        <v>1.1055905290692917E-3</v>
      </c>
      <c r="AV327" s="210"/>
      <c r="AW327" s="246">
        <v>1.6392271746397504E-3</v>
      </c>
      <c r="AX327" s="211"/>
      <c r="AY327" s="212">
        <v>1.5658277941799172E-3</v>
      </c>
      <c r="AZ327" s="177">
        <v>0</v>
      </c>
      <c r="BA327" s="178">
        <v>7.992211680833454E-2</v>
      </c>
      <c r="BB327" s="178">
        <v>0</v>
      </c>
      <c r="BC327" s="178">
        <v>0</v>
      </c>
      <c r="BD327" s="178">
        <v>3.5720854442838276E-2</v>
      </c>
      <c r="BE327" s="178">
        <v>4.2990916644562137E-3</v>
      </c>
      <c r="BF327" s="178">
        <v>0.2533149190405764</v>
      </c>
      <c r="BG327" s="217">
        <v>1.2580408093935156E-2</v>
      </c>
      <c r="BH327" s="218">
        <v>4.5193153364219696E-2</v>
      </c>
      <c r="BI327" s="218" t="s">
        <v>273</v>
      </c>
    </row>
    <row r="328" spans="1:61" x14ac:dyDescent="0.2">
      <c r="A328" s="170">
        <v>42579</v>
      </c>
      <c r="B328" s="208">
        <v>2.1739130434782608</v>
      </c>
      <c r="C328" s="209">
        <v>0.78431372549019607</v>
      </c>
      <c r="D328" s="209">
        <v>1.2987012987012987</v>
      </c>
      <c r="E328" s="209">
        <v>3.3472803347280333</v>
      </c>
      <c r="F328" s="209">
        <v>4.9404255319148938</v>
      </c>
      <c r="G328" s="209">
        <v>4.4943820224719104</v>
      </c>
      <c r="H328" s="209">
        <v>1.8259023354564756</v>
      </c>
      <c r="I328" s="209"/>
      <c r="J328" s="210">
        <v>2.8358208955223883</v>
      </c>
      <c r="K328" s="210"/>
      <c r="L328" s="246">
        <v>1.9580419580419581</v>
      </c>
      <c r="M328" s="211"/>
      <c r="N328" s="245">
        <v>0.43778325004115365</v>
      </c>
      <c r="O328" s="213"/>
      <c r="P328" s="214"/>
      <c r="Q328" s="214" t="s">
        <v>232</v>
      </c>
      <c r="R328" s="214" t="s">
        <v>232</v>
      </c>
      <c r="S328" s="214">
        <v>2.9896907216494908</v>
      </c>
      <c r="T328" s="214">
        <v>1.9587628865979441</v>
      </c>
      <c r="U328" s="214">
        <v>1.6632016632016573</v>
      </c>
      <c r="V328" s="214" t="s">
        <v>232</v>
      </c>
      <c r="W328" s="214" t="s">
        <v>232</v>
      </c>
      <c r="X328" s="214" t="s">
        <v>232</v>
      </c>
      <c r="Y328" s="222">
        <v>1.0752688172043012</v>
      </c>
      <c r="Z328" s="222">
        <v>0.75675675675675991</v>
      </c>
      <c r="AA328" s="215"/>
      <c r="AB328" s="216">
        <v>1.6887361690820306</v>
      </c>
      <c r="AC328" s="177">
        <v>9.67741935483871</v>
      </c>
      <c r="AD328" s="178">
        <v>2.1739130434782608</v>
      </c>
      <c r="AE328" s="178"/>
      <c r="AF328" s="178">
        <v>8.3333333333333321</v>
      </c>
      <c r="AG328" s="178"/>
      <c r="AH328" s="178">
        <v>1.8259023354564756</v>
      </c>
      <c r="AI328" s="178"/>
      <c r="AJ328" s="217">
        <v>1.9580419580419581</v>
      </c>
      <c r="AK328" s="218">
        <v>0.37866982615139821</v>
      </c>
      <c r="AL328" s="170">
        <v>42579</v>
      </c>
      <c r="AM328" s="208">
        <v>2.806385730273113E-3</v>
      </c>
      <c r="AN328" s="209">
        <v>9.641227565806619E-3</v>
      </c>
      <c r="AO328" s="209">
        <v>0</v>
      </c>
      <c r="AP328" s="209">
        <v>0</v>
      </c>
      <c r="AQ328" s="209">
        <v>0</v>
      </c>
      <c r="AR328" s="209">
        <v>1.7112070917430294E-4</v>
      </c>
      <c r="AS328" s="209">
        <v>1.3294914103007942E-2</v>
      </c>
      <c r="AT328" s="209">
        <v>1.2931706980205997</v>
      </c>
      <c r="AU328" s="210">
        <v>0</v>
      </c>
      <c r="AV328" s="210"/>
      <c r="AW328" s="246">
        <v>7.6106975965416993E-3</v>
      </c>
      <c r="AX328" s="211"/>
      <c r="AY328" s="212">
        <v>5.0985780872825383E-3</v>
      </c>
      <c r="AZ328" s="177">
        <v>0</v>
      </c>
      <c r="BA328" s="178">
        <v>4.2520995913229019E-2</v>
      </c>
      <c r="BB328" s="178">
        <v>0</v>
      </c>
      <c r="BC328" s="178">
        <v>0</v>
      </c>
      <c r="BD328" s="178">
        <v>0</v>
      </c>
      <c r="BE328" s="178">
        <v>1.6282809679127912E-2</v>
      </c>
      <c r="BF328" s="178">
        <v>1.6547289801927059</v>
      </c>
      <c r="BG328" s="217">
        <v>5.8409037578984642E-2</v>
      </c>
      <c r="BH328" s="218">
        <v>0.14557315304792767</v>
      </c>
      <c r="BI328" s="218" t="s">
        <v>273</v>
      </c>
    </row>
    <row r="329" spans="1:61" x14ac:dyDescent="0.2">
      <c r="A329" s="170">
        <v>42580</v>
      </c>
      <c r="B329" s="208">
        <v>1.7391304347826086</v>
      </c>
      <c r="C329" s="209">
        <v>0.9765625</v>
      </c>
      <c r="D329" s="209">
        <v>1.2987012987012987</v>
      </c>
      <c r="E329" s="209">
        <v>3.75</v>
      </c>
      <c r="F329" s="209">
        <v>4.7319148936170219</v>
      </c>
      <c r="G329" s="209">
        <v>4.119850187265917</v>
      </c>
      <c r="H329" s="209">
        <v>1.6985138004246285</v>
      </c>
      <c r="I329" s="209"/>
      <c r="J329" s="210">
        <v>2.8315946348733236</v>
      </c>
      <c r="K329" s="210"/>
      <c r="L329" s="246">
        <v>2.7972027972027971</v>
      </c>
      <c r="M329" s="211"/>
      <c r="N329" s="245">
        <v>1.301596890668163</v>
      </c>
      <c r="O329" s="213"/>
      <c r="P329" s="214"/>
      <c r="Q329" s="214" t="s">
        <v>232</v>
      </c>
      <c r="R329" s="214" t="s">
        <v>232</v>
      </c>
      <c r="S329" s="214">
        <v>2.9896907216494908</v>
      </c>
      <c r="T329" s="214">
        <v>1.9587628865979441</v>
      </c>
      <c r="U329" s="214">
        <v>1.6632016632016573</v>
      </c>
      <c r="V329" s="214" t="s">
        <v>232</v>
      </c>
      <c r="W329" s="214" t="s">
        <v>232</v>
      </c>
      <c r="X329" s="214" t="s">
        <v>232</v>
      </c>
      <c r="Y329" s="222">
        <v>1.0752688172043012</v>
      </c>
      <c r="Z329" s="222">
        <v>0.75675675675675991</v>
      </c>
      <c r="AA329" s="215"/>
      <c r="AB329" s="216">
        <v>1.6887361690820306</v>
      </c>
      <c r="AC329" s="177">
        <v>2.903225806451613</v>
      </c>
      <c r="AD329" s="178">
        <v>1.7391304347826086</v>
      </c>
      <c r="AE329" s="178"/>
      <c r="AF329" s="178">
        <v>8.3333333333333321</v>
      </c>
      <c r="AG329" s="178">
        <v>8.286074354127285</v>
      </c>
      <c r="AH329" s="178">
        <v>1.6985138004246285</v>
      </c>
      <c r="AI329" s="178"/>
      <c r="AJ329" s="217">
        <v>2.7972027972027971</v>
      </c>
      <c r="AK329" s="218">
        <v>1.0714356055383767</v>
      </c>
      <c r="AL329" s="170">
        <v>42580</v>
      </c>
      <c r="AM329" s="208">
        <v>0</v>
      </c>
      <c r="AN329" s="209">
        <v>9.5014996300702911E-3</v>
      </c>
      <c r="AO329" s="209">
        <v>0</v>
      </c>
      <c r="AP329" s="209">
        <v>6.3815024987163745E-3</v>
      </c>
      <c r="AQ329" s="209">
        <v>0</v>
      </c>
      <c r="AR329" s="209">
        <v>0</v>
      </c>
      <c r="AS329" s="209">
        <v>1.1934708369696897E-2</v>
      </c>
      <c r="AT329" s="209">
        <v>8.3380863835980118E-2</v>
      </c>
      <c r="AU329" s="210">
        <v>9.950314761623627E-3</v>
      </c>
      <c r="AV329" s="210"/>
      <c r="AW329" s="246">
        <v>0</v>
      </c>
      <c r="AX329" s="211"/>
      <c r="AY329" s="212">
        <v>7.9972870577549467E-4</v>
      </c>
      <c r="AZ329" s="177">
        <v>0</v>
      </c>
      <c r="BA329" s="178">
        <v>0</v>
      </c>
      <c r="BB329" s="178">
        <v>0</v>
      </c>
      <c r="BC329" s="178">
        <v>0</v>
      </c>
      <c r="BD329" s="178">
        <v>0</v>
      </c>
      <c r="BE329" s="178">
        <v>1.4616911659151129E-2</v>
      </c>
      <c r="BF329" s="178">
        <v>0.10669336383362781</v>
      </c>
      <c r="BG329" s="217">
        <v>0</v>
      </c>
      <c r="BH329" s="218">
        <v>1.4719774352834081E-2</v>
      </c>
      <c r="BI329" s="218" t="s">
        <v>273</v>
      </c>
    </row>
    <row r="330" spans="1:61" x14ac:dyDescent="0.2">
      <c r="A330" s="170">
        <v>42583</v>
      </c>
      <c r="B330" s="208">
        <v>2.1739130434782608</v>
      </c>
      <c r="C330" s="209">
        <v>2.3076923076923079</v>
      </c>
      <c r="D330" s="209">
        <v>1.2987012987012987</v>
      </c>
      <c r="E330" s="209">
        <v>3.125</v>
      </c>
      <c r="F330" s="209">
        <v>0.83333333333333337</v>
      </c>
      <c r="G330" s="209">
        <v>4.4943820224719104</v>
      </c>
      <c r="H330" s="209">
        <v>3.8695652173913042</v>
      </c>
      <c r="I330" s="209"/>
      <c r="J330" s="210">
        <v>2.8315946348733236</v>
      </c>
      <c r="K330" s="210"/>
      <c r="L330" s="246">
        <v>5.8041958041958042</v>
      </c>
      <c r="M330" s="211"/>
      <c r="N330" s="245">
        <v>1.1034963083218503</v>
      </c>
      <c r="O330" s="213"/>
      <c r="P330" s="214"/>
      <c r="Q330" s="214" t="s">
        <v>232</v>
      </c>
      <c r="R330" s="214" t="s">
        <v>232</v>
      </c>
      <c r="S330" s="214">
        <v>2.9896907216494908</v>
      </c>
      <c r="T330" s="214">
        <v>1.9587628865979441</v>
      </c>
      <c r="U330" s="214">
        <v>1.6632016632016573</v>
      </c>
      <c r="V330" s="214" t="s">
        <v>232</v>
      </c>
      <c r="W330" s="214" t="s">
        <v>232</v>
      </c>
      <c r="X330" s="214" t="s">
        <v>232</v>
      </c>
      <c r="Y330" s="222">
        <v>1.0752688172043012</v>
      </c>
      <c r="Z330" s="222">
        <v>0.8648648648648618</v>
      </c>
      <c r="AA330" s="215"/>
      <c r="AB330" s="216">
        <v>1.7103577907036509</v>
      </c>
      <c r="AC330" s="177">
        <v>2.903225806451613</v>
      </c>
      <c r="AD330" s="178">
        <v>2.1739130434782608</v>
      </c>
      <c r="AE330" s="178"/>
      <c r="AF330" s="178">
        <v>8.3333333333333321</v>
      </c>
      <c r="AG330" s="178">
        <v>6.8998109640831764</v>
      </c>
      <c r="AH330" s="178">
        <v>3.8695652173913042</v>
      </c>
      <c r="AI330" s="178"/>
      <c r="AJ330" s="217">
        <v>5.8041958041958042</v>
      </c>
      <c r="AK330" s="218">
        <v>3.8695652173913042</v>
      </c>
      <c r="AL330" s="170">
        <v>42583</v>
      </c>
      <c r="AM330" s="208">
        <v>0</v>
      </c>
      <c r="AN330" s="209">
        <v>9.2220437585976353E-3</v>
      </c>
      <c r="AO330" s="209">
        <v>0</v>
      </c>
      <c r="AP330" s="209">
        <v>0</v>
      </c>
      <c r="AQ330" s="209">
        <v>0.25804844192130411</v>
      </c>
      <c r="AR330" s="209">
        <v>0</v>
      </c>
      <c r="AS330" s="209">
        <v>7.2398047095587796E-3</v>
      </c>
      <c r="AT330" s="209">
        <v>0</v>
      </c>
      <c r="AU330" s="210">
        <v>0</v>
      </c>
      <c r="AV330" s="210"/>
      <c r="AW330" s="246">
        <v>0</v>
      </c>
      <c r="AX330" s="211"/>
      <c r="AY330" s="212">
        <v>4.8147769260534912E-4</v>
      </c>
      <c r="AZ330" s="177">
        <v>0</v>
      </c>
      <c r="BA330" s="178">
        <v>0</v>
      </c>
      <c r="BB330" s="178">
        <v>0</v>
      </c>
      <c r="BC330" s="178">
        <v>0</v>
      </c>
      <c r="BD330" s="178">
        <v>0</v>
      </c>
      <c r="BE330" s="178">
        <v>8.8668765579409427E-3</v>
      </c>
      <c r="BF330" s="178">
        <v>0</v>
      </c>
      <c r="BG330" s="217">
        <v>0</v>
      </c>
      <c r="BH330" s="218">
        <v>4.0614762010328159E-3</v>
      </c>
      <c r="BI330" s="218" t="s">
        <v>273</v>
      </c>
    </row>
    <row r="331" spans="1:61" x14ac:dyDescent="0.2">
      <c r="A331" s="170">
        <v>42585</v>
      </c>
      <c r="B331" s="208">
        <v>2.1739130434782608</v>
      </c>
      <c r="C331" s="209">
        <v>1.9230769230769231</v>
      </c>
      <c r="D331" s="209">
        <v>1.2987012987012987</v>
      </c>
      <c r="E331" s="209">
        <v>3.125</v>
      </c>
      <c r="F331" s="209">
        <v>8.3333333333333321</v>
      </c>
      <c r="G331" s="209">
        <v>4.119850187265917</v>
      </c>
      <c r="H331" s="209">
        <v>2.6086956521739131</v>
      </c>
      <c r="I331" s="209"/>
      <c r="J331" s="210">
        <v>2.8315946348733236</v>
      </c>
      <c r="K331" s="210"/>
      <c r="L331" s="246">
        <v>1.8601398601398602</v>
      </c>
      <c r="M331" s="211"/>
      <c r="N331" s="245">
        <v>2.2970755906104916</v>
      </c>
      <c r="O331" s="213"/>
      <c r="P331" s="214"/>
      <c r="Q331" s="214" t="s">
        <v>232</v>
      </c>
      <c r="R331" s="214" t="s">
        <v>232</v>
      </c>
      <c r="S331" s="214" t="s">
        <v>232</v>
      </c>
      <c r="T331" s="214">
        <v>1.9587628865979441</v>
      </c>
      <c r="U331" s="214">
        <v>1.6632016632016573</v>
      </c>
      <c r="V331" s="214" t="s">
        <v>232</v>
      </c>
      <c r="W331" s="214" t="s">
        <v>232</v>
      </c>
      <c r="X331" s="214" t="s">
        <v>232</v>
      </c>
      <c r="Y331" s="222">
        <v>1.0752688172043012</v>
      </c>
      <c r="Z331" s="222">
        <v>0.54054054054054057</v>
      </c>
      <c r="AA331" s="215"/>
      <c r="AB331" s="216">
        <v>1.3094434768861107</v>
      </c>
      <c r="AC331" s="177">
        <v>2.903225806451613</v>
      </c>
      <c r="AD331" s="178">
        <v>2.1739130434782608</v>
      </c>
      <c r="AE331" s="178"/>
      <c r="AF331" s="178">
        <v>8.3333333333333321</v>
      </c>
      <c r="AG331" s="178">
        <v>6.9313169502205421</v>
      </c>
      <c r="AH331" s="178">
        <v>2.6086956521739131</v>
      </c>
      <c r="AI331" s="178"/>
      <c r="AJ331" s="217">
        <v>1.8601398601398602</v>
      </c>
      <c r="AK331" s="218">
        <v>2.6086956521739131</v>
      </c>
      <c r="AL331" s="170">
        <v>42585</v>
      </c>
      <c r="AM331" s="208">
        <v>0</v>
      </c>
      <c r="AN331" s="209">
        <v>7.8247644012343562E-3</v>
      </c>
      <c r="AO331" s="209">
        <v>0</v>
      </c>
      <c r="AP331" s="209">
        <v>0</v>
      </c>
      <c r="AQ331" s="209">
        <v>0</v>
      </c>
      <c r="AR331" s="209">
        <v>0</v>
      </c>
      <c r="AS331" s="209">
        <v>1.3338791707308298E-2</v>
      </c>
      <c r="AT331" s="209">
        <v>0</v>
      </c>
      <c r="AU331" s="210">
        <v>0</v>
      </c>
      <c r="AV331" s="210"/>
      <c r="AW331" s="246">
        <v>0</v>
      </c>
      <c r="AX331" s="211"/>
      <c r="AY331" s="212">
        <v>3.4121758113087774E-4</v>
      </c>
      <c r="AZ331" s="177">
        <v>0</v>
      </c>
      <c r="BA331" s="178">
        <v>0</v>
      </c>
      <c r="BB331" s="178">
        <v>0</v>
      </c>
      <c r="BC331" s="178">
        <v>0</v>
      </c>
      <c r="BD331" s="178">
        <v>0</v>
      </c>
      <c r="BE331" s="178">
        <v>1.6336548324933614E-2</v>
      </c>
      <c r="BF331" s="178">
        <v>0</v>
      </c>
      <c r="BG331" s="217">
        <v>0</v>
      </c>
      <c r="BH331" s="218">
        <v>7.4829622128119739E-3</v>
      </c>
      <c r="BI331" s="218" t="s">
        <v>273</v>
      </c>
    </row>
    <row r="332" spans="1:61" x14ac:dyDescent="0.2">
      <c r="A332" s="170">
        <v>42586</v>
      </c>
      <c r="B332" s="208">
        <v>2.8260869565217392</v>
      </c>
      <c r="C332" s="209">
        <v>0.95238095238095244</v>
      </c>
      <c r="D332" s="209">
        <v>8.9743589743589745</v>
      </c>
      <c r="E332" s="209">
        <v>3.125</v>
      </c>
      <c r="F332" s="209">
        <v>2.0375000000000001</v>
      </c>
      <c r="G332" s="209">
        <v>4.119850187265917</v>
      </c>
      <c r="H332" s="209">
        <v>3.2608695652173911</v>
      </c>
      <c r="I332" s="209"/>
      <c r="J332" s="210">
        <v>2.8315946348733236</v>
      </c>
      <c r="K332" s="210"/>
      <c r="L332" s="246">
        <v>4.4794520547945211</v>
      </c>
      <c r="M332" s="211"/>
      <c r="N332" s="245">
        <v>2.5257279382265869</v>
      </c>
      <c r="O332" s="213"/>
      <c r="P332" s="214"/>
      <c r="Q332" s="214" t="s">
        <v>232</v>
      </c>
      <c r="R332" s="214" t="s">
        <v>232</v>
      </c>
      <c r="S332" s="214" t="s">
        <v>232</v>
      </c>
      <c r="T332" s="214">
        <v>1.9587628865979441</v>
      </c>
      <c r="U332" s="214">
        <v>1.6632016632016573</v>
      </c>
      <c r="V332" s="214" t="s">
        <v>232</v>
      </c>
      <c r="W332" s="214" t="s">
        <v>232</v>
      </c>
      <c r="X332" s="214" t="s">
        <v>232</v>
      </c>
      <c r="Y332" s="222">
        <v>3.225806451612903</v>
      </c>
      <c r="Z332" s="222">
        <v>1.4054054054054024</v>
      </c>
      <c r="AA332" s="215"/>
      <c r="AB332" s="216">
        <v>2.0632941017044768</v>
      </c>
      <c r="AC332" s="177">
        <v>2.903225806451613</v>
      </c>
      <c r="AD332" s="178">
        <v>2.8260869565217392</v>
      </c>
      <c r="AE332" s="178"/>
      <c r="AF332" s="178">
        <v>8.3333333333333321</v>
      </c>
      <c r="AG332" s="178">
        <v>6.4516129032258061</v>
      </c>
      <c r="AH332" s="178">
        <v>3.2608695652173911</v>
      </c>
      <c r="AI332" s="178"/>
      <c r="AJ332" s="217">
        <v>4.4794520547945211</v>
      </c>
      <c r="AK332" s="218">
        <v>4.855956349392935</v>
      </c>
      <c r="AL332" s="170">
        <v>42586</v>
      </c>
      <c r="AM332" s="208">
        <v>5.3550421587864501E-3</v>
      </c>
      <c r="AN332" s="209">
        <v>1.879340735653609E-2</v>
      </c>
      <c r="AO332" s="209">
        <v>1.9290123456790122E-2</v>
      </c>
      <c r="AP332" s="209">
        <v>0</v>
      </c>
      <c r="AQ332" s="209">
        <v>1.3347333202826077E-2</v>
      </c>
      <c r="AR332" s="209">
        <v>0</v>
      </c>
      <c r="AS332" s="209">
        <v>1.4786752649220055E-2</v>
      </c>
      <c r="AT332" s="209">
        <v>0</v>
      </c>
      <c r="AU332" s="210">
        <v>0</v>
      </c>
      <c r="AV332" s="210"/>
      <c r="AW332" s="246">
        <v>3.6297173152737335E-3</v>
      </c>
      <c r="AX332" s="211"/>
      <c r="AY332" s="212">
        <v>1.3058134354816283E-3</v>
      </c>
      <c r="AZ332" s="177">
        <v>0</v>
      </c>
      <c r="BA332" s="178">
        <v>8.1137002405855377E-2</v>
      </c>
      <c r="BB332" s="178">
        <v>0</v>
      </c>
      <c r="BC332" s="178">
        <v>0</v>
      </c>
      <c r="BD332" s="178">
        <v>0.33668805357824161</v>
      </c>
      <c r="BE332" s="178">
        <v>1.8109923636521804E-2</v>
      </c>
      <c r="BF332" s="178">
        <v>0</v>
      </c>
      <c r="BG332" s="217">
        <v>2.7856617922284985E-2</v>
      </c>
      <c r="BH332" s="218">
        <v>4.2977802709110884E-2</v>
      </c>
      <c r="BI332" s="218" t="s">
        <v>273</v>
      </c>
    </row>
    <row r="333" spans="1:61" x14ac:dyDescent="0.2">
      <c r="A333" s="170">
        <v>42587</v>
      </c>
      <c r="B333" s="208">
        <v>4.5652173913043477</v>
      </c>
      <c r="C333" s="209">
        <v>0.94339622641509435</v>
      </c>
      <c r="D333" s="209">
        <v>8.9743589743589745</v>
      </c>
      <c r="E333" s="209">
        <v>1.0752688172043012</v>
      </c>
      <c r="F333" s="209">
        <v>0.79166666666666674</v>
      </c>
      <c r="G333" s="209">
        <v>4.119850187265917</v>
      </c>
      <c r="H333" s="209">
        <v>1.4782608695652173</v>
      </c>
      <c r="I333" s="209"/>
      <c r="J333" s="210">
        <v>2.8315946348733236</v>
      </c>
      <c r="K333" s="210"/>
      <c r="L333" s="246">
        <v>1.3287671232876712</v>
      </c>
      <c r="M333" s="211"/>
      <c r="N333" s="245">
        <v>1.3753912047471035</v>
      </c>
      <c r="O333" s="213"/>
      <c r="P333" s="214"/>
      <c r="Q333" s="214" t="s">
        <v>232</v>
      </c>
      <c r="R333" s="214" t="s">
        <v>232</v>
      </c>
      <c r="S333" s="214" t="s">
        <v>232</v>
      </c>
      <c r="T333" s="214">
        <v>1.9587628865979441</v>
      </c>
      <c r="U333" s="214">
        <v>1.6632016632016573</v>
      </c>
      <c r="V333" s="214" t="s">
        <v>232</v>
      </c>
      <c r="W333" s="214" t="s">
        <v>232</v>
      </c>
      <c r="X333" s="214" t="s">
        <v>232</v>
      </c>
      <c r="Y333" s="222">
        <v>3.225806451612903</v>
      </c>
      <c r="Z333" s="222">
        <v>0.8648648648648618</v>
      </c>
      <c r="AA333" s="215"/>
      <c r="AB333" s="216">
        <v>1.9281589665693417</v>
      </c>
      <c r="AC333" s="177">
        <v>2.903225806451613</v>
      </c>
      <c r="AD333" s="178">
        <v>4.5652173913043477</v>
      </c>
      <c r="AE333" s="178"/>
      <c r="AF333" s="178">
        <v>8.3333333333333321</v>
      </c>
      <c r="AG333" s="178">
        <v>3.5256410256410255</v>
      </c>
      <c r="AH333" s="178">
        <v>1.4782608695652173</v>
      </c>
      <c r="AI333" s="178"/>
      <c r="AJ333" s="217">
        <v>1.3287671232876712</v>
      </c>
      <c r="AK333" s="218">
        <v>3.2492276004119467</v>
      </c>
      <c r="AL333" s="170">
        <v>42587</v>
      </c>
      <c r="AM333" s="208">
        <v>0</v>
      </c>
      <c r="AN333" s="209">
        <v>1.2785106119873994E-2</v>
      </c>
      <c r="AO333" s="209">
        <v>0</v>
      </c>
      <c r="AP333" s="209">
        <v>2.2791080352558479E-3</v>
      </c>
      <c r="AQ333" s="209">
        <v>4.4491110676086916E-3</v>
      </c>
      <c r="AR333" s="209">
        <v>0</v>
      </c>
      <c r="AS333" s="209">
        <v>2.1938802150178122E-3</v>
      </c>
      <c r="AT333" s="209">
        <v>0</v>
      </c>
      <c r="AU333" s="210">
        <v>2.2111810581385834E-2</v>
      </c>
      <c r="AV333" s="210"/>
      <c r="AW333" s="246">
        <v>1.1708765533141076E-3</v>
      </c>
      <c r="AX333" s="211"/>
      <c r="AY333" s="212">
        <v>3.4285805027093008E-4</v>
      </c>
      <c r="AZ333" s="177">
        <v>0</v>
      </c>
      <c r="BA333" s="178">
        <v>0</v>
      </c>
      <c r="BB333" s="178">
        <v>0</v>
      </c>
      <c r="BC333" s="178">
        <v>3.2491370162119455E-2</v>
      </c>
      <c r="BD333" s="178">
        <v>3.4200818083568563E-2</v>
      </c>
      <c r="BE333" s="178">
        <v>2.686932290285134E-3</v>
      </c>
      <c r="BF333" s="178">
        <v>0</v>
      </c>
      <c r="BG333" s="217">
        <v>8.9860057813822541E-3</v>
      </c>
      <c r="BH333" s="218">
        <v>5.0460764921922852E-3</v>
      </c>
      <c r="BI333" s="218" t="s">
        <v>273</v>
      </c>
    </row>
    <row r="334" spans="1:61" x14ac:dyDescent="0.2">
      <c r="A334" s="170">
        <v>42590</v>
      </c>
      <c r="B334" s="208">
        <v>2.8260869565217392</v>
      </c>
      <c r="C334" s="209">
        <v>1.9157088122605364</v>
      </c>
      <c r="D334" s="209">
        <v>2.5641025641025639</v>
      </c>
      <c r="E334" s="209">
        <v>5.8695652173913047</v>
      </c>
      <c r="F334" s="209">
        <v>2.036734693877551</v>
      </c>
      <c r="G334" s="209">
        <v>3.7453183520599254</v>
      </c>
      <c r="H334" s="209">
        <v>0.43668122270742354</v>
      </c>
      <c r="I334" s="209"/>
      <c r="J334" s="210">
        <v>2.8315946348733236</v>
      </c>
      <c r="K334" s="210"/>
      <c r="L334" s="246">
        <v>1.3698630136986301</v>
      </c>
      <c r="M334" s="211"/>
      <c r="N334" s="245">
        <v>2.5238250346285356</v>
      </c>
      <c r="O334" s="213"/>
      <c r="P334" s="214"/>
      <c r="Q334" s="214" t="s">
        <v>232</v>
      </c>
      <c r="R334" s="214" t="s">
        <v>232</v>
      </c>
      <c r="S334" s="214" t="s">
        <v>232</v>
      </c>
      <c r="T334" s="214">
        <v>1.9587628865979441</v>
      </c>
      <c r="U334" s="214">
        <v>1.6632016632016573</v>
      </c>
      <c r="V334" s="214" t="s">
        <v>232</v>
      </c>
      <c r="W334" s="214" t="s">
        <v>232</v>
      </c>
      <c r="X334" s="214" t="s">
        <v>232</v>
      </c>
      <c r="Y334" s="222">
        <v>3.225806451612903</v>
      </c>
      <c r="Z334" s="222" t="s">
        <v>232</v>
      </c>
      <c r="AA334" s="215"/>
      <c r="AB334" s="216">
        <v>2.2825903338041682</v>
      </c>
      <c r="AC334" s="177">
        <v>2.903225806451613</v>
      </c>
      <c r="AD334" s="178">
        <v>2.8260869565217392</v>
      </c>
      <c r="AE334" s="178"/>
      <c r="AF334" s="178">
        <v>8.3333333333333321</v>
      </c>
      <c r="AG334" s="178">
        <v>3.6889332003988038</v>
      </c>
      <c r="AH334" s="178">
        <v>0.43668122270742354</v>
      </c>
      <c r="AI334" s="178"/>
      <c r="AJ334" s="217">
        <v>1.3698630136986301</v>
      </c>
      <c r="AK334" s="218">
        <v>2.7260527317278354</v>
      </c>
      <c r="AL334" s="170">
        <v>42590</v>
      </c>
      <c r="AM334" s="208">
        <v>0</v>
      </c>
      <c r="AN334" s="209">
        <v>1.2575514216269501E-3</v>
      </c>
      <c r="AO334" s="209">
        <v>0</v>
      </c>
      <c r="AP334" s="209">
        <v>2.7381855109288113E-2</v>
      </c>
      <c r="AQ334" s="209">
        <v>4.716057731665213E-2</v>
      </c>
      <c r="AR334" s="209">
        <v>0</v>
      </c>
      <c r="AS334" s="209">
        <v>2.1938802150178122E-3</v>
      </c>
      <c r="AT334" s="209">
        <v>0</v>
      </c>
      <c r="AU334" s="210">
        <v>0</v>
      </c>
      <c r="AV334" s="210"/>
      <c r="AW334" s="246">
        <v>5.2689444899134833E-3</v>
      </c>
      <c r="AX334" s="211"/>
      <c r="AY334" s="212">
        <v>8.2597621201633132E-4</v>
      </c>
      <c r="AZ334" s="177">
        <v>0</v>
      </c>
      <c r="BA334" s="178">
        <v>0</v>
      </c>
      <c r="BB334" s="178">
        <v>0</v>
      </c>
      <c r="BC334" s="178">
        <v>6.4982740324238911E-2</v>
      </c>
      <c r="BD334" s="178">
        <v>9.1202181556182833E-3</v>
      </c>
      <c r="BE334" s="178">
        <v>2.686932290285134E-3</v>
      </c>
      <c r="BF334" s="178">
        <v>0</v>
      </c>
      <c r="BG334" s="217">
        <v>4.0437026016220137E-2</v>
      </c>
      <c r="BH334" s="218">
        <v>7.5568072346489344E-3</v>
      </c>
      <c r="BI334" s="218" t="s">
        <v>273</v>
      </c>
    </row>
    <row r="335" spans="1:61" x14ac:dyDescent="0.2">
      <c r="A335" s="170">
        <v>42591</v>
      </c>
      <c r="B335" s="208"/>
      <c r="C335" s="209">
        <v>1.867924528301887</v>
      </c>
      <c r="D335" s="209">
        <v>2.5641025641025639</v>
      </c>
      <c r="E335" s="209">
        <v>4.7826086956521738</v>
      </c>
      <c r="F335" s="209">
        <v>2.036734693877551</v>
      </c>
      <c r="G335" s="209">
        <v>3.3707865168539324</v>
      </c>
      <c r="H335" s="209">
        <v>0.8771929824561403</v>
      </c>
      <c r="I335" s="209">
        <v>10</v>
      </c>
      <c r="J335" s="210">
        <v>2.8315946348733236</v>
      </c>
      <c r="K335" s="210"/>
      <c r="L335" s="246">
        <v>1.9863013698630139</v>
      </c>
      <c r="M335" s="211"/>
      <c r="N335" s="245">
        <v>1.7616894096094728</v>
      </c>
      <c r="O335" s="213"/>
      <c r="P335" s="214"/>
      <c r="Q335" s="214" t="s">
        <v>232</v>
      </c>
      <c r="R335" s="214">
        <v>2.944269190325985</v>
      </c>
      <c r="S335" s="214" t="s">
        <v>232</v>
      </c>
      <c r="T335" s="214">
        <v>1.9587628865979441</v>
      </c>
      <c r="U335" s="214">
        <v>1.6632016632016573</v>
      </c>
      <c r="V335" s="214" t="s">
        <v>232</v>
      </c>
      <c r="W335" s="214" t="s">
        <v>232</v>
      </c>
      <c r="X335" s="214" t="s">
        <v>232</v>
      </c>
      <c r="Y335" s="222">
        <v>3.225806451612903</v>
      </c>
      <c r="Z335" s="222">
        <v>0.54347826086956519</v>
      </c>
      <c r="AA335" s="215"/>
      <c r="AB335" s="216">
        <v>2.0671036905216109</v>
      </c>
      <c r="AC335" s="177">
        <v>2.903225806451613</v>
      </c>
      <c r="AD335" s="178"/>
      <c r="AE335" s="178"/>
      <c r="AF335" s="178">
        <v>8.3333333333333321</v>
      </c>
      <c r="AG335" s="178">
        <v>3.6889332003988038</v>
      </c>
      <c r="AH335" s="178">
        <v>0.8771929824561403</v>
      </c>
      <c r="AI335" s="178">
        <v>10</v>
      </c>
      <c r="AJ335" s="217">
        <v>1.9863013698630139</v>
      </c>
      <c r="AK335" s="218">
        <v>0.27330012500637851</v>
      </c>
      <c r="AL335" s="170">
        <v>42591</v>
      </c>
      <c r="AM335" s="208">
        <v>5.2290411668150048E-3</v>
      </c>
      <c r="AN335" s="209">
        <v>3.9263549941908116E-2</v>
      </c>
      <c r="AO335" s="209">
        <v>7.716049382716049E-3</v>
      </c>
      <c r="AP335" s="209">
        <v>6.2187090676266701E-3</v>
      </c>
      <c r="AQ335" s="209">
        <v>3.8262355181434747E-2</v>
      </c>
      <c r="AR335" s="209">
        <v>0</v>
      </c>
      <c r="AS335" s="209">
        <v>3.7295963655302805E-3</v>
      </c>
      <c r="AT335" s="209">
        <v>0</v>
      </c>
      <c r="AU335" s="210">
        <v>0</v>
      </c>
      <c r="AV335" s="210"/>
      <c r="AW335" s="246">
        <v>0</v>
      </c>
      <c r="AX335" s="211"/>
      <c r="AY335" s="212">
        <v>1.4731412877669627E-3</v>
      </c>
      <c r="AZ335" s="177">
        <v>0</v>
      </c>
      <c r="BA335" s="178">
        <v>7.9227896466894071E-2</v>
      </c>
      <c r="BB335" s="178">
        <v>0</v>
      </c>
      <c r="BC335" s="178">
        <v>0</v>
      </c>
      <c r="BD335" s="178">
        <v>0</v>
      </c>
      <c r="BE335" s="178">
        <v>4.5677848934847273E-3</v>
      </c>
      <c r="BF335" s="178">
        <v>0</v>
      </c>
      <c r="BG335" s="217">
        <v>0</v>
      </c>
      <c r="BH335" s="218">
        <v>2.4565777264428785E-2</v>
      </c>
      <c r="BI335" s="218" t="s">
        <v>273</v>
      </c>
    </row>
    <row r="336" spans="1:61" x14ac:dyDescent="0.2">
      <c r="A336" s="170">
        <v>42592</v>
      </c>
      <c r="B336" s="208">
        <v>3.1712473572938689</v>
      </c>
      <c r="C336" s="209">
        <v>1.7301038062283738</v>
      </c>
      <c r="D336" s="209">
        <v>2.5641025641025639</v>
      </c>
      <c r="E336" s="209">
        <v>5.6521739130434785</v>
      </c>
      <c r="F336" s="209">
        <v>1.1764705882352942</v>
      </c>
      <c r="G336" s="209">
        <v>1.1406844106463878</v>
      </c>
      <c r="H336" s="209">
        <v>1.3043478260869565</v>
      </c>
      <c r="I336" s="209">
        <v>10</v>
      </c>
      <c r="J336" s="210">
        <v>4.3478260869565215</v>
      </c>
      <c r="K336" s="210"/>
      <c r="L336" s="246">
        <v>1.8493150684931507</v>
      </c>
      <c r="M336" s="211"/>
      <c r="N336" s="245">
        <v>1.5429589272568998</v>
      </c>
      <c r="O336" s="213"/>
      <c r="P336" s="214"/>
      <c r="Q336" s="214" t="s">
        <v>232</v>
      </c>
      <c r="R336" s="214">
        <v>2.944269190325985</v>
      </c>
      <c r="S336" s="214" t="s">
        <v>232</v>
      </c>
      <c r="T336" s="214">
        <v>1.9587628865979441</v>
      </c>
      <c r="U336" s="214">
        <v>1.6632016632016573</v>
      </c>
      <c r="V336" s="214" t="s">
        <v>232</v>
      </c>
      <c r="W336" s="214" t="s">
        <v>232</v>
      </c>
      <c r="X336" s="214">
        <v>3.30760749724366</v>
      </c>
      <c r="Y336" s="222">
        <v>2.1505376344086025</v>
      </c>
      <c r="Z336" s="222">
        <v>0.86956521739130122</v>
      </c>
      <c r="AA336" s="215"/>
      <c r="AB336" s="216">
        <v>2.1489906815281916</v>
      </c>
      <c r="AC336" s="177">
        <v>2.9079159935379644</v>
      </c>
      <c r="AD336" s="178">
        <v>3.1712473572938689</v>
      </c>
      <c r="AE336" s="178"/>
      <c r="AF336" s="178">
        <v>8.3333333333333321</v>
      </c>
      <c r="AG336" s="178">
        <v>3.6889332003988038</v>
      </c>
      <c r="AH336" s="178">
        <v>1.3043478260869565</v>
      </c>
      <c r="AI336" s="178">
        <v>10</v>
      </c>
      <c r="AJ336" s="217">
        <v>1.8493150684931507</v>
      </c>
      <c r="AK336" s="218">
        <v>2.6826228179512839</v>
      </c>
      <c r="AL336" s="170">
        <v>42592</v>
      </c>
      <c r="AM336" s="208">
        <v>0</v>
      </c>
      <c r="AN336" s="209">
        <v>4.1918380720898341E-4</v>
      </c>
      <c r="AO336" s="209">
        <v>0</v>
      </c>
      <c r="AP336" s="209">
        <v>1.1069953314099833E-2</v>
      </c>
      <c r="AQ336" s="209">
        <v>0.12457510989304338</v>
      </c>
      <c r="AR336" s="209">
        <v>5.9474880627654063E-4</v>
      </c>
      <c r="AS336" s="209">
        <v>6.5816406450534357E-3</v>
      </c>
      <c r="AT336" s="209">
        <v>1.4067323653309529E-2</v>
      </c>
      <c r="AU336" s="210">
        <v>5.5279526453464586E-3</v>
      </c>
      <c r="AV336" s="210"/>
      <c r="AW336" s="246">
        <v>0</v>
      </c>
      <c r="AX336" s="211"/>
      <c r="AY336" s="212">
        <v>1.0548216570536268E-3</v>
      </c>
      <c r="AZ336" s="177">
        <v>5.7446997186996272E-2</v>
      </c>
      <c r="BA336" s="178">
        <v>0</v>
      </c>
      <c r="BB336" s="178">
        <v>0</v>
      </c>
      <c r="BC336" s="178">
        <v>0</v>
      </c>
      <c r="BD336" s="178">
        <v>0</v>
      </c>
      <c r="BE336" s="178">
        <v>8.060796870855402E-3</v>
      </c>
      <c r="BF336" s="178">
        <v>1.8000414143710213E-2</v>
      </c>
      <c r="BG336" s="217">
        <v>0</v>
      </c>
      <c r="BH336" s="218">
        <v>7.1383521109061598E-3</v>
      </c>
      <c r="BI336" s="218" t="s">
        <v>273</v>
      </c>
    </row>
    <row r="337" spans="1:61" x14ac:dyDescent="0.2">
      <c r="A337" s="170">
        <v>42593</v>
      </c>
      <c r="B337" s="208">
        <v>3.1712473572938689</v>
      </c>
      <c r="C337" s="209">
        <v>1.7301038062283738</v>
      </c>
      <c r="D337" s="209">
        <v>2.5641025641025639</v>
      </c>
      <c r="E337" s="209">
        <v>5.5319148936170208</v>
      </c>
      <c r="F337" s="209"/>
      <c r="G337" s="209">
        <v>3.0769230769230771</v>
      </c>
      <c r="H337" s="209">
        <v>3.0434782608695654</v>
      </c>
      <c r="I337" s="209">
        <v>10</v>
      </c>
      <c r="J337" s="210">
        <v>4.0664375715922105</v>
      </c>
      <c r="K337" s="210"/>
      <c r="L337" s="246">
        <v>0.68493150684931503</v>
      </c>
      <c r="M337" s="211"/>
      <c r="N337" s="245">
        <v>0.43993254833401696</v>
      </c>
      <c r="O337" s="213"/>
      <c r="P337" s="214"/>
      <c r="Q337" s="214" t="s">
        <v>232</v>
      </c>
      <c r="R337" s="214" t="s">
        <v>232</v>
      </c>
      <c r="S337" s="214" t="s">
        <v>232</v>
      </c>
      <c r="T337" s="214" t="s">
        <v>232</v>
      </c>
      <c r="U337" s="214">
        <v>1.6632016632016573</v>
      </c>
      <c r="V337" s="214" t="s">
        <v>232</v>
      </c>
      <c r="W337" s="214" t="s">
        <v>232</v>
      </c>
      <c r="X337" s="214">
        <v>3.30760749724366</v>
      </c>
      <c r="Y337" s="222">
        <v>2.1505376344086025</v>
      </c>
      <c r="Z337" s="222">
        <v>0.32715376226826298</v>
      </c>
      <c r="AA337" s="215"/>
      <c r="AB337" s="216">
        <v>1.8621251392805458</v>
      </c>
      <c r="AC337" s="177">
        <v>4.5161290322580641</v>
      </c>
      <c r="AD337" s="178">
        <v>3.1712473572938689</v>
      </c>
      <c r="AE337" s="178"/>
      <c r="AF337" s="178">
        <v>8.3333333333333321</v>
      </c>
      <c r="AG337" s="178">
        <v>3.6556995679627788</v>
      </c>
      <c r="AH337" s="178">
        <v>3.0434782608695654</v>
      </c>
      <c r="AI337" s="178">
        <v>10</v>
      </c>
      <c r="AJ337" s="217">
        <v>0.68493150684931503</v>
      </c>
      <c r="AK337" s="218">
        <v>2.3921041460308472</v>
      </c>
      <c r="AL337" s="170">
        <v>42593</v>
      </c>
      <c r="AM337" s="208">
        <v>0</v>
      </c>
      <c r="AN337" s="209">
        <v>9.7809555015429452E-4</v>
      </c>
      <c r="AO337" s="209">
        <v>0</v>
      </c>
      <c r="AP337" s="209">
        <v>1.3023474487176274E-3</v>
      </c>
      <c r="AQ337" s="209">
        <v>0.15482906515278247</v>
      </c>
      <c r="AR337" s="209">
        <v>4.8727665356341137E-4</v>
      </c>
      <c r="AS337" s="209">
        <v>8.117356795565904E-3</v>
      </c>
      <c r="AT337" s="209">
        <v>0</v>
      </c>
      <c r="AU337" s="210">
        <v>4.4223621162771667E-3</v>
      </c>
      <c r="AV337" s="210"/>
      <c r="AW337" s="246">
        <v>4.9176815239192519E-3</v>
      </c>
      <c r="AX337" s="211"/>
      <c r="AY337" s="212">
        <v>7.7266096496463174E-4</v>
      </c>
      <c r="AZ337" s="177">
        <v>0.1263833938113918</v>
      </c>
      <c r="BA337" s="178">
        <v>0</v>
      </c>
      <c r="BB337" s="178">
        <v>0</v>
      </c>
      <c r="BC337" s="178">
        <v>0</v>
      </c>
      <c r="BD337" s="178">
        <v>0</v>
      </c>
      <c r="BE337" s="178">
        <v>9.9416494740549952E-3</v>
      </c>
      <c r="BF337" s="178">
        <v>0</v>
      </c>
      <c r="BG337" s="217">
        <v>3.7741224281805458E-2</v>
      </c>
      <c r="BH337" s="218">
        <v>1.0190613013500518E-2</v>
      </c>
      <c r="BI337" s="218" t="s">
        <v>273</v>
      </c>
    </row>
    <row r="338" spans="1:61" x14ac:dyDescent="0.2">
      <c r="A338" s="170">
        <v>42594</v>
      </c>
      <c r="B338" s="208">
        <v>1.6666666666666667</v>
      </c>
      <c r="C338" s="209">
        <v>1.8447348193697155</v>
      </c>
      <c r="D338" s="209">
        <v>3.75</v>
      </c>
      <c r="E338" s="209">
        <v>5.5319148936170208</v>
      </c>
      <c r="F338" s="209">
        <v>4.4666666666666668</v>
      </c>
      <c r="G338" s="209">
        <v>3.4615384615384617</v>
      </c>
      <c r="H338" s="209">
        <v>2.5531914893617018</v>
      </c>
      <c r="I338" s="209">
        <v>10</v>
      </c>
      <c r="J338" s="210">
        <v>4.2668957617411225</v>
      </c>
      <c r="K338" s="210"/>
      <c r="L338" s="246">
        <v>1.8904109589041096</v>
      </c>
      <c r="M338" s="211"/>
      <c r="N338" s="245">
        <v>2.5670785043271391</v>
      </c>
      <c r="O338" s="213"/>
      <c r="P338" s="214"/>
      <c r="Q338" s="214" t="s">
        <v>232</v>
      </c>
      <c r="R338" s="214" t="s">
        <v>232</v>
      </c>
      <c r="S338" s="214" t="s">
        <v>232</v>
      </c>
      <c r="T338" s="214" t="s">
        <v>232</v>
      </c>
      <c r="U338" s="214">
        <v>1.6632016632016573</v>
      </c>
      <c r="V338" s="214" t="s">
        <v>232</v>
      </c>
      <c r="W338" s="214" t="s">
        <v>232</v>
      </c>
      <c r="X338" s="214">
        <v>3.30760749724366</v>
      </c>
      <c r="Y338" s="222">
        <v>2.1505376344086025</v>
      </c>
      <c r="Z338" s="222">
        <v>0.54054054054054057</v>
      </c>
      <c r="AA338" s="215"/>
      <c r="AB338" s="216">
        <v>1.9154718338486152</v>
      </c>
      <c r="AC338" s="177">
        <v>2.4390243902439024</v>
      </c>
      <c r="AD338" s="178">
        <v>1.6666666666666667</v>
      </c>
      <c r="AE338" s="178"/>
      <c r="AF338" s="178">
        <v>8.3333333333333321</v>
      </c>
      <c r="AG338" s="178">
        <v>3.6889332003988038</v>
      </c>
      <c r="AH338" s="178">
        <v>2.5531914893617018</v>
      </c>
      <c r="AI338" s="178">
        <v>10</v>
      </c>
      <c r="AJ338" s="217">
        <v>1.8904109589041096</v>
      </c>
      <c r="AK338" s="218">
        <v>2.2298911288547676</v>
      </c>
      <c r="AL338" s="170">
        <v>42594</v>
      </c>
      <c r="AM338" s="208">
        <v>8.8200694380012124E-4</v>
      </c>
      <c r="AN338" s="209">
        <v>1.1457690730378878E-2</v>
      </c>
      <c r="AO338" s="209">
        <v>3.8580246913580245E-3</v>
      </c>
      <c r="AP338" s="209">
        <v>0</v>
      </c>
      <c r="AQ338" s="209">
        <v>1.7796444270434766E-2</v>
      </c>
      <c r="AR338" s="209">
        <v>0</v>
      </c>
      <c r="AS338" s="209">
        <v>9.3459297159758804E-3</v>
      </c>
      <c r="AT338" s="209">
        <v>0</v>
      </c>
      <c r="AU338" s="210">
        <v>0</v>
      </c>
      <c r="AV338" s="210"/>
      <c r="AW338" s="246">
        <v>7.7277852518731092E-3</v>
      </c>
      <c r="AX338" s="211"/>
      <c r="AY338" s="212">
        <v>5.0690496427615976E-4</v>
      </c>
      <c r="AZ338" s="177">
        <v>0.23654645900527876</v>
      </c>
      <c r="BA338" s="178">
        <v>1.3363741572729123E-2</v>
      </c>
      <c r="BB338" s="178">
        <v>0</v>
      </c>
      <c r="BC338" s="178">
        <v>0</v>
      </c>
      <c r="BD338" s="178">
        <v>0</v>
      </c>
      <c r="BE338" s="178">
        <v>1.144633155661467E-2</v>
      </c>
      <c r="BF338" s="178">
        <v>0</v>
      </c>
      <c r="BG338" s="217">
        <v>5.9307638157122873E-2</v>
      </c>
      <c r="BH338" s="218">
        <v>1.9273550699446633E-2</v>
      </c>
      <c r="BI338" s="218" t="s">
        <v>273</v>
      </c>
    </row>
    <row r="339" spans="1:61" x14ac:dyDescent="0.2">
      <c r="A339" s="170">
        <v>42597</v>
      </c>
      <c r="B339" s="208">
        <v>3.125</v>
      </c>
      <c r="C339" s="209">
        <v>1.5946205571565804</v>
      </c>
      <c r="D339" s="209">
        <v>8.75</v>
      </c>
      <c r="E339" s="209">
        <v>5.2521008403361344</v>
      </c>
      <c r="F339" s="209">
        <v>9.7882352941176478</v>
      </c>
      <c r="G339" s="209">
        <v>3.0303030303030303</v>
      </c>
      <c r="H339" s="209">
        <v>2.043478260869565</v>
      </c>
      <c r="I339" s="209">
        <v>2.8695652173913042</v>
      </c>
      <c r="J339" s="210">
        <v>4.2382588774341352</v>
      </c>
      <c r="K339" s="210"/>
      <c r="L339" s="246">
        <v>1.2244897959183674</v>
      </c>
      <c r="M339" s="211"/>
      <c r="N339" s="245">
        <v>2.0033596136414413</v>
      </c>
      <c r="O339" s="213"/>
      <c r="P339" s="214"/>
      <c r="Q339" s="214" t="s">
        <v>232</v>
      </c>
      <c r="R339" s="214" t="s">
        <v>232</v>
      </c>
      <c r="S339" s="214" t="s">
        <v>232</v>
      </c>
      <c r="T339" s="214">
        <v>3.0239833159541245</v>
      </c>
      <c r="U339" s="214">
        <v>1.6632016632016573</v>
      </c>
      <c r="V339" s="214" t="s">
        <v>232</v>
      </c>
      <c r="W339" s="214">
        <v>2.8391167192429054</v>
      </c>
      <c r="X339" s="214">
        <v>3.30760749724366</v>
      </c>
      <c r="Y339" s="222">
        <v>2.1505376344086025</v>
      </c>
      <c r="Z339" s="222">
        <v>0.75675675675675991</v>
      </c>
      <c r="AA339" s="215"/>
      <c r="AB339" s="216">
        <v>2.2902005978012849</v>
      </c>
      <c r="AC339" s="177">
        <v>11.111111111111111</v>
      </c>
      <c r="AD339" s="178">
        <v>3.125</v>
      </c>
      <c r="AE339" s="178"/>
      <c r="AF339" s="178">
        <v>8.3333333333333321</v>
      </c>
      <c r="AG339" s="178">
        <v>15.129151291512915</v>
      </c>
      <c r="AH339" s="178">
        <v>2.043478260869565</v>
      </c>
      <c r="AI339" s="178">
        <v>2.8695652173913042</v>
      </c>
      <c r="AJ339" s="217">
        <v>1.2244897959183674</v>
      </c>
      <c r="AK339" s="218">
        <v>4.0871387158807151</v>
      </c>
      <c r="AL339" s="170">
        <v>42597</v>
      </c>
      <c r="AM339" s="208">
        <v>2.6345661957665958E-4</v>
      </c>
      <c r="AN339" s="209">
        <v>8.5932680477841597E-3</v>
      </c>
      <c r="AO339" s="209">
        <v>0</v>
      </c>
      <c r="AP339" s="209">
        <v>1.3023474487176274E-3</v>
      </c>
      <c r="AQ339" s="209">
        <v>0</v>
      </c>
      <c r="AR339" s="209">
        <v>7.0430779690642967E-4</v>
      </c>
      <c r="AS339" s="209">
        <v>4.3877604300356244E-3</v>
      </c>
      <c r="AT339" s="209">
        <v>0</v>
      </c>
      <c r="AU339" s="210">
        <v>0</v>
      </c>
      <c r="AV339" s="210"/>
      <c r="AW339" s="246">
        <v>3.5126296599423228E-4</v>
      </c>
      <c r="AX339" s="211"/>
      <c r="AY339" s="212">
        <v>8.0957152061580853E-4</v>
      </c>
      <c r="AZ339" s="177">
        <v>7.0963937701583629E-2</v>
      </c>
      <c r="BA339" s="178">
        <v>3.9917669632827243E-3</v>
      </c>
      <c r="BB339" s="178">
        <v>0</v>
      </c>
      <c r="BC339" s="178">
        <v>0</v>
      </c>
      <c r="BD339" s="178">
        <v>2.2800545389045708E-3</v>
      </c>
      <c r="BE339" s="178">
        <v>5.373864580570268E-3</v>
      </c>
      <c r="BF339" s="178">
        <v>0</v>
      </c>
      <c r="BG339" s="217">
        <v>2.6958017344146756E-3</v>
      </c>
      <c r="BH339" s="218">
        <v>6.3260568706995967E-3</v>
      </c>
      <c r="BI339" s="218" t="s">
        <v>273</v>
      </c>
    </row>
    <row r="340" spans="1:61" x14ac:dyDescent="0.2">
      <c r="A340" s="170">
        <v>42598</v>
      </c>
      <c r="B340" s="208">
        <v>2.2267206477732793</v>
      </c>
      <c r="C340" s="209">
        <v>0.93333333333333346</v>
      </c>
      <c r="D340" s="209">
        <v>8.75</v>
      </c>
      <c r="E340" s="209">
        <v>4.1666666666666661</v>
      </c>
      <c r="F340" s="209">
        <v>8.064516129032258</v>
      </c>
      <c r="G340" s="209">
        <v>1.1363636363636365</v>
      </c>
      <c r="H340" s="209">
        <v>1.25</v>
      </c>
      <c r="I340" s="209">
        <v>2.956989247311828</v>
      </c>
      <c r="J340" s="210">
        <v>4.0378006872852232</v>
      </c>
      <c r="K340" s="210"/>
      <c r="L340" s="246">
        <v>1.346938775510204</v>
      </c>
      <c r="M340" s="211"/>
      <c r="N340" s="245">
        <v>3.0904026495165748</v>
      </c>
      <c r="O340" s="213"/>
      <c r="P340" s="214"/>
      <c r="Q340" s="214" t="s">
        <v>232</v>
      </c>
      <c r="R340" s="214" t="s">
        <v>232</v>
      </c>
      <c r="S340" s="214" t="s">
        <v>232</v>
      </c>
      <c r="T340" s="214">
        <v>3.0239833159541245</v>
      </c>
      <c r="U340" s="214">
        <v>1.6632016632016573</v>
      </c>
      <c r="V340" s="214" t="s">
        <v>232</v>
      </c>
      <c r="W340" s="214">
        <v>2.8391167192429054</v>
      </c>
      <c r="X340" s="214">
        <v>3.30760749724366</v>
      </c>
      <c r="Y340" s="222">
        <v>3.225806451612903</v>
      </c>
      <c r="Z340" s="222">
        <v>0.75675675675675991</v>
      </c>
      <c r="AA340" s="215"/>
      <c r="AB340" s="216">
        <v>2.4694120673353348</v>
      </c>
      <c r="AC340" s="177">
        <v>17.554858934169278</v>
      </c>
      <c r="AD340" s="178">
        <v>2.2267206477732793</v>
      </c>
      <c r="AE340" s="178"/>
      <c r="AF340" s="178">
        <v>8.3333333333333321</v>
      </c>
      <c r="AG340" s="178"/>
      <c r="AH340" s="178">
        <v>1.25</v>
      </c>
      <c r="AI340" s="178">
        <v>2.956989247311828</v>
      </c>
      <c r="AJ340" s="217">
        <v>1.346938775510204</v>
      </c>
      <c r="AK340" s="218">
        <v>3.4712668190370173</v>
      </c>
      <c r="AL340" s="170">
        <v>42598</v>
      </c>
      <c r="AM340" s="208">
        <v>9.2381636386337368E-3</v>
      </c>
      <c r="AN340" s="209">
        <v>7.4055805940253742E-3</v>
      </c>
      <c r="AO340" s="209">
        <v>0</v>
      </c>
      <c r="AP340" s="209">
        <v>4.8479883778513679E-2</v>
      </c>
      <c r="AQ340" s="209">
        <v>3.1143777473260845E-2</v>
      </c>
      <c r="AR340" s="209">
        <v>9.6724937441816346E-4</v>
      </c>
      <c r="AS340" s="209">
        <v>3.6593921986497108E-2</v>
      </c>
      <c r="AT340" s="209">
        <v>6.6500075452008683E-3</v>
      </c>
      <c r="AU340" s="210">
        <v>5.9038534252300184E-2</v>
      </c>
      <c r="AV340" s="210"/>
      <c r="AW340" s="246">
        <v>3.5126296599423228E-4</v>
      </c>
      <c r="AX340" s="211"/>
      <c r="AY340" s="212">
        <v>4.3472432211385872E-3</v>
      </c>
      <c r="AZ340" s="177">
        <v>0.40212898030897398</v>
      </c>
      <c r="BA340" s="178">
        <v>0.13997217634293554</v>
      </c>
      <c r="BB340" s="178">
        <v>0</v>
      </c>
      <c r="BC340" s="178">
        <v>0</v>
      </c>
      <c r="BD340" s="178">
        <v>0</v>
      </c>
      <c r="BE340" s="178">
        <v>4.4818030601956035E-2</v>
      </c>
      <c r="BF340" s="178">
        <v>8.5092866861175547E-3</v>
      </c>
      <c r="BG340" s="217">
        <v>2.6958017344146756E-3</v>
      </c>
      <c r="BH340" s="218">
        <v>7.559268735376834E-2</v>
      </c>
      <c r="BI340" s="218" t="s">
        <v>273</v>
      </c>
    </row>
    <row r="341" spans="1:61" x14ac:dyDescent="0.2">
      <c r="A341" s="170">
        <v>42599</v>
      </c>
      <c r="B341" s="208">
        <v>3.5785288270377733</v>
      </c>
      <c r="C341" s="209">
        <v>0.84857627757872889</v>
      </c>
      <c r="D341" s="209">
        <v>8.7475000000000005</v>
      </c>
      <c r="E341" s="209">
        <v>3.8</v>
      </c>
      <c r="F341" s="209">
        <v>3.8306451612903225</v>
      </c>
      <c r="G341" s="209">
        <v>2.6415094339622645</v>
      </c>
      <c r="H341" s="209">
        <v>3.4042553191489362</v>
      </c>
      <c r="I341" s="209"/>
      <c r="J341" s="210">
        <v>2.6059564719358534</v>
      </c>
      <c r="K341" s="210"/>
      <c r="L341" s="246">
        <v>1.346938775510204</v>
      </c>
      <c r="M341" s="211"/>
      <c r="N341" s="245">
        <v>3.045154685754722</v>
      </c>
      <c r="O341" s="213"/>
      <c r="P341" s="214"/>
      <c r="Q341" s="214" t="s">
        <v>232</v>
      </c>
      <c r="R341" s="214" t="s">
        <v>232</v>
      </c>
      <c r="S341" s="214" t="s">
        <v>232</v>
      </c>
      <c r="T341" s="214">
        <v>3.0239833159541245</v>
      </c>
      <c r="U341" s="214">
        <v>1.6632016632016573</v>
      </c>
      <c r="V341" s="214" t="s">
        <v>232</v>
      </c>
      <c r="W341" s="214">
        <v>2.8391167192429054</v>
      </c>
      <c r="X341" s="214">
        <v>3.1973539140021954</v>
      </c>
      <c r="Y341" s="222">
        <v>3.225806451612903</v>
      </c>
      <c r="Z341" s="222">
        <v>0.54054054054054057</v>
      </c>
      <c r="AA341" s="215"/>
      <c r="AB341" s="216">
        <v>2.4150004340923878</v>
      </c>
      <c r="AC341" s="177">
        <v>17.554858934169278</v>
      </c>
      <c r="AD341" s="178">
        <v>3.5785288270377733</v>
      </c>
      <c r="AE341" s="178"/>
      <c r="AF341" s="178">
        <v>8.3333333333333321</v>
      </c>
      <c r="AG341" s="178"/>
      <c r="AH341" s="178">
        <v>3.4042553191489362</v>
      </c>
      <c r="AI341" s="178"/>
      <c r="AJ341" s="217">
        <v>1.346938775510204</v>
      </c>
      <c r="AK341" s="218">
        <v>3.2346562271720058</v>
      </c>
      <c r="AL341" s="170">
        <v>42599</v>
      </c>
      <c r="AM341" s="208">
        <v>3.7743024413264929E-3</v>
      </c>
      <c r="AN341" s="209">
        <v>2.026055068176753E-2</v>
      </c>
      <c r="AO341" s="209">
        <v>0</v>
      </c>
      <c r="AP341" s="209">
        <v>1.9209624868585001E-2</v>
      </c>
      <c r="AQ341" s="209">
        <v>0.15660870957982595</v>
      </c>
      <c r="AR341" s="209">
        <v>1.5922573304877213E-3</v>
      </c>
      <c r="AS341" s="209">
        <v>2.5010234451203059E-3</v>
      </c>
      <c r="AT341" s="209">
        <v>1.2788476048463209E-3</v>
      </c>
      <c r="AU341" s="210">
        <v>0</v>
      </c>
      <c r="AV341" s="210"/>
      <c r="AW341" s="246">
        <v>2.927191383285269E-3</v>
      </c>
      <c r="AX341" s="211"/>
      <c r="AY341" s="212">
        <v>2.7297406490470219E-3</v>
      </c>
      <c r="AZ341" s="177">
        <v>1.6896175643234198E-2</v>
      </c>
      <c r="BA341" s="178">
        <v>5.7186400626159026E-2</v>
      </c>
      <c r="BB341" s="178">
        <v>0</v>
      </c>
      <c r="BC341" s="178">
        <v>0</v>
      </c>
      <c r="BD341" s="178">
        <v>0</v>
      </c>
      <c r="BE341" s="178">
        <v>3.0631028109250526E-3</v>
      </c>
      <c r="BF341" s="178">
        <v>1.6364012857918375E-3</v>
      </c>
      <c r="BG341" s="217">
        <v>2.2465014453455633E-2</v>
      </c>
      <c r="BH341" s="218">
        <v>1.8978170612098791E-2</v>
      </c>
      <c r="BI341" s="218" t="s">
        <v>273</v>
      </c>
    </row>
    <row r="342" spans="1:61" x14ac:dyDescent="0.2">
      <c r="A342" s="170">
        <v>42600</v>
      </c>
      <c r="B342" s="208">
        <v>2.982107355864811</v>
      </c>
      <c r="C342" s="209">
        <v>0.81040331699962309</v>
      </c>
      <c r="D342" s="209">
        <v>8.7475000000000005</v>
      </c>
      <c r="E342" s="209">
        <v>1.1787819253438114</v>
      </c>
      <c r="F342" s="209">
        <v>2.8185483870967745</v>
      </c>
      <c r="G342" s="209">
        <v>3.3962264150943398</v>
      </c>
      <c r="H342" s="209">
        <v>2.1276595744680851</v>
      </c>
      <c r="I342" s="209"/>
      <c r="J342" s="210">
        <v>2.4103468547912992</v>
      </c>
      <c r="K342" s="210"/>
      <c r="L342" s="246">
        <v>2.5714285714285712</v>
      </c>
      <c r="M342" s="211"/>
      <c r="N342" s="245">
        <v>1.5771925441173142</v>
      </c>
      <c r="O342" s="213"/>
      <c r="P342" s="214"/>
      <c r="Q342" s="214" t="s">
        <v>232</v>
      </c>
      <c r="R342" s="214" t="s">
        <v>232</v>
      </c>
      <c r="S342" s="214" t="s">
        <v>232</v>
      </c>
      <c r="T342" s="214">
        <v>3.0239833159541245</v>
      </c>
      <c r="U342" s="214">
        <v>1.6632016632016573</v>
      </c>
      <c r="V342" s="214" t="s">
        <v>232</v>
      </c>
      <c r="W342" s="214">
        <v>2.8391167192429054</v>
      </c>
      <c r="X342" s="214" t="s">
        <v>232</v>
      </c>
      <c r="Y342" s="222">
        <v>3.225806451612903</v>
      </c>
      <c r="Z342" s="222">
        <v>0.54054054054054057</v>
      </c>
      <c r="AA342" s="215"/>
      <c r="AB342" s="216">
        <v>2.2585297381104263</v>
      </c>
      <c r="AC342" s="177">
        <v>13.636363636363635</v>
      </c>
      <c r="AD342" s="178">
        <v>2.982107355864811</v>
      </c>
      <c r="AE342" s="178"/>
      <c r="AF342" s="178">
        <v>8.3333333333333321</v>
      </c>
      <c r="AG342" s="178"/>
      <c r="AH342" s="178">
        <v>2.1276595744680851</v>
      </c>
      <c r="AI342" s="178"/>
      <c r="AJ342" s="217">
        <v>2.5714285714285712</v>
      </c>
      <c r="AK342" s="218">
        <v>5.2077494199535952</v>
      </c>
      <c r="AL342" s="170">
        <v>42600</v>
      </c>
      <c r="AM342" s="208">
        <v>0</v>
      </c>
      <c r="AN342" s="209">
        <v>2.1937285910603465E-2</v>
      </c>
      <c r="AO342" s="209">
        <v>0</v>
      </c>
      <c r="AP342" s="209">
        <v>1.7907277419867376E-2</v>
      </c>
      <c r="AQ342" s="209">
        <v>1.7796444270434766E-2</v>
      </c>
      <c r="AR342" s="209">
        <v>0</v>
      </c>
      <c r="AS342" s="209">
        <v>1.4786752649220055E-2</v>
      </c>
      <c r="AT342" s="209">
        <v>0</v>
      </c>
      <c r="AU342" s="210">
        <v>2.2111810581385834E-3</v>
      </c>
      <c r="AV342" s="210"/>
      <c r="AW342" s="246">
        <v>5.0347691792506626E-3</v>
      </c>
      <c r="AX342" s="211"/>
      <c r="AY342" s="212">
        <v>1.0449788422133132E-3</v>
      </c>
      <c r="AZ342" s="177">
        <v>0</v>
      </c>
      <c r="BA342" s="178">
        <v>0</v>
      </c>
      <c r="BB342" s="178">
        <v>0</v>
      </c>
      <c r="BC342" s="178">
        <v>0.56697440932898446</v>
      </c>
      <c r="BD342" s="178">
        <v>0</v>
      </c>
      <c r="BE342" s="178">
        <v>1.8109923636521804E-2</v>
      </c>
      <c r="BF342" s="178">
        <v>0</v>
      </c>
      <c r="BG342" s="217">
        <v>3.8639824859943689E-2</v>
      </c>
      <c r="BH342" s="218">
        <v>5.2306890467846867E-2</v>
      </c>
      <c r="BI342" s="218" t="s">
        <v>273</v>
      </c>
    </row>
    <row r="343" spans="1:61" x14ac:dyDescent="0.2">
      <c r="A343" s="170">
        <v>42601</v>
      </c>
      <c r="B343" s="208">
        <v>7.7071290944123305</v>
      </c>
      <c r="C343" s="209">
        <v>3.7196261682242993</v>
      </c>
      <c r="D343" s="209">
        <v>8.7475000000000005</v>
      </c>
      <c r="E343" s="209">
        <v>2.9469548133595285</v>
      </c>
      <c r="F343" s="209">
        <v>2.213709677419355</v>
      </c>
      <c r="G343" s="209">
        <v>3.6900369003690034</v>
      </c>
      <c r="H343" s="209">
        <v>2.0416843896214378</v>
      </c>
      <c r="I343" s="209"/>
      <c r="J343" s="210">
        <v>2.3482245131729669</v>
      </c>
      <c r="K343" s="210"/>
      <c r="L343" s="246">
        <v>2.0270270270270272</v>
      </c>
      <c r="M343" s="211"/>
      <c r="N343" s="245">
        <v>3.6857864469600141</v>
      </c>
      <c r="O343" s="213"/>
      <c r="P343" s="214"/>
      <c r="Q343" s="214" t="s">
        <v>232</v>
      </c>
      <c r="R343" s="214" t="s">
        <v>232</v>
      </c>
      <c r="S343" s="214" t="s">
        <v>232</v>
      </c>
      <c r="T343" s="214">
        <v>3.0239833159541245</v>
      </c>
      <c r="U343" s="214">
        <v>1.6632016632016573</v>
      </c>
      <c r="V343" s="214" t="s">
        <v>232</v>
      </c>
      <c r="W343" s="214">
        <v>2.8391167192429054</v>
      </c>
      <c r="X343" s="214" t="s">
        <v>232</v>
      </c>
      <c r="Y343" s="222">
        <v>2.3655913978494656</v>
      </c>
      <c r="Z343" s="222">
        <v>0.54054054054054057</v>
      </c>
      <c r="AA343" s="215"/>
      <c r="AB343" s="216">
        <v>2.0864867273577383</v>
      </c>
      <c r="AC343" s="177"/>
      <c r="AD343" s="178">
        <v>7.7071290944123305</v>
      </c>
      <c r="AE343" s="178"/>
      <c r="AF343" s="178">
        <v>8.3333333333333321</v>
      </c>
      <c r="AG343" s="178"/>
      <c r="AH343" s="178">
        <v>2.0416843896214378</v>
      </c>
      <c r="AI343" s="178"/>
      <c r="AJ343" s="217">
        <v>2.0270270270270272</v>
      </c>
      <c r="AK343" s="218">
        <v>3.4920834438038213</v>
      </c>
      <c r="AL343" s="170">
        <v>42601</v>
      </c>
      <c r="AM343" s="208">
        <v>5.6700446387150652E-3</v>
      </c>
      <c r="AN343" s="209">
        <v>1.4601569284446253E-2</v>
      </c>
      <c r="AO343" s="209">
        <v>0</v>
      </c>
      <c r="AP343" s="209">
        <v>1.43258219358939E-2</v>
      </c>
      <c r="AQ343" s="209">
        <v>0</v>
      </c>
      <c r="AR343" s="209">
        <v>4.872766535634114E-3</v>
      </c>
      <c r="AS343" s="209">
        <v>1.7112265677138933E-2</v>
      </c>
      <c r="AT343" s="209">
        <v>0</v>
      </c>
      <c r="AU343" s="210">
        <v>3.3167715872078757E-3</v>
      </c>
      <c r="AV343" s="210"/>
      <c r="AW343" s="246">
        <v>3.5126296599423228E-3</v>
      </c>
      <c r="AX343" s="211"/>
      <c r="AY343" s="212">
        <v>5.5316619402563452E-3</v>
      </c>
      <c r="AZ343" s="177">
        <v>0.13516940514587358</v>
      </c>
      <c r="BA343" s="178">
        <v>8.5909767253258634E-2</v>
      </c>
      <c r="BB343" s="178">
        <v>0</v>
      </c>
      <c r="BC343" s="178">
        <v>0</v>
      </c>
      <c r="BD343" s="178">
        <v>3.8000908981742844E-3</v>
      </c>
      <c r="BE343" s="178">
        <v>2.0958071864224045E-2</v>
      </c>
      <c r="BF343" s="178">
        <v>0</v>
      </c>
      <c r="BG343" s="217">
        <v>2.6958017344146757E-2</v>
      </c>
      <c r="BH343" s="218">
        <v>3.9753236755563616E-2</v>
      </c>
      <c r="BI343" s="218" t="s">
        <v>273</v>
      </c>
    </row>
    <row r="344" spans="1:61" x14ac:dyDescent="0.2">
      <c r="A344" s="170">
        <v>42604</v>
      </c>
      <c r="B344" s="208">
        <v>2.4344569288389515</v>
      </c>
      <c r="C344" s="209">
        <v>2.7653213751868457</v>
      </c>
      <c r="D344" s="209">
        <v>8.7475000000000005</v>
      </c>
      <c r="E344" s="209">
        <v>2.7559055118110236</v>
      </c>
      <c r="F344" s="209">
        <v>2.2650103519668736</v>
      </c>
      <c r="G344" s="209">
        <v>1.8450184501845017</v>
      </c>
      <c r="H344" s="209">
        <v>1.6352201257861636</v>
      </c>
      <c r="I344" s="209">
        <v>11.565217391304348</v>
      </c>
      <c r="J344" s="210">
        <v>2.404692082111437</v>
      </c>
      <c r="K344" s="210"/>
      <c r="L344" s="246">
        <v>2.9139072847682121</v>
      </c>
      <c r="M344" s="211"/>
      <c r="N344" s="245">
        <v>2.6059628670396688</v>
      </c>
      <c r="O344" s="213"/>
      <c r="P344" s="214"/>
      <c r="Q344" s="214" t="s">
        <v>232</v>
      </c>
      <c r="R344" s="214" t="s">
        <v>232</v>
      </c>
      <c r="S344" s="214" t="s">
        <v>232</v>
      </c>
      <c r="T344" s="214">
        <v>3.0239833159541245</v>
      </c>
      <c r="U344" s="214">
        <v>1.7130620985010645</v>
      </c>
      <c r="V344" s="214" t="s">
        <v>232</v>
      </c>
      <c r="W344" s="214">
        <v>2.8391167192429054</v>
      </c>
      <c r="X344" s="214" t="s">
        <v>232</v>
      </c>
      <c r="Y344" s="222" t="s">
        <v>232</v>
      </c>
      <c r="Z344" s="222">
        <v>0.54054054054054057</v>
      </c>
      <c r="AA344" s="215"/>
      <c r="AB344" s="216">
        <v>2.0291756685596587</v>
      </c>
      <c r="AC344" s="177">
        <v>3.8051750380517504</v>
      </c>
      <c r="AD344" s="178">
        <v>2.4344569288389515</v>
      </c>
      <c r="AE344" s="178"/>
      <c r="AF344" s="178">
        <v>8.3333333333333321</v>
      </c>
      <c r="AG344" s="178">
        <v>1.2820512820512819</v>
      </c>
      <c r="AH344" s="178">
        <v>1.6352201257861636</v>
      </c>
      <c r="AI344" s="178">
        <v>11.565217391304348</v>
      </c>
      <c r="AJ344" s="217">
        <v>2.9139072847682121</v>
      </c>
      <c r="AK344" s="218">
        <v>1.8576733836226449</v>
      </c>
      <c r="AL344" s="170">
        <v>42604</v>
      </c>
      <c r="AM344" s="208">
        <v>8.5909767253258547E-4</v>
      </c>
      <c r="AN344" s="209">
        <v>1.0549459148092749E-2</v>
      </c>
      <c r="AO344" s="209">
        <v>0</v>
      </c>
      <c r="AP344" s="209">
        <v>2.0707324434610274E-2</v>
      </c>
      <c r="AQ344" s="209">
        <v>1.2457510989304338E-2</v>
      </c>
      <c r="AR344" s="209">
        <v>0</v>
      </c>
      <c r="AS344" s="209">
        <v>1.7551041720142496E-3</v>
      </c>
      <c r="AT344" s="209">
        <v>0</v>
      </c>
      <c r="AU344" s="210">
        <v>1.5478267406970083E-2</v>
      </c>
      <c r="AV344" s="210"/>
      <c r="AW344" s="246">
        <v>4.6835062132564304E-3</v>
      </c>
      <c r="AX344" s="211"/>
      <c r="AY344" s="212">
        <v>9.0307826159878948E-4</v>
      </c>
      <c r="AZ344" s="177">
        <v>0</v>
      </c>
      <c r="BA344" s="178">
        <v>1.3016631402008885E-2</v>
      </c>
      <c r="BB344" s="178">
        <v>0</v>
      </c>
      <c r="BC344" s="178">
        <v>0</v>
      </c>
      <c r="BD344" s="178">
        <v>0.1466835086695274</v>
      </c>
      <c r="BE344" s="178">
        <v>2.1495458322281068E-3</v>
      </c>
      <c r="BF344" s="178">
        <v>0</v>
      </c>
      <c r="BG344" s="217">
        <v>3.5944023125529016E-2</v>
      </c>
      <c r="BH344" s="218">
        <v>1.0412148079011399E-2</v>
      </c>
      <c r="BI344" s="218" t="s">
        <v>273</v>
      </c>
    </row>
    <row r="345" spans="1:61" x14ac:dyDescent="0.2">
      <c r="A345" s="170">
        <v>42605</v>
      </c>
      <c r="B345" s="208">
        <v>1.7142857142857144</v>
      </c>
      <c r="C345" s="209">
        <v>0.93457943925233633</v>
      </c>
      <c r="D345" s="209">
        <v>8.7475000000000005</v>
      </c>
      <c r="E345" s="209">
        <v>7.6620825147347738</v>
      </c>
      <c r="F345" s="209">
        <v>0.81632653061224492</v>
      </c>
      <c r="G345" s="209">
        <v>1.8518518518518516</v>
      </c>
      <c r="H345" s="209">
        <v>1.2236286919831225</v>
      </c>
      <c r="I345" s="209">
        <v>11.565217391304348</v>
      </c>
      <c r="J345" s="210">
        <v>2.404692082111437</v>
      </c>
      <c r="K345" s="210"/>
      <c r="L345" s="246">
        <v>2.6357615894039736</v>
      </c>
      <c r="M345" s="211"/>
      <c r="N345" s="245">
        <v>3.0602283530529428</v>
      </c>
      <c r="O345" s="213"/>
      <c r="P345" s="214"/>
      <c r="Q345" s="214" t="s">
        <v>232</v>
      </c>
      <c r="R345" s="214" t="s">
        <v>232</v>
      </c>
      <c r="S345" s="214" t="s">
        <v>232</v>
      </c>
      <c r="T345" s="214">
        <v>3.0239833159541245</v>
      </c>
      <c r="U345" s="214">
        <v>1.7130620985010645</v>
      </c>
      <c r="V345" s="214" t="s">
        <v>232</v>
      </c>
      <c r="W345" s="214">
        <v>2.8391167192429054</v>
      </c>
      <c r="X345" s="214" t="s">
        <v>232</v>
      </c>
      <c r="Y345" s="222" t="s">
        <v>232</v>
      </c>
      <c r="Z345" s="222">
        <v>0.97192224622030865</v>
      </c>
      <c r="AA345" s="215"/>
      <c r="AB345" s="216">
        <v>2.1370210949796009</v>
      </c>
      <c r="AC345" s="177"/>
      <c r="AD345" s="178">
        <v>1.7142857142857144</v>
      </c>
      <c r="AE345" s="178"/>
      <c r="AF345" s="178">
        <v>6.666666666666667</v>
      </c>
      <c r="AG345" s="178">
        <v>9.8397435897435894</v>
      </c>
      <c r="AH345" s="178">
        <v>1.2236286919831225</v>
      </c>
      <c r="AI345" s="178">
        <v>11.565217391304348</v>
      </c>
      <c r="AJ345" s="217">
        <v>2.6357615894039736</v>
      </c>
      <c r="AK345" s="218">
        <v>4.3234376656798723</v>
      </c>
      <c r="AL345" s="170">
        <v>42605</v>
      </c>
      <c r="AM345" s="208">
        <v>4.2954883626629284E-3</v>
      </c>
      <c r="AN345" s="209">
        <v>1.4322113412973597E-2</v>
      </c>
      <c r="AO345" s="209">
        <v>0</v>
      </c>
      <c r="AP345" s="209">
        <v>4.5517043332681077E-2</v>
      </c>
      <c r="AQ345" s="209">
        <v>1.7796444270434769E-3</v>
      </c>
      <c r="AR345" s="209">
        <v>4.831029777298918E-4</v>
      </c>
      <c r="AS345" s="209">
        <v>1.4918385462121121E-3</v>
      </c>
      <c r="AT345" s="209">
        <v>0</v>
      </c>
      <c r="AU345" s="210">
        <v>0</v>
      </c>
      <c r="AV345" s="210"/>
      <c r="AW345" s="246">
        <v>0</v>
      </c>
      <c r="AX345" s="211"/>
      <c r="AY345" s="212">
        <v>2.339308993714575E-3</v>
      </c>
      <c r="AZ345" s="177">
        <v>0.1263833938113918</v>
      </c>
      <c r="BA345" s="178">
        <v>6.5083157010044426E-2</v>
      </c>
      <c r="BB345" s="178">
        <v>0</v>
      </c>
      <c r="BC345" s="178">
        <v>0.42238781210755294</v>
      </c>
      <c r="BD345" s="178">
        <v>0</v>
      </c>
      <c r="BE345" s="178">
        <v>1.8271139573938912E-3</v>
      </c>
      <c r="BF345" s="178">
        <v>0</v>
      </c>
      <c r="BG345" s="217">
        <v>0</v>
      </c>
      <c r="BH345" s="218">
        <v>5.5900681530578929E-2</v>
      </c>
      <c r="BI345" s="218" t="s">
        <v>273</v>
      </c>
    </row>
    <row r="346" spans="1:61" x14ac:dyDescent="0.2">
      <c r="A346" s="170">
        <v>42606</v>
      </c>
      <c r="B346" s="208">
        <v>2.4761904761904763</v>
      </c>
      <c r="C346" s="209">
        <v>0.64814814814814814</v>
      </c>
      <c r="D346" s="209">
        <v>8.7475000000000005</v>
      </c>
      <c r="E346" s="209">
        <v>2.6717557251908395</v>
      </c>
      <c r="F346" s="209">
        <v>1.5102040816326532</v>
      </c>
      <c r="G346" s="209">
        <v>1.8181818181818181</v>
      </c>
      <c r="H346" s="209">
        <v>1.25</v>
      </c>
      <c r="I346" s="209">
        <v>11.565217391304348</v>
      </c>
      <c r="J346" s="210">
        <v>1.5249266862170088</v>
      </c>
      <c r="K346" s="210"/>
      <c r="L346" s="246">
        <v>1.8629407850964737</v>
      </c>
      <c r="M346" s="211"/>
      <c r="N346" s="245">
        <v>1.5300943303857959</v>
      </c>
      <c r="O346" s="213"/>
      <c r="P346" s="214"/>
      <c r="Q346" s="214" t="s">
        <v>232</v>
      </c>
      <c r="R346" s="214" t="s">
        <v>232</v>
      </c>
      <c r="S346" s="214" t="s">
        <v>232</v>
      </c>
      <c r="T346" s="214">
        <v>3.0239833159541245</v>
      </c>
      <c r="U346" s="214" t="s">
        <v>232</v>
      </c>
      <c r="V346" s="214" t="s">
        <v>232</v>
      </c>
      <c r="W346" s="214">
        <v>2.8391167192429054</v>
      </c>
      <c r="X346" s="214" t="s">
        <v>232</v>
      </c>
      <c r="Y346" s="222" t="s">
        <v>232</v>
      </c>
      <c r="Z346" s="222">
        <v>1.0810810810810811</v>
      </c>
      <c r="AA346" s="215"/>
      <c r="AB346" s="216">
        <v>2.3147270387593704</v>
      </c>
      <c r="AC346" s="177">
        <v>10.37037037037037</v>
      </c>
      <c r="AD346" s="178">
        <v>2.4761904761904763</v>
      </c>
      <c r="AE346" s="178"/>
      <c r="AF346" s="178"/>
      <c r="AG346" s="178">
        <v>4.0384615384615383</v>
      </c>
      <c r="AH346" s="178">
        <v>1.25</v>
      </c>
      <c r="AI346" s="178">
        <v>11.565217391304348</v>
      </c>
      <c r="AJ346" s="217">
        <v>1.8629407850964737</v>
      </c>
      <c r="AK346" s="218">
        <v>1.4533259598888877</v>
      </c>
      <c r="AL346" s="170">
        <v>42606</v>
      </c>
      <c r="AM346" s="208">
        <v>5.4924977863916634E-3</v>
      </c>
      <c r="AN346" s="209">
        <v>5.3096615579804555E-3</v>
      </c>
      <c r="AO346" s="209">
        <v>0</v>
      </c>
      <c r="AP346" s="209">
        <v>2.9237700223710732E-2</v>
      </c>
      <c r="AQ346" s="209">
        <v>6.2287554946521689E-3</v>
      </c>
      <c r="AR346" s="209">
        <v>1.0590702427555943E-3</v>
      </c>
      <c r="AS346" s="209">
        <v>4.7519445457285814E-2</v>
      </c>
      <c r="AT346" s="209">
        <v>0</v>
      </c>
      <c r="AU346" s="210">
        <v>0</v>
      </c>
      <c r="AV346" s="210"/>
      <c r="AW346" s="246">
        <v>4.6835062132564304E-4</v>
      </c>
      <c r="AX346" s="211"/>
      <c r="AY346" s="212">
        <v>3.3153881320456919E-3</v>
      </c>
      <c r="AZ346" s="177">
        <v>0</v>
      </c>
      <c r="BA346" s="178">
        <v>8.3219663430176796E-2</v>
      </c>
      <c r="BB346" s="178">
        <v>0</v>
      </c>
      <c r="BC346" s="178">
        <v>0</v>
      </c>
      <c r="BD346" s="178">
        <v>0</v>
      </c>
      <c r="BE346" s="178">
        <v>5.8198953407576005E-2</v>
      </c>
      <c r="BF346" s="178">
        <v>0</v>
      </c>
      <c r="BG346" s="217">
        <v>3.5944023125529011E-3</v>
      </c>
      <c r="BH346" s="218">
        <v>5.0362304892806908E-2</v>
      </c>
      <c r="BI346" s="218" t="s">
        <v>273</v>
      </c>
    </row>
    <row r="347" spans="1:61" x14ac:dyDescent="0.2">
      <c r="A347" s="170">
        <v>42607</v>
      </c>
      <c r="B347" s="208">
        <v>5.360443622920517</v>
      </c>
      <c r="C347" s="209">
        <v>0.78431372549019607</v>
      </c>
      <c r="D347" s="209">
        <v>8.7475000000000005</v>
      </c>
      <c r="E347" s="209">
        <v>4.9429657794676807</v>
      </c>
      <c r="F347" s="209">
        <v>3.5040322580645165</v>
      </c>
      <c r="G347" s="209">
        <v>3.6363636363636362</v>
      </c>
      <c r="H347" s="209">
        <v>0.81632653061224492</v>
      </c>
      <c r="I347" s="209">
        <v>11.565217391304348</v>
      </c>
      <c r="J347" s="210">
        <v>1.1436950146627565</v>
      </c>
      <c r="K347" s="210"/>
      <c r="L347" s="246">
        <v>1.7298735861610113</v>
      </c>
      <c r="M347" s="211"/>
      <c r="N347" s="245">
        <v>2.661132961555805</v>
      </c>
      <c r="O347" s="213"/>
      <c r="P347" s="214"/>
      <c r="Q347" s="214" t="s">
        <v>232</v>
      </c>
      <c r="R347" s="214" t="s">
        <v>232</v>
      </c>
      <c r="S347" s="214" t="s">
        <v>232</v>
      </c>
      <c r="T347" s="214">
        <v>3.0239833159541245</v>
      </c>
      <c r="U347" s="214" t="s">
        <v>232</v>
      </c>
      <c r="V347" s="214" t="s">
        <v>232</v>
      </c>
      <c r="W347" s="214">
        <v>2.8391167192429054</v>
      </c>
      <c r="X347" s="214" t="s">
        <v>232</v>
      </c>
      <c r="Y347" s="222">
        <v>2.6824034334763951</v>
      </c>
      <c r="Z347" s="222">
        <v>0.97192224622030865</v>
      </c>
      <c r="AA347" s="215"/>
      <c r="AB347" s="216">
        <v>2.3793564287234337</v>
      </c>
      <c r="AC347" s="177">
        <v>10.222222222222223</v>
      </c>
      <c r="AD347" s="178">
        <v>5.360443622920517</v>
      </c>
      <c r="AE347" s="178"/>
      <c r="AF347" s="178"/>
      <c r="AG347" s="178">
        <v>6.4102564102564097</v>
      </c>
      <c r="AH347" s="178">
        <v>0.81632653061224492</v>
      </c>
      <c r="AI347" s="178">
        <v>11.565217391304348</v>
      </c>
      <c r="AJ347" s="217">
        <v>1.7298735861610113</v>
      </c>
      <c r="AK347" s="218">
        <v>1.0569898213990714</v>
      </c>
      <c r="AL347" s="170">
        <v>42607</v>
      </c>
      <c r="AM347" s="208">
        <v>1.2829191909819945E-3</v>
      </c>
      <c r="AN347" s="209">
        <v>2.0959190360449171E-4</v>
      </c>
      <c r="AO347" s="209">
        <v>0</v>
      </c>
      <c r="AP347" s="209">
        <v>1.9242183554802943E-2</v>
      </c>
      <c r="AQ347" s="209">
        <v>0.12991404317417379</v>
      </c>
      <c r="AR347" s="209">
        <v>0</v>
      </c>
      <c r="AS347" s="209">
        <v>3.922657824451848E-2</v>
      </c>
      <c r="AT347" s="209">
        <v>0</v>
      </c>
      <c r="AU347" s="210">
        <v>0</v>
      </c>
      <c r="AV347" s="210"/>
      <c r="AW347" s="246">
        <v>1.1708765533141076E-4</v>
      </c>
      <c r="AX347" s="211"/>
      <c r="AY347" s="212">
        <v>1.5248160656786099E-3</v>
      </c>
      <c r="AZ347" s="177">
        <v>0</v>
      </c>
      <c r="BA347" s="178">
        <v>1.9438169560333268E-2</v>
      </c>
      <c r="BB347" s="178">
        <v>0</v>
      </c>
      <c r="BC347" s="178">
        <v>0</v>
      </c>
      <c r="BD347" s="178">
        <v>0</v>
      </c>
      <c r="BE347" s="178">
        <v>4.8042349350298198E-2</v>
      </c>
      <c r="BF347" s="178">
        <v>0</v>
      </c>
      <c r="BG347" s="217">
        <v>8.9860057813822528E-4</v>
      </c>
      <c r="BH347" s="218">
        <v>2.7544193145186184E-2</v>
      </c>
      <c r="BI347" s="218" t="s">
        <v>273</v>
      </c>
    </row>
    <row r="348" spans="1:61" x14ac:dyDescent="0.2">
      <c r="A348" s="170">
        <v>42608</v>
      </c>
      <c r="B348" s="208">
        <v>2.7726432532347505</v>
      </c>
      <c r="C348" s="209">
        <v>0.82150858849887975</v>
      </c>
      <c r="D348" s="209">
        <v>5</v>
      </c>
      <c r="E348" s="209">
        <v>4.4444444444444446</v>
      </c>
      <c r="F348" s="209">
        <v>1.196</v>
      </c>
      <c r="G348" s="209">
        <v>3.7037037037037033</v>
      </c>
      <c r="H348" s="209">
        <v>0.5714285714285714</v>
      </c>
      <c r="I348" s="209">
        <v>11.565217391304348</v>
      </c>
      <c r="J348" s="210">
        <v>1.1436950146627565</v>
      </c>
      <c r="K348" s="210"/>
      <c r="L348" s="246">
        <v>1.3306719893546239</v>
      </c>
      <c r="M348" s="211"/>
      <c r="N348" s="245">
        <v>0.88892251259040922</v>
      </c>
      <c r="O348" s="213"/>
      <c r="P348" s="214"/>
      <c r="Q348" s="214" t="s">
        <v>232</v>
      </c>
      <c r="R348" s="214" t="s">
        <v>232</v>
      </c>
      <c r="S348" s="214" t="s">
        <v>232</v>
      </c>
      <c r="T348" s="214">
        <v>3.0239833159541245</v>
      </c>
      <c r="U348" s="214">
        <v>2.7837259100642333</v>
      </c>
      <c r="V348" s="214" t="s">
        <v>232</v>
      </c>
      <c r="W348" s="214">
        <v>2.8391167192429054</v>
      </c>
      <c r="X348" s="214" t="s">
        <v>232</v>
      </c>
      <c r="Y348" s="222">
        <v>2.2532188841201655</v>
      </c>
      <c r="Z348" s="222">
        <v>0.97192224622030865</v>
      </c>
      <c r="AA348" s="215"/>
      <c r="AB348" s="216">
        <v>2.3743934151203474</v>
      </c>
      <c r="AC348" s="177">
        <v>21.185185185185183</v>
      </c>
      <c r="AD348" s="178">
        <v>2.7726432532347505</v>
      </c>
      <c r="AE348" s="178"/>
      <c r="AF348" s="178"/>
      <c r="AG348" s="178">
        <v>6.4102564102564097</v>
      </c>
      <c r="AH348" s="178">
        <v>0.5714285714285714</v>
      </c>
      <c r="AI348" s="178">
        <v>11.565217391304348</v>
      </c>
      <c r="AJ348" s="217">
        <v>1.3306719893546239</v>
      </c>
      <c r="AK348" s="218">
        <v>0.57665784294738986</v>
      </c>
      <c r="AL348" s="170">
        <v>42608</v>
      </c>
      <c r="AM348" s="208">
        <v>4.066395649987572E-3</v>
      </c>
      <c r="AN348" s="209">
        <v>6.9863967868163904E-3</v>
      </c>
      <c r="AO348" s="209">
        <v>3.8580246913580245E-3</v>
      </c>
      <c r="AP348" s="209">
        <v>2.5070188387814325E-3</v>
      </c>
      <c r="AQ348" s="209">
        <v>5.516897723834778E-2</v>
      </c>
      <c r="AR348" s="209">
        <v>5.217094791899479E-4</v>
      </c>
      <c r="AS348" s="209">
        <v>0.10460420865204929</v>
      </c>
      <c r="AT348" s="209">
        <v>0</v>
      </c>
      <c r="AU348" s="210">
        <v>0</v>
      </c>
      <c r="AV348" s="210"/>
      <c r="AW348" s="246">
        <v>0</v>
      </c>
      <c r="AX348" s="211"/>
      <c r="AY348" s="212">
        <v>3.1447793414802533E-3</v>
      </c>
      <c r="AZ348" s="177">
        <v>0</v>
      </c>
      <c r="BA348" s="178">
        <v>6.1612055302842056E-2</v>
      </c>
      <c r="BB348" s="178">
        <v>0</v>
      </c>
      <c r="BC348" s="178">
        <v>0.76192263030170126</v>
      </c>
      <c r="BD348" s="178">
        <v>0</v>
      </c>
      <c r="BE348" s="178">
        <v>0.1281129316007952</v>
      </c>
      <c r="BF348" s="178">
        <v>0</v>
      </c>
      <c r="BG348" s="217">
        <v>0</v>
      </c>
      <c r="BH348" s="218">
        <v>0.13388102459040899</v>
      </c>
      <c r="BI348" s="218" t="s">
        <v>273</v>
      </c>
    </row>
    <row r="349" spans="1:61" x14ac:dyDescent="0.2">
      <c r="A349" s="170">
        <v>42611</v>
      </c>
      <c r="B349" s="208">
        <v>7.421150278293136</v>
      </c>
      <c r="C349" s="209">
        <v>0.87834049710334516</v>
      </c>
      <c r="D349" s="209">
        <v>5</v>
      </c>
      <c r="E349" s="209">
        <v>2.0560747663551404</v>
      </c>
      <c r="F349" s="209">
        <v>1.9607843137254901</v>
      </c>
      <c r="G349" s="209">
        <v>3.7037037037037033</v>
      </c>
      <c r="H349" s="209">
        <v>0.80971659919028338</v>
      </c>
      <c r="I349" s="209">
        <v>11.565217391304348</v>
      </c>
      <c r="J349" s="210">
        <v>1.1168384879725086</v>
      </c>
      <c r="K349" s="210"/>
      <c r="L349" s="246">
        <v>1.9827012641383899</v>
      </c>
      <c r="M349" s="211"/>
      <c r="N349" s="245">
        <v>1.5821738083966377</v>
      </c>
      <c r="O349" s="213"/>
      <c r="P349" s="214"/>
      <c r="Q349" s="214" t="s">
        <v>232</v>
      </c>
      <c r="R349" s="214" t="s">
        <v>232</v>
      </c>
      <c r="S349" s="214" t="s">
        <v>232</v>
      </c>
      <c r="T349" s="214" t="s">
        <v>232</v>
      </c>
      <c r="U349" s="214" t="s">
        <v>232</v>
      </c>
      <c r="V349" s="214" t="s">
        <v>232</v>
      </c>
      <c r="W349" s="214">
        <v>2.8391167192429054</v>
      </c>
      <c r="X349" s="214" t="s">
        <v>232</v>
      </c>
      <c r="Y349" s="222">
        <v>2.6997840172786178</v>
      </c>
      <c r="Z349" s="222">
        <v>0.97297297297297913</v>
      </c>
      <c r="AA349" s="215"/>
      <c r="AB349" s="216">
        <v>2.1706245698315008</v>
      </c>
      <c r="AC349" s="177">
        <v>21.185185185185183</v>
      </c>
      <c r="AD349" s="178">
        <v>7.421150278293136</v>
      </c>
      <c r="AE349" s="178"/>
      <c r="AF349" s="178"/>
      <c r="AG349" s="178">
        <v>4.8076923076923084</v>
      </c>
      <c r="AH349" s="178">
        <v>0.80971659919028338</v>
      </c>
      <c r="AI349" s="178">
        <v>11.565217391304348</v>
      </c>
      <c r="AJ349" s="217">
        <v>1.9827012641383899</v>
      </c>
      <c r="AK349" s="218">
        <v>1.2510848045230762</v>
      </c>
      <c r="AL349" s="170">
        <v>42611</v>
      </c>
      <c r="AM349" s="208">
        <v>5.7273178168839038E-4</v>
      </c>
      <c r="AN349" s="209">
        <v>1.3833065637896451E-2</v>
      </c>
      <c r="AO349" s="209">
        <v>0</v>
      </c>
      <c r="AP349" s="209">
        <v>4.1675118358964073E-3</v>
      </c>
      <c r="AQ349" s="209">
        <v>9.7880443487391222E-2</v>
      </c>
      <c r="AR349" s="209">
        <v>0</v>
      </c>
      <c r="AS349" s="209">
        <v>1.3470424520209365E-2</v>
      </c>
      <c r="AT349" s="209">
        <v>0</v>
      </c>
      <c r="AU349" s="210">
        <v>1.1055905290692917E-2</v>
      </c>
      <c r="AV349" s="210"/>
      <c r="AW349" s="246">
        <v>0</v>
      </c>
      <c r="AX349" s="211"/>
      <c r="AY349" s="212">
        <v>7.3246947103335059E-4</v>
      </c>
      <c r="AZ349" s="177">
        <v>0</v>
      </c>
      <c r="BA349" s="178">
        <v>8.6777542680059223E-3</v>
      </c>
      <c r="BB349" s="178">
        <v>0</v>
      </c>
      <c r="BC349" s="178">
        <v>0</v>
      </c>
      <c r="BD349" s="178">
        <v>0</v>
      </c>
      <c r="BE349" s="178">
        <v>1.6497764262350723E-2</v>
      </c>
      <c r="BF349" s="178">
        <v>0</v>
      </c>
      <c r="BG349" s="217">
        <v>0</v>
      </c>
      <c r="BH349" s="218">
        <v>1.001830796254761E-2</v>
      </c>
      <c r="BI349" s="218" t="s">
        <v>273</v>
      </c>
    </row>
    <row r="350" spans="1:61" x14ac:dyDescent="0.2">
      <c r="A350" s="170">
        <v>42612</v>
      </c>
      <c r="B350" s="208">
        <v>3.7807183364839321</v>
      </c>
      <c r="C350" s="209">
        <v>0.6669136717302705</v>
      </c>
      <c r="D350" s="209">
        <v>5</v>
      </c>
      <c r="E350" s="209">
        <v>5.825242718446602</v>
      </c>
      <c r="F350" s="209">
        <v>0.77734375</v>
      </c>
      <c r="G350" s="209">
        <v>3.7037037037037033</v>
      </c>
      <c r="H350" s="209">
        <v>0.4</v>
      </c>
      <c r="I350" s="209">
        <v>11.565217391304348</v>
      </c>
      <c r="J350" s="210">
        <v>1.4891179839633446</v>
      </c>
      <c r="K350" s="210"/>
      <c r="L350" s="246">
        <v>1.9654714475431607</v>
      </c>
      <c r="M350" s="211"/>
      <c r="N350" s="245">
        <v>1.4997076748199876</v>
      </c>
      <c r="O350" s="213"/>
      <c r="P350" s="214"/>
      <c r="Q350" s="214" t="s">
        <v>232</v>
      </c>
      <c r="R350" s="214" t="s">
        <v>232</v>
      </c>
      <c r="S350" s="214" t="s">
        <v>232</v>
      </c>
      <c r="T350" s="214" t="s">
        <v>232</v>
      </c>
      <c r="U350" s="214" t="s">
        <v>232</v>
      </c>
      <c r="V350" s="214" t="s">
        <v>232</v>
      </c>
      <c r="W350" s="214">
        <v>2.8391167192429054</v>
      </c>
      <c r="X350" s="214" t="s">
        <v>232</v>
      </c>
      <c r="Y350" s="222">
        <v>2.6997840172786178</v>
      </c>
      <c r="Z350" s="222">
        <v>0.97192224622030865</v>
      </c>
      <c r="AA350" s="215"/>
      <c r="AB350" s="216">
        <v>2.1702743275806102</v>
      </c>
      <c r="AC350" s="177">
        <v>12.296296296296298</v>
      </c>
      <c r="AD350" s="178">
        <v>3.7807183364839321</v>
      </c>
      <c r="AE350" s="178"/>
      <c r="AF350" s="178"/>
      <c r="AG350" s="178">
        <v>4.5454545454545459</v>
      </c>
      <c r="AH350" s="178">
        <v>0.4</v>
      </c>
      <c r="AI350" s="178">
        <v>11.565217391304348</v>
      </c>
      <c r="AJ350" s="217">
        <v>1.9654714475431607</v>
      </c>
      <c r="AK350" s="218">
        <v>1.0977144767057276</v>
      </c>
      <c r="AL350" s="170">
        <v>42612</v>
      </c>
      <c r="AM350" s="208">
        <v>5.040039678857835E-3</v>
      </c>
      <c r="AN350" s="209">
        <v>1.0479595180224585E-2</v>
      </c>
      <c r="AO350" s="209">
        <v>0</v>
      </c>
      <c r="AP350" s="209">
        <v>3.6530845936529444E-2</v>
      </c>
      <c r="AQ350" s="209">
        <v>3.9152177394956487E-2</v>
      </c>
      <c r="AR350" s="209">
        <v>5.1127528960614901E-4</v>
      </c>
      <c r="AS350" s="209">
        <v>3.9270455848818837E-2</v>
      </c>
      <c r="AT350" s="209">
        <v>0</v>
      </c>
      <c r="AU350" s="210">
        <v>0</v>
      </c>
      <c r="AV350" s="210"/>
      <c r="AW350" s="246">
        <v>3.1613666939480901E-3</v>
      </c>
      <c r="AX350" s="211"/>
      <c r="AY350" s="212">
        <v>2.9594063286543433E-3</v>
      </c>
      <c r="AZ350" s="177">
        <v>0</v>
      </c>
      <c r="BA350" s="178">
        <v>7.6364237558452119E-2</v>
      </c>
      <c r="BB350" s="178">
        <v>0</v>
      </c>
      <c r="BC350" s="178">
        <v>9.7474110486358359E-3</v>
      </c>
      <c r="BD350" s="178">
        <v>1.1400272694522854E-2</v>
      </c>
      <c r="BE350" s="178">
        <v>4.8096087996103896E-2</v>
      </c>
      <c r="BF350" s="178">
        <v>0</v>
      </c>
      <c r="BG350" s="217">
        <v>2.4262215609732081E-2</v>
      </c>
      <c r="BH350" s="218">
        <v>4.5463918444288542E-2</v>
      </c>
      <c r="BI350" s="218" t="s">
        <v>273</v>
      </c>
    </row>
    <row r="351" spans="1:61" x14ac:dyDescent="0.2">
      <c r="A351" s="170">
        <v>42613</v>
      </c>
      <c r="B351" s="208">
        <v>3.766478342749529</v>
      </c>
      <c r="C351" s="209">
        <v>0.87850467289719625</v>
      </c>
      <c r="D351" s="209">
        <v>2.5</v>
      </c>
      <c r="E351" s="209">
        <v>2.9354207436399218</v>
      </c>
      <c r="F351" s="209">
        <v>1.0926624411867636</v>
      </c>
      <c r="G351" s="209">
        <v>1.8181818181818181</v>
      </c>
      <c r="H351" s="209">
        <v>0.40160642570281119</v>
      </c>
      <c r="I351" s="209">
        <v>11.565217391304348</v>
      </c>
      <c r="J351" s="210">
        <v>2.6353895163625833</v>
      </c>
      <c r="K351" s="210"/>
      <c r="L351" s="246">
        <v>1.1288180610889775</v>
      </c>
      <c r="M351" s="211"/>
      <c r="N351" s="245">
        <v>1.7298064003832725</v>
      </c>
      <c r="O351" s="213"/>
      <c r="P351" s="214"/>
      <c r="Q351" s="214" t="s">
        <v>232</v>
      </c>
      <c r="R351" s="214" t="s">
        <v>232</v>
      </c>
      <c r="S351" s="214" t="s">
        <v>232</v>
      </c>
      <c r="T351" s="214" t="s">
        <v>232</v>
      </c>
      <c r="U351" s="214" t="s">
        <v>232</v>
      </c>
      <c r="V351" s="214" t="s">
        <v>232</v>
      </c>
      <c r="W351" s="214">
        <v>2.8391167192429054</v>
      </c>
      <c r="X351" s="214" t="s">
        <v>232</v>
      </c>
      <c r="Y351" s="222">
        <v>3.763440860215054</v>
      </c>
      <c r="Z351" s="222">
        <v>1.0810810810810811</v>
      </c>
      <c r="AA351" s="215"/>
      <c r="AB351" s="216">
        <v>2.5612128868463468</v>
      </c>
      <c r="AC351" s="177">
        <v>5.5634807417974326</v>
      </c>
      <c r="AD351" s="178">
        <v>3.766478342749529</v>
      </c>
      <c r="AE351" s="178"/>
      <c r="AF351" s="178"/>
      <c r="AG351" s="178">
        <v>13.636363636363635</v>
      </c>
      <c r="AH351" s="178">
        <v>0.40160642570281119</v>
      </c>
      <c r="AI351" s="178">
        <v>11.565217391304348</v>
      </c>
      <c r="AJ351" s="217">
        <v>1.1288180610889775</v>
      </c>
      <c r="AK351" s="218">
        <v>2.4422631950509373</v>
      </c>
      <c r="AL351" s="170">
        <v>42613</v>
      </c>
      <c r="AM351" s="208">
        <v>6.6379613497684438E-3</v>
      </c>
      <c r="AN351" s="209">
        <v>6.2877571081347509E-3</v>
      </c>
      <c r="AO351" s="209">
        <v>0</v>
      </c>
      <c r="AP351" s="209">
        <v>3.9819273244541459E-2</v>
      </c>
      <c r="AQ351" s="209">
        <v>2.9364133046217367E-2</v>
      </c>
      <c r="AR351" s="209">
        <v>5.7388042710894275E-4</v>
      </c>
      <c r="AS351" s="209">
        <v>1.7814307345944632E-2</v>
      </c>
      <c r="AT351" s="209">
        <v>0</v>
      </c>
      <c r="AU351" s="210">
        <v>1.9900629523247254E-2</v>
      </c>
      <c r="AV351" s="210"/>
      <c r="AW351" s="246">
        <v>0</v>
      </c>
      <c r="AX351" s="211"/>
      <c r="AY351" s="212">
        <v>2.9126529581628533E-3</v>
      </c>
      <c r="AZ351" s="177">
        <v>0.10475628898805203</v>
      </c>
      <c r="BA351" s="178">
        <v>0.10057517196618865</v>
      </c>
      <c r="BB351" s="178">
        <v>0</v>
      </c>
      <c r="BC351" s="178">
        <v>0</v>
      </c>
      <c r="BD351" s="178">
        <v>1.9000454490871423E-2</v>
      </c>
      <c r="BE351" s="178">
        <v>2.1817890197115289E-2</v>
      </c>
      <c r="BF351" s="178">
        <v>0</v>
      </c>
      <c r="BG351" s="217">
        <v>0</v>
      </c>
      <c r="BH351" s="218">
        <v>4.2953187701831895E-2</v>
      </c>
      <c r="BI351" s="218" t="s">
        <v>273</v>
      </c>
    </row>
    <row r="352" spans="1:61" x14ac:dyDescent="0.2">
      <c r="A352" s="170">
        <v>42614</v>
      </c>
      <c r="B352" s="208">
        <v>4.6296296296296298</v>
      </c>
      <c r="C352" s="209">
        <v>0.68569310600444777</v>
      </c>
      <c r="D352" s="209">
        <v>2.3809523809523809</v>
      </c>
      <c r="E352" s="209">
        <v>5.9259259259259265</v>
      </c>
      <c r="F352" s="209">
        <v>1.8076923076923077</v>
      </c>
      <c r="G352" s="209">
        <v>1.8518518518518516</v>
      </c>
      <c r="H352" s="209">
        <v>1.487138263665595</v>
      </c>
      <c r="I352" s="209"/>
      <c r="J352" s="210">
        <v>2.3482245131729669</v>
      </c>
      <c r="K352" s="210"/>
      <c r="L352" s="246">
        <v>1.0358565737051793</v>
      </c>
      <c r="M352" s="211"/>
      <c r="N352" s="245">
        <v>2.8839572491867815</v>
      </c>
      <c r="O352" s="213"/>
      <c r="P352" s="214"/>
      <c r="Q352" s="214" t="s">
        <v>232</v>
      </c>
      <c r="R352" s="214" t="s">
        <v>232</v>
      </c>
      <c r="S352" s="214" t="s">
        <v>232</v>
      </c>
      <c r="T352" s="214">
        <v>3.5445757250268652</v>
      </c>
      <c r="U352" s="214" t="s">
        <v>232</v>
      </c>
      <c r="V352" s="214" t="s">
        <v>232</v>
      </c>
      <c r="W352" s="214">
        <v>2.925243770314196</v>
      </c>
      <c r="X352" s="214" t="s">
        <v>232</v>
      </c>
      <c r="Y352" s="222">
        <v>3.763440860215054</v>
      </c>
      <c r="Z352" s="222">
        <v>1.0810810810810811</v>
      </c>
      <c r="AA352" s="215"/>
      <c r="AB352" s="216">
        <v>2.8285853591592991</v>
      </c>
      <c r="AC352" s="177"/>
      <c r="AD352" s="178">
        <v>4.6296296296296298</v>
      </c>
      <c r="AE352" s="178"/>
      <c r="AF352" s="178"/>
      <c r="AG352" s="178">
        <v>12.090909090909092</v>
      </c>
      <c r="AH352" s="178">
        <v>1.487138263665595</v>
      </c>
      <c r="AI352" s="178"/>
      <c r="AJ352" s="217">
        <v>1.0358565737051793</v>
      </c>
      <c r="AK352" s="218">
        <v>2.1813310241708557</v>
      </c>
      <c r="AL352" s="170">
        <v>42614</v>
      </c>
      <c r="AM352" s="208">
        <v>2.0561070962613216E-3</v>
      </c>
      <c r="AN352" s="209">
        <v>2.9342866504628836E-3</v>
      </c>
      <c r="AO352" s="209">
        <v>1.5432098765432098E-2</v>
      </c>
      <c r="AP352" s="209">
        <v>5.6391644529473262E-2</v>
      </c>
      <c r="AQ352" s="209">
        <v>5.1609688384260818E-2</v>
      </c>
      <c r="AR352" s="209">
        <v>9.3072971087486715E-4</v>
      </c>
      <c r="AS352" s="209">
        <v>6.6693958536541489E-3</v>
      </c>
      <c r="AT352" s="209">
        <v>1.2788476048463209E-3</v>
      </c>
      <c r="AU352" s="210">
        <v>1.8131684676736384E-2</v>
      </c>
      <c r="AV352" s="210"/>
      <c r="AW352" s="246">
        <v>0</v>
      </c>
      <c r="AX352" s="211"/>
      <c r="AY352" s="212">
        <v>2.7281001799069698E-3</v>
      </c>
      <c r="AZ352" s="177">
        <v>7.7722407958877318E-2</v>
      </c>
      <c r="BA352" s="178">
        <v>3.1153137822141262E-2</v>
      </c>
      <c r="BB352" s="178">
        <v>0</v>
      </c>
      <c r="BC352" s="178">
        <v>1.6245685081059727E-3</v>
      </c>
      <c r="BD352" s="178">
        <v>0</v>
      </c>
      <c r="BE352" s="178">
        <v>8.168274162466807E-3</v>
      </c>
      <c r="BF352" s="178">
        <v>1.6364012857918375E-3</v>
      </c>
      <c r="BG352" s="217">
        <v>0</v>
      </c>
      <c r="BH352" s="218">
        <v>1.5655144629435579E-2</v>
      </c>
      <c r="BI352" s="218" t="s">
        <v>273</v>
      </c>
    </row>
    <row r="353" spans="1:61" x14ac:dyDescent="0.2">
      <c r="A353" s="170">
        <v>42615</v>
      </c>
      <c r="B353" s="208">
        <v>2.4074074074074074</v>
      </c>
      <c r="C353" s="209">
        <v>0.81541882876204597</v>
      </c>
      <c r="D353" s="209">
        <v>4.1904761904761907</v>
      </c>
      <c r="E353" s="209">
        <v>5.2919708029197077</v>
      </c>
      <c r="F353" s="209">
        <v>2.5361216730038021</v>
      </c>
      <c r="G353" s="209">
        <v>1.8518518518518516</v>
      </c>
      <c r="H353" s="209">
        <v>1.8367346938775513</v>
      </c>
      <c r="I353" s="209">
        <v>8</v>
      </c>
      <c r="J353" s="210">
        <v>2.6059564719358534</v>
      </c>
      <c r="K353" s="210"/>
      <c r="L353" s="246">
        <v>2.2818791946308723</v>
      </c>
      <c r="M353" s="211"/>
      <c r="N353" s="245">
        <v>1.887478482453067</v>
      </c>
      <c r="O353" s="213"/>
      <c r="P353" s="214"/>
      <c r="Q353" s="214" t="s">
        <v>232</v>
      </c>
      <c r="R353" s="214" t="s">
        <v>232</v>
      </c>
      <c r="S353" s="214" t="s">
        <v>232</v>
      </c>
      <c r="T353" s="214" t="s">
        <v>232</v>
      </c>
      <c r="U353" s="214" t="s">
        <v>232</v>
      </c>
      <c r="V353" s="214" t="s">
        <v>232</v>
      </c>
      <c r="W353" s="214">
        <v>2.872340425531918</v>
      </c>
      <c r="X353" s="214" t="s">
        <v>232</v>
      </c>
      <c r="Y353" s="222">
        <v>3.763440860215054</v>
      </c>
      <c r="Z353" s="222">
        <v>1.0810810810810811</v>
      </c>
      <c r="AA353" s="215"/>
      <c r="AB353" s="216">
        <v>2.5722874556093509</v>
      </c>
      <c r="AC353" s="177">
        <v>13.779527559055119</v>
      </c>
      <c r="AD353" s="178">
        <v>2.4074074074074074</v>
      </c>
      <c r="AE353" s="178"/>
      <c r="AF353" s="178"/>
      <c r="AG353" s="178">
        <v>10.575757575757576</v>
      </c>
      <c r="AH353" s="178">
        <v>1.8367346938775513</v>
      </c>
      <c r="AI353" s="178">
        <v>8</v>
      </c>
      <c r="AJ353" s="217">
        <v>2.2818791946308723</v>
      </c>
      <c r="AK353" s="218">
        <v>2.7992127902122892</v>
      </c>
      <c r="AL353" s="170">
        <v>42615</v>
      </c>
      <c r="AM353" s="208">
        <v>0</v>
      </c>
      <c r="AN353" s="209">
        <v>1.1876874537587862E-2</v>
      </c>
      <c r="AO353" s="209">
        <v>0</v>
      </c>
      <c r="AP353" s="209">
        <v>3.9721597185887634E-3</v>
      </c>
      <c r="AQ353" s="209">
        <v>3.3813244113826059E-2</v>
      </c>
      <c r="AR353" s="209">
        <v>3.1302568751396876E-5</v>
      </c>
      <c r="AS353" s="209">
        <v>2.018369797816387E-2</v>
      </c>
      <c r="AT353" s="209">
        <v>0</v>
      </c>
      <c r="AU353" s="210">
        <v>0</v>
      </c>
      <c r="AV353" s="210"/>
      <c r="AW353" s="246">
        <v>6.4398210432275909E-3</v>
      </c>
      <c r="AX353" s="211"/>
      <c r="AY353" s="212">
        <v>7.1770524877287981E-4</v>
      </c>
      <c r="AZ353" s="177">
        <v>0.10475628898805203</v>
      </c>
      <c r="BA353" s="178">
        <v>0</v>
      </c>
      <c r="BB353" s="178">
        <v>0</v>
      </c>
      <c r="BC353" s="178">
        <v>0</v>
      </c>
      <c r="BD353" s="178">
        <v>0</v>
      </c>
      <c r="BE353" s="178">
        <v>2.4719777070623235E-2</v>
      </c>
      <c r="BF353" s="178">
        <v>0</v>
      </c>
      <c r="BG353" s="217">
        <v>4.9423031797602386E-2</v>
      </c>
      <c r="BH353" s="218">
        <v>1.6492054876921129E-2</v>
      </c>
      <c r="BI353" s="218" t="s">
        <v>273</v>
      </c>
    </row>
    <row r="354" spans="1:61" x14ac:dyDescent="0.2">
      <c r="A354" s="170">
        <v>42618</v>
      </c>
      <c r="B354" s="208">
        <v>2.4118738404452689</v>
      </c>
      <c r="C354" s="209">
        <v>1.5834118755890672</v>
      </c>
      <c r="D354" s="209">
        <v>9.5214285714285705</v>
      </c>
      <c r="E354" s="209">
        <v>3.6893203883495143</v>
      </c>
      <c r="F354" s="209">
        <v>6.15</v>
      </c>
      <c r="G354" s="209">
        <v>1.8518518518518516</v>
      </c>
      <c r="H354" s="209">
        <v>1.9183673469387756</v>
      </c>
      <c r="I354" s="209">
        <v>18</v>
      </c>
      <c r="J354" s="210">
        <v>2.6059564719358534</v>
      </c>
      <c r="K354" s="210"/>
      <c r="L354" s="246">
        <v>2.2818791946308723</v>
      </c>
      <c r="M354" s="211"/>
      <c r="N354" s="245">
        <v>2.0309897966945094</v>
      </c>
      <c r="O354" s="213"/>
      <c r="P354" s="214"/>
      <c r="Q354" s="214" t="s">
        <v>232</v>
      </c>
      <c r="R354" s="214" t="s">
        <v>232</v>
      </c>
      <c r="S354" s="214" t="s">
        <v>232</v>
      </c>
      <c r="T354" s="214" t="s">
        <v>232</v>
      </c>
      <c r="U354" s="214" t="s">
        <v>232</v>
      </c>
      <c r="V354" s="214" t="s">
        <v>232</v>
      </c>
      <c r="W354" s="214">
        <v>1.8085106382978753</v>
      </c>
      <c r="X354" s="214" t="s">
        <v>232</v>
      </c>
      <c r="Y354" s="222">
        <v>3.867403314917127</v>
      </c>
      <c r="Z354" s="222">
        <v>1.0810810810810811</v>
      </c>
      <c r="AA354" s="215"/>
      <c r="AB354" s="216">
        <v>2.2523316780986948</v>
      </c>
      <c r="AC354" s="177">
        <v>16.141732283464567</v>
      </c>
      <c r="AD354" s="178">
        <v>2.4118738404452689</v>
      </c>
      <c r="AE354" s="178"/>
      <c r="AF354" s="178"/>
      <c r="AG354" s="178">
        <v>5.91044776119403</v>
      </c>
      <c r="AH354" s="178">
        <v>1.9183673469387756</v>
      </c>
      <c r="AI354" s="178">
        <v>18</v>
      </c>
      <c r="AJ354" s="217">
        <v>2.2818791946308723</v>
      </c>
      <c r="AK354" s="218">
        <v>1.0811052764251201</v>
      </c>
      <c r="AL354" s="170">
        <v>42618</v>
      </c>
      <c r="AM354" s="208">
        <v>2.0045612359093665E-4</v>
      </c>
      <c r="AN354" s="209">
        <v>1.9142727195876907E-2</v>
      </c>
      <c r="AO354" s="209">
        <v>0</v>
      </c>
      <c r="AP354" s="209">
        <v>7.195469654164891E-3</v>
      </c>
      <c r="AQ354" s="209">
        <v>4.4491110676086916E-3</v>
      </c>
      <c r="AR354" s="209">
        <v>0</v>
      </c>
      <c r="AS354" s="209">
        <v>1.3602057333110434E-2</v>
      </c>
      <c r="AT354" s="209">
        <v>0</v>
      </c>
      <c r="AU354" s="210">
        <v>0</v>
      </c>
      <c r="AV354" s="210"/>
      <c r="AW354" s="246">
        <v>0</v>
      </c>
      <c r="AX354" s="211"/>
      <c r="AY354" s="212">
        <v>6.9309821167209539E-4</v>
      </c>
      <c r="AZ354" s="177">
        <v>0</v>
      </c>
      <c r="BA354" s="178">
        <v>3.0372139938020727E-3</v>
      </c>
      <c r="BB354" s="178">
        <v>0</v>
      </c>
      <c r="BC354" s="178">
        <v>0.64982740324238908</v>
      </c>
      <c r="BD354" s="178">
        <v>3.0400727185394275E-2</v>
      </c>
      <c r="BE354" s="178">
        <v>1.6658980199767831E-2</v>
      </c>
      <c r="BF354" s="178">
        <v>0</v>
      </c>
      <c r="BG354" s="217">
        <v>0</v>
      </c>
      <c r="BH354" s="218">
        <v>5.8706792360383418E-2</v>
      </c>
      <c r="BI354" s="218" t="s">
        <v>273</v>
      </c>
    </row>
    <row r="355" spans="1:61" x14ac:dyDescent="0.2">
      <c r="A355" s="170">
        <v>42619</v>
      </c>
      <c r="B355" s="208">
        <v>4.752851711026616</v>
      </c>
      <c r="C355" s="209">
        <v>0.71361502347417838</v>
      </c>
      <c r="D355" s="209">
        <v>9.5214285714285705</v>
      </c>
      <c r="E355" s="209">
        <v>5.6603773584905666</v>
      </c>
      <c r="F355" s="209">
        <v>1.3423076923076922</v>
      </c>
      <c r="G355" s="209">
        <v>1.4814814814814816</v>
      </c>
      <c r="H355" s="209">
        <v>1.5820149875104081</v>
      </c>
      <c r="I355" s="209">
        <v>18</v>
      </c>
      <c r="J355" s="210">
        <v>2.6059564719358534</v>
      </c>
      <c r="K355" s="210"/>
      <c r="L355" s="246">
        <v>1.3378378378378379</v>
      </c>
      <c r="M355" s="211"/>
      <c r="N355" s="245">
        <v>1.6172179089983407</v>
      </c>
      <c r="O355" s="213"/>
      <c r="P355" s="214"/>
      <c r="Q355" s="214" t="s">
        <v>232</v>
      </c>
      <c r="R355" s="214" t="s">
        <v>232</v>
      </c>
      <c r="S355" s="214" t="s">
        <v>232</v>
      </c>
      <c r="T355" s="214" t="s">
        <v>232</v>
      </c>
      <c r="U355" s="214" t="s">
        <v>232</v>
      </c>
      <c r="V355" s="214" t="s">
        <v>232</v>
      </c>
      <c r="W355" s="214">
        <v>1.8085106382978753</v>
      </c>
      <c r="X355" s="214" t="s">
        <v>232</v>
      </c>
      <c r="Y355" s="222">
        <v>3.867403314917127</v>
      </c>
      <c r="Z355" s="222">
        <v>1.0810810810810811</v>
      </c>
      <c r="AA355" s="215"/>
      <c r="AB355" s="216">
        <v>2.2523316780986948</v>
      </c>
      <c r="AC355" s="177">
        <v>13.517060367454068</v>
      </c>
      <c r="AD355" s="178">
        <v>4.752851711026616</v>
      </c>
      <c r="AE355" s="178"/>
      <c r="AF355" s="178"/>
      <c r="AG355" s="178"/>
      <c r="AH355" s="178">
        <v>1.5820149875104081</v>
      </c>
      <c r="AI355" s="178">
        <v>18</v>
      </c>
      <c r="AJ355" s="217">
        <v>1.3378378378378379</v>
      </c>
      <c r="AK355" s="218">
        <v>2.6529569753548747</v>
      </c>
      <c r="AL355" s="170">
        <v>42619</v>
      </c>
      <c r="AM355" s="208">
        <v>1.4318294542209759E-3</v>
      </c>
      <c r="AN355" s="209">
        <v>2.095919036044917E-2</v>
      </c>
      <c r="AO355" s="209">
        <v>0</v>
      </c>
      <c r="AP355" s="209">
        <v>2.1944554510892021E-2</v>
      </c>
      <c r="AQ355" s="209">
        <v>4.8940221743695611E-2</v>
      </c>
      <c r="AR355" s="209">
        <v>2.8172311876257188E-4</v>
      </c>
      <c r="AS355" s="209">
        <v>8.7755208600712479E-4</v>
      </c>
      <c r="AT355" s="209">
        <v>0</v>
      </c>
      <c r="AU355" s="210">
        <v>3.3167715872078757E-3</v>
      </c>
      <c r="AV355" s="210"/>
      <c r="AW355" s="246">
        <v>2.6930160726224475E-3</v>
      </c>
      <c r="AX355" s="211"/>
      <c r="AY355" s="212">
        <v>1.3181169540320205E-3</v>
      </c>
      <c r="AZ355" s="177">
        <v>0</v>
      </c>
      <c r="BA355" s="178">
        <v>2.1694385670014808E-2</v>
      </c>
      <c r="BB355" s="178">
        <v>0</v>
      </c>
      <c r="BC355" s="178">
        <v>0</v>
      </c>
      <c r="BD355" s="178">
        <v>0</v>
      </c>
      <c r="BE355" s="178">
        <v>1.0747729161140534E-3</v>
      </c>
      <c r="BF355" s="178">
        <v>0</v>
      </c>
      <c r="BG355" s="217">
        <v>2.0667813297179181E-2</v>
      </c>
      <c r="BH355" s="218">
        <v>7.2121971327431204E-3</v>
      </c>
      <c r="BI355" s="218" t="s">
        <v>273</v>
      </c>
    </row>
    <row r="356" spans="1:61" x14ac:dyDescent="0.2">
      <c r="A356" s="170">
        <v>42620</v>
      </c>
      <c r="B356" s="208">
        <v>5.2044609665427508</v>
      </c>
      <c r="C356" s="209">
        <v>1.4686499717567314</v>
      </c>
      <c r="D356" s="209">
        <v>9.5214285714285705</v>
      </c>
      <c r="E356" s="209">
        <v>2.8301886792452833</v>
      </c>
      <c r="F356" s="209">
        <v>1.3295019157088122</v>
      </c>
      <c r="G356" s="209">
        <v>1.1111111111111112</v>
      </c>
      <c r="H356" s="209">
        <v>1.8798528810788719</v>
      </c>
      <c r="I356" s="209">
        <v>18</v>
      </c>
      <c r="J356" s="210">
        <v>2.6059564719358534</v>
      </c>
      <c r="K356" s="210"/>
      <c r="L356" s="246">
        <v>1.3243243243243243</v>
      </c>
      <c r="M356" s="211"/>
      <c r="N356" s="245">
        <v>1.8020300489628738</v>
      </c>
      <c r="O356" s="213"/>
      <c r="P356" s="214"/>
      <c r="Q356" s="214" t="s">
        <v>232</v>
      </c>
      <c r="R356" s="214" t="s">
        <v>232</v>
      </c>
      <c r="S356" s="214" t="s">
        <v>232</v>
      </c>
      <c r="T356" s="214" t="s">
        <v>232</v>
      </c>
      <c r="U356" s="214" t="s">
        <v>232</v>
      </c>
      <c r="V356" s="214" t="s">
        <v>232</v>
      </c>
      <c r="W356" s="214">
        <v>1.8085106382978753</v>
      </c>
      <c r="X356" s="214" t="s">
        <v>232</v>
      </c>
      <c r="Y356" s="222">
        <v>3.867403314917127</v>
      </c>
      <c r="Z356" s="222">
        <v>0.43196544276458504</v>
      </c>
      <c r="AA356" s="215"/>
      <c r="AB356" s="216">
        <v>2.0359597986598623</v>
      </c>
      <c r="AC356" s="177">
        <v>13.517060367454068</v>
      </c>
      <c r="AD356" s="178">
        <v>5.2044609665427508</v>
      </c>
      <c r="AE356" s="178"/>
      <c r="AF356" s="178"/>
      <c r="AG356" s="178">
        <v>12.835820895522387</v>
      </c>
      <c r="AH356" s="178">
        <v>1.8798528810788719</v>
      </c>
      <c r="AI356" s="178">
        <v>18</v>
      </c>
      <c r="AJ356" s="217">
        <v>1.3243243243243243</v>
      </c>
      <c r="AK356" s="218">
        <v>1.8595472766257826</v>
      </c>
      <c r="AL356" s="170">
        <v>42620</v>
      </c>
      <c r="AM356" s="208">
        <v>8.5909767253258547E-4</v>
      </c>
      <c r="AN356" s="209">
        <v>9.0823158228613078E-4</v>
      </c>
      <c r="AO356" s="209">
        <v>0</v>
      </c>
      <c r="AP356" s="209">
        <v>9.7676058653822055E-3</v>
      </c>
      <c r="AQ356" s="209">
        <v>1.7796444270434766E-2</v>
      </c>
      <c r="AR356" s="209">
        <v>1.3710525113111831E-3</v>
      </c>
      <c r="AS356" s="209">
        <v>1.8121450576047127E-2</v>
      </c>
      <c r="AT356" s="209">
        <v>0</v>
      </c>
      <c r="AU356" s="210">
        <v>0</v>
      </c>
      <c r="AV356" s="210"/>
      <c r="AW356" s="246">
        <v>0</v>
      </c>
      <c r="AX356" s="211"/>
      <c r="AY356" s="212">
        <v>1.8127183997577879E-3</v>
      </c>
      <c r="AZ356" s="177">
        <v>0</v>
      </c>
      <c r="BA356" s="178">
        <v>1.3016631402008885E-2</v>
      </c>
      <c r="BB356" s="178">
        <v>0</v>
      </c>
      <c r="BC356" s="178">
        <v>8.3502821316646991E-2</v>
      </c>
      <c r="BD356" s="178">
        <v>0</v>
      </c>
      <c r="BE356" s="178">
        <v>2.2194060717755204E-2</v>
      </c>
      <c r="BF356" s="178">
        <v>0</v>
      </c>
      <c r="BG356" s="217">
        <v>0</v>
      </c>
      <c r="BH356" s="218">
        <v>2.0184305968769141E-2</v>
      </c>
      <c r="BI356" s="218" t="s">
        <v>273</v>
      </c>
    </row>
    <row r="357" spans="1:61" x14ac:dyDescent="0.2">
      <c r="A357" s="170">
        <v>42622</v>
      </c>
      <c r="B357" s="208">
        <v>5.2044609665427508</v>
      </c>
      <c r="C357" s="209">
        <v>0.74766355140186924</v>
      </c>
      <c r="D357" s="209">
        <v>8.3309523809523807</v>
      </c>
      <c r="E357" s="209">
        <v>4.716981132075472</v>
      </c>
      <c r="F357" s="209">
        <v>1.3435700575815739</v>
      </c>
      <c r="G357" s="209">
        <v>1.1111111111111112</v>
      </c>
      <c r="H357" s="209">
        <v>4.9958368026644457</v>
      </c>
      <c r="I357" s="209">
        <v>16</v>
      </c>
      <c r="J357" s="210">
        <v>2.6059564719358534</v>
      </c>
      <c r="K357" s="210"/>
      <c r="L357" s="246">
        <v>1.3243243243243243</v>
      </c>
      <c r="M357" s="211"/>
      <c r="N357" s="245">
        <v>1.396909338089477</v>
      </c>
      <c r="O357" s="213"/>
      <c r="P357" s="214"/>
      <c r="Q357" s="214" t="s">
        <v>232</v>
      </c>
      <c r="R357" s="214" t="s">
        <v>232</v>
      </c>
      <c r="S357" s="214" t="s">
        <v>232</v>
      </c>
      <c r="T357" s="214" t="s">
        <v>232</v>
      </c>
      <c r="U357" s="214" t="s">
        <v>232</v>
      </c>
      <c r="V357" s="214" t="s">
        <v>232</v>
      </c>
      <c r="W357" s="214">
        <v>1.8085106382978753</v>
      </c>
      <c r="X357" s="214" t="s">
        <v>232</v>
      </c>
      <c r="Y357" s="222">
        <v>0.88397790055248315</v>
      </c>
      <c r="Z357" s="222">
        <v>0.43196544276458504</v>
      </c>
      <c r="AA357" s="215"/>
      <c r="AB357" s="216">
        <v>1.0414846605383146</v>
      </c>
      <c r="AC357" s="177">
        <v>13.517060367454068</v>
      </c>
      <c r="AD357" s="178">
        <v>5.2044609665427508</v>
      </c>
      <c r="AE357" s="178"/>
      <c r="AF357" s="178"/>
      <c r="AG357" s="178">
        <v>10.298507462686567</v>
      </c>
      <c r="AH357" s="178">
        <v>4.9958368026644457</v>
      </c>
      <c r="AI357" s="178">
        <v>16</v>
      </c>
      <c r="AJ357" s="217">
        <v>1.3243243243243243</v>
      </c>
      <c r="AK357" s="218">
        <v>4.9958368026644457</v>
      </c>
      <c r="AL357" s="170">
        <v>42622</v>
      </c>
      <c r="AM357" s="208">
        <v>0</v>
      </c>
      <c r="AN357" s="209">
        <v>5.5891174294531122E-4</v>
      </c>
      <c r="AO357" s="209">
        <v>0</v>
      </c>
      <c r="AP357" s="209">
        <v>0</v>
      </c>
      <c r="AQ357" s="209">
        <v>2.2245555338043458E-2</v>
      </c>
      <c r="AR357" s="209">
        <v>3.2345987709776774E-4</v>
      </c>
      <c r="AS357" s="209">
        <v>4.387760430035624E-4</v>
      </c>
      <c r="AT357" s="209">
        <v>0</v>
      </c>
      <c r="AU357" s="210">
        <v>0</v>
      </c>
      <c r="AV357" s="210"/>
      <c r="AW357" s="246">
        <v>0</v>
      </c>
      <c r="AX357" s="211"/>
      <c r="AY357" s="212">
        <v>2.8954280321923039E-4</v>
      </c>
      <c r="AZ357" s="177">
        <v>0</v>
      </c>
      <c r="BA357" s="178">
        <v>0</v>
      </c>
      <c r="BB357" s="178">
        <v>0</v>
      </c>
      <c r="BC357" s="178">
        <v>0</v>
      </c>
      <c r="BD357" s="178">
        <v>0</v>
      </c>
      <c r="BE357" s="178">
        <v>5.3738645805702671E-4</v>
      </c>
      <c r="BF357" s="178">
        <v>0</v>
      </c>
      <c r="BG357" s="217">
        <v>0</v>
      </c>
      <c r="BH357" s="218">
        <v>2.4615007278986761E-4</v>
      </c>
      <c r="BI357" s="218" t="s">
        <v>273</v>
      </c>
    </row>
    <row r="358" spans="1:61" x14ac:dyDescent="0.2">
      <c r="A358" s="170">
        <v>42625</v>
      </c>
      <c r="B358" s="208">
        <v>5.0185873605947959</v>
      </c>
      <c r="C358" s="209">
        <v>0.7289719626168224</v>
      </c>
      <c r="D358" s="209">
        <v>8.3309523809523807</v>
      </c>
      <c r="E358" s="209">
        <v>3.7037037037037033</v>
      </c>
      <c r="F358" s="209">
        <v>1.5384615384615385</v>
      </c>
      <c r="G358" s="209">
        <v>1.1111111111111112</v>
      </c>
      <c r="H358" s="209">
        <v>1.6094875052943669</v>
      </c>
      <c r="I358" s="209">
        <v>16</v>
      </c>
      <c r="J358" s="210">
        <v>2.6059564719358534</v>
      </c>
      <c r="K358" s="210"/>
      <c r="L358" s="246">
        <v>1.3243243243243243</v>
      </c>
      <c r="M358" s="211"/>
      <c r="N358" s="245">
        <v>1.6812439665111811</v>
      </c>
      <c r="O358" s="213"/>
      <c r="P358" s="214"/>
      <c r="Q358" s="214" t="s">
        <v>232</v>
      </c>
      <c r="R358" s="214" t="s">
        <v>232</v>
      </c>
      <c r="S358" s="214" t="s">
        <v>232</v>
      </c>
      <c r="T358" s="214" t="s">
        <v>232</v>
      </c>
      <c r="U358" s="214">
        <v>2.6766595289079227</v>
      </c>
      <c r="V358" s="214" t="s">
        <v>232</v>
      </c>
      <c r="W358" s="214">
        <v>1.8085106382978753</v>
      </c>
      <c r="X358" s="214" t="s">
        <v>232</v>
      </c>
      <c r="Y358" s="222">
        <v>2.8969957081545097</v>
      </c>
      <c r="Z358" s="222">
        <v>0.43196544276458504</v>
      </c>
      <c r="AA358" s="215"/>
      <c r="AB358" s="216">
        <v>1.9535328295312231</v>
      </c>
      <c r="AC358" s="177">
        <v>5.2493438320209975</v>
      </c>
      <c r="AD358" s="178">
        <v>5.0185873605947959</v>
      </c>
      <c r="AE358" s="178"/>
      <c r="AF358" s="178"/>
      <c r="AG358" s="178">
        <v>6.1194029850746272</v>
      </c>
      <c r="AH358" s="178">
        <v>1.6094875052943669</v>
      </c>
      <c r="AI358" s="178">
        <v>16</v>
      </c>
      <c r="AJ358" s="217">
        <v>1.3243243243243243</v>
      </c>
      <c r="AK358" s="218">
        <v>3.1688388110030528</v>
      </c>
      <c r="AL358" s="170">
        <v>42625</v>
      </c>
      <c r="AM358" s="208">
        <v>8.991888972507729E-4</v>
      </c>
      <c r="AN358" s="209">
        <v>3.8425182327490141E-3</v>
      </c>
      <c r="AO358" s="209">
        <v>0</v>
      </c>
      <c r="AP358" s="209">
        <v>2.5721362112173141E-3</v>
      </c>
      <c r="AQ358" s="209">
        <v>2.847431083269563E-2</v>
      </c>
      <c r="AR358" s="209">
        <v>4.173675833519584E-4</v>
      </c>
      <c r="AS358" s="209">
        <v>2.9836770924242242E-3</v>
      </c>
      <c r="AT358" s="209">
        <v>1.5346171258155852E-3</v>
      </c>
      <c r="AU358" s="210">
        <v>0</v>
      </c>
      <c r="AV358" s="210"/>
      <c r="AW358" s="246">
        <v>0</v>
      </c>
      <c r="AX358" s="211"/>
      <c r="AY358" s="212">
        <v>6.537269523108403E-4</v>
      </c>
      <c r="AZ358" s="177">
        <v>0</v>
      </c>
      <c r="BA358" s="178">
        <v>1.3624074200769299E-2</v>
      </c>
      <c r="BB358" s="178">
        <v>0</v>
      </c>
      <c r="BC358" s="178">
        <v>0</v>
      </c>
      <c r="BD358" s="178">
        <v>0</v>
      </c>
      <c r="BE358" s="178">
        <v>3.6542279147877823E-3</v>
      </c>
      <c r="BF358" s="178">
        <v>1.9636815429502049E-3</v>
      </c>
      <c r="BG358" s="217">
        <v>0</v>
      </c>
      <c r="BH358" s="218">
        <v>5.6860666814459414E-3</v>
      </c>
      <c r="BI358" s="218" t="s">
        <v>273</v>
      </c>
    </row>
    <row r="359" spans="1:61" x14ac:dyDescent="0.2">
      <c r="A359" s="170">
        <v>42626</v>
      </c>
      <c r="B359" s="208">
        <v>5.0185873605947959</v>
      </c>
      <c r="C359" s="209">
        <v>0.7289719626168224</v>
      </c>
      <c r="D359" s="209">
        <v>8.3309523809523807</v>
      </c>
      <c r="E359" s="209">
        <v>3.7037037037037033</v>
      </c>
      <c r="F359" s="209">
        <v>1.5384615384615385</v>
      </c>
      <c r="G359" s="209">
        <v>1.1111111111111112</v>
      </c>
      <c r="H359" s="209">
        <v>1.6094875052943669</v>
      </c>
      <c r="I359" s="209">
        <v>16</v>
      </c>
      <c r="J359" s="210">
        <v>2.6059564719358534</v>
      </c>
      <c r="K359" s="210"/>
      <c r="L359" s="246">
        <v>1.3243243243243243</v>
      </c>
      <c r="M359" s="211"/>
      <c r="N359" s="245">
        <v>1.4861163774849664</v>
      </c>
      <c r="O359" s="213"/>
      <c r="P359" s="214"/>
      <c r="Q359" s="214" t="s">
        <v>232</v>
      </c>
      <c r="R359" s="214" t="s">
        <v>232</v>
      </c>
      <c r="S359" s="214" t="s">
        <v>232</v>
      </c>
      <c r="T359" s="214" t="s">
        <v>232</v>
      </c>
      <c r="U359" s="214">
        <v>2.6766595289079227</v>
      </c>
      <c r="V359" s="214" t="s">
        <v>232</v>
      </c>
      <c r="W359" s="214">
        <v>1.8085106382978753</v>
      </c>
      <c r="X359" s="214" t="s">
        <v>232</v>
      </c>
      <c r="Y359" s="222">
        <v>2.8969957081545097</v>
      </c>
      <c r="Z359" s="222">
        <v>0.43196544276458504</v>
      </c>
      <c r="AA359" s="215"/>
      <c r="AB359" s="216">
        <v>1.9535328295312231</v>
      </c>
      <c r="AC359" s="177">
        <v>8.5714285714285712</v>
      </c>
      <c r="AD359" s="178">
        <v>5.0185873605947959</v>
      </c>
      <c r="AE359" s="178"/>
      <c r="AF359" s="178"/>
      <c r="AG359" s="178">
        <v>6.1194029850746272</v>
      </c>
      <c r="AH359" s="178">
        <v>1.6094875052943669</v>
      </c>
      <c r="AI359" s="178">
        <v>16</v>
      </c>
      <c r="AJ359" s="217">
        <v>1.3243243243243243</v>
      </c>
      <c r="AK359" s="218">
        <v>6.2627224623089592</v>
      </c>
      <c r="AL359" s="170">
        <v>42626</v>
      </c>
      <c r="AM359" s="208">
        <v>0</v>
      </c>
      <c r="AN359" s="209">
        <v>3.8425182327490141E-3</v>
      </c>
      <c r="AO359" s="209">
        <v>0</v>
      </c>
      <c r="AP359" s="209">
        <v>2.5721362112173141E-3</v>
      </c>
      <c r="AQ359" s="209">
        <v>2.847431083269563E-2</v>
      </c>
      <c r="AR359" s="209">
        <v>4.173675833519584E-4</v>
      </c>
      <c r="AS359" s="209">
        <v>2.9836770924242242E-3</v>
      </c>
      <c r="AT359" s="209">
        <v>1.5346171258155852E-3</v>
      </c>
      <c r="AU359" s="210">
        <v>0</v>
      </c>
      <c r="AV359" s="210"/>
      <c r="AW359" s="246">
        <v>0</v>
      </c>
      <c r="AX359" s="211"/>
      <c r="AY359" s="212">
        <v>5.2495012481673501E-4</v>
      </c>
      <c r="AZ359" s="177">
        <v>0.28453159783206389</v>
      </c>
      <c r="BA359" s="178">
        <v>0</v>
      </c>
      <c r="BB359" s="178">
        <v>0</v>
      </c>
      <c r="BC359" s="178">
        <v>0</v>
      </c>
      <c r="BD359" s="178">
        <v>0</v>
      </c>
      <c r="BE359" s="178">
        <v>3.6542279147877823E-3</v>
      </c>
      <c r="BF359" s="178">
        <v>1.9636815429502049E-3</v>
      </c>
      <c r="BG359" s="217">
        <v>0</v>
      </c>
      <c r="BH359" s="218">
        <v>1.2184428603098445E-2</v>
      </c>
      <c r="BI359" s="218" t="s">
        <v>273</v>
      </c>
    </row>
    <row r="360" spans="1:61" x14ac:dyDescent="0.2">
      <c r="A360" s="170">
        <v>42627</v>
      </c>
      <c r="B360" s="208">
        <v>2.4208566108007448</v>
      </c>
      <c r="C360" s="209">
        <v>0.74766355140186924</v>
      </c>
      <c r="D360" s="209">
        <v>8.3309523809523807</v>
      </c>
      <c r="E360" s="209">
        <v>3.6538461538461542</v>
      </c>
      <c r="F360" s="209">
        <v>1.9230769230769231</v>
      </c>
      <c r="G360" s="209">
        <v>2.9629629629629632</v>
      </c>
      <c r="H360" s="209">
        <v>1.6574585635359116</v>
      </c>
      <c r="I360" s="209">
        <v>8</v>
      </c>
      <c r="J360" s="210">
        <v>2.6059564719358534</v>
      </c>
      <c r="K360" s="210"/>
      <c r="L360" s="246">
        <v>1.6912751677852347</v>
      </c>
      <c r="M360" s="211"/>
      <c r="N360" s="245">
        <v>1.9223207087810397</v>
      </c>
      <c r="O360" s="213"/>
      <c r="P360" s="214"/>
      <c r="Q360" s="214" t="s">
        <v>232</v>
      </c>
      <c r="R360" s="214" t="s">
        <v>232</v>
      </c>
      <c r="S360" s="214" t="s">
        <v>232</v>
      </c>
      <c r="T360" s="214" t="s">
        <v>232</v>
      </c>
      <c r="U360" s="214">
        <v>2.6766595289079227</v>
      </c>
      <c r="V360" s="214" t="s">
        <v>232</v>
      </c>
      <c r="W360" s="214">
        <v>1.8085106382978753</v>
      </c>
      <c r="X360" s="214" t="s">
        <v>232</v>
      </c>
      <c r="Y360" s="222">
        <v>2.6824034334763951</v>
      </c>
      <c r="Z360" s="222">
        <v>0.43196544276458504</v>
      </c>
      <c r="AA360" s="215"/>
      <c r="AB360" s="216">
        <v>1.8998847608616944</v>
      </c>
      <c r="AC360" s="177">
        <v>5.9972105997210594</v>
      </c>
      <c r="AD360" s="178">
        <v>2.4208566108007448</v>
      </c>
      <c r="AE360" s="178"/>
      <c r="AF360" s="178">
        <v>10.413223140495868</v>
      </c>
      <c r="AG360" s="178">
        <v>4.4546850998463903</v>
      </c>
      <c r="AH360" s="178">
        <v>1.6574585635359116</v>
      </c>
      <c r="AI360" s="178">
        <v>8</v>
      </c>
      <c r="AJ360" s="217">
        <v>1.6912751677852347</v>
      </c>
      <c r="AK360" s="218">
        <v>2.0107592966961216</v>
      </c>
      <c r="AL360" s="170">
        <v>42627</v>
      </c>
      <c r="AM360" s="208">
        <v>6.5864154894164893E-4</v>
      </c>
      <c r="AN360" s="209">
        <v>7.8946283691025201E-3</v>
      </c>
      <c r="AO360" s="209">
        <v>0</v>
      </c>
      <c r="AP360" s="209">
        <v>1.5595610698393589E-2</v>
      </c>
      <c r="AQ360" s="209">
        <v>8.8982221352173832E-3</v>
      </c>
      <c r="AR360" s="209">
        <v>2.0044078190477803E-3</v>
      </c>
      <c r="AS360" s="209">
        <v>1.0530625032085499E-2</v>
      </c>
      <c r="AT360" s="209">
        <v>0</v>
      </c>
      <c r="AU360" s="210">
        <v>0</v>
      </c>
      <c r="AV360" s="210"/>
      <c r="AW360" s="246">
        <v>9.718275392507093E-3</v>
      </c>
      <c r="AX360" s="211"/>
      <c r="AY360" s="212">
        <v>2.4287145618474256E-3</v>
      </c>
      <c r="AZ360" s="177">
        <v>5.9474538264184383E-2</v>
      </c>
      <c r="BA360" s="178">
        <v>9.9794174082068112E-3</v>
      </c>
      <c r="BB360" s="178">
        <v>0</v>
      </c>
      <c r="BC360" s="178">
        <v>0</v>
      </c>
      <c r="BD360" s="178">
        <v>1.1400272694522854E-2</v>
      </c>
      <c r="BE360" s="178">
        <v>1.2897274993368643E-2</v>
      </c>
      <c r="BF360" s="178">
        <v>0</v>
      </c>
      <c r="BG360" s="217">
        <v>7.4583847985472698E-2</v>
      </c>
      <c r="BH360" s="218">
        <v>1.3316718937931836E-2</v>
      </c>
      <c r="BI360" s="218" t="s">
        <v>273</v>
      </c>
    </row>
    <row r="361" spans="1:61" x14ac:dyDescent="0.2">
      <c r="A361" s="170">
        <v>42628</v>
      </c>
      <c r="B361" s="208">
        <v>2.0952380952380953</v>
      </c>
      <c r="C361" s="209">
        <v>0.85981308411214963</v>
      </c>
      <c r="D361" s="209">
        <v>8.3309523809523807</v>
      </c>
      <c r="E361" s="209">
        <v>0.77071290944123316</v>
      </c>
      <c r="F361" s="209">
        <v>0.76923076923076927</v>
      </c>
      <c r="G361" s="209">
        <v>1.8518518518518516</v>
      </c>
      <c r="H361" s="209">
        <v>1.5677966101694913</v>
      </c>
      <c r="I361" s="209">
        <v>16</v>
      </c>
      <c r="J361" s="210">
        <v>2.6059564719358534</v>
      </c>
      <c r="K361" s="210"/>
      <c r="L361" s="246">
        <v>1.7046979865771812</v>
      </c>
      <c r="M361" s="211"/>
      <c r="N361" s="245">
        <v>1.5797361888602548</v>
      </c>
      <c r="O361" s="213"/>
      <c r="P361" s="214"/>
      <c r="Q361" s="214" t="s">
        <v>232</v>
      </c>
      <c r="R361" s="214" t="s">
        <v>232</v>
      </c>
      <c r="S361" s="214" t="s">
        <v>232</v>
      </c>
      <c r="T361" s="214" t="s">
        <v>232</v>
      </c>
      <c r="U361" s="214">
        <v>2.6766595289079227</v>
      </c>
      <c r="V361" s="214" t="s">
        <v>232</v>
      </c>
      <c r="W361" s="214">
        <v>1.8085106382978753</v>
      </c>
      <c r="X361" s="214" t="s">
        <v>232</v>
      </c>
      <c r="Y361" s="222">
        <v>2.6824034334763951</v>
      </c>
      <c r="Z361" s="222">
        <v>0.96256684491979227</v>
      </c>
      <c r="AA361" s="215"/>
      <c r="AB361" s="216">
        <v>2.0325351114004961</v>
      </c>
      <c r="AC361" s="177">
        <v>4.8814504881450489</v>
      </c>
      <c r="AD361" s="178">
        <v>2.0952380952380953</v>
      </c>
      <c r="AE361" s="178"/>
      <c r="AF361" s="178">
        <v>10.413223140495868</v>
      </c>
      <c r="AG361" s="178">
        <v>4.5468509984639018</v>
      </c>
      <c r="AH361" s="178">
        <v>1.5677966101694913</v>
      </c>
      <c r="AI361" s="178">
        <v>16</v>
      </c>
      <c r="AJ361" s="217">
        <v>1.7046979865771812</v>
      </c>
      <c r="AK361" s="218">
        <v>4.3118984650214847</v>
      </c>
      <c r="AL361" s="170">
        <v>42628</v>
      </c>
      <c r="AM361" s="208">
        <v>1.7181953450651712E-4</v>
      </c>
      <c r="AN361" s="209">
        <v>4.1918380720898339E-3</v>
      </c>
      <c r="AO361" s="209">
        <v>0</v>
      </c>
      <c r="AP361" s="209">
        <v>3.3730798921786549E-2</v>
      </c>
      <c r="AQ361" s="209">
        <v>4.4491110676086916E-3</v>
      </c>
      <c r="AR361" s="209">
        <v>6.3335530773659678E-4</v>
      </c>
      <c r="AS361" s="209">
        <v>3.7295963655302805E-3</v>
      </c>
      <c r="AT361" s="209">
        <v>1.0230780838770567E-2</v>
      </c>
      <c r="AU361" s="210">
        <v>0</v>
      </c>
      <c r="AV361" s="210"/>
      <c r="AW361" s="246">
        <v>0</v>
      </c>
      <c r="AX361" s="211"/>
      <c r="AY361" s="212">
        <v>1.5280970039587144E-3</v>
      </c>
      <c r="AZ361" s="177">
        <v>0</v>
      </c>
      <c r="BA361" s="178">
        <v>2.6033262804017769E-3</v>
      </c>
      <c r="BB361" s="178">
        <v>0</v>
      </c>
      <c r="BC361" s="178">
        <v>0</v>
      </c>
      <c r="BD361" s="178">
        <v>0</v>
      </c>
      <c r="BE361" s="178">
        <v>4.5677848934847273E-3</v>
      </c>
      <c r="BF361" s="178">
        <v>1.30912102863347E-2</v>
      </c>
      <c r="BG361" s="217">
        <v>0</v>
      </c>
      <c r="BH361" s="218">
        <v>3.8153261282429475E-3</v>
      </c>
      <c r="BI361" s="218" t="s">
        <v>273</v>
      </c>
    </row>
    <row r="362" spans="1:61" x14ac:dyDescent="0.2">
      <c r="A362" s="170">
        <v>42629</v>
      </c>
      <c r="B362" s="208">
        <v>2.0952380952380953</v>
      </c>
      <c r="C362" s="209">
        <v>0.84096430573724534</v>
      </c>
      <c r="D362" s="209">
        <v>8.3309523809523807</v>
      </c>
      <c r="E362" s="209">
        <v>3.6608863198458574</v>
      </c>
      <c r="F362" s="209">
        <v>0.73076923076923073</v>
      </c>
      <c r="G362" s="209">
        <v>2.9629629629629632</v>
      </c>
      <c r="H362" s="209">
        <v>1.5677966101694913</v>
      </c>
      <c r="I362" s="209">
        <v>16</v>
      </c>
      <c r="J362" s="210">
        <v>2.63768115942029</v>
      </c>
      <c r="K362" s="210"/>
      <c r="L362" s="246">
        <v>1.6912751677852347</v>
      </c>
      <c r="M362" s="211"/>
      <c r="N362" s="245">
        <v>2.2455144691545912</v>
      </c>
      <c r="O362" s="213"/>
      <c r="P362" s="214"/>
      <c r="Q362" s="214" t="s">
        <v>232</v>
      </c>
      <c r="R362" s="214" t="s">
        <v>232</v>
      </c>
      <c r="S362" s="214" t="s">
        <v>232</v>
      </c>
      <c r="T362" s="214" t="s">
        <v>232</v>
      </c>
      <c r="U362" s="214">
        <v>2.6766595289079227</v>
      </c>
      <c r="V362" s="214" t="s">
        <v>232</v>
      </c>
      <c r="W362" s="214">
        <v>1.8085106382978753</v>
      </c>
      <c r="X362" s="214" t="s">
        <v>232</v>
      </c>
      <c r="Y362" s="222">
        <v>2.6824034334763951</v>
      </c>
      <c r="Z362" s="222">
        <v>0.97192224622030865</v>
      </c>
      <c r="AA362" s="215"/>
      <c r="AB362" s="216">
        <v>2.0348739617256255</v>
      </c>
      <c r="AC362" s="177">
        <v>4.8814504881450489</v>
      </c>
      <c r="AD362" s="178">
        <v>2.0952380952380953</v>
      </c>
      <c r="AE362" s="178"/>
      <c r="AF362" s="178"/>
      <c r="AG362" s="178">
        <v>4.581795817958179</v>
      </c>
      <c r="AH362" s="178">
        <v>1.5677966101694913</v>
      </c>
      <c r="AI362" s="178">
        <v>16</v>
      </c>
      <c r="AJ362" s="217">
        <v>1.6912751677852347</v>
      </c>
      <c r="AK362" s="218">
        <v>4.581795817958179</v>
      </c>
      <c r="AL362" s="170">
        <v>42629</v>
      </c>
      <c r="AM362" s="208">
        <v>0</v>
      </c>
      <c r="AN362" s="209">
        <v>3.1438785540673754E-3</v>
      </c>
      <c r="AO362" s="209">
        <v>0</v>
      </c>
      <c r="AP362" s="209">
        <v>0</v>
      </c>
      <c r="AQ362" s="209">
        <v>0</v>
      </c>
      <c r="AR362" s="209">
        <v>0</v>
      </c>
      <c r="AS362" s="209">
        <v>0</v>
      </c>
      <c r="AT362" s="209">
        <v>0</v>
      </c>
      <c r="AU362" s="210">
        <v>5.5279526453464581E-2</v>
      </c>
      <c r="AV362" s="210"/>
      <c r="AW362" s="246">
        <v>0</v>
      </c>
      <c r="AX362" s="211"/>
      <c r="AY362" s="212">
        <v>2.4196919815771376E-4</v>
      </c>
      <c r="AZ362" s="177">
        <v>0</v>
      </c>
      <c r="BA362" s="178">
        <v>0</v>
      </c>
      <c r="BB362" s="178">
        <v>0</v>
      </c>
      <c r="BC362" s="178">
        <v>0</v>
      </c>
      <c r="BD362" s="178">
        <v>5.3201272574439984E-3</v>
      </c>
      <c r="BE362" s="178">
        <v>0</v>
      </c>
      <c r="BF362" s="178">
        <v>0</v>
      </c>
      <c r="BG362" s="217">
        <v>0</v>
      </c>
      <c r="BH362" s="218">
        <v>1.723050509529073E-4</v>
      </c>
      <c r="BI362" s="218" t="s">
        <v>273</v>
      </c>
    </row>
    <row r="363" spans="1:61" x14ac:dyDescent="0.2">
      <c r="A363" s="170">
        <v>42632</v>
      </c>
      <c r="B363" s="208">
        <v>4.9523809523809526</v>
      </c>
      <c r="C363" s="209">
        <v>0.91554559043348271</v>
      </c>
      <c r="D363" s="209">
        <v>9.5214285714285705</v>
      </c>
      <c r="E363" s="209">
        <v>2.8901734104046244</v>
      </c>
      <c r="F363" s="209">
        <v>1.8940302085830738</v>
      </c>
      <c r="G363" s="209">
        <v>1.8518518518518516</v>
      </c>
      <c r="H363" s="209">
        <v>1.5241320914479255</v>
      </c>
      <c r="I363" s="209">
        <v>8</v>
      </c>
      <c r="J363" s="210">
        <v>2.5862068965517242</v>
      </c>
      <c r="K363" s="210"/>
      <c r="L363" s="246">
        <v>1.6912751677852347</v>
      </c>
      <c r="M363" s="211"/>
      <c r="N363" s="245">
        <v>2.0553359041586186</v>
      </c>
      <c r="O363" s="213"/>
      <c r="P363" s="214"/>
      <c r="Q363" s="214" t="s">
        <v>232</v>
      </c>
      <c r="R363" s="214" t="s">
        <v>232</v>
      </c>
      <c r="S363" s="214" t="s">
        <v>232</v>
      </c>
      <c r="T363" s="214" t="s">
        <v>232</v>
      </c>
      <c r="U363" s="214">
        <v>0.74946466809422141</v>
      </c>
      <c r="V363" s="214" t="s">
        <v>232</v>
      </c>
      <c r="W363" s="214">
        <v>1.8085106382978753</v>
      </c>
      <c r="X363" s="214" t="s">
        <v>232</v>
      </c>
      <c r="Y363" s="222">
        <v>2.1505376344086025</v>
      </c>
      <c r="Z363" s="222">
        <v>0.43196544276458504</v>
      </c>
      <c r="AA363" s="215"/>
      <c r="AB363" s="216">
        <v>1.2851195958913209</v>
      </c>
      <c r="AC363" s="177">
        <v>4.1841004184100417</v>
      </c>
      <c r="AD363" s="178">
        <v>4.9523809523809526</v>
      </c>
      <c r="AE363" s="178"/>
      <c r="AF363" s="178"/>
      <c r="AG363" s="178">
        <v>2.9230769230769229</v>
      </c>
      <c r="AH363" s="178">
        <v>1.5241320914479255</v>
      </c>
      <c r="AI363" s="178">
        <v>8</v>
      </c>
      <c r="AJ363" s="217">
        <v>1.6912751677852347</v>
      </c>
      <c r="AK363" s="218">
        <v>2.6244258723896121</v>
      </c>
      <c r="AL363" s="170">
        <v>42632</v>
      </c>
      <c r="AM363" s="208">
        <v>3.4363906901303424E-4</v>
      </c>
      <c r="AN363" s="209">
        <v>6.2877571081347509E-3</v>
      </c>
      <c r="AO363" s="209">
        <v>1.1574074074074075E-2</v>
      </c>
      <c r="AP363" s="209">
        <v>0</v>
      </c>
      <c r="AQ363" s="209">
        <v>5.427915502482604E-2</v>
      </c>
      <c r="AR363" s="209">
        <v>5.5092521002458503E-4</v>
      </c>
      <c r="AS363" s="209">
        <v>9.6091953417780183E-3</v>
      </c>
      <c r="AT363" s="209">
        <v>0</v>
      </c>
      <c r="AU363" s="210">
        <v>8.8447242325543334E-3</v>
      </c>
      <c r="AV363" s="210"/>
      <c r="AW363" s="246">
        <v>0</v>
      </c>
      <c r="AX363" s="211"/>
      <c r="AY363" s="212">
        <v>8.2105480459617461E-4</v>
      </c>
      <c r="AZ363" s="177">
        <v>0</v>
      </c>
      <c r="BA363" s="178">
        <v>5.2066525608035538E-3</v>
      </c>
      <c r="BB363" s="178">
        <v>0</v>
      </c>
      <c r="BC363" s="178">
        <v>0</v>
      </c>
      <c r="BD363" s="178">
        <v>0.38988932615268157</v>
      </c>
      <c r="BE363" s="178">
        <v>1.1768763431448887E-2</v>
      </c>
      <c r="BF363" s="178">
        <v>0</v>
      </c>
      <c r="BG363" s="217">
        <v>0</v>
      </c>
      <c r="BH363" s="218">
        <v>1.9495085764957513E-2</v>
      </c>
      <c r="BI363" s="218" t="s">
        <v>273</v>
      </c>
    </row>
    <row r="364" spans="1:61" x14ac:dyDescent="0.2">
      <c r="A364" s="170">
        <v>42633</v>
      </c>
      <c r="B364" s="208">
        <v>4.5714285714285712</v>
      </c>
      <c r="C364" s="209">
        <v>0.85933121614048202</v>
      </c>
      <c r="D364" s="209">
        <v>8.3309523809523807</v>
      </c>
      <c r="E364" s="209">
        <v>4.0462427745664744</v>
      </c>
      <c r="F364" s="209">
        <v>1.1469387755102041</v>
      </c>
      <c r="G364" s="209">
        <v>2.6615969581749046</v>
      </c>
      <c r="H364" s="209">
        <v>1.139240506329114</v>
      </c>
      <c r="I364" s="209">
        <v>8</v>
      </c>
      <c r="J364" s="210">
        <v>2.5862068965517242</v>
      </c>
      <c r="K364" s="210"/>
      <c r="L364" s="246">
        <v>0.67114093959731547</v>
      </c>
      <c r="M364" s="211"/>
      <c r="N364" s="245">
        <v>1.134499525830462</v>
      </c>
      <c r="O364" s="213"/>
      <c r="P364" s="214"/>
      <c r="Q364" s="214" t="s">
        <v>232</v>
      </c>
      <c r="R364" s="214" t="s">
        <v>232</v>
      </c>
      <c r="S364" s="214" t="s">
        <v>232</v>
      </c>
      <c r="T364" s="214" t="s">
        <v>232</v>
      </c>
      <c r="U364" s="214">
        <v>2.6766595289079227</v>
      </c>
      <c r="V364" s="214" t="s">
        <v>232</v>
      </c>
      <c r="W364" s="214">
        <v>1.8085106382978753</v>
      </c>
      <c r="X364" s="214" t="s">
        <v>232</v>
      </c>
      <c r="Y364" s="222">
        <v>4.838709677419355</v>
      </c>
      <c r="Z364" s="222" t="s">
        <v>232</v>
      </c>
      <c r="AA364" s="215"/>
      <c r="AB364" s="216">
        <v>3.1079599482083844</v>
      </c>
      <c r="AC364" s="177">
        <v>1.394700139470014</v>
      </c>
      <c r="AD364" s="178">
        <v>4.5714285714285712</v>
      </c>
      <c r="AE364" s="178"/>
      <c r="AF364" s="178"/>
      <c r="AG364" s="178">
        <v>2.9230769230769229</v>
      </c>
      <c r="AH364" s="178">
        <v>1.139240506329114</v>
      </c>
      <c r="AI364" s="178">
        <v>8</v>
      </c>
      <c r="AJ364" s="217">
        <v>0.67114093959731547</v>
      </c>
      <c r="AK364" s="218">
        <v>2.0492815606481152</v>
      </c>
      <c r="AL364" s="170">
        <v>42633</v>
      </c>
      <c r="AM364" s="208">
        <v>0</v>
      </c>
      <c r="AN364" s="209">
        <v>5.9384372687939311E-3</v>
      </c>
      <c r="AO364" s="209">
        <v>0</v>
      </c>
      <c r="AP364" s="209">
        <v>0</v>
      </c>
      <c r="AQ364" s="209">
        <v>0.27940417504582588</v>
      </c>
      <c r="AR364" s="209">
        <v>4.9562400523045058E-4</v>
      </c>
      <c r="AS364" s="209">
        <v>2.2377578193181681E-2</v>
      </c>
      <c r="AT364" s="209">
        <v>0</v>
      </c>
      <c r="AU364" s="210">
        <v>0</v>
      </c>
      <c r="AV364" s="210"/>
      <c r="AW364" s="246">
        <v>5.8543827665705379E-3</v>
      </c>
      <c r="AX364" s="211"/>
      <c r="AY364" s="212">
        <v>1.1762163734174969E-3</v>
      </c>
      <c r="AZ364" s="177">
        <v>0</v>
      </c>
      <c r="BA364" s="178">
        <v>0</v>
      </c>
      <c r="BB364" s="178">
        <v>0</v>
      </c>
      <c r="BC364" s="178">
        <v>0</v>
      </c>
      <c r="BD364" s="178">
        <v>0.43169032603259877</v>
      </c>
      <c r="BE364" s="178">
        <v>2.7406709360908367E-2</v>
      </c>
      <c r="BF364" s="178">
        <v>0</v>
      </c>
      <c r="BG364" s="217">
        <v>4.4930028906911265E-2</v>
      </c>
      <c r="BH364" s="218">
        <v>2.7765728210697064E-2</v>
      </c>
      <c r="BI364" s="218" t="s">
        <v>273</v>
      </c>
    </row>
    <row r="365" spans="1:61" x14ac:dyDescent="0.2">
      <c r="A365" s="170">
        <v>42634</v>
      </c>
      <c r="B365" s="208">
        <v>3.5514018691588789</v>
      </c>
      <c r="C365" s="209">
        <v>0.3537516291193446</v>
      </c>
      <c r="D365" s="209">
        <v>8.3311507416843256</v>
      </c>
      <c r="E365" s="209">
        <v>4.0462427745664744</v>
      </c>
      <c r="F365" s="209">
        <v>8.3263946711074102</v>
      </c>
      <c r="G365" s="209">
        <v>1.8518518518518516</v>
      </c>
      <c r="H365" s="209">
        <v>1.5254237288135595</v>
      </c>
      <c r="I365" s="209">
        <v>8</v>
      </c>
      <c r="J365" s="210">
        <v>2.5862068965517242</v>
      </c>
      <c r="K365" s="210"/>
      <c r="L365" s="246">
        <v>2</v>
      </c>
      <c r="M365" s="211"/>
      <c r="N365" s="245">
        <v>4.952663014588425</v>
      </c>
      <c r="O365" s="213"/>
      <c r="P365" s="214"/>
      <c r="Q365" s="214" t="s">
        <v>232</v>
      </c>
      <c r="R365" s="214" t="s">
        <v>232</v>
      </c>
      <c r="S365" s="214" t="s">
        <v>232</v>
      </c>
      <c r="T365" s="214" t="s">
        <v>232</v>
      </c>
      <c r="U365" s="214">
        <v>2.6766595289079227</v>
      </c>
      <c r="V365" s="214" t="s">
        <v>232</v>
      </c>
      <c r="W365" s="214">
        <v>1.8085106382978753</v>
      </c>
      <c r="X365" s="214" t="s">
        <v>232</v>
      </c>
      <c r="Y365" s="222" t="s">
        <v>232</v>
      </c>
      <c r="Z365" s="222" t="s">
        <v>232</v>
      </c>
      <c r="AA365" s="215"/>
      <c r="AB365" s="216">
        <v>2.2425850836028989</v>
      </c>
      <c r="AC365" s="177">
        <v>1.394700139470014</v>
      </c>
      <c r="AD365" s="178">
        <v>3.5514018691588789</v>
      </c>
      <c r="AE365" s="178"/>
      <c r="AF365" s="178">
        <v>7.4380165289256199</v>
      </c>
      <c r="AG365" s="178">
        <v>4.6153846153846159</v>
      </c>
      <c r="AH365" s="178">
        <v>1.5254237288135595</v>
      </c>
      <c r="AI365" s="178">
        <v>8</v>
      </c>
      <c r="AJ365" s="217">
        <v>2</v>
      </c>
      <c r="AK365" s="218">
        <v>3.2470807766118623</v>
      </c>
      <c r="AL365" s="170">
        <v>42634</v>
      </c>
      <c r="AM365" s="208">
        <v>3.4363906901303424E-4</v>
      </c>
      <c r="AN365" s="209">
        <v>2.0330414649635694E-2</v>
      </c>
      <c r="AO365" s="209">
        <v>1.9290123456790122E-2</v>
      </c>
      <c r="AP365" s="209">
        <v>0</v>
      </c>
      <c r="AQ365" s="209">
        <v>0.13347333202826075</v>
      </c>
      <c r="AR365" s="209">
        <v>8.076062737860394E-4</v>
      </c>
      <c r="AS365" s="209">
        <v>1.3821445354612216E-2</v>
      </c>
      <c r="AT365" s="209">
        <v>0</v>
      </c>
      <c r="AU365" s="210">
        <v>0</v>
      </c>
      <c r="AV365" s="210"/>
      <c r="AW365" s="246">
        <v>1.2762554431123771E-2</v>
      </c>
      <c r="AX365" s="211"/>
      <c r="AY365" s="212">
        <v>1.397679707324557E-3</v>
      </c>
      <c r="AZ365" s="177">
        <v>0</v>
      </c>
      <c r="BA365" s="178">
        <v>5.2066525608035538E-3</v>
      </c>
      <c r="BB365" s="178">
        <v>0</v>
      </c>
      <c r="BC365" s="178">
        <v>0</v>
      </c>
      <c r="BD365" s="178">
        <v>0.3914093625119513</v>
      </c>
      <c r="BE365" s="178">
        <v>1.6927673428796343E-2</v>
      </c>
      <c r="BF365" s="178">
        <v>0</v>
      </c>
      <c r="BG365" s="217">
        <v>9.7947463017066555E-2</v>
      </c>
      <c r="BH365" s="218">
        <v>2.4590392271707773E-2</v>
      </c>
      <c r="BI365" s="218" t="s">
        <v>273</v>
      </c>
    </row>
    <row r="366" spans="1:61" x14ac:dyDescent="0.2">
      <c r="A366" s="170">
        <v>42635</v>
      </c>
      <c r="B366" s="208">
        <v>2.0560747663551404</v>
      </c>
      <c r="C366" s="209">
        <v>0.7223559918503426</v>
      </c>
      <c r="D366" s="209">
        <v>8.3311507416843256</v>
      </c>
      <c r="E366" s="209">
        <v>3.9525691699604746</v>
      </c>
      <c r="F366" s="209">
        <v>2.1147136413922221</v>
      </c>
      <c r="G366" s="209">
        <v>4.4444444444444446</v>
      </c>
      <c r="H366" s="209">
        <v>1.4705882352941175</v>
      </c>
      <c r="I366" s="209">
        <v>8</v>
      </c>
      <c r="J366" s="210">
        <v>2.5862068965517242</v>
      </c>
      <c r="K366" s="210"/>
      <c r="L366" s="246">
        <v>0.65333333333333332</v>
      </c>
      <c r="M366" s="211"/>
      <c r="N366" s="245">
        <v>1.4763530539935266</v>
      </c>
      <c r="O366" s="213"/>
      <c r="P366" s="214"/>
      <c r="Q366" s="214" t="s">
        <v>232</v>
      </c>
      <c r="R366" s="214" t="s">
        <v>232</v>
      </c>
      <c r="S366" s="214" t="s">
        <v>232</v>
      </c>
      <c r="T366" s="214" t="s">
        <v>232</v>
      </c>
      <c r="U366" s="214">
        <v>2.6766595289079227</v>
      </c>
      <c r="V366" s="214" t="s">
        <v>232</v>
      </c>
      <c r="W366" s="214">
        <v>1.8085106382978753</v>
      </c>
      <c r="X366" s="214" t="s">
        <v>232</v>
      </c>
      <c r="Y366" s="222" t="s">
        <v>232</v>
      </c>
      <c r="Z366" s="222">
        <v>0.43196544276458504</v>
      </c>
      <c r="AA366" s="215"/>
      <c r="AB366" s="216">
        <v>1.6390452033234608</v>
      </c>
      <c r="AC366" s="177">
        <v>6.0606060606060606</v>
      </c>
      <c r="AD366" s="178">
        <v>2.0560747663551404</v>
      </c>
      <c r="AE366" s="178"/>
      <c r="AF366" s="178">
        <v>6.6115702479338845</v>
      </c>
      <c r="AG366" s="178">
        <v>4.6153846153846159</v>
      </c>
      <c r="AH366" s="178">
        <v>1.4705882352941175</v>
      </c>
      <c r="AI366" s="178">
        <v>8</v>
      </c>
      <c r="AJ366" s="217">
        <v>0.65333333333333332</v>
      </c>
      <c r="AK366" s="218">
        <v>2.7304538784830146</v>
      </c>
      <c r="AL366" s="170">
        <v>42635</v>
      </c>
      <c r="AM366" s="208">
        <v>0</v>
      </c>
      <c r="AN366" s="209">
        <v>7.4055805940253742E-3</v>
      </c>
      <c r="AO366" s="209">
        <v>0</v>
      </c>
      <c r="AP366" s="209">
        <v>7.7815260060878225E-3</v>
      </c>
      <c r="AQ366" s="209">
        <v>2.2245555338043458E-2</v>
      </c>
      <c r="AR366" s="209">
        <v>0</v>
      </c>
      <c r="AS366" s="209">
        <v>8.907153672972316E-3</v>
      </c>
      <c r="AT366" s="209">
        <v>0</v>
      </c>
      <c r="AU366" s="210">
        <v>0</v>
      </c>
      <c r="AV366" s="210"/>
      <c r="AW366" s="246">
        <v>4.8005938685878411E-3</v>
      </c>
      <c r="AX366" s="211"/>
      <c r="AY366" s="212">
        <v>5.0362402599605518E-4</v>
      </c>
      <c r="AZ366" s="177">
        <v>0.37712264035698734</v>
      </c>
      <c r="BA366" s="178">
        <v>0</v>
      </c>
      <c r="BB366" s="178">
        <v>0</v>
      </c>
      <c r="BC366" s="178">
        <v>0</v>
      </c>
      <c r="BD366" s="178">
        <v>0</v>
      </c>
      <c r="BE366" s="178">
        <v>1.0908945098557644E-2</v>
      </c>
      <c r="BF366" s="178">
        <v>0</v>
      </c>
      <c r="BG366" s="217">
        <v>3.6842623703667234E-2</v>
      </c>
      <c r="BH366" s="218">
        <v>1.9741235837747381E-2</v>
      </c>
      <c r="BI366" s="218" t="s">
        <v>273</v>
      </c>
    </row>
    <row r="367" spans="1:61" x14ac:dyDescent="0.2">
      <c r="A367" s="170">
        <v>42636</v>
      </c>
      <c r="B367" s="208">
        <v>3.3962264150943398</v>
      </c>
      <c r="C367" s="209">
        <v>0.7223559918503426</v>
      </c>
      <c r="D367" s="209">
        <v>8.3311507416843256</v>
      </c>
      <c r="E367" s="209">
        <v>6.2264150943396226</v>
      </c>
      <c r="F367" s="209">
        <v>6.1434426229508201</v>
      </c>
      <c r="G367" s="209">
        <v>4.4444444444444446</v>
      </c>
      <c r="H367" s="209">
        <v>1.2396694214876034</v>
      </c>
      <c r="I367" s="209"/>
      <c r="J367" s="210">
        <v>1.7101449275362317</v>
      </c>
      <c r="K367" s="210"/>
      <c r="L367" s="246">
        <v>1.3333333333333335</v>
      </c>
      <c r="M367" s="211"/>
      <c r="N367" s="245">
        <v>2.6100034633169735</v>
      </c>
      <c r="O367" s="213"/>
      <c r="P367" s="214"/>
      <c r="Q367" s="214" t="s">
        <v>232</v>
      </c>
      <c r="R367" s="214" t="s">
        <v>232</v>
      </c>
      <c r="S367" s="214" t="s">
        <v>232</v>
      </c>
      <c r="T367" s="214" t="s">
        <v>232</v>
      </c>
      <c r="U367" s="214">
        <v>2.6766595289079227</v>
      </c>
      <c r="V367" s="214" t="s">
        <v>232</v>
      </c>
      <c r="W367" s="214">
        <v>1.8085106382978753</v>
      </c>
      <c r="X367" s="214" t="s">
        <v>232</v>
      </c>
      <c r="Y367" s="222" t="s">
        <v>232</v>
      </c>
      <c r="Z367" s="222">
        <v>0.43196544276458504</v>
      </c>
      <c r="AA367" s="215"/>
      <c r="AB367" s="216">
        <v>1.6390452033234608</v>
      </c>
      <c r="AC367" s="177">
        <v>15.151515151515152</v>
      </c>
      <c r="AD367" s="178">
        <v>3.3962264150943398</v>
      </c>
      <c r="AE367" s="178"/>
      <c r="AF367" s="178">
        <v>6.446280991735537</v>
      </c>
      <c r="AG367" s="178">
        <v>4.6153846153846159</v>
      </c>
      <c r="AH367" s="178">
        <v>1.2396694214876034</v>
      </c>
      <c r="AI367" s="178"/>
      <c r="AJ367" s="217">
        <v>1.3333333333333335</v>
      </c>
      <c r="AK367" s="218">
        <v>1.3143846535308126</v>
      </c>
      <c r="AL367" s="170">
        <v>42636</v>
      </c>
      <c r="AM367" s="208">
        <v>1.0309172070391028E-3</v>
      </c>
      <c r="AN367" s="209">
        <v>5.4493894937167834E-3</v>
      </c>
      <c r="AO367" s="209">
        <v>0</v>
      </c>
      <c r="AP367" s="209">
        <v>1.2176948645509814E-2</v>
      </c>
      <c r="AQ367" s="209">
        <v>4.4491110676086916E-2</v>
      </c>
      <c r="AR367" s="209">
        <v>0</v>
      </c>
      <c r="AS367" s="209">
        <v>4.2692908984246623E-2</v>
      </c>
      <c r="AT367" s="209">
        <v>3.1459651079219497E-2</v>
      </c>
      <c r="AU367" s="210">
        <v>1.2603732031389925E-2</v>
      </c>
      <c r="AV367" s="210"/>
      <c r="AW367" s="246">
        <v>5.5031198005763057E-3</v>
      </c>
      <c r="AX367" s="211"/>
      <c r="AY367" s="212">
        <v>1.5436814607892113E-3</v>
      </c>
      <c r="AZ367" s="177">
        <v>0</v>
      </c>
      <c r="BA367" s="178">
        <v>1.5619957682410661E-2</v>
      </c>
      <c r="BB367" s="178">
        <v>0</v>
      </c>
      <c r="BC367" s="178">
        <v>0</v>
      </c>
      <c r="BD367" s="178">
        <v>1.216029087415771E-2</v>
      </c>
      <c r="BE367" s="178">
        <v>5.2287702368948703E-2</v>
      </c>
      <c r="BF367" s="178">
        <v>4.0255471630479205E-2</v>
      </c>
      <c r="BG367" s="217">
        <v>4.2234227172496586E-2</v>
      </c>
      <c r="BH367" s="218">
        <v>3.2959494746563268E-2</v>
      </c>
      <c r="BI367" s="218" t="s">
        <v>273</v>
      </c>
    </row>
    <row r="368" spans="1:61" x14ac:dyDescent="0.2">
      <c r="A368" s="170">
        <v>42639</v>
      </c>
      <c r="B368" s="208">
        <v>3.3962264150943398</v>
      </c>
      <c r="C368" s="209">
        <v>0.69016974445066215</v>
      </c>
      <c r="D368" s="209">
        <v>7.1406462058620441</v>
      </c>
      <c r="E368" s="209">
        <v>5.2044609665427508</v>
      </c>
      <c r="F368" s="209">
        <v>2.6530612244897958</v>
      </c>
      <c r="G368" s="209">
        <v>4.4444444444444446</v>
      </c>
      <c r="H368" s="209">
        <v>1.5761094981335544</v>
      </c>
      <c r="I368" s="209"/>
      <c r="J368" s="210">
        <v>1.7101449275362317</v>
      </c>
      <c r="K368" s="210"/>
      <c r="L368" s="246">
        <v>0.64</v>
      </c>
      <c r="M368" s="211"/>
      <c r="N368" s="245">
        <v>1.6470970797974358</v>
      </c>
      <c r="O368" s="213"/>
      <c r="P368" s="214"/>
      <c r="Q368" s="214" t="s">
        <v>232</v>
      </c>
      <c r="R368" s="214" t="s">
        <v>232</v>
      </c>
      <c r="S368" s="214" t="s">
        <v>232</v>
      </c>
      <c r="T368" s="214" t="s">
        <v>232</v>
      </c>
      <c r="U368" s="214">
        <v>2.6766595289079227</v>
      </c>
      <c r="V368" s="214" t="s">
        <v>232</v>
      </c>
      <c r="W368" s="214">
        <v>1.8085106382978753</v>
      </c>
      <c r="X368" s="214" t="s">
        <v>232</v>
      </c>
      <c r="Y368" s="222" t="s">
        <v>232</v>
      </c>
      <c r="Z368" s="222">
        <v>0.97192224622030865</v>
      </c>
      <c r="AA368" s="215"/>
      <c r="AB368" s="216">
        <v>1.8190308044753687</v>
      </c>
      <c r="AC368" s="177">
        <v>11.940298507462686</v>
      </c>
      <c r="AD368" s="178">
        <v>3.3962264150943398</v>
      </c>
      <c r="AE368" s="178"/>
      <c r="AF368" s="178">
        <v>6.446280991735537</v>
      </c>
      <c r="AG368" s="178">
        <v>2.9846153846153847</v>
      </c>
      <c r="AH368" s="178">
        <v>1.5761094981335544</v>
      </c>
      <c r="AI368" s="178"/>
      <c r="AJ368" s="217">
        <v>0.64</v>
      </c>
      <c r="AK368" s="218">
        <v>3.8319340050022852</v>
      </c>
      <c r="AL368" s="170">
        <v>42639</v>
      </c>
      <c r="AM368" s="208">
        <v>0</v>
      </c>
      <c r="AN368" s="209">
        <v>2.9342866504628836E-3</v>
      </c>
      <c r="AO368" s="209">
        <v>0</v>
      </c>
      <c r="AP368" s="209">
        <v>2.6372535836531952E-3</v>
      </c>
      <c r="AQ368" s="209">
        <v>7.1185777081739076E-3</v>
      </c>
      <c r="AR368" s="209">
        <v>0</v>
      </c>
      <c r="AS368" s="209">
        <v>1.4260221397615779E-2</v>
      </c>
      <c r="AT368" s="209">
        <v>5.1153904193852835E-3</v>
      </c>
      <c r="AU368" s="210">
        <v>0</v>
      </c>
      <c r="AV368" s="210"/>
      <c r="AW368" s="246">
        <v>5.8543827665705379E-4</v>
      </c>
      <c r="AX368" s="211"/>
      <c r="AY368" s="212">
        <v>3.9453282818257738E-4</v>
      </c>
      <c r="AZ368" s="177">
        <v>0.24668416439121932</v>
      </c>
      <c r="BA368" s="178">
        <v>0</v>
      </c>
      <c r="BB368" s="178">
        <v>0</v>
      </c>
      <c r="BC368" s="178">
        <v>0</v>
      </c>
      <c r="BD368" s="178">
        <v>0</v>
      </c>
      <c r="BE368" s="178">
        <v>1.7465059886853374E-2</v>
      </c>
      <c r="BF368" s="178">
        <v>6.5456051431673499E-3</v>
      </c>
      <c r="BG368" s="217">
        <v>4.493002890691127E-3</v>
      </c>
      <c r="BH368" s="218">
        <v>1.7599730204475535E-2</v>
      </c>
      <c r="BI368" s="218" t="s">
        <v>273</v>
      </c>
    </row>
    <row r="369" spans="1:61" x14ac:dyDescent="0.2">
      <c r="A369" s="170">
        <v>42640</v>
      </c>
      <c r="B369" s="208">
        <v>3.3582089552238807</v>
      </c>
      <c r="C369" s="209">
        <v>0.52131819028113946</v>
      </c>
      <c r="D369" s="209">
        <v>9.3023255813953494</v>
      </c>
      <c r="E369" s="209">
        <v>3.0909090909090908</v>
      </c>
      <c r="F369" s="209">
        <v>1.8775510204081631</v>
      </c>
      <c r="G369" s="209">
        <v>1.8518518518518516</v>
      </c>
      <c r="H369" s="209">
        <v>1.2078300708038316</v>
      </c>
      <c r="I369" s="209">
        <v>18</v>
      </c>
      <c r="J369" s="210">
        <v>1.7052023121387281</v>
      </c>
      <c r="K369" s="210"/>
      <c r="L369" s="246">
        <v>1.32</v>
      </c>
      <c r="M369" s="211"/>
      <c r="N369" s="245">
        <v>2.0866636262034319</v>
      </c>
      <c r="O369" s="213"/>
      <c r="P369" s="214"/>
      <c r="Q369" s="214" t="s">
        <v>232</v>
      </c>
      <c r="R369" s="214" t="s">
        <v>232</v>
      </c>
      <c r="S369" s="214" t="s">
        <v>232</v>
      </c>
      <c r="T369" s="214" t="s">
        <v>232</v>
      </c>
      <c r="U369" s="214">
        <v>2.6766595289079227</v>
      </c>
      <c r="V369" s="214" t="s">
        <v>232</v>
      </c>
      <c r="W369" s="214">
        <v>1.8085106382978753</v>
      </c>
      <c r="X369" s="214" t="s">
        <v>232</v>
      </c>
      <c r="Y369" s="222">
        <v>0.21505376344086324</v>
      </c>
      <c r="Z369" s="222">
        <v>2.6881720430107525</v>
      </c>
      <c r="AA369" s="215"/>
      <c r="AB369" s="216">
        <v>1.8470989934143534</v>
      </c>
      <c r="AC369" s="177">
        <v>8.9552238805970141</v>
      </c>
      <c r="AD369" s="178">
        <v>3.3582089552238807</v>
      </c>
      <c r="AE369" s="178"/>
      <c r="AF369" s="178">
        <v>6.557377049180328</v>
      </c>
      <c r="AG369" s="178">
        <v>2.1341463414634148</v>
      </c>
      <c r="AH369" s="178">
        <v>1.2078300708038316</v>
      </c>
      <c r="AI369" s="178">
        <v>18</v>
      </c>
      <c r="AJ369" s="217">
        <v>1.32</v>
      </c>
      <c r="AK369" s="218">
        <v>4.9321004352140791</v>
      </c>
      <c r="AL369" s="170">
        <v>42640</v>
      </c>
      <c r="AM369" s="208">
        <v>8.5909767253258547E-4</v>
      </c>
      <c r="AN369" s="209">
        <v>7.3357166261572094E-3</v>
      </c>
      <c r="AO369" s="209">
        <v>1.5432098765432098E-2</v>
      </c>
      <c r="AP369" s="209">
        <v>1.8297981654482664E-2</v>
      </c>
      <c r="AQ369" s="209">
        <v>1.6906622056913029E-2</v>
      </c>
      <c r="AR369" s="209">
        <v>2.0920550115516912E-3</v>
      </c>
      <c r="AS369" s="209">
        <v>2.8520442795231557E-3</v>
      </c>
      <c r="AT369" s="209">
        <v>0</v>
      </c>
      <c r="AU369" s="210">
        <v>2.2111810581385834E-3</v>
      </c>
      <c r="AV369" s="210"/>
      <c r="AW369" s="246">
        <v>7.259434630547467E-3</v>
      </c>
      <c r="AX369" s="211"/>
      <c r="AY369" s="212">
        <v>2.4459394878179747E-3</v>
      </c>
      <c r="AZ369" s="177">
        <v>0</v>
      </c>
      <c r="BA369" s="178">
        <v>1.3016631402008885E-2</v>
      </c>
      <c r="BB369" s="178">
        <v>0</v>
      </c>
      <c r="BC369" s="178">
        <v>0.81228425405298643</v>
      </c>
      <c r="BD369" s="178">
        <v>7.6001817963485688E-3</v>
      </c>
      <c r="BE369" s="178">
        <v>3.4930119773706738E-3</v>
      </c>
      <c r="BF369" s="178">
        <v>0</v>
      </c>
      <c r="BG369" s="217">
        <v>5.5713235844569969E-2</v>
      </c>
      <c r="BH369" s="218">
        <v>6.8602025286536097E-2</v>
      </c>
      <c r="BI369" s="218" t="s">
        <v>273</v>
      </c>
    </row>
    <row r="370" spans="1:61" x14ac:dyDescent="0.2">
      <c r="A370" s="170">
        <v>42641</v>
      </c>
      <c r="B370" s="208">
        <v>3.3582089552238807</v>
      </c>
      <c r="C370" s="209">
        <v>0.90740740740740744</v>
      </c>
      <c r="D370" s="209"/>
      <c r="E370" s="209">
        <v>6.2618595825426944</v>
      </c>
      <c r="F370" s="209">
        <v>1.2164948453608249</v>
      </c>
      <c r="G370" s="209">
        <v>2.5925925925925926</v>
      </c>
      <c r="H370" s="209">
        <v>1.5637860082304527</v>
      </c>
      <c r="I370" s="209">
        <v>12</v>
      </c>
      <c r="J370" s="210">
        <v>2.601156069364162</v>
      </c>
      <c r="K370" s="210"/>
      <c r="L370" s="246">
        <v>0.65333333333333332</v>
      </c>
      <c r="M370" s="211"/>
      <c r="N370" s="245">
        <v>1.3906455912861677</v>
      </c>
      <c r="O370" s="213"/>
      <c r="P370" s="214"/>
      <c r="Q370" s="214" t="s">
        <v>232</v>
      </c>
      <c r="R370" s="214" t="s">
        <v>232</v>
      </c>
      <c r="S370" s="214" t="s">
        <v>232</v>
      </c>
      <c r="T370" s="214" t="s">
        <v>232</v>
      </c>
      <c r="U370" s="214">
        <v>2.6766595289079227</v>
      </c>
      <c r="V370" s="214" t="s">
        <v>232</v>
      </c>
      <c r="W370" s="214">
        <v>1.8085106382978753</v>
      </c>
      <c r="X370" s="214" t="s">
        <v>232</v>
      </c>
      <c r="Y370" s="222" t="s">
        <v>232</v>
      </c>
      <c r="Z370" s="222">
        <v>2.1505376344086025</v>
      </c>
      <c r="AA370" s="215"/>
      <c r="AB370" s="216">
        <v>2.2119026005381333</v>
      </c>
      <c r="AC370" s="177">
        <v>7.4626865671641784</v>
      </c>
      <c r="AD370" s="178">
        <v>3.3582089552238807</v>
      </c>
      <c r="AE370" s="178"/>
      <c r="AF370" s="178">
        <v>6.557377049180328</v>
      </c>
      <c r="AG370" s="178">
        <v>2.1341463414634148</v>
      </c>
      <c r="AH370" s="178">
        <v>1.5637860082304527</v>
      </c>
      <c r="AI370" s="178">
        <v>12</v>
      </c>
      <c r="AJ370" s="217">
        <v>0.65333333333333332</v>
      </c>
      <c r="AK370" s="218">
        <v>1.3985112235866943</v>
      </c>
      <c r="AL370" s="170">
        <v>42641</v>
      </c>
      <c r="AM370" s="208">
        <v>0</v>
      </c>
      <c r="AN370" s="209">
        <v>1.2435786280533172E-2</v>
      </c>
      <c r="AO370" s="209">
        <v>0</v>
      </c>
      <c r="AP370" s="209">
        <v>4.8838029326911028E-3</v>
      </c>
      <c r="AQ370" s="209">
        <v>1.2457510989304338E-2</v>
      </c>
      <c r="AR370" s="209">
        <v>4.173675833519584E-4</v>
      </c>
      <c r="AS370" s="209">
        <v>1.6541856821234303E-2</v>
      </c>
      <c r="AT370" s="209">
        <v>0</v>
      </c>
      <c r="AU370" s="210">
        <v>0</v>
      </c>
      <c r="AV370" s="210"/>
      <c r="AW370" s="246">
        <v>3.1613666939480901E-3</v>
      </c>
      <c r="AX370" s="211"/>
      <c r="AY370" s="212">
        <v>9.3998881724996605E-4</v>
      </c>
      <c r="AZ370" s="177">
        <v>0</v>
      </c>
      <c r="BA370" s="178">
        <v>0</v>
      </c>
      <c r="BB370" s="178">
        <v>0</v>
      </c>
      <c r="BC370" s="178">
        <v>0</v>
      </c>
      <c r="BD370" s="178">
        <v>0</v>
      </c>
      <c r="BE370" s="178">
        <v>2.0259469468749909E-2</v>
      </c>
      <c r="BF370" s="178">
        <v>0</v>
      </c>
      <c r="BG370" s="217">
        <v>2.4262215609732081E-2</v>
      </c>
      <c r="BH370" s="218">
        <v>9.9444629407106511E-3</v>
      </c>
      <c r="BI370" s="218" t="s">
        <v>273</v>
      </c>
    </row>
    <row r="371" spans="1:61" x14ac:dyDescent="0.2">
      <c r="A371" s="170">
        <v>42642</v>
      </c>
      <c r="B371" s="208">
        <v>2.9850746268656714</v>
      </c>
      <c r="C371" s="209">
        <v>0.62962962962962965</v>
      </c>
      <c r="D371" s="209">
        <v>9.0720930232558139</v>
      </c>
      <c r="E371" s="209">
        <v>4.9056603773584913</v>
      </c>
      <c r="F371" s="209">
        <v>1.549243821468093</v>
      </c>
      <c r="G371" s="209">
        <v>2.5925925925925926</v>
      </c>
      <c r="H371" s="209">
        <v>1.6182572614107886</v>
      </c>
      <c r="I371" s="209">
        <v>11.217391304347826</v>
      </c>
      <c r="J371" s="210">
        <v>2.6462805057336078</v>
      </c>
      <c r="K371" s="210"/>
      <c r="L371" s="246">
        <v>0.65333333333333332</v>
      </c>
      <c r="M371" s="211"/>
      <c r="N371" s="245">
        <v>3.7407058271007916</v>
      </c>
      <c r="O371" s="213"/>
      <c r="P371" s="214"/>
      <c r="Q371" s="214" t="s">
        <v>232</v>
      </c>
      <c r="R371" s="214" t="s">
        <v>232</v>
      </c>
      <c r="S371" s="214" t="s">
        <v>232</v>
      </c>
      <c r="T371" s="214" t="s">
        <v>232</v>
      </c>
      <c r="U371" s="214">
        <v>2.6766595289079227</v>
      </c>
      <c r="V371" s="214">
        <v>2.7659574468085046</v>
      </c>
      <c r="W371" s="214">
        <v>1.8085106382978753</v>
      </c>
      <c r="X371" s="214">
        <v>2.1367521367521367</v>
      </c>
      <c r="Y371" s="222" t="s">
        <v>232</v>
      </c>
      <c r="Z371" s="222">
        <v>1.6129032258064515</v>
      </c>
      <c r="AA371" s="215"/>
      <c r="AB371" s="216">
        <v>2.2001565953145783</v>
      </c>
      <c r="AC371" s="177">
        <v>7.4626865671641784</v>
      </c>
      <c r="AD371" s="178">
        <v>2.9850746268656714</v>
      </c>
      <c r="AE371" s="178"/>
      <c r="AF371" s="178">
        <v>6.557377049180328</v>
      </c>
      <c r="AG371" s="178">
        <v>1.2195121951219512</v>
      </c>
      <c r="AH371" s="178">
        <v>1.6182572614107886</v>
      </c>
      <c r="AI371" s="178">
        <v>11.217391304347826</v>
      </c>
      <c r="AJ371" s="217">
        <v>0.65333333333333332</v>
      </c>
      <c r="AK371" s="218">
        <v>5.6937541113420691</v>
      </c>
      <c r="AL371" s="170">
        <v>42642</v>
      </c>
      <c r="AM371" s="208">
        <v>0</v>
      </c>
      <c r="AN371" s="209">
        <v>8.8028599513886516E-3</v>
      </c>
      <c r="AO371" s="209">
        <v>0</v>
      </c>
      <c r="AP371" s="209">
        <v>2.5721362112173141E-3</v>
      </c>
      <c r="AQ371" s="209">
        <v>8.8982221352173845E-4</v>
      </c>
      <c r="AR371" s="209">
        <v>0</v>
      </c>
      <c r="AS371" s="209">
        <v>1.0355114614884073E-2</v>
      </c>
      <c r="AT371" s="209">
        <v>0.10230780838770567</v>
      </c>
      <c r="AU371" s="210">
        <v>8.6236061267404764E-3</v>
      </c>
      <c r="AV371" s="210"/>
      <c r="AW371" s="246">
        <v>0</v>
      </c>
      <c r="AX371" s="211"/>
      <c r="AY371" s="212">
        <v>7.2262665619303673E-4</v>
      </c>
      <c r="AZ371" s="177">
        <v>0</v>
      </c>
      <c r="BA371" s="178">
        <v>0</v>
      </c>
      <c r="BB371" s="178">
        <v>0</v>
      </c>
      <c r="BC371" s="178">
        <v>0</v>
      </c>
      <c r="BD371" s="178">
        <v>1.2920309053792567E-2</v>
      </c>
      <c r="BE371" s="178">
        <v>1.2682320410145834E-2</v>
      </c>
      <c r="BF371" s="178">
        <v>0.13091210286334698</v>
      </c>
      <c r="BG371" s="217">
        <v>0</v>
      </c>
      <c r="BH371" s="218">
        <v>1.6073599753178354E-2</v>
      </c>
      <c r="BI371" s="218" t="s">
        <v>273</v>
      </c>
    </row>
    <row r="372" spans="1:61" x14ac:dyDescent="0.2">
      <c r="A372" s="170">
        <v>42643</v>
      </c>
      <c r="B372" s="208">
        <v>1.8656716417910446</v>
      </c>
      <c r="C372" s="209">
        <v>1.7431192660550461</v>
      </c>
      <c r="D372" s="209">
        <v>4.7619047619047619</v>
      </c>
      <c r="E372" s="209">
        <v>3.4026465028355388</v>
      </c>
      <c r="F372" s="209">
        <v>3.9392712550607287</v>
      </c>
      <c r="G372" s="209">
        <v>2.5925925925925926</v>
      </c>
      <c r="H372" s="209">
        <v>3.4285714285714288</v>
      </c>
      <c r="I372" s="209"/>
      <c r="J372" s="210">
        <v>2.6067029504439989</v>
      </c>
      <c r="K372" s="210"/>
      <c r="L372" s="246">
        <v>1.3114319777453967</v>
      </c>
      <c r="M372" s="211"/>
      <c r="N372" s="245">
        <v>1.9836026149202748</v>
      </c>
      <c r="O372" s="213"/>
      <c r="P372" s="214"/>
      <c r="Q372" s="214" t="s">
        <v>232</v>
      </c>
      <c r="R372" s="214" t="s">
        <v>232</v>
      </c>
      <c r="S372" s="214" t="s">
        <v>232</v>
      </c>
      <c r="T372" s="214" t="s">
        <v>232</v>
      </c>
      <c r="U372" s="214">
        <v>2.6766595289079227</v>
      </c>
      <c r="V372" s="214">
        <v>2.7659574468085046</v>
      </c>
      <c r="W372" s="214">
        <v>1.8085106382978753</v>
      </c>
      <c r="X372" s="214" t="s">
        <v>232</v>
      </c>
      <c r="Y372" s="222" t="s">
        <v>232</v>
      </c>
      <c r="Z372" s="222">
        <v>1.6129032258064515</v>
      </c>
      <c r="AA372" s="215"/>
      <c r="AB372" s="216">
        <v>2.2160077099551887</v>
      </c>
      <c r="AC372" s="177">
        <v>8.4507042253521121</v>
      </c>
      <c r="AD372" s="178">
        <v>1.8656716417910446</v>
      </c>
      <c r="AE372" s="178"/>
      <c r="AF372" s="178">
        <v>6.557377049180328</v>
      </c>
      <c r="AG372" s="178">
        <v>1.1890243902439024</v>
      </c>
      <c r="AH372" s="178">
        <v>3.4285714285714288</v>
      </c>
      <c r="AI372" s="178"/>
      <c r="AJ372" s="217">
        <v>1.3114319777453967</v>
      </c>
      <c r="AK372" s="218">
        <v>3.1931836479889872</v>
      </c>
      <c r="AL372" s="170">
        <v>42643</v>
      </c>
      <c r="AM372" s="208">
        <v>0</v>
      </c>
      <c r="AN372" s="209">
        <v>0.10158220928031031</v>
      </c>
      <c r="AO372" s="209">
        <v>3.8580246913580245E-3</v>
      </c>
      <c r="AP372" s="209">
        <v>1.2014155214420112E-2</v>
      </c>
      <c r="AQ372" s="209">
        <v>2.0465910910999981E-2</v>
      </c>
      <c r="AR372" s="209">
        <v>0</v>
      </c>
      <c r="AS372" s="209">
        <v>1.4786752649220055E-2</v>
      </c>
      <c r="AT372" s="209">
        <v>7.6730856290779248E-2</v>
      </c>
      <c r="AU372" s="210">
        <v>1.7247212253480953E-2</v>
      </c>
      <c r="AV372" s="210"/>
      <c r="AW372" s="246">
        <v>6.0885580772333586E-3</v>
      </c>
      <c r="AX372" s="211"/>
      <c r="AY372" s="212">
        <v>2.1440931660483518E-3</v>
      </c>
      <c r="AZ372" s="177">
        <v>0.29737269132092192</v>
      </c>
      <c r="BA372" s="178">
        <v>0</v>
      </c>
      <c r="BB372" s="178">
        <v>0</v>
      </c>
      <c r="BC372" s="178">
        <v>0</v>
      </c>
      <c r="BD372" s="178">
        <v>0</v>
      </c>
      <c r="BE372" s="178">
        <v>1.8109923636521804E-2</v>
      </c>
      <c r="BF372" s="178">
        <v>9.8184077147510249E-2</v>
      </c>
      <c r="BG372" s="217">
        <v>4.6727230063187714E-2</v>
      </c>
      <c r="BH372" s="218">
        <v>2.7790343217976052E-2</v>
      </c>
      <c r="BI372" s="240">
        <v>8.0192153533740318E-2</v>
      </c>
    </row>
    <row r="373" spans="1:61" x14ac:dyDescent="0.2">
      <c r="A373" s="170">
        <v>42646</v>
      </c>
      <c r="B373" s="208">
        <v>1.8656716417910446</v>
      </c>
      <c r="C373" s="209">
        <v>1.0865561694290977</v>
      </c>
      <c r="D373" s="209">
        <v>8.0928571428571434</v>
      </c>
      <c r="E373" s="209">
        <v>5.9590316573556796</v>
      </c>
      <c r="F373" s="209">
        <v>3.6734693877551026</v>
      </c>
      <c r="G373" s="209">
        <v>2.5925925925925926</v>
      </c>
      <c r="H373" s="209">
        <v>1.5353535353535352</v>
      </c>
      <c r="I373" s="209">
        <v>19.913043478260871</v>
      </c>
      <c r="J373" s="210">
        <v>2.6067029504439989</v>
      </c>
      <c r="K373" s="210"/>
      <c r="L373" s="246">
        <v>0.64909259504570138</v>
      </c>
      <c r="M373" s="211"/>
      <c r="N373" s="245">
        <v>1.4116105819408253</v>
      </c>
      <c r="O373" s="213"/>
      <c r="P373" s="214"/>
      <c r="Q373" s="214"/>
      <c r="R373" s="214"/>
      <c r="S373" s="214"/>
      <c r="T373" s="214"/>
      <c r="U373" s="214">
        <v>2.6766595289079227</v>
      </c>
      <c r="V373" s="214">
        <v>2.7659574468085046</v>
      </c>
      <c r="W373" s="214">
        <v>1.8085106382978753</v>
      </c>
      <c r="X373" s="214"/>
      <c r="Y373" s="222"/>
      <c r="Z373" s="222">
        <v>1.6129032258064515</v>
      </c>
      <c r="AA373" s="215"/>
      <c r="AB373" s="216">
        <v>2.2160077099551887</v>
      </c>
      <c r="AC373" s="177">
        <v>8.3333333333333321</v>
      </c>
      <c r="AD373" s="178">
        <v>1.8656716417910446</v>
      </c>
      <c r="AE373" s="178"/>
      <c r="AF373" s="178">
        <v>6.557377049180328</v>
      </c>
      <c r="AG373" s="178">
        <v>2.0783132530120483</v>
      </c>
      <c r="AH373" s="178">
        <v>1.5353535353535352</v>
      </c>
      <c r="AI373" s="178">
        <v>19.913043478260871</v>
      </c>
      <c r="AJ373" s="217">
        <v>0.64909259504570138</v>
      </c>
      <c r="AK373" s="218">
        <v>3.6710046648917558</v>
      </c>
      <c r="AL373" s="170">
        <v>42646</v>
      </c>
      <c r="AM373" s="208">
        <v>0</v>
      </c>
      <c r="AN373" s="209">
        <v>2.4522252721725528E-2</v>
      </c>
      <c r="AO373" s="209">
        <v>0</v>
      </c>
      <c r="AP373" s="209">
        <v>3.2558686217940684E-3</v>
      </c>
      <c r="AQ373" s="209">
        <v>3.2558686217940684E-3</v>
      </c>
      <c r="AR373" s="209">
        <v>2.3998636042737609E-5</v>
      </c>
      <c r="AS373" s="209">
        <v>1.3602057333110434E-2</v>
      </c>
      <c r="AT373" s="209">
        <v>0</v>
      </c>
      <c r="AU373" s="210">
        <v>0</v>
      </c>
      <c r="AV373" s="210"/>
      <c r="AW373" s="246">
        <v>0</v>
      </c>
      <c r="AX373" s="211"/>
      <c r="AY373" s="212">
        <v>6.4716507575063103E-4</v>
      </c>
      <c r="AZ373" s="177">
        <v>0.36157815876521188</v>
      </c>
      <c r="BA373" s="178">
        <v>0</v>
      </c>
      <c r="BB373" s="178">
        <v>0</v>
      </c>
      <c r="BC373" s="178">
        <v>0</v>
      </c>
      <c r="BD373" s="178">
        <v>2.2800545389045707E-2</v>
      </c>
      <c r="BE373" s="178">
        <v>1.6658980199767831E-2</v>
      </c>
      <c r="BF373" s="178">
        <v>0</v>
      </c>
      <c r="BG373" s="217">
        <v>0</v>
      </c>
      <c r="BH373" s="218">
        <v>2.1538131369113412E-2</v>
      </c>
      <c r="BI373" s="218" t="s">
        <v>273</v>
      </c>
    </row>
    <row r="374" spans="1:61" x14ac:dyDescent="0.2">
      <c r="A374" s="170">
        <v>42647</v>
      </c>
      <c r="B374" s="208">
        <v>1.6791044776119404</v>
      </c>
      <c r="C374" s="209">
        <v>0.71559633027522929</v>
      </c>
      <c r="D374" s="209">
        <v>1.1764705882352942</v>
      </c>
      <c r="E374" s="209">
        <v>5.2141527001862196</v>
      </c>
      <c r="F374" s="209">
        <v>4.077883908890521</v>
      </c>
      <c r="G374" s="209">
        <v>2.6022304832713754</v>
      </c>
      <c r="H374" s="209">
        <v>1.8800000000000001</v>
      </c>
      <c r="I374" s="209">
        <v>12.956521739130435</v>
      </c>
      <c r="J374" s="210">
        <v>2.5494127757089662</v>
      </c>
      <c r="K374" s="210"/>
      <c r="L374" s="246">
        <v>0.66225165562913912</v>
      </c>
      <c r="M374" s="211"/>
      <c r="N374" s="245">
        <v>1.8489865970544683</v>
      </c>
      <c r="O374" s="213"/>
      <c r="P374" s="214"/>
      <c r="Q374" s="214"/>
      <c r="R374" s="214"/>
      <c r="S374" s="214"/>
      <c r="T374" s="214"/>
      <c r="U374" s="214">
        <v>2.6766595289079227</v>
      </c>
      <c r="V374" s="214"/>
      <c r="W374" s="214">
        <v>1.8085106382978753</v>
      </c>
      <c r="X374" s="214"/>
      <c r="Y374" s="222">
        <v>2.4731182795698894</v>
      </c>
      <c r="Z374" s="222">
        <v>2.1621621621621623</v>
      </c>
      <c r="AA374" s="215"/>
      <c r="AB374" s="216">
        <v>2.2801126522344624</v>
      </c>
      <c r="AC374" s="177">
        <v>8.3333333333333321</v>
      </c>
      <c r="AD374" s="178">
        <v>1.6791044776119404</v>
      </c>
      <c r="AE374" s="178"/>
      <c r="AF374" s="178">
        <v>8.3333333333333321</v>
      </c>
      <c r="AG374" s="178">
        <v>2.0783132530120483</v>
      </c>
      <c r="AH374" s="178">
        <v>1.8800000000000001</v>
      </c>
      <c r="AI374" s="178">
        <v>12.956521739130435</v>
      </c>
      <c r="AJ374" s="217">
        <v>0.66225165562913912</v>
      </c>
      <c r="AK374" s="218">
        <v>2.1965947733131173</v>
      </c>
      <c r="AL374" s="170">
        <v>42647</v>
      </c>
      <c r="AM374" s="208">
        <v>0</v>
      </c>
      <c r="AN374" s="209">
        <v>3.4931983934081952E-3</v>
      </c>
      <c r="AO374" s="209">
        <v>3.8580246913580245E-3</v>
      </c>
      <c r="AP374" s="209">
        <v>2.5721362112173141E-3</v>
      </c>
      <c r="AQ374" s="209">
        <v>2.5721362112173141E-3</v>
      </c>
      <c r="AR374" s="209">
        <v>5.5301204794134482E-5</v>
      </c>
      <c r="AS374" s="209">
        <v>4.4272502739059451E-2</v>
      </c>
      <c r="AT374" s="209">
        <v>0</v>
      </c>
      <c r="AU374" s="210">
        <v>0</v>
      </c>
      <c r="AV374" s="210"/>
      <c r="AW374" s="246">
        <v>8.4303111838615746E-3</v>
      </c>
      <c r="AX374" s="211"/>
      <c r="AY374" s="212">
        <v>1.0482597804934177E-3</v>
      </c>
      <c r="AZ374" s="177">
        <v>0.15882405104640146</v>
      </c>
      <c r="BA374" s="178">
        <v>0</v>
      </c>
      <c r="BB374" s="178">
        <v>0</v>
      </c>
      <c r="BC374" s="178">
        <v>5.1986192259391127E-2</v>
      </c>
      <c r="BD374" s="178">
        <v>0</v>
      </c>
      <c r="BE374" s="178">
        <v>5.4222293617953998E-2</v>
      </c>
      <c r="BF374" s="178">
        <v>0</v>
      </c>
      <c r="BG374" s="217">
        <v>6.4699241625952211E-2</v>
      </c>
      <c r="BH374" s="218">
        <v>3.6331750743784454E-2</v>
      </c>
      <c r="BI374" s="218" t="s">
        <v>273</v>
      </c>
    </row>
    <row r="375" spans="1:61" x14ac:dyDescent="0.2">
      <c r="A375" s="170">
        <v>42648</v>
      </c>
      <c r="B375" s="208">
        <v>1.6666666666666667</v>
      </c>
      <c r="C375" s="209">
        <v>0.72859744990892528</v>
      </c>
      <c r="D375" s="209">
        <v>9.409411764705883</v>
      </c>
      <c r="E375" s="209">
        <v>3.7037037037037033</v>
      </c>
      <c r="F375" s="209">
        <v>2.066580559143369</v>
      </c>
      <c r="G375" s="209">
        <v>2.9629629629629632</v>
      </c>
      <c r="H375" s="209">
        <v>1.9607843137254901</v>
      </c>
      <c r="I375" s="209">
        <v>12.956521739130435</v>
      </c>
      <c r="J375" s="210">
        <v>2.5494127757089662</v>
      </c>
      <c r="K375" s="210"/>
      <c r="L375" s="246">
        <v>1.3245033112582782</v>
      </c>
      <c r="M375" s="211"/>
      <c r="N375" s="245">
        <v>2.1850646680463655</v>
      </c>
      <c r="O375" s="213"/>
      <c r="P375" s="214"/>
      <c r="Q375" s="214"/>
      <c r="R375" s="214"/>
      <c r="S375" s="214"/>
      <c r="T375" s="214"/>
      <c r="U375" s="214"/>
      <c r="V375" s="214"/>
      <c r="W375" s="214">
        <v>1.8085106382978753</v>
      </c>
      <c r="X375" s="214"/>
      <c r="Y375" s="222"/>
      <c r="Z375" s="222">
        <v>0.54054054054054057</v>
      </c>
      <c r="AA375" s="215"/>
      <c r="AB375" s="216">
        <v>1.1745255894192079</v>
      </c>
      <c r="AC375" s="177">
        <v>8.3333333333333321</v>
      </c>
      <c r="AD375" s="178">
        <v>1.6666666666666667</v>
      </c>
      <c r="AE375" s="178"/>
      <c r="AF375" s="178">
        <v>8.3333333333333321</v>
      </c>
      <c r="AG375" s="178">
        <v>2.9850746268656714</v>
      </c>
      <c r="AH375" s="178">
        <v>1.9607843137254901</v>
      </c>
      <c r="AI375" s="178">
        <v>12.956521739130435</v>
      </c>
      <c r="AJ375" s="217">
        <v>1.3245033112582782</v>
      </c>
      <c r="AK375" s="218">
        <v>2.0058332291313121</v>
      </c>
      <c r="AL375" s="170">
        <v>42648</v>
      </c>
      <c r="AM375" s="208">
        <v>6.855599426810033E-3</v>
      </c>
      <c r="AN375" s="209">
        <v>2.6548307789902277E-3</v>
      </c>
      <c r="AO375" s="209">
        <v>7.716049382716049E-3</v>
      </c>
      <c r="AP375" s="209">
        <v>6.6159250394855471E-2</v>
      </c>
      <c r="AQ375" s="209">
        <v>6.6159250394855471E-2</v>
      </c>
      <c r="AR375" s="209">
        <v>2.0868379167597917E-5</v>
      </c>
      <c r="AS375" s="209">
        <v>0.11337972951212053</v>
      </c>
      <c r="AT375" s="209">
        <v>0</v>
      </c>
      <c r="AU375" s="210">
        <v>0</v>
      </c>
      <c r="AV375" s="210"/>
      <c r="AW375" s="246">
        <v>2.2246654512968044E-3</v>
      </c>
      <c r="AX375" s="211"/>
      <c r="AY375" s="212">
        <v>4.8459458397144845E-3</v>
      </c>
      <c r="AZ375" s="177">
        <v>0</v>
      </c>
      <c r="BA375" s="178">
        <v>0.10387271858803089</v>
      </c>
      <c r="BB375" s="178">
        <v>0</v>
      </c>
      <c r="BC375" s="178">
        <v>9.7474110486358359E-3</v>
      </c>
      <c r="BD375" s="178">
        <v>0.11552276330449825</v>
      </c>
      <c r="BE375" s="178">
        <v>0.13886066076193573</v>
      </c>
      <c r="BF375" s="178">
        <v>0</v>
      </c>
      <c r="BG375" s="217">
        <v>1.707341098462628E-2</v>
      </c>
      <c r="BH375" s="218">
        <v>9.8016958984925268E-2</v>
      </c>
      <c r="BI375" s="218" t="s">
        <v>273</v>
      </c>
    </row>
    <row r="376" spans="1:61" x14ac:dyDescent="0.2">
      <c r="A376" s="170">
        <v>42649</v>
      </c>
      <c r="B376" s="208">
        <v>2.7173913043478262</v>
      </c>
      <c r="C376" s="209">
        <v>0.71559633027522929</v>
      </c>
      <c r="D376" s="209">
        <v>2.3809523809523809</v>
      </c>
      <c r="E376" s="209">
        <v>2.8301886792452833</v>
      </c>
      <c r="F376" s="209">
        <v>2.0790800383317363</v>
      </c>
      <c r="G376" s="209">
        <v>2.9629629629629632</v>
      </c>
      <c r="H376" s="209">
        <v>1.8972332015810278</v>
      </c>
      <c r="I376" s="209">
        <v>12.956521739130435</v>
      </c>
      <c r="J376" s="210">
        <v>2.5494127757089662</v>
      </c>
      <c r="K376" s="210"/>
      <c r="L376" s="246">
        <v>1.3112582781456954</v>
      </c>
      <c r="M376" s="211"/>
      <c r="N376" s="245">
        <v>1.9160083485348711</v>
      </c>
      <c r="O376" s="213"/>
      <c r="P376" s="214"/>
      <c r="Q376" s="214"/>
      <c r="R376" s="214"/>
      <c r="S376" s="214"/>
      <c r="T376" s="214">
        <v>3.5407725321888379</v>
      </c>
      <c r="U376" s="214"/>
      <c r="V376" s="214"/>
      <c r="W376" s="214">
        <v>1.8085106382978753</v>
      </c>
      <c r="X376" s="214">
        <v>1.6129032258064515</v>
      </c>
      <c r="Y376" s="222"/>
      <c r="Z376" s="222">
        <v>0.54054054054054057</v>
      </c>
      <c r="AA376" s="215"/>
      <c r="AB376" s="216">
        <v>1.8756817342084262</v>
      </c>
      <c r="AC376" s="177">
        <v>15.068493150684931</v>
      </c>
      <c r="AD376" s="178">
        <v>2.7173913043478262</v>
      </c>
      <c r="AE376" s="178"/>
      <c r="AF376" s="178">
        <v>8.3333333333333321</v>
      </c>
      <c r="AG376" s="178"/>
      <c r="AH376" s="178">
        <v>1.8972332015810278</v>
      </c>
      <c r="AI376" s="178">
        <v>12.956521739130435</v>
      </c>
      <c r="AJ376" s="217">
        <v>1.3112582781456954</v>
      </c>
      <c r="AK376" s="218">
        <v>5.8482856110051866</v>
      </c>
      <c r="AL376" s="170">
        <v>42649</v>
      </c>
      <c r="AM376" s="208">
        <v>3.8430302551290996E-3</v>
      </c>
      <c r="AN376" s="209">
        <v>2.095919036044917E-3</v>
      </c>
      <c r="AO376" s="209">
        <v>7.716049382716049E-3</v>
      </c>
      <c r="AP376" s="209">
        <v>5.8605635192293228E-3</v>
      </c>
      <c r="AQ376" s="209">
        <v>5.8605635192293228E-3</v>
      </c>
      <c r="AR376" s="209">
        <v>0</v>
      </c>
      <c r="AS376" s="209">
        <v>1.3163281290106874E-3</v>
      </c>
      <c r="AT376" s="209">
        <v>0</v>
      </c>
      <c r="AU376" s="210">
        <v>0</v>
      </c>
      <c r="AV376" s="210"/>
      <c r="AW376" s="246">
        <v>7.7277852518731092E-3</v>
      </c>
      <c r="AX376" s="211"/>
      <c r="AY376" s="212">
        <v>8.1859410088609621E-4</v>
      </c>
      <c r="AZ376" s="177">
        <v>0.41632176784929065</v>
      </c>
      <c r="BA376" s="178">
        <v>5.8227731138319742E-2</v>
      </c>
      <c r="BB376" s="178">
        <v>0</v>
      </c>
      <c r="BC376" s="178">
        <v>4.2888608613997681E-2</v>
      </c>
      <c r="BD376" s="178">
        <v>2.2800545389045707E-2</v>
      </c>
      <c r="BE376" s="178">
        <v>1.6121593741710803E-3</v>
      </c>
      <c r="BF376" s="178">
        <v>0</v>
      </c>
      <c r="BG376" s="217">
        <v>5.9307638157122873E-2</v>
      </c>
      <c r="BH376" s="218">
        <v>3.8030186246034541E-2</v>
      </c>
      <c r="BI376" s="218" t="s">
        <v>273</v>
      </c>
    </row>
    <row r="377" spans="1:61" x14ac:dyDescent="0.2">
      <c r="A377" s="170">
        <v>42650</v>
      </c>
      <c r="B377" s="208">
        <v>1.5761821366024518</v>
      </c>
      <c r="C377" s="209">
        <v>0.73394495412844041</v>
      </c>
      <c r="D377" s="209">
        <v>8.3333333333333321</v>
      </c>
      <c r="E377" s="209">
        <v>5.6603773584905666</v>
      </c>
      <c r="F377" s="209">
        <v>2.0790800383317363</v>
      </c>
      <c r="G377" s="209">
        <v>1.8518518518518516</v>
      </c>
      <c r="H377" s="209">
        <v>2.7272727272727271</v>
      </c>
      <c r="I377" s="209">
        <v>12.956521739130435</v>
      </c>
      <c r="J377" s="210">
        <v>2.5207676883414498</v>
      </c>
      <c r="K377" s="210"/>
      <c r="L377" s="246">
        <v>1.3245033112582782</v>
      </c>
      <c r="M377" s="211"/>
      <c r="N377" s="245">
        <v>2.1073436805695707</v>
      </c>
      <c r="O377" s="213"/>
      <c r="P377" s="214"/>
      <c r="Q377" s="214"/>
      <c r="R377" s="214"/>
      <c r="S377" s="214"/>
      <c r="T377" s="214">
        <v>3.5407725321888379</v>
      </c>
      <c r="U377" s="214"/>
      <c r="V377" s="214"/>
      <c r="W377" s="214">
        <v>1.8085106382978753</v>
      </c>
      <c r="X377" s="214">
        <v>1.0752688172043012</v>
      </c>
      <c r="Y377" s="222">
        <v>2.1505376344086025</v>
      </c>
      <c r="Z377" s="222">
        <v>0.54054054054054057</v>
      </c>
      <c r="AA377" s="215"/>
      <c r="AB377" s="216">
        <v>1.8231260325280314</v>
      </c>
      <c r="AC377" s="177">
        <v>15.068493150684931</v>
      </c>
      <c r="AD377" s="178">
        <v>1.5761821366024518</v>
      </c>
      <c r="AE377" s="178"/>
      <c r="AF377" s="178">
        <v>16.666666666666664</v>
      </c>
      <c r="AG377" s="178">
        <v>7.3235294117647065</v>
      </c>
      <c r="AH377" s="178">
        <v>2.7272727272727271</v>
      </c>
      <c r="AI377" s="178">
        <v>12.956521739130435</v>
      </c>
      <c r="AJ377" s="217">
        <v>1.3245033112582782</v>
      </c>
      <c r="AK377" s="218">
        <v>3.1133539731244122</v>
      </c>
      <c r="AL377" s="170">
        <v>42650</v>
      </c>
      <c r="AM377" s="208">
        <v>2.8235676837237646E-3</v>
      </c>
      <c r="AN377" s="209">
        <v>1.2645378184137666E-2</v>
      </c>
      <c r="AO377" s="209">
        <v>0</v>
      </c>
      <c r="AP377" s="209">
        <v>6.5117372435881367E-3</v>
      </c>
      <c r="AQ377" s="209">
        <v>6.5117372435881367E-3</v>
      </c>
      <c r="AR377" s="209">
        <v>0</v>
      </c>
      <c r="AS377" s="209">
        <v>3.194289593065934E-2</v>
      </c>
      <c r="AT377" s="209">
        <v>0</v>
      </c>
      <c r="AU377" s="210">
        <v>0</v>
      </c>
      <c r="AV377" s="210"/>
      <c r="AW377" s="246">
        <v>0</v>
      </c>
      <c r="AX377" s="211"/>
      <c r="AY377" s="212">
        <v>1.3337014108625173E-3</v>
      </c>
      <c r="AZ377" s="177">
        <v>0</v>
      </c>
      <c r="BA377" s="178">
        <v>4.2781328541269197E-2</v>
      </c>
      <c r="BB377" s="178">
        <v>0</v>
      </c>
      <c r="BC377" s="178">
        <v>0</v>
      </c>
      <c r="BD377" s="178">
        <v>6.080145437078855E-2</v>
      </c>
      <c r="BE377" s="178">
        <v>3.9121734146551547E-2</v>
      </c>
      <c r="BF377" s="178">
        <v>0</v>
      </c>
      <c r="BG377" s="217">
        <v>0</v>
      </c>
      <c r="BH377" s="218">
        <v>3.2024124469961772E-2</v>
      </c>
      <c r="BI377" s="218" t="s">
        <v>273</v>
      </c>
    </row>
    <row r="378" spans="1:61" x14ac:dyDescent="0.2">
      <c r="A378" s="170">
        <v>42653</v>
      </c>
      <c r="B378" s="208">
        <v>1.3605442176870748</v>
      </c>
      <c r="C378" s="209">
        <v>0.53113553113553114</v>
      </c>
      <c r="D378" s="209">
        <v>8.3333333333333321</v>
      </c>
      <c r="E378" s="209">
        <v>4.5955882352941178</v>
      </c>
      <c r="F378" s="209">
        <v>2.0366513952519782</v>
      </c>
      <c r="G378" s="209">
        <v>0.74626865671641784</v>
      </c>
      <c r="H378" s="209">
        <v>3.7154150197628457</v>
      </c>
      <c r="I378" s="209">
        <v>12.58445945945946</v>
      </c>
      <c r="J378" s="210">
        <v>2.5867136978248091</v>
      </c>
      <c r="K378" s="210"/>
      <c r="L378" s="246">
        <v>0.64900662251655639</v>
      </c>
      <c r="M378" s="211"/>
      <c r="N378" s="245">
        <v>2.7061920415346687</v>
      </c>
      <c r="O378" s="213"/>
      <c r="P378" s="214"/>
      <c r="Q378" s="214"/>
      <c r="R378" s="214"/>
      <c r="S378" s="214"/>
      <c r="T378" s="214">
        <v>3.5407725321888379</v>
      </c>
      <c r="U378" s="214"/>
      <c r="V378" s="214"/>
      <c r="W378" s="214">
        <v>1.8085106382978753</v>
      </c>
      <c r="X378" s="214">
        <v>3.225806451612903</v>
      </c>
      <c r="Y378" s="222">
        <v>2.1505376344086025</v>
      </c>
      <c r="Z378" s="222">
        <v>0.54054054054054057</v>
      </c>
      <c r="AA378" s="215"/>
      <c r="AB378" s="216">
        <v>2.2532335594097517</v>
      </c>
      <c r="AC378" s="177">
        <v>12.054794520547945</v>
      </c>
      <c r="AD378" s="178">
        <v>1.3605442176870748</v>
      </c>
      <c r="AE378" s="178"/>
      <c r="AF378" s="178">
        <v>8.3333333333333321</v>
      </c>
      <c r="AG378" s="178">
        <v>5.2222222222222223</v>
      </c>
      <c r="AH378" s="178">
        <v>3.7154150197628457</v>
      </c>
      <c r="AI378" s="178">
        <v>12.58445945945946</v>
      </c>
      <c r="AJ378" s="217">
        <v>0.64900662251655639</v>
      </c>
      <c r="AK378" s="218">
        <v>3.5867986610428892</v>
      </c>
      <c r="AL378" s="170">
        <v>42653</v>
      </c>
      <c r="AM378" s="208">
        <v>9.8738959163078496E-3</v>
      </c>
      <c r="AN378" s="209">
        <v>6.9165328189482256E-3</v>
      </c>
      <c r="AO378" s="209">
        <v>0</v>
      </c>
      <c r="AP378" s="209">
        <v>3.2558686217940684E-3</v>
      </c>
      <c r="AQ378" s="209">
        <v>3.2558686217940684E-3</v>
      </c>
      <c r="AR378" s="209">
        <v>5.4153443939916601E-4</v>
      </c>
      <c r="AS378" s="209">
        <v>8.7755208600712488E-3</v>
      </c>
      <c r="AT378" s="209">
        <v>5.1153904193852837E-2</v>
      </c>
      <c r="AU378" s="210">
        <v>3.3167715872078757E-2</v>
      </c>
      <c r="AV378" s="210"/>
      <c r="AW378" s="246">
        <v>0</v>
      </c>
      <c r="AX378" s="211"/>
      <c r="AY378" s="212">
        <v>2.459063240938393E-3</v>
      </c>
      <c r="AZ378" s="177">
        <v>0</v>
      </c>
      <c r="BA378" s="178">
        <v>0.14960448358042211</v>
      </c>
      <c r="BB378" s="178">
        <v>0</v>
      </c>
      <c r="BC378" s="178">
        <v>0</v>
      </c>
      <c r="BD378" s="178">
        <v>3.8000908981742844E-3</v>
      </c>
      <c r="BE378" s="178">
        <v>1.0747729161140536E-2</v>
      </c>
      <c r="BF378" s="178">
        <v>6.545605143167349E-2</v>
      </c>
      <c r="BG378" s="217">
        <v>0</v>
      </c>
      <c r="BH378" s="218">
        <v>5.2405350496962808E-2</v>
      </c>
      <c r="BI378" s="218" t="s">
        <v>273</v>
      </c>
    </row>
    <row r="379" spans="1:61" x14ac:dyDescent="0.2">
      <c r="A379" s="170">
        <v>42655</v>
      </c>
      <c r="B379" s="208">
        <v>2.3529411764705883</v>
      </c>
      <c r="C379" s="209">
        <v>0.49189287666241577</v>
      </c>
      <c r="D379" s="209">
        <v>8.3333333333333321</v>
      </c>
      <c r="E379" s="209">
        <v>7.1559633027522942</v>
      </c>
      <c r="F379" s="209">
        <v>2.0664944587951006</v>
      </c>
      <c r="G379" s="209">
        <v>0.74626865671641784</v>
      </c>
      <c r="H379" s="209">
        <v>3.7735849056603774</v>
      </c>
      <c r="I379" s="209">
        <v>12.58445945945946</v>
      </c>
      <c r="J379" s="210">
        <v>1.1467215524845633</v>
      </c>
      <c r="K379" s="210"/>
      <c r="L379" s="246">
        <v>1.8373052855811478</v>
      </c>
      <c r="M379" s="211"/>
      <c r="N379" s="245">
        <v>3.2322118761242526</v>
      </c>
      <c r="O379" s="213"/>
      <c r="P379" s="214"/>
      <c r="Q379" s="214"/>
      <c r="R379" s="214"/>
      <c r="S379" s="214">
        <v>3.5416666666666727</v>
      </c>
      <c r="T379" s="214">
        <v>3.5407725321888379</v>
      </c>
      <c r="U379" s="214"/>
      <c r="V379" s="214"/>
      <c r="W379" s="214">
        <v>1.8085106382978753</v>
      </c>
      <c r="X379" s="214">
        <v>3.225806451612903</v>
      </c>
      <c r="Y379" s="222">
        <v>2.1505376344086025</v>
      </c>
      <c r="Z379" s="222">
        <v>2.1621621621621623</v>
      </c>
      <c r="AA379" s="215"/>
      <c r="AB379" s="216">
        <v>2.7382426808895093</v>
      </c>
      <c r="AC379" s="177">
        <v>12.054794520547945</v>
      </c>
      <c r="AD379" s="178">
        <v>2.3529411764705883</v>
      </c>
      <c r="AE379" s="178"/>
      <c r="AF379" s="178">
        <v>8.3333333333333321</v>
      </c>
      <c r="AG379" s="178"/>
      <c r="AH379" s="178">
        <v>3.7735849056603774</v>
      </c>
      <c r="AI379" s="178">
        <v>12.58445945945946</v>
      </c>
      <c r="AJ379" s="217">
        <v>1.8373052855811478</v>
      </c>
      <c r="AK379" s="218">
        <v>3.5671826901185502</v>
      </c>
      <c r="AL379" s="170">
        <v>42655</v>
      </c>
      <c r="AM379" s="208">
        <v>1.2199186949962716E-3</v>
      </c>
      <c r="AN379" s="209">
        <v>1.18070105697197E-2</v>
      </c>
      <c r="AO379" s="209">
        <v>0</v>
      </c>
      <c r="AP379" s="209">
        <v>3.2363334100633037E-2</v>
      </c>
      <c r="AQ379" s="209">
        <v>3.2363334100633037E-2</v>
      </c>
      <c r="AR379" s="209">
        <v>3.130256875139688E-4</v>
      </c>
      <c r="AS379" s="209">
        <v>2.6458195393114815E-2</v>
      </c>
      <c r="AT379" s="209">
        <v>2.5576952096926418E-2</v>
      </c>
      <c r="AU379" s="210">
        <v>6.6335431744157514E-3</v>
      </c>
      <c r="AV379" s="210"/>
      <c r="AW379" s="246">
        <v>1.1123327256484022E-2</v>
      </c>
      <c r="AX379" s="211"/>
      <c r="AY379" s="212">
        <v>2.0546875979155018E-3</v>
      </c>
      <c r="AZ379" s="177">
        <v>0</v>
      </c>
      <c r="BA379" s="178">
        <v>1.8483616590852618E-2</v>
      </c>
      <c r="BB379" s="178">
        <v>0</v>
      </c>
      <c r="BC379" s="178">
        <v>0</v>
      </c>
      <c r="BD379" s="178">
        <v>0</v>
      </c>
      <c r="BE379" s="178">
        <v>3.2404403420838716E-2</v>
      </c>
      <c r="BF379" s="178">
        <v>3.2728025715836745E-2</v>
      </c>
      <c r="BG379" s="217">
        <v>8.5367054923131402E-2</v>
      </c>
      <c r="BH379" s="218">
        <v>2.4885772359055612E-2</v>
      </c>
      <c r="BI379" s="218" t="s">
        <v>273</v>
      </c>
    </row>
    <row r="380" spans="1:61" x14ac:dyDescent="0.2">
      <c r="A380" s="170">
        <v>42656</v>
      </c>
      <c r="B380" s="208">
        <v>6.386554621848739</v>
      </c>
      <c r="C380" s="209">
        <v>0.51188299817184646</v>
      </c>
      <c r="D380" s="209">
        <v>8.3333333333333321</v>
      </c>
      <c r="E380" s="209">
        <v>6.238532110091743</v>
      </c>
      <c r="F380" s="209">
        <v>0.83333333333333337</v>
      </c>
      <c r="G380" s="209">
        <v>2.9850746268656714</v>
      </c>
      <c r="H380" s="209">
        <v>1.5325670498084289</v>
      </c>
      <c r="I380" s="209">
        <v>5.8277027027027026</v>
      </c>
      <c r="J380" s="210">
        <v>0.85269038518082907</v>
      </c>
      <c r="K380" s="210"/>
      <c r="L380" s="246">
        <v>0.65359477124183007</v>
      </c>
      <c r="M380" s="211"/>
      <c r="N380" s="245">
        <v>0.88966155550196513</v>
      </c>
      <c r="O380" s="213"/>
      <c r="P380" s="214"/>
      <c r="Q380" s="214"/>
      <c r="R380" s="214"/>
      <c r="S380" s="214">
        <v>3.5416666666666727</v>
      </c>
      <c r="T380" s="214">
        <v>3.5407725321888379</v>
      </c>
      <c r="U380" s="214"/>
      <c r="V380" s="214"/>
      <c r="W380" s="214">
        <v>1.8085106382978753</v>
      </c>
      <c r="X380" s="214">
        <v>3.225806451612903</v>
      </c>
      <c r="Y380" s="222">
        <v>2.1505376344086025</v>
      </c>
      <c r="Z380" s="222">
        <v>1.6216216216216217</v>
      </c>
      <c r="AA380" s="215"/>
      <c r="AB380" s="216">
        <v>2.6481525907994188</v>
      </c>
      <c r="AC380" s="177">
        <v>12.054794520547945</v>
      </c>
      <c r="AD380" s="178">
        <v>6.386554621848739</v>
      </c>
      <c r="AE380" s="178"/>
      <c r="AF380" s="178">
        <v>8.3333333333333321</v>
      </c>
      <c r="AG380" s="178"/>
      <c r="AH380" s="178">
        <v>1.5325670498084289</v>
      </c>
      <c r="AI380" s="178">
        <v>5.8277027027027026</v>
      </c>
      <c r="AJ380" s="217">
        <v>0.65359477124183007</v>
      </c>
      <c r="AK380" s="218">
        <v>0.92144745477012946</v>
      </c>
      <c r="AL380" s="170">
        <v>42656</v>
      </c>
      <c r="AM380" s="208">
        <v>0</v>
      </c>
      <c r="AN380" s="209">
        <v>1.2924834055610322E-2</v>
      </c>
      <c r="AO380" s="209">
        <v>0</v>
      </c>
      <c r="AP380" s="209">
        <v>0</v>
      </c>
      <c r="AQ380" s="209">
        <v>0</v>
      </c>
      <c r="AR380" s="209">
        <v>5.217094791899479E-4</v>
      </c>
      <c r="AS380" s="209">
        <v>3.1416364679055071E-2</v>
      </c>
      <c r="AT380" s="209">
        <v>0</v>
      </c>
      <c r="AU380" s="210">
        <v>0</v>
      </c>
      <c r="AV380" s="210"/>
      <c r="AW380" s="246">
        <v>6.4983648708932973E-2</v>
      </c>
      <c r="AX380" s="211"/>
      <c r="AY380" s="212">
        <v>1.6601547697329244E-3</v>
      </c>
      <c r="AZ380" s="177">
        <v>0</v>
      </c>
      <c r="BA380" s="178">
        <v>0</v>
      </c>
      <c r="BB380" s="178">
        <v>0</v>
      </c>
      <c r="BC380" s="178">
        <v>0</v>
      </c>
      <c r="BD380" s="178">
        <v>0</v>
      </c>
      <c r="BE380" s="178">
        <v>3.847687039688312E-2</v>
      </c>
      <c r="BF380" s="178">
        <v>0</v>
      </c>
      <c r="BG380" s="217">
        <v>0.498723320866715</v>
      </c>
      <c r="BH380" s="218">
        <v>3.128567425159217E-2</v>
      </c>
      <c r="BI380" s="218" t="s">
        <v>273</v>
      </c>
    </row>
    <row r="381" spans="1:61" x14ac:dyDescent="0.2">
      <c r="A381" s="170">
        <v>42657</v>
      </c>
      <c r="B381" s="208">
        <v>2.0338983050847457</v>
      </c>
      <c r="C381" s="209">
        <v>0.73923489188689706</v>
      </c>
      <c r="D381" s="209">
        <v>7.1428571428571423</v>
      </c>
      <c r="E381" s="209">
        <v>2.8571428571428572</v>
      </c>
      <c r="F381" s="209">
        <v>2.0750000000000002</v>
      </c>
      <c r="G381" s="209">
        <v>1.8867924528301887</v>
      </c>
      <c r="H381" s="209">
        <v>2.490421455938697</v>
      </c>
      <c r="I381" s="209">
        <v>7.0000000000000009</v>
      </c>
      <c r="J381" s="210">
        <v>0.85269038518082907</v>
      </c>
      <c r="K381" s="210"/>
      <c r="L381" s="246">
        <v>0.59755780722265528</v>
      </c>
      <c r="M381" s="211"/>
      <c r="N381" s="245">
        <v>2.3712719439646279</v>
      </c>
      <c r="O381" s="213"/>
      <c r="P381" s="214"/>
      <c r="Q381" s="214"/>
      <c r="R381" s="214"/>
      <c r="S381" s="214"/>
      <c r="T381" s="214"/>
      <c r="U381" s="214"/>
      <c r="V381" s="214"/>
      <c r="W381" s="214"/>
      <c r="X381" s="214">
        <v>0.53763440860215062</v>
      </c>
      <c r="Y381" s="222"/>
      <c r="Z381" s="222">
        <v>2.1505376344086025</v>
      </c>
      <c r="AA381" s="215"/>
      <c r="AB381" s="216">
        <v>1.3440860215053765</v>
      </c>
      <c r="AC381" s="177">
        <v>12.054794520547945</v>
      </c>
      <c r="AD381" s="178">
        <v>2.0338983050847457</v>
      </c>
      <c r="AE381" s="178"/>
      <c r="AF381" s="178">
        <v>8.3333333333333321</v>
      </c>
      <c r="AG381" s="178">
        <v>9.5555555555555554</v>
      </c>
      <c r="AH381" s="178">
        <v>2.490421455938697</v>
      </c>
      <c r="AI381" s="178">
        <v>7.0000000000000009</v>
      </c>
      <c r="AJ381" s="217">
        <v>0.59755780722265528</v>
      </c>
      <c r="AK381" s="218">
        <v>2.4186164620051644</v>
      </c>
      <c r="AL381" s="170">
        <v>42657</v>
      </c>
      <c r="AM381" s="208">
        <v>6.0136837077280994E-4</v>
      </c>
      <c r="AN381" s="209">
        <v>2.095919036044917E-3</v>
      </c>
      <c r="AO381" s="209">
        <v>0</v>
      </c>
      <c r="AP381" s="209">
        <v>5.2093897948705097E-3</v>
      </c>
      <c r="AQ381" s="209">
        <v>5.2093897948705097E-3</v>
      </c>
      <c r="AR381" s="209">
        <v>3.2867697188966724E-4</v>
      </c>
      <c r="AS381" s="209">
        <v>0.15572161766196432</v>
      </c>
      <c r="AT381" s="209">
        <v>3.5807732935696987E-2</v>
      </c>
      <c r="AU381" s="210">
        <v>0</v>
      </c>
      <c r="AV381" s="210"/>
      <c r="AW381" s="246">
        <v>1.1708765533141076E-2</v>
      </c>
      <c r="AX381" s="211"/>
      <c r="AY381" s="212">
        <v>3.6336391452158373E-3</v>
      </c>
      <c r="AZ381" s="177">
        <v>0</v>
      </c>
      <c r="BA381" s="178">
        <v>9.1116419814062186E-3</v>
      </c>
      <c r="BB381" s="178">
        <v>0</v>
      </c>
      <c r="BC381" s="178">
        <v>0</v>
      </c>
      <c r="BD381" s="178">
        <v>0</v>
      </c>
      <c r="BE381" s="178">
        <v>0.19071845396443882</v>
      </c>
      <c r="BF381" s="178">
        <v>4.581923600217145E-2</v>
      </c>
      <c r="BG381" s="217">
        <v>8.986005781382253E-2</v>
      </c>
      <c r="BH381" s="218">
        <v>9.5850838344374439E-2</v>
      </c>
      <c r="BI381" s="218" t="s">
        <v>273</v>
      </c>
    </row>
    <row r="382" spans="1:61" x14ac:dyDescent="0.2">
      <c r="A382" s="170">
        <v>42660</v>
      </c>
      <c r="B382" s="208">
        <v>8.1666666666666661</v>
      </c>
      <c r="C382" s="209">
        <v>0.73260073260073255</v>
      </c>
      <c r="D382" s="209">
        <v>7.1428571428571423</v>
      </c>
      <c r="E382" s="209">
        <v>2.8571428571428572</v>
      </c>
      <c r="F382" s="209">
        <v>1.6582642389900419</v>
      </c>
      <c r="G382" s="209">
        <v>1.1111111111111112</v>
      </c>
      <c r="H382" s="209">
        <v>2.8136882129277567</v>
      </c>
      <c r="I382" s="209">
        <v>7.0000000000000009</v>
      </c>
      <c r="J382" s="210">
        <v>9.7030285210232279</v>
      </c>
      <c r="K382" s="210"/>
      <c r="L382" s="246">
        <v>0.64935064935064934</v>
      </c>
      <c r="M382" s="211"/>
      <c r="N382" s="245">
        <v>3.9825043176069697</v>
      </c>
      <c r="O382" s="213"/>
      <c r="P382" s="214"/>
      <c r="Q382" s="214"/>
      <c r="R382" s="214"/>
      <c r="S382" s="214"/>
      <c r="T382" s="214"/>
      <c r="U382" s="214"/>
      <c r="V382" s="214"/>
      <c r="W382" s="214"/>
      <c r="X382" s="214">
        <v>3.225806451612903</v>
      </c>
      <c r="Y382" s="222"/>
      <c r="Z382" s="222">
        <v>0.54054054054054057</v>
      </c>
      <c r="AA382" s="215"/>
      <c r="AB382" s="216">
        <v>1.8831734960767217</v>
      </c>
      <c r="AC382" s="177">
        <v>4.9465240641711237</v>
      </c>
      <c r="AD382" s="178">
        <v>8.1666666666666661</v>
      </c>
      <c r="AE382" s="178"/>
      <c r="AF382" s="178">
        <v>8.1967213114754092</v>
      </c>
      <c r="AG382" s="178">
        <v>9</v>
      </c>
      <c r="AH382" s="178">
        <v>2.8136882129277567</v>
      </c>
      <c r="AI382" s="178">
        <v>7.0000000000000009</v>
      </c>
      <c r="AJ382" s="217">
        <v>0.64935064935064934</v>
      </c>
      <c r="AK382" s="218">
        <v>5.2269199224963225</v>
      </c>
      <c r="AL382" s="170">
        <v>42660</v>
      </c>
      <c r="AM382" s="208">
        <v>1.420374818587208E-2</v>
      </c>
      <c r="AN382" s="209">
        <v>7.8946283691025201E-3</v>
      </c>
      <c r="AO382" s="209">
        <v>0</v>
      </c>
      <c r="AP382" s="209">
        <v>0</v>
      </c>
      <c r="AQ382" s="209">
        <v>0</v>
      </c>
      <c r="AR382" s="209">
        <v>1.565128437569844E-4</v>
      </c>
      <c r="AS382" s="209">
        <v>3.0933711031751149E-2</v>
      </c>
      <c r="AT382" s="209">
        <v>2.5576952096926417E-3</v>
      </c>
      <c r="AU382" s="210">
        <v>1.1055905290692917E-2</v>
      </c>
      <c r="AV382" s="210"/>
      <c r="AW382" s="246">
        <v>1.1708765533141076E-2</v>
      </c>
      <c r="AX382" s="211"/>
      <c r="AY382" s="212">
        <v>2.9643277360745005E-3</v>
      </c>
      <c r="AZ382" s="177">
        <v>2.568218697771598E-2</v>
      </c>
      <c r="BA382" s="178">
        <v>0.2152083058465469</v>
      </c>
      <c r="BB382" s="178">
        <v>0</v>
      </c>
      <c r="BC382" s="178">
        <v>0.64982740324238908</v>
      </c>
      <c r="BD382" s="178">
        <v>0</v>
      </c>
      <c r="BE382" s="178">
        <v>3.7885745293020391E-2</v>
      </c>
      <c r="BF382" s="178">
        <v>3.2728025715836749E-3</v>
      </c>
      <c r="BG382" s="217">
        <v>8.986005781382253E-2</v>
      </c>
      <c r="BH382" s="218">
        <v>0.13127183381883639</v>
      </c>
      <c r="BI382" s="218" t="s">
        <v>273</v>
      </c>
    </row>
    <row r="383" spans="1:61" x14ac:dyDescent="0.2">
      <c r="A383" s="170">
        <v>42661</v>
      </c>
      <c r="B383" s="208">
        <v>3.833333333333333</v>
      </c>
      <c r="C383" s="209">
        <v>0.73664825046040516</v>
      </c>
      <c r="D383" s="209">
        <v>7.1428571428571423</v>
      </c>
      <c r="E383" s="209">
        <v>1.6697588126159555</v>
      </c>
      <c r="F383" s="209">
        <v>1.6285714285714286</v>
      </c>
      <c r="G383" s="209">
        <v>1.1111111111111112</v>
      </c>
      <c r="H383" s="209">
        <v>1.859427296392711</v>
      </c>
      <c r="I383" s="209">
        <v>7.0000000000000009</v>
      </c>
      <c r="J383" s="210">
        <v>8.7915319023816529</v>
      </c>
      <c r="K383" s="210"/>
      <c r="L383" s="246">
        <v>0.50329074719318623</v>
      </c>
      <c r="M383" s="211"/>
      <c r="N383" s="245">
        <v>1.2474279408375142</v>
      </c>
      <c r="O383" s="213"/>
      <c r="P383" s="214"/>
      <c r="Q383" s="214"/>
      <c r="R383" s="214"/>
      <c r="S383" s="214"/>
      <c r="T383" s="214"/>
      <c r="U383" s="214"/>
      <c r="V383" s="214"/>
      <c r="W383" s="214"/>
      <c r="X383" s="214">
        <v>3.225806451612903</v>
      </c>
      <c r="Y383" s="222"/>
      <c r="Z383" s="222">
        <v>0.54054054054054057</v>
      </c>
      <c r="AA383" s="215"/>
      <c r="AB383" s="216">
        <v>1.8831734960767217</v>
      </c>
      <c r="AC383" s="177">
        <v>7.5422626788036409</v>
      </c>
      <c r="AD383" s="178">
        <v>3.833333333333333</v>
      </c>
      <c r="AE383" s="178"/>
      <c r="AF383" s="178">
        <v>8.1967213114754092</v>
      </c>
      <c r="AG383" s="178">
        <v>5.8133333333333335</v>
      </c>
      <c r="AH383" s="178">
        <v>1.859427296392711</v>
      </c>
      <c r="AI383" s="178">
        <v>7.0000000000000009</v>
      </c>
      <c r="AJ383" s="217">
        <v>0.50329074719318623</v>
      </c>
      <c r="AK383" s="218">
        <v>1.8580908103312039</v>
      </c>
      <c r="AL383" s="170">
        <v>42661</v>
      </c>
      <c r="AM383" s="208">
        <v>0</v>
      </c>
      <c r="AN383" s="209">
        <v>2.8085315083001886E-2</v>
      </c>
      <c r="AO383" s="209">
        <v>0</v>
      </c>
      <c r="AP383" s="209">
        <v>7.9768781233954672E-3</v>
      </c>
      <c r="AQ383" s="209">
        <v>7.9768781233954672E-3</v>
      </c>
      <c r="AR383" s="209">
        <v>0</v>
      </c>
      <c r="AS383" s="209">
        <v>4.1815356898239502E-2</v>
      </c>
      <c r="AT383" s="209">
        <v>0</v>
      </c>
      <c r="AU383" s="210">
        <v>0</v>
      </c>
      <c r="AV383" s="210"/>
      <c r="AW383" s="246">
        <v>1.4401781605763523E-2</v>
      </c>
      <c r="AX383" s="211"/>
      <c r="AY383" s="212">
        <v>1.4337700284057075E-3</v>
      </c>
      <c r="AZ383" s="177">
        <v>6.7584702572936793E-3</v>
      </c>
      <c r="BA383" s="178">
        <v>0</v>
      </c>
      <c r="BB383" s="178">
        <v>0</v>
      </c>
      <c r="BC383" s="178">
        <v>0</v>
      </c>
      <c r="BD383" s="178">
        <v>6.3841527089327985E-2</v>
      </c>
      <c r="BE383" s="178">
        <v>5.1212929452834656E-2</v>
      </c>
      <c r="BF383" s="178">
        <v>0</v>
      </c>
      <c r="BG383" s="217">
        <v>0.11052787111100171</v>
      </c>
      <c r="BH383" s="218">
        <v>2.8799558516414511E-2</v>
      </c>
      <c r="BI383" s="218" t="s">
        <v>273</v>
      </c>
    </row>
    <row r="384" spans="1:61" x14ac:dyDescent="0.2">
      <c r="A384" s="170">
        <v>42662</v>
      </c>
      <c r="B384" s="208">
        <v>2.9921259842519685</v>
      </c>
      <c r="C384" s="209">
        <v>0.3669724770642202</v>
      </c>
      <c r="D384" s="209">
        <v>1.1764705882352942</v>
      </c>
      <c r="E384" s="209">
        <v>0.92592592592592582</v>
      </c>
      <c r="F384" s="209">
        <v>5.2231909678974651</v>
      </c>
      <c r="G384" s="209">
        <v>1.486988847583643</v>
      </c>
      <c r="H384" s="209">
        <v>1.9934758970641537</v>
      </c>
      <c r="I384" s="209">
        <v>11.166666666666666</v>
      </c>
      <c r="J384" s="210">
        <v>2.5580711555424873</v>
      </c>
      <c r="K384" s="210"/>
      <c r="L384" s="246">
        <v>0.64935064935064934</v>
      </c>
      <c r="M384" s="211"/>
      <c r="N384" s="245">
        <v>2.4901555557573745</v>
      </c>
      <c r="O384" s="213"/>
      <c r="P384" s="214"/>
      <c r="Q384" s="214"/>
      <c r="R384" s="214"/>
      <c r="S384" s="214"/>
      <c r="T384" s="214"/>
      <c r="U384" s="214"/>
      <c r="V384" s="214"/>
      <c r="W384" s="214"/>
      <c r="X384" s="214">
        <v>3.225806451612903</v>
      </c>
      <c r="Y384" s="222"/>
      <c r="Z384" s="222">
        <v>0.54054054054054057</v>
      </c>
      <c r="AA384" s="215"/>
      <c r="AB384" s="216">
        <v>1.8831734960767217</v>
      </c>
      <c r="AC384" s="177">
        <v>4.5454545454545459</v>
      </c>
      <c r="AD384" s="178">
        <v>2.9921259842519685</v>
      </c>
      <c r="AE384" s="178"/>
      <c r="AF384" s="178">
        <v>4.918032786885246</v>
      </c>
      <c r="AG384" s="178">
        <v>5.8728448275862073</v>
      </c>
      <c r="AH384" s="178">
        <v>1.9934758970641537</v>
      </c>
      <c r="AI384" s="178">
        <v>11.166666666666666</v>
      </c>
      <c r="AJ384" s="217">
        <v>0.64935064935064934</v>
      </c>
      <c r="AK384" s="218">
        <v>2.5086483821679564</v>
      </c>
      <c r="AL384" s="170">
        <v>42662</v>
      </c>
      <c r="AM384" s="208">
        <v>5.0686762679422546E-3</v>
      </c>
      <c r="AN384" s="209">
        <v>2.3753749075175728E-3</v>
      </c>
      <c r="AO384" s="209">
        <v>1.5432098765432098E-2</v>
      </c>
      <c r="AP384" s="209">
        <v>1.9698005161854111E-2</v>
      </c>
      <c r="AQ384" s="209">
        <v>1.9698005161854111E-2</v>
      </c>
      <c r="AR384" s="209">
        <v>1.8781541250838126E-3</v>
      </c>
      <c r="AS384" s="209">
        <v>5.8795989762477366E-2</v>
      </c>
      <c r="AT384" s="209">
        <v>4.3480818564774912E-2</v>
      </c>
      <c r="AU384" s="210">
        <v>0</v>
      </c>
      <c r="AV384" s="210"/>
      <c r="AW384" s="246">
        <v>9.0157494605186284E-3</v>
      </c>
      <c r="AX384" s="211"/>
      <c r="AY384" s="212">
        <v>4.0618015907694866E-3</v>
      </c>
      <c r="AZ384" s="177">
        <v>0.37915018143417545</v>
      </c>
      <c r="BA384" s="178">
        <v>7.6798125271852424E-2</v>
      </c>
      <c r="BB384" s="178">
        <v>0</v>
      </c>
      <c r="BC384" s="178">
        <v>0</v>
      </c>
      <c r="BD384" s="178">
        <v>5.3201272574439984E-3</v>
      </c>
      <c r="BE384" s="178">
        <v>7.2009785379641589E-2</v>
      </c>
      <c r="BF384" s="178">
        <v>5.5637643716922466E-2</v>
      </c>
      <c r="BG384" s="217">
        <v>6.9192244516643339E-2</v>
      </c>
      <c r="BH384" s="218">
        <v>7.4829622128119749E-2</v>
      </c>
      <c r="BI384" s="218" t="s">
        <v>273</v>
      </c>
    </row>
    <row r="385" spans="1:61" x14ac:dyDescent="0.2">
      <c r="A385" s="170">
        <v>42663</v>
      </c>
      <c r="B385" s="208">
        <v>1.1146496815286624</v>
      </c>
      <c r="C385" s="209">
        <v>0.3669724770642202</v>
      </c>
      <c r="D385" s="209">
        <v>1.1764705882352942</v>
      </c>
      <c r="E385" s="209">
        <v>4.4036697247706424</v>
      </c>
      <c r="F385" s="209">
        <v>4.0816326530612246</v>
      </c>
      <c r="G385" s="209">
        <v>3.5714285714285712</v>
      </c>
      <c r="H385" s="209">
        <v>0.69571585499816924</v>
      </c>
      <c r="I385" s="209">
        <v>7.0000000000000009</v>
      </c>
      <c r="J385" s="210">
        <v>2.4992649220817409</v>
      </c>
      <c r="K385" s="210"/>
      <c r="L385" s="246">
        <v>1.2775842044134729</v>
      </c>
      <c r="M385" s="211"/>
      <c r="N385" s="245">
        <v>1.6509105140446534</v>
      </c>
      <c r="O385" s="213"/>
      <c r="P385" s="214"/>
      <c r="Q385" s="214"/>
      <c r="R385" s="214"/>
      <c r="S385" s="214"/>
      <c r="T385" s="214">
        <v>3.5294117647058796</v>
      </c>
      <c r="U385" s="214"/>
      <c r="V385" s="214"/>
      <c r="W385" s="214"/>
      <c r="X385" s="214">
        <v>3.225806451612903</v>
      </c>
      <c r="Y385" s="222"/>
      <c r="Z385" s="222">
        <v>1.6216216216216217</v>
      </c>
      <c r="AA385" s="215"/>
      <c r="AB385" s="216">
        <v>2.7922799459801344</v>
      </c>
      <c r="AC385" s="177">
        <v>11.265822784810126</v>
      </c>
      <c r="AD385" s="178">
        <v>1.1146496815286624</v>
      </c>
      <c r="AE385" s="178"/>
      <c r="AF385" s="178">
        <v>8.1967213114754092</v>
      </c>
      <c r="AG385" s="178">
        <v>4.4736842105263159</v>
      </c>
      <c r="AH385" s="178">
        <v>0.69571585499816924</v>
      </c>
      <c r="AI385" s="178">
        <v>7.0000000000000009</v>
      </c>
      <c r="AJ385" s="217">
        <v>1.2775842044134729</v>
      </c>
      <c r="AK385" s="218">
        <v>2.4782590203469415</v>
      </c>
      <c r="AL385" s="170">
        <v>42663</v>
      </c>
      <c r="AM385" s="208">
        <v>9.5646207541961199E-3</v>
      </c>
      <c r="AN385" s="209">
        <v>1.236592231266501E-2</v>
      </c>
      <c r="AO385" s="209">
        <v>0</v>
      </c>
      <c r="AP385" s="209">
        <v>1.3218826604483917E-2</v>
      </c>
      <c r="AQ385" s="209">
        <v>1.3218826604483917E-2</v>
      </c>
      <c r="AR385" s="209">
        <v>1.6579927248656545E-3</v>
      </c>
      <c r="AS385" s="209">
        <v>7.1081718966577116E-3</v>
      </c>
      <c r="AT385" s="209">
        <v>2.3019256887233776E-3</v>
      </c>
      <c r="AU385" s="210">
        <v>0</v>
      </c>
      <c r="AV385" s="210"/>
      <c r="AW385" s="246">
        <v>2.2246654512968044E-3</v>
      </c>
      <c r="AX385" s="211"/>
      <c r="AY385" s="212">
        <v>3.3178488357557701E-3</v>
      </c>
      <c r="AZ385" s="177">
        <v>0.20748503689891595</v>
      </c>
      <c r="BA385" s="178">
        <v>0.14491849627569889</v>
      </c>
      <c r="BB385" s="178">
        <v>0</v>
      </c>
      <c r="BC385" s="178">
        <v>1.6245685081059727E-3</v>
      </c>
      <c r="BD385" s="178">
        <v>1.9000454490871423E-2</v>
      </c>
      <c r="BE385" s="178">
        <v>8.7056606205238342E-3</v>
      </c>
      <c r="BF385" s="178">
        <v>2.9455223144253073E-3</v>
      </c>
      <c r="BG385" s="217">
        <v>1.707341098462628E-2</v>
      </c>
      <c r="BH385" s="218">
        <v>5.4079170991933913E-2</v>
      </c>
      <c r="BI385" s="218" t="s">
        <v>273</v>
      </c>
    </row>
    <row r="386" spans="1:61" x14ac:dyDescent="0.2">
      <c r="A386" s="170">
        <v>42664</v>
      </c>
      <c r="B386" s="208">
        <v>2.0061728395061729</v>
      </c>
      <c r="C386" s="209">
        <v>0.55045871559633031</v>
      </c>
      <c r="D386" s="209">
        <v>1.1904761904761905</v>
      </c>
      <c r="E386" s="209">
        <v>2.7522935779816518</v>
      </c>
      <c r="F386" s="209">
        <v>1.96</v>
      </c>
      <c r="G386" s="209">
        <v>5.6603773584905666</v>
      </c>
      <c r="H386" s="209">
        <v>1.4084507042253522</v>
      </c>
      <c r="I386" s="209">
        <v>7.0000000000000009</v>
      </c>
      <c r="J386" s="210">
        <v>8.7905604719764003</v>
      </c>
      <c r="K386" s="210"/>
      <c r="L386" s="246">
        <v>1.2646793134598013</v>
      </c>
      <c r="M386" s="211"/>
      <c r="N386" s="245">
        <v>2.2556423607289058</v>
      </c>
      <c r="O386" s="213"/>
      <c r="P386" s="214"/>
      <c r="Q386" s="214"/>
      <c r="R386" s="214"/>
      <c r="S386" s="214"/>
      <c r="T386" s="214">
        <v>3.5294117647058796</v>
      </c>
      <c r="U386" s="214"/>
      <c r="V386" s="214"/>
      <c r="W386" s="214"/>
      <c r="X386" s="214">
        <v>3.225806451612903</v>
      </c>
      <c r="Y386" s="222"/>
      <c r="Z386" s="222">
        <v>2.0540540540540602</v>
      </c>
      <c r="AA386" s="215"/>
      <c r="AB386" s="216">
        <v>2.9364240901242806</v>
      </c>
      <c r="AC386" s="177"/>
      <c r="AD386" s="178">
        <v>2.0061728395061729</v>
      </c>
      <c r="AE386" s="178"/>
      <c r="AF386" s="178">
        <v>8.1967213114754092</v>
      </c>
      <c r="AG386" s="178">
        <v>4.4502617801047117</v>
      </c>
      <c r="AH386" s="178">
        <v>1.4084507042253522</v>
      </c>
      <c r="AI386" s="178">
        <v>7.0000000000000009</v>
      </c>
      <c r="AJ386" s="217">
        <v>1.2646793134598013</v>
      </c>
      <c r="AK386" s="218">
        <v>1.8844531849942727</v>
      </c>
      <c r="AL386" s="170">
        <v>42664</v>
      </c>
      <c r="AM386" s="208">
        <v>1.3539379319113547E-2</v>
      </c>
      <c r="AN386" s="209">
        <v>9.0823158228613074E-3</v>
      </c>
      <c r="AO386" s="209">
        <v>3.8580246913580245E-3</v>
      </c>
      <c r="AP386" s="209">
        <v>0</v>
      </c>
      <c r="AQ386" s="209">
        <v>0</v>
      </c>
      <c r="AR386" s="209">
        <v>5.217094791899479E-4</v>
      </c>
      <c r="AS386" s="209">
        <v>7.1081718966577116E-3</v>
      </c>
      <c r="AT386" s="209">
        <v>0</v>
      </c>
      <c r="AU386" s="210">
        <v>1.746833035929481E-2</v>
      </c>
      <c r="AV386" s="210"/>
      <c r="AW386" s="246">
        <v>4.6835062132564304E-4</v>
      </c>
      <c r="AX386" s="211"/>
      <c r="AY386" s="212">
        <v>2.67478493285527E-3</v>
      </c>
      <c r="AZ386" s="177">
        <v>0</v>
      </c>
      <c r="BA386" s="178">
        <v>0.20514211089566001</v>
      </c>
      <c r="BB386" s="178">
        <v>0</v>
      </c>
      <c r="BC386" s="178">
        <v>0</v>
      </c>
      <c r="BD386" s="178">
        <v>3.8000908981742844E-3</v>
      </c>
      <c r="BE386" s="178">
        <v>8.7056606205238342E-3</v>
      </c>
      <c r="BF386" s="178">
        <v>0</v>
      </c>
      <c r="BG386" s="217">
        <v>3.5944023125529011E-3</v>
      </c>
      <c r="BH386" s="218">
        <v>6.2399043452231434E-2</v>
      </c>
      <c r="BI386" s="218" t="s">
        <v>273</v>
      </c>
    </row>
    <row r="387" spans="1:61" x14ac:dyDescent="0.2">
      <c r="A387" s="170">
        <v>42668</v>
      </c>
      <c r="B387" s="208">
        <v>5.9090909090909092</v>
      </c>
      <c r="C387" s="209">
        <v>0.36832412523020258</v>
      </c>
      <c r="D387" s="209">
        <v>1.1904761904761905</v>
      </c>
      <c r="E387" s="209">
        <v>2.7624309392265194</v>
      </c>
      <c r="F387" s="209">
        <v>2</v>
      </c>
      <c r="G387" s="209">
        <v>2.6717557251908395</v>
      </c>
      <c r="H387" s="209">
        <v>1.5714285714285716</v>
      </c>
      <c r="I387" s="209">
        <v>3</v>
      </c>
      <c r="J387" s="210">
        <v>8.7905604719764003</v>
      </c>
      <c r="K387" s="210"/>
      <c r="L387" s="246">
        <v>0.64516129032258063</v>
      </c>
      <c r="M387" s="211"/>
      <c r="N387" s="245">
        <v>2.0152127497167882</v>
      </c>
      <c r="O387" s="213"/>
      <c r="P387" s="214"/>
      <c r="Q387" s="214"/>
      <c r="R387" s="214"/>
      <c r="S387" s="214"/>
      <c r="T387" s="214">
        <v>3.5294117647058796</v>
      </c>
      <c r="U387" s="214"/>
      <c r="V387" s="214"/>
      <c r="W387" s="214"/>
      <c r="X387" s="214">
        <v>3.225806451612903</v>
      </c>
      <c r="Y387" s="222"/>
      <c r="Z387" s="222">
        <v>2.0540540540540602</v>
      </c>
      <c r="AA387" s="215"/>
      <c r="AB387" s="216">
        <v>2.9364240901242806</v>
      </c>
      <c r="AC387" s="177"/>
      <c r="AD387" s="178">
        <v>5.9090909090909092</v>
      </c>
      <c r="AE387" s="178"/>
      <c r="AF387" s="178">
        <v>8.1967213114754092</v>
      </c>
      <c r="AG387" s="178">
        <v>1.7948717948717947</v>
      </c>
      <c r="AH387" s="178">
        <v>1.5714285714285716</v>
      </c>
      <c r="AI387" s="178">
        <v>3</v>
      </c>
      <c r="AJ387" s="217">
        <v>0.64516129032258063</v>
      </c>
      <c r="AK387" s="218">
        <v>2.2669882365811698</v>
      </c>
      <c r="AL387" s="170">
        <v>42668</v>
      </c>
      <c r="AM387" s="208">
        <v>3.7170292631576534E-3</v>
      </c>
      <c r="AN387" s="209">
        <v>1.18070105697197E-2</v>
      </c>
      <c r="AO387" s="209">
        <v>0</v>
      </c>
      <c r="AP387" s="209">
        <v>1.24048594490354E-2</v>
      </c>
      <c r="AQ387" s="209">
        <v>1.24048594490354E-2</v>
      </c>
      <c r="AR387" s="209">
        <v>4.173675833519584E-4</v>
      </c>
      <c r="AS387" s="209">
        <v>2.6633705810316238E-2</v>
      </c>
      <c r="AT387" s="209">
        <v>0</v>
      </c>
      <c r="AU387" s="210">
        <v>7.2968974918573267E-3</v>
      </c>
      <c r="AV387" s="210"/>
      <c r="AW387" s="246">
        <v>3.1613666939480901E-3</v>
      </c>
      <c r="AX387" s="211"/>
      <c r="AY387" s="212">
        <v>2.0423840793651095E-3</v>
      </c>
      <c r="AZ387" s="177">
        <v>0</v>
      </c>
      <c r="BA387" s="178">
        <v>5.6318625199358437E-2</v>
      </c>
      <c r="BB387" s="178">
        <v>0</v>
      </c>
      <c r="BC387" s="178">
        <v>0</v>
      </c>
      <c r="BD387" s="178">
        <v>1.5200363592697138E-2</v>
      </c>
      <c r="BE387" s="178">
        <v>3.261935800406153E-2</v>
      </c>
      <c r="BF387" s="178">
        <v>0</v>
      </c>
      <c r="BG387" s="217">
        <v>2.4262215609732081E-2</v>
      </c>
      <c r="BH387" s="218">
        <v>3.2073354484519749E-2</v>
      </c>
      <c r="BI387" s="218" t="s">
        <v>273</v>
      </c>
    </row>
    <row r="388" spans="1:61" x14ac:dyDescent="0.2">
      <c r="A388" s="170">
        <v>42669</v>
      </c>
      <c r="B388" s="208">
        <v>4.0118870728083209</v>
      </c>
      <c r="C388" s="209">
        <v>0.36832412523020258</v>
      </c>
      <c r="D388" s="209">
        <v>4.7619047619047619</v>
      </c>
      <c r="E388" s="209">
        <v>2.5688073394495414</v>
      </c>
      <c r="F388" s="209">
        <v>1.6</v>
      </c>
      <c r="G388" s="209">
        <v>1.9157088122605364</v>
      </c>
      <c r="H388" s="209">
        <v>1.669626998223801</v>
      </c>
      <c r="I388" s="209">
        <v>3</v>
      </c>
      <c r="J388" s="210">
        <v>8.7698646262507349</v>
      </c>
      <c r="K388" s="210"/>
      <c r="L388" s="246">
        <v>1.2903225806451613</v>
      </c>
      <c r="M388" s="211"/>
      <c r="N388" s="245">
        <v>1.8906417143760876</v>
      </c>
      <c r="O388" s="213"/>
      <c r="P388" s="214"/>
      <c r="Q388" s="214"/>
      <c r="R388" s="214"/>
      <c r="S388" s="214"/>
      <c r="T388" s="214">
        <v>3.5294117647058796</v>
      </c>
      <c r="U388" s="214"/>
      <c r="V388" s="214"/>
      <c r="W388" s="214"/>
      <c r="X388" s="214"/>
      <c r="Y388" s="222"/>
      <c r="Z388" s="222">
        <v>0.43243243243243862</v>
      </c>
      <c r="AA388" s="215"/>
      <c r="AB388" s="216">
        <v>1.9809220985691591</v>
      </c>
      <c r="AC388" s="177">
        <v>2.9113924050632911</v>
      </c>
      <c r="AD388" s="178">
        <v>4.0118870728083209</v>
      </c>
      <c r="AE388" s="178"/>
      <c r="AF388" s="178">
        <v>8.1967213114754092</v>
      </c>
      <c r="AG388" s="178">
        <v>1.0025062656641603</v>
      </c>
      <c r="AH388" s="178">
        <v>1.669626998223801</v>
      </c>
      <c r="AI388" s="178">
        <v>3</v>
      </c>
      <c r="AJ388" s="217">
        <v>1.2903225806451613</v>
      </c>
      <c r="AK388" s="218">
        <v>2.1251273158298321</v>
      </c>
      <c r="AL388" s="170">
        <v>42669</v>
      </c>
      <c r="AM388" s="208">
        <v>4.066395649987572E-3</v>
      </c>
      <c r="AN388" s="209">
        <v>7.3357166261572094E-3</v>
      </c>
      <c r="AO388" s="209">
        <v>7.716049382716049E-3</v>
      </c>
      <c r="AP388" s="209">
        <v>3.9884390616977336E-2</v>
      </c>
      <c r="AQ388" s="209">
        <v>3.9884390616977336E-2</v>
      </c>
      <c r="AR388" s="209">
        <v>2.0868379167597917E-5</v>
      </c>
      <c r="AS388" s="209">
        <v>3.7778617302606725E-2</v>
      </c>
      <c r="AT388" s="209">
        <v>0</v>
      </c>
      <c r="AU388" s="210">
        <v>6.6335431744157514E-3</v>
      </c>
      <c r="AV388" s="210"/>
      <c r="AW388" s="246">
        <v>1.1942940843803896E-2</v>
      </c>
      <c r="AX388" s="211"/>
      <c r="AY388" s="212">
        <v>2.5656937350417922E-3</v>
      </c>
      <c r="AZ388" s="177">
        <v>0</v>
      </c>
      <c r="BA388" s="178">
        <v>6.1612055302842056E-2</v>
      </c>
      <c r="BB388" s="178">
        <v>0</v>
      </c>
      <c r="BC388" s="178">
        <v>0.16245685081059727</v>
      </c>
      <c r="BD388" s="178">
        <v>0.16720399951966852</v>
      </c>
      <c r="BE388" s="178">
        <v>4.6268974038710005E-2</v>
      </c>
      <c r="BF388" s="178">
        <v>0</v>
      </c>
      <c r="BG388" s="217">
        <v>9.1657258970098979E-2</v>
      </c>
      <c r="BH388" s="218">
        <v>5.8903712418615313E-2</v>
      </c>
      <c r="BI388" s="218" t="s">
        <v>273</v>
      </c>
    </row>
    <row r="389" spans="1:61" x14ac:dyDescent="0.2">
      <c r="A389" s="170">
        <v>42670</v>
      </c>
      <c r="B389" s="208">
        <v>2.6086956521739131</v>
      </c>
      <c r="C389" s="209">
        <v>2.7777777777777777</v>
      </c>
      <c r="D389" s="209">
        <v>7.1428571428571423</v>
      </c>
      <c r="E389" s="209">
        <v>0.90909090909090906</v>
      </c>
      <c r="F389" s="209">
        <v>1.5709279892909169</v>
      </c>
      <c r="G389" s="209">
        <v>1.8867924528301887</v>
      </c>
      <c r="H389" s="209">
        <v>2.8014184397163118</v>
      </c>
      <c r="I389" s="209">
        <v>5.916666666666667</v>
      </c>
      <c r="J389" s="210">
        <v>9.7345132743362832</v>
      </c>
      <c r="K389" s="210"/>
      <c r="L389" s="246">
        <v>1.2903225806451613</v>
      </c>
      <c r="M389" s="211"/>
      <c r="N389" s="245">
        <v>2.7273094569985408</v>
      </c>
      <c r="O389" s="213"/>
      <c r="P389" s="214"/>
      <c r="Q389" s="214"/>
      <c r="R389" s="214"/>
      <c r="S389" s="214"/>
      <c r="T389" s="214">
        <v>3.5294117647058796</v>
      </c>
      <c r="U389" s="214"/>
      <c r="V389" s="214"/>
      <c r="W389" s="214"/>
      <c r="X389" s="214"/>
      <c r="Y389" s="222"/>
      <c r="Z389" s="222">
        <v>0.43243243243243862</v>
      </c>
      <c r="AA389" s="215"/>
      <c r="AB389" s="216">
        <v>1.9809220985691591</v>
      </c>
      <c r="AC389" s="177">
        <v>5.443037974683544</v>
      </c>
      <c r="AD389" s="178">
        <v>2.6086956521739131</v>
      </c>
      <c r="AE389" s="178"/>
      <c r="AF389" s="178">
        <v>6.3934426229508192</v>
      </c>
      <c r="AG389" s="178">
        <v>1.0025062656641603</v>
      </c>
      <c r="AH389" s="178">
        <v>2.8014184397163118</v>
      </c>
      <c r="AI389" s="178">
        <v>5.916666666666667</v>
      </c>
      <c r="AJ389" s="217">
        <v>1.2903225806451613</v>
      </c>
      <c r="AK389" s="218">
        <v>2.9119776275853564</v>
      </c>
      <c r="AL389" s="170">
        <v>42670</v>
      </c>
      <c r="AM389" s="208">
        <v>8.4993396402557129E-3</v>
      </c>
      <c r="AN389" s="209">
        <v>4.1918380720898339E-3</v>
      </c>
      <c r="AO389" s="209">
        <v>1.5432098765432098E-2</v>
      </c>
      <c r="AP389" s="209">
        <v>3.6335493819221798E-2</v>
      </c>
      <c r="AQ389" s="209">
        <v>3.6335493819221798E-2</v>
      </c>
      <c r="AR389" s="209">
        <v>2.086837916759792E-4</v>
      </c>
      <c r="AS389" s="209">
        <v>3.3390856872571102E-2</v>
      </c>
      <c r="AT389" s="209">
        <v>5.4990447008391799E-2</v>
      </c>
      <c r="AU389" s="210">
        <v>7.2968974918573267E-3</v>
      </c>
      <c r="AV389" s="210"/>
      <c r="AW389" s="246">
        <v>5.8543827665705379E-3</v>
      </c>
      <c r="AX389" s="211"/>
      <c r="AY389" s="212">
        <v>3.237465847893208E-3</v>
      </c>
      <c r="AZ389" s="177">
        <v>0.27709728054904081</v>
      </c>
      <c r="BA389" s="178">
        <v>0.12877787333720789</v>
      </c>
      <c r="BB389" s="178">
        <v>0</v>
      </c>
      <c r="BC389" s="178">
        <v>0</v>
      </c>
      <c r="BD389" s="178">
        <v>4.1800999879917131E-2</v>
      </c>
      <c r="BE389" s="178">
        <v>4.089510945813974E-2</v>
      </c>
      <c r="BF389" s="178">
        <v>7.0365255289049009E-2</v>
      </c>
      <c r="BG389" s="217">
        <v>4.4930028906911265E-2</v>
      </c>
      <c r="BH389" s="218">
        <v>7.3229646654985603E-2</v>
      </c>
      <c r="BI389" s="218" t="s">
        <v>273</v>
      </c>
    </row>
    <row r="390" spans="1:61" x14ac:dyDescent="0.2">
      <c r="A390" s="170">
        <v>42671</v>
      </c>
      <c r="B390" s="208">
        <v>1.9746121297602257</v>
      </c>
      <c r="C390" s="209">
        <v>0.73394495412844041</v>
      </c>
      <c r="D390" s="209">
        <v>7.1428571428571423</v>
      </c>
      <c r="E390" s="209">
        <v>6.3063063063063058</v>
      </c>
      <c r="F390" s="209">
        <v>1.5959999999999999</v>
      </c>
      <c r="G390" s="209">
        <v>4.4444444444444446</v>
      </c>
      <c r="H390" s="209">
        <v>1.7142857142857144</v>
      </c>
      <c r="I390" s="209">
        <v>5.916666666666667</v>
      </c>
      <c r="J390" s="210">
        <v>8.8495575221238933</v>
      </c>
      <c r="K390" s="210"/>
      <c r="L390" s="246">
        <v>1.2903225806451613</v>
      </c>
      <c r="M390" s="211"/>
      <c r="N390" s="245">
        <v>3.8867450062567821</v>
      </c>
      <c r="O390" s="213"/>
      <c r="P390" s="214"/>
      <c r="Q390" s="214"/>
      <c r="R390" s="214"/>
      <c r="S390" s="214"/>
      <c r="T390" s="214">
        <v>3.5294117647058796</v>
      </c>
      <c r="U390" s="214"/>
      <c r="V390" s="214"/>
      <c r="W390" s="214"/>
      <c r="X390" s="214"/>
      <c r="Y390" s="222"/>
      <c r="Z390" s="222">
        <v>3.1351351351351413</v>
      </c>
      <c r="AA390" s="215"/>
      <c r="AB390" s="216">
        <v>3.3322734499205104</v>
      </c>
      <c r="AC390" s="177">
        <v>5.1898734177215191</v>
      </c>
      <c r="AD390" s="178">
        <v>1.9746121297602257</v>
      </c>
      <c r="AE390" s="178"/>
      <c r="AF390" s="178">
        <v>4.918032786885246</v>
      </c>
      <c r="AG390" s="178"/>
      <c r="AH390" s="178">
        <v>1.7142857142857144</v>
      </c>
      <c r="AI390" s="178">
        <v>5.916666666666667</v>
      </c>
      <c r="AJ390" s="217">
        <v>1.2903225806451613</v>
      </c>
      <c r="AK390" s="218">
        <v>1.6531588909504455</v>
      </c>
      <c r="AL390" s="170">
        <v>42671</v>
      </c>
      <c r="AM390" s="208">
        <v>5.2233138489981203E-3</v>
      </c>
      <c r="AN390" s="209">
        <v>2.1168782264053661E-2</v>
      </c>
      <c r="AO390" s="209">
        <v>0</v>
      </c>
      <c r="AP390" s="209">
        <v>1.2172716016301484</v>
      </c>
      <c r="AQ390" s="209">
        <v>1.2172716016301484</v>
      </c>
      <c r="AR390" s="209">
        <v>5.2066606023156803E-4</v>
      </c>
      <c r="AS390" s="209">
        <v>0.2977534227822175</v>
      </c>
      <c r="AT390" s="209">
        <v>0</v>
      </c>
      <c r="AU390" s="210">
        <v>0</v>
      </c>
      <c r="AV390" s="210"/>
      <c r="AW390" s="246">
        <v>4.4493309025936088E-3</v>
      </c>
      <c r="AX390" s="211"/>
      <c r="AY390" s="212">
        <v>3.7685677319851389E-2</v>
      </c>
      <c r="AZ390" s="177">
        <v>0</v>
      </c>
      <c r="BA390" s="178">
        <v>7.9141118924214021E-2</v>
      </c>
      <c r="BB390" s="178">
        <v>0</v>
      </c>
      <c r="BC390" s="178">
        <v>0</v>
      </c>
      <c r="BD390" s="178">
        <v>0.1482035450287971</v>
      </c>
      <c r="BE390" s="178">
        <v>0.36467045043749841</v>
      </c>
      <c r="BF390" s="178">
        <v>0</v>
      </c>
      <c r="BG390" s="217">
        <v>3.4146821969252561E-2</v>
      </c>
      <c r="BH390" s="218">
        <v>0.19522162272964397</v>
      </c>
      <c r="BI390" s="218" t="s">
        <v>273</v>
      </c>
    </row>
    <row r="391" spans="1:61" x14ac:dyDescent="0.2">
      <c r="A391" s="170">
        <v>42674</v>
      </c>
      <c r="B391" s="208">
        <v>1.1428571428571428</v>
      </c>
      <c r="C391" s="209">
        <v>0.92592592592592582</v>
      </c>
      <c r="D391" s="209">
        <v>9.5238095238095237</v>
      </c>
      <c r="E391" s="209"/>
      <c r="F391" s="209">
        <v>1.9231508904188621</v>
      </c>
      <c r="G391" s="209">
        <v>0.74074074074074081</v>
      </c>
      <c r="H391" s="209">
        <v>1.6785714285714286</v>
      </c>
      <c r="I391" s="209"/>
      <c r="J391" s="210">
        <v>8.5545722713864301</v>
      </c>
      <c r="K391" s="210"/>
      <c r="L391" s="246">
        <v>1.2903225806451613</v>
      </c>
      <c r="M391" s="211"/>
      <c r="N391" s="245">
        <v>1.5003011691229347</v>
      </c>
      <c r="O391" s="213"/>
      <c r="P391" s="214"/>
      <c r="Q391" s="214"/>
      <c r="R391" s="214"/>
      <c r="S391" s="214"/>
      <c r="T391" s="214"/>
      <c r="U391" s="214"/>
      <c r="V391" s="214"/>
      <c r="W391" s="214"/>
      <c r="X391" s="214"/>
      <c r="Y391" s="222"/>
      <c r="Z391" s="222">
        <v>0.43243243243243862</v>
      </c>
      <c r="AA391" s="215"/>
      <c r="AB391" s="216">
        <v>0.43243243243243862</v>
      </c>
      <c r="AC391" s="177">
        <v>8.979089790897909</v>
      </c>
      <c r="AD391" s="178">
        <v>1.1428571428571428</v>
      </c>
      <c r="AE391" s="178"/>
      <c r="AF391" s="178">
        <v>6.3934426229508192</v>
      </c>
      <c r="AG391" s="178"/>
      <c r="AH391" s="178">
        <v>1.6785714285714286</v>
      </c>
      <c r="AI391" s="178"/>
      <c r="AJ391" s="217">
        <v>1.2903225806451613</v>
      </c>
      <c r="AK391" s="218">
        <v>1.5182651132559342</v>
      </c>
      <c r="AL391" s="170">
        <v>42674</v>
      </c>
      <c r="AM391" s="208">
        <v>8.6310679500440426E-3</v>
      </c>
      <c r="AN391" s="209">
        <v>2.8783954761683526E-2</v>
      </c>
      <c r="AO391" s="209">
        <v>2.314814814814815E-2</v>
      </c>
      <c r="AP391" s="209">
        <v>5.4470682042614765E-2</v>
      </c>
      <c r="AQ391" s="209">
        <v>5.4470682042614765E-2</v>
      </c>
      <c r="AR391" s="209">
        <v>9.390770625419063E-4</v>
      </c>
      <c r="AS391" s="209">
        <v>0.11886443004966506</v>
      </c>
      <c r="AT391" s="209">
        <v>0.10230780838770567</v>
      </c>
      <c r="AU391" s="210">
        <v>0</v>
      </c>
      <c r="AV391" s="210"/>
      <c r="AW391" s="246">
        <v>1.6509359401728915E-2</v>
      </c>
      <c r="AX391" s="211"/>
      <c r="AY391" s="212">
        <v>6.4281783252949252E-3</v>
      </c>
      <c r="AZ391" s="177">
        <v>3.0413116157821555E-2</v>
      </c>
      <c r="BA391" s="178">
        <v>0.13077375681884926</v>
      </c>
      <c r="BB391" s="178">
        <v>0</v>
      </c>
      <c r="BC391" s="178">
        <v>0</v>
      </c>
      <c r="BD391" s="178">
        <v>1.0640254514887997E-2</v>
      </c>
      <c r="BE391" s="178">
        <v>0.14557799148764858</v>
      </c>
      <c r="BF391" s="178">
        <v>0.13091210286334698</v>
      </c>
      <c r="BG391" s="217">
        <v>0.12670268151748978</v>
      </c>
      <c r="BH391" s="218">
        <v>0.11854587505560023</v>
      </c>
      <c r="BI391" s="218" t="s">
        <v>273</v>
      </c>
    </row>
    <row r="392" spans="1:61" x14ac:dyDescent="0.2">
      <c r="A392" s="170">
        <v>42675</v>
      </c>
      <c r="B392" s="208">
        <v>2.8787878787878789</v>
      </c>
      <c r="C392" s="209">
        <v>1.793386885858397</v>
      </c>
      <c r="D392" s="209">
        <v>9.5238095238095237</v>
      </c>
      <c r="E392" s="209">
        <v>3.04</v>
      </c>
      <c r="F392" s="209">
        <v>3.162698412698413</v>
      </c>
      <c r="G392" s="209">
        <v>2.2222222222222223</v>
      </c>
      <c r="H392" s="209">
        <v>1.3518320882248309</v>
      </c>
      <c r="I392" s="209">
        <v>5.12</v>
      </c>
      <c r="J392" s="210">
        <v>8.8495575221238933</v>
      </c>
      <c r="K392" s="210"/>
      <c r="L392" s="246">
        <v>3.2051282051282048</v>
      </c>
      <c r="M392" s="211"/>
      <c r="N392" s="245">
        <v>1.9126466017184649</v>
      </c>
      <c r="O392" s="213"/>
      <c r="P392" s="214"/>
      <c r="Q392" s="214"/>
      <c r="R392" s="214"/>
      <c r="S392" s="214"/>
      <c r="T392" s="214"/>
      <c r="U392" s="214"/>
      <c r="V392" s="214"/>
      <c r="W392" s="214"/>
      <c r="X392" s="214"/>
      <c r="Y392" s="222"/>
      <c r="Z392" s="222">
        <v>3.1351351351351413</v>
      </c>
      <c r="AA392" s="215"/>
      <c r="AB392" s="216">
        <v>3.1351351351351413</v>
      </c>
      <c r="AC392" s="177">
        <v>8.979089790897909</v>
      </c>
      <c r="AD392" s="178">
        <v>2.8787878787878789</v>
      </c>
      <c r="AE392" s="178"/>
      <c r="AF392" s="178">
        <v>6.3934426229508192</v>
      </c>
      <c r="AG392" s="178"/>
      <c r="AH392" s="178">
        <v>1.3518320882248309</v>
      </c>
      <c r="AI392" s="178">
        <v>5.12</v>
      </c>
      <c r="AJ392" s="217">
        <v>3.2051282051282048</v>
      </c>
      <c r="AK392" s="218">
        <v>1.7543427640074691</v>
      </c>
      <c r="AL392" s="170">
        <v>42675</v>
      </c>
      <c r="AM392" s="208">
        <v>4.0148497896356165E-3</v>
      </c>
      <c r="AN392" s="209">
        <v>3.0530553958387625E-2</v>
      </c>
      <c r="AO392" s="209">
        <v>0</v>
      </c>
      <c r="AP392" s="209">
        <v>6.2447560166010226E-2</v>
      </c>
      <c r="AQ392" s="209">
        <v>6.2447560166010226E-2</v>
      </c>
      <c r="AR392" s="209">
        <v>3.3493748563994655E-4</v>
      </c>
      <c r="AS392" s="209">
        <v>0.12834199257854201</v>
      </c>
      <c r="AT392" s="209">
        <v>0</v>
      </c>
      <c r="AU392" s="210">
        <v>0</v>
      </c>
      <c r="AV392" s="210"/>
      <c r="AW392" s="246">
        <v>2.8803563211527047E-2</v>
      </c>
      <c r="AX392" s="211"/>
      <c r="AY392" s="212">
        <v>5.3848399522216641E-3</v>
      </c>
      <c r="AZ392" s="177">
        <v>0</v>
      </c>
      <c r="BA392" s="178">
        <v>6.0831057418721517E-2</v>
      </c>
      <c r="BB392" s="178">
        <v>0</v>
      </c>
      <c r="BC392" s="178">
        <v>0</v>
      </c>
      <c r="BD392" s="178">
        <v>0</v>
      </c>
      <c r="BE392" s="178">
        <v>0.15718553898168033</v>
      </c>
      <c r="BF392" s="178">
        <v>0</v>
      </c>
      <c r="BG392" s="217">
        <v>0.22105574222200342</v>
      </c>
      <c r="BH392" s="218">
        <v>9.5309308184236732E-2</v>
      </c>
      <c r="BI392" s="218" t="s">
        <v>273</v>
      </c>
    </row>
    <row r="393" spans="1:61" x14ac:dyDescent="0.2">
      <c r="A393" s="170">
        <v>42676</v>
      </c>
      <c r="B393" s="208">
        <v>2.7777777777777777</v>
      </c>
      <c r="C393" s="209">
        <v>1.4444444444444444</v>
      </c>
      <c r="D393" s="209">
        <v>9.5238095238095237</v>
      </c>
      <c r="E393" s="209">
        <v>2.3622047244094486</v>
      </c>
      <c r="F393" s="209">
        <v>3.9444444444444442</v>
      </c>
      <c r="G393" s="209">
        <v>4.8148148148148149</v>
      </c>
      <c r="H393" s="209">
        <v>1.7857142857142856</v>
      </c>
      <c r="I393" s="209">
        <v>5.1159072741806551</v>
      </c>
      <c r="J393" s="210">
        <v>3</v>
      </c>
      <c r="K393" s="210"/>
      <c r="L393" s="246">
        <v>0.62820512820512819</v>
      </c>
      <c r="M393" s="211"/>
      <c r="N393" s="245">
        <v>2.0579615361902084</v>
      </c>
      <c r="O393" s="213"/>
      <c r="P393" s="214"/>
      <c r="Q393" s="214"/>
      <c r="R393" s="214"/>
      <c r="S393" s="214"/>
      <c r="T393" s="214">
        <v>5.9957173447537562</v>
      </c>
      <c r="U393" s="214"/>
      <c r="V393" s="214"/>
      <c r="W393" s="214"/>
      <c r="X393" s="214"/>
      <c r="Y393" s="222"/>
      <c r="Z393" s="222">
        <v>3.1351351351351413</v>
      </c>
      <c r="AA393" s="215"/>
      <c r="AB393" s="216">
        <v>4.5654262399444487</v>
      </c>
      <c r="AC393" s="177"/>
      <c r="AD393" s="178">
        <v>2.7777777777777777</v>
      </c>
      <c r="AE393" s="178"/>
      <c r="AF393" s="178"/>
      <c r="AG393" s="178"/>
      <c r="AH393" s="178">
        <v>1.7857142857142856</v>
      </c>
      <c r="AI393" s="178">
        <v>5.1159072741806551</v>
      </c>
      <c r="AJ393" s="217">
        <v>0.62820512820512819</v>
      </c>
      <c r="AK393" s="218">
        <v>1.7184252657580972</v>
      </c>
      <c r="AL393" s="170">
        <v>42676</v>
      </c>
      <c r="AM393" s="208">
        <v>1.5377848338333283E-2</v>
      </c>
      <c r="AN393" s="209">
        <v>2.095919036044917E-3</v>
      </c>
      <c r="AO393" s="209">
        <v>0</v>
      </c>
      <c r="AP393" s="209">
        <v>7.524312384966092E-2</v>
      </c>
      <c r="AQ393" s="209">
        <v>7.524312384966092E-2</v>
      </c>
      <c r="AR393" s="209">
        <v>0</v>
      </c>
      <c r="AS393" s="209">
        <v>0.14519099262987881</v>
      </c>
      <c r="AT393" s="209">
        <v>5.3711599403545481E-3</v>
      </c>
      <c r="AU393" s="210">
        <v>4.4223621162771667E-3</v>
      </c>
      <c r="AV393" s="210"/>
      <c r="AW393" s="246">
        <v>0</v>
      </c>
      <c r="AX393" s="211"/>
      <c r="AY393" s="212">
        <v>6.8825882770894107E-3</v>
      </c>
      <c r="AZ393" s="177">
        <v>0.12570754678566243</v>
      </c>
      <c r="BA393" s="178">
        <v>0.23299770209595905</v>
      </c>
      <c r="BB393" s="178">
        <v>0</v>
      </c>
      <c r="BC393" s="178">
        <v>0.71481014356662798</v>
      </c>
      <c r="BD393" s="178">
        <v>0</v>
      </c>
      <c r="BE393" s="178">
        <v>0.17782117897107017</v>
      </c>
      <c r="BF393" s="178">
        <v>6.8728854003257175E-3</v>
      </c>
      <c r="BG393" s="217">
        <v>0</v>
      </c>
      <c r="BH393" s="218">
        <v>0.20679067615076777</v>
      </c>
      <c r="BI393" s="218" t="s">
        <v>273</v>
      </c>
    </row>
    <row r="394" spans="1:61" x14ac:dyDescent="0.2">
      <c r="A394" s="170">
        <v>42677</v>
      </c>
      <c r="B394" s="208">
        <v>2.9239766081871341</v>
      </c>
      <c r="C394" s="209">
        <v>1.6146788990825687</v>
      </c>
      <c r="D394" s="209">
        <v>9.5238095238095237</v>
      </c>
      <c r="E394" s="209">
        <v>2.7463651050080773</v>
      </c>
      <c r="F394" s="209">
        <v>0.92156862745098045</v>
      </c>
      <c r="G394" s="209">
        <v>1.8518518518518516</v>
      </c>
      <c r="H394" s="209">
        <v>1.0714285714285714</v>
      </c>
      <c r="I394" s="209">
        <v>5.1159072741806551</v>
      </c>
      <c r="J394" s="210">
        <v>2.0909090909090908</v>
      </c>
      <c r="K394" s="210"/>
      <c r="L394" s="246">
        <v>0.88945362134688688</v>
      </c>
      <c r="M394" s="211"/>
      <c r="N394" s="245">
        <v>1.2534093438817002</v>
      </c>
      <c r="O394" s="213"/>
      <c r="P394" s="214"/>
      <c r="Q394" s="214"/>
      <c r="R394" s="214"/>
      <c r="S394" s="214"/>
      <c r="T394" s="214">
        <v>6.316916488222704</v>
      </c>
      <c r="U394" s="214"/>
      <c r="V394" s="214"/>
      <c r="W394" s="214"/>
      <c r="X394" s="214"/>
      <c r="Y394" s="222"/>
      <c r="Z394" s="222">
        <v>3.1351351351351413</v>
      </c>
      <c r="AA394" s="215"/>
      <c r="AB394" s="216">
        <v>4.7260258116789231</v>
      </c>
      <c r="AC394" s="177">
        <v>7.7658303464755081</v>
      </c>
      <c r="AD394" s="178">
        <v>2.9239766081871341</v>
      </c>
      <c r="AE394" s="178"/>
      <c r="AF394" s="178">
        <v>6.9124423963133648</v>
      </c>
      <c r="AG394" s="178">
        <v>2.9749999999999996</v>
      </c>
      <c r="AH394" s="178">
        <v>1.0714285714285714</v>
      </c>
      <c r="AI394" s="178">
        <v>5.1159072741806551</v>
      </c>
      <c r="AJ394" s="217">
        <v>0.88945362134688688</v>
      </c>
      <c r="AK394" s="218">
        <v>1.2285760396596062</v>
      </c>
      <c r="AL394" s="170">
        <v>42677</v>
      </c>
      <c r="AM394" s="208">
        <v>1.1895639105667868E-2</v>
      </c>
      <c r="AN394" s="209">
        <v>9.9206834372792731E-3</v>
      </c>
      <c r="AO394" s="209">
        <v>0</v>
      </c>
      <c r="AP394" s="209">
        <v>1.6604929971149748E-2</v>
      </c>
      <c r="AQ394" s="209">
        <v>1.6604929971149748E-2</v>
      </c>
      <c r="AR394" s="209">
        <v>0</v>
      </c>
      <c r="AS394" s="209">
        <v>0.22180128973830079</v>
      </c>
      <c r="AT394" s="209">
        <v>3.8365428145389628E-3</v>
      </c>
      <c r="AU394" s="210">
        <v>0</v>
      </c>
      <c r="AV394" s="210"/>
      <c r="AW394" s="246">
        <v>1.8968200163688543E-2</v>
      </c>
      <c r="AX394" s="211"/>
      <c r="AY394" s="212">
        <v>6.5479325725187427E-3</v>
      </c>
      <c r="AZ394" s="177">
        <v>0</v>
      </c>
      <c r="BA394" s="178">
        <v>0.18023695614648302</v>
      </c>
      <c r="BB394" s="178">
        <v>0</v>
      </c>
      <c r="BC394" s="178">
        <v>1.2996548064847782E-2</v>
      </c>
      <c r="BD394" s="178">
        <v>0</v>
      </c>
      <c r="BE394" s="178">
        <v>0.27164885454782706</v>
      </c>
      <c r="BF394" s="178">
        <v>4.9092038573755117E-3</v>
      </c>
      <c r="BG394" s="217">
        <v>0.1455732936583925</v>
      </c>
      <c r="BH394" s="218">
        <v>0.1808956884932737</v>
      </c>
      <c r="BI394" s="218" t="s">
        <v>273</v>
      </c>
    </row>
    <row r="395" spans="1:61" x14ac:dyDescent="0.2">
      <c r="A395" s="170">
        <v>42678</v>
      </c>
      <c r="B395" s="208">
        <v>4.4117647058823533</v>
      </c>
      <c r="C395" s="209">
        <v>0.67419825072886297</v>
      </c>
      <c r="D395" s="209">
        <v>9.5238095238095237</v>
      </c>
      <c r="E395" s="209">
        <v>2.166666666666667</v>
      </c>
      <c r="F395" s="209">
        <v>2.7450980392156863</v>
      </c>
      <c r="G395" s="209">
        <v>0.74074074074074081</v>
      </c>
      <c r="H395" s="209">
        <v>1.25</v>
      </c>
      <c r="I395" s="209">
        <v>5.1958433253397285</v>
      </c>
      <c r="J395" s="210">
        <v>3.7941176470588234</v>
      </c>
      <c r="K395" s="210"/>
      <c r="L395" s="246">
        <v>0.88945362134688688</v>
      </c>
      <c r="M395" s="211"/>
      <c r="N395" s="245">
        <v>1.5838995593642642</v>
      </c>
      <c r="O395" s="213"/>
      <c r="P395" s="214"/>
      <c r="Q395" s="214"/>
      <c r="R395" s="214"/>
      <c r="S395" s="214"/>
      <c r="T395" s="214">
        <v>6.316916488222704</v>
      </c>
      <c r="U395" s="214"/>
      <c r="V395" s="214"/>
      <c r="W395" s="214"/>
      <c r="X395" s="214"/>
      <c r="Y395" s="222">
        <v>4.3010752688172049</v>
      </c>
      <c r="Z395" s="222">
        <v>2.7027027027027026</v>
      </c>
      <c r="AA395" s="215"/>
      <c r="AB395" s="216">
        <v>4.4402314865808705</v>
      </c>
      <c r="AC395" s="177"/>
      <c r="AD395" s="178">
        <v>4.4117647058823533</v>
      </c>
      <c r="AE395" s="178"/>
      <c r="AF395" s="178"/>
      <c r="AG395" s="178">
        <v>2.5128205128205128</v>
      </c>
      <c r="AH395" s="178">
        <v>1.25</v>
      </c>
      <c r="AI395" s="178">
        <v>5.1958433253397285</v>
      </c>
      <c r="AJ395" s="217">
        <v>0.88945362134688688</v>
      </c>
      <c r="AK395" s="218">
        <v>1.3994255348618891</v>
      </c>
      <c r="AL395" s="170">
        <v>42678</v>
      </c>
      <c r="AM395" s="208">
        <v>2.9152047687939072E-3</v>
      </c>
      <c r="AN395" s="209">
        <v>6.2877571081347509E-3</v>
      </c>
      <c r="AO395" s="209">
        <v>0</v>
      </c>
      <c r="AP395" s="209">
        <v>4.9619437796141599E-2</v>
      </c>
      <c r="AQ395" s="209">
        <v>4.9619437796141599E-2</v>
      </c>
      <c r="AR395" s="209">
        <v>0</v>
      </c>
      <c r="AS395" s="209">
        <v>0.13996955771813641</v>
      </c>
      <c r="AT395" s="209">
        <v>0</v>
      </c>
      <c r="AU395" s="210">
        <v>2.4101873533710561E-2</v>
      </c>
      <c r="AV395" s="210"/>
      <c r="AW395" s="246">
        <v>0</v>
      </c>
      <c r="AX395" s="211"/>
      <c r="AY395" s="212">
        <v>4.4776605177727444E-3</v>
      </c>
      <c r="AZ395" s="177">
        <v>0.26358034003445346</v>
      </c>
      <c r="BA395" s="178">
        <v>4.4169769224150147E-2</v>
      </c>
      <c r="BB395" s="178">
        <v>0</v>
      </c>
      <c r="BC395" s="178">
        <v>4.3213522315618876E-2</v>
      </c>
      <c r="BD395" s="178">
        <v>0.15200363592697139</v>
      </c>
      <c r="BE395" s="178">
        <v>0.17142628012019157</v>
      </c>
      <c r="BF395" s="178">
        <v>0</v>
      </c>
      <c r="BG395" s="217">
        <v>0</v>
      </c>
      <c r="BH395" s="218">
        <v>0.10884756218767944</v>
      </c>
      <c r="BI395" s="218" t="s">
        <v>273</v>
      </c>
    </row>
    <row r="396" spans="1:61" x14ac:dyDescent="0.2">
      <c r="A396" s="170">
        <v>42681</v>
      </c>
      <c r="B396" s="208">
        <v>7.2992700729926998</v>
      </c>
      <c r="C396" s="209">
        <v>0.63798760481224936</v>
      </c>
      <c r="D396" s="209">
        <v>9.5238095238095237</v>
      </c>
      <c r="E396" s="209">
        <v>1.6638935108153077</v>
      </c>
      <c r="F396" s="209">
        <v>1.9737101803971104</v>
      </c>
      <c r="G396" s="209">
        <v>2.9739776951672861</v>
      </c>
      <c r="H396" s="209">
        <v>1.7253521126760565</v>
      </c>
      <c r="I396" s="209">
        <v>2.3181454836131095</v>
      </c>
      <c r="J396" s="210">
        <v>2.3323615160349855</v>
      </c>
      <c r="K396" s="210"/>
      <c r="L396" s="246">
        <v>2.7999537197732272</v>
      </c>
      <c r="M396" s="211"/>
      <c r="N396" s="245">
        <v>2.2443623976272491</v>
      </c>
      <c r="O396" s="213"/>
      <c r="P396" s="214"/>
      <c r="Q396" s="214"/>
      <c r="R396" s="214"/>
      <c r="S396" s="214"/>
      <c r="T396" s="214">
        <v>6.316916488222704</v>
      </c>
      <c r="U396" s="214"/>
      <c r="V396" s="214"/>
      <c r="W396" s="214"/>
      <c r="X396" s="214"/>
      <c r="Y396" s="222"/>
      <c r="Z396" s="222">
        <v>2.7027027027027026</v>
      </c>
      <c r="AA396" s="215"/>
      <c r="AB396" s="216">
        <v>4.5098095954627038</v>
      </c>
      <c r="AC396" s="177"/>
      <c r="AD396" s="178">
        <v>7.2992700729926998</v>
      </c>
      <c r="AE396" s="178"/>
      <c r="AF396" s="178">
        <v>9.9846390168970824</v>
      </c>
      <c r="AG396" s="178"/>
      <c r="AH396" s="178">
        <v>1.7253521126760565</v>
      </c>
      <c r="AI396" s="178">
        <v>2.3181454836131095</v>
      </c>
      <c r="AJ396" s="217">
        <v>2.7999537197732272</v>
      </c>
      <c r="AK396" s="218">
        <v>2.5211944784533782</v>
      </c>
      <c r="AL396" s="170">
        <v>42681</v>
      </c>
      <c r="AM396" s="208">
        <v>2.502837885978266E-3</v>
      </c>
      <c r="AN396" s="209">
        <v>1.0619323115960911E-2</v>
      </c>
      <c r="AO396" s="209">
        <v>0</v>
      </c>
      <c r="AP396" s="209">
        <v>1.4000235073714494E-2</v>
      </c>
      <c r="AQ396" s="209">
        <v>1.4000235073714494E-2</v>
      </c>
      <c r="AR396" s="209">
        <v>1.252102750055875E-4</v>
      </c>
      <c r="AS396" s="209">
        <v>1.5795937548128247E-2</v>
      </c>
      <c r="AT396" s="209">
        <v>8.1846246710164539E-3</v>
      </c>
      <c r="AU396" s="210">
        <v>4.4223621162771667E-3</v>
      </c>
      <c r="AV396" s="210"/>
      <c r="AW396" s="246">
        <v>1.7914411265705848E-2</v>
      </c>
      <c r="AX396" s="211"/>
      <c r="AY396" s="212">
        <v>1.4296688555555767E-3</v>
      </c>
      <c r="AZ396" s="177">
        <v>0</v>
      </c>
      <c r="BA396" s="178">
        <v>3.7921786151185882E-2</v>
      </c>
      <c r="BB396" s="178">
        <v>0</v>
      </c>
      <c r="BC396" s="178">
        <v>0</v>
      </c>
      <c r="BD396" s="178">
        <v>7.448178160421598E-2</v>
      </c>
      <c r="BE396" s="178">
        <v>1.9345912490052967E-2</v>
      </c>
      <c r="BF396" s="178">
        <v>1.0472968229067759E-2</v>
      </c>
      <c r="BG396" s="217">
        <v>0.13748588845514848</v>
      </c>
      <c r="BH396" s="218">
        <v>2.6584207861305699E-2</v>
      </c>
      <c r="BI396" s="218" t="s">
        <v>273</v>
      </c>
    </row>
    <row r="397" spans="1:61" x14ac:dyDescent="0.2">
      <c r="A397" s="170">
        <v>42682</v>
      </c>
      <c r="B397" s="208">
        <v>2.5</v>
      </c>
      <c r="C397" s="209">
        <v>0.5110421609782807</v>
      </c>
      <c r="D397" s="209">
        <v>9.5238095238095237</v>
      </c>
      <c r="E397" s="209">
        <v>1.3071895424836601</v>
      </c>
      <c r="F397" s="209">
        <v>0.98290766983776101</v>
      </c>
      <c r="G397" s="209">
        <v>2.2388059701492535</v>
      </c>
      <c r="H397" s="209">
        <v>0.99928622412562462</v>
      </c>
      <c r="I397" s="209">
        <v>7.8125</v>
      </c>
      <c r="J397" s="210">
        <v>2.3323615160349855</v>
      </c>
      <c r="K397" s="210"/>
      <c r="L397" s="246">
        <v>2.4991322457480045</v>
      </c>
      <c r="M397" s="211"/>
      <c r="N397" s="245">
        <v>1.7502111378187823</v>
      </c>
      <c r="O397" s="213"/>
      <c r="P397" s="214"/>
      <c r="Q397" s="214"/>
      <c r="R397" s="214"/>
      <c r="S397" s="214"/>
      <c r="T397" s="214">
        <v>6.316916488222704</v>
      </c>
      <c r="U397" s="214">
        <v>1.4675052410901526</v>
      </c>
      <c r="V397" s="214"/>
      <c r="W397" s="214"/>
      <c r="X397" s="214"/>
      <c r="Y397" s="222"/>
      <c r="Z397" s="222">
        <v>2.7027027027027026</v>
      </c>
      <c r="AA397" s="215"/>
      <c r="AB397" s="216">
        <v>3.4957081440051865</v>
      </c>
      <c r="AC397" s="177"/>
      <c r="AD397" s="178">
        <v>2.5</v>
      </c>
      <c r="AE397" s="178"/>
      <c r="AF397" s="178">
        <v>11.674347158218126</v>
      </c>
      <c r="AG397" s="178"/>
      <c r="AH397" s="178">
        <v>0.99928622412562462</v>
      </c>
      <c r="AI397" s="178">
        <v>7.8125</v>
      </c>
      <c r="AJ397" s="217">
        <v>2.4991322457480045</v>
      </c>
      <c r="AK397" s="218">
        <v>1.8099545136471922</v>
      </c>
      <c r="AL397" s="170">
        <v>42682</v>
      </c>
      <c r="AM397" s="208">
        <v>8.5909767253258568E-3</v>
      </c>
      <c r="AN397" s="209">
        <v>7.8946283691025201E-3</v>
      </c>
      <c r="AO397" s="209">
        <v>0</v>
      </c>
      <c r="AP397" s="209">
        <v>2.5428333936211675E-2</v>
      </c>
      <c r="AQ397" s="209">
        <v>2.5428333936211675E-2</v>
      </c>
      <c r="AR397" s="209">
        <v>2.1181404855111886E-4</v>
      </c>
      <c r="AS397" s="209">
        <v>2.1500026107174559E-2</v>
      </c>
      <c r="AT397" s="209">
        <v>3.0692342516311703E-2</v>
      </c>
      <c r="AU397" s="210">
        <v>0</v>
      </c>
      <c r="AV397" s="210"/>
      <c r="AW397" s="246">
        <v>8.7815741498558069E-3</v>
      </c>
      <c r="AX397" s="211"/>
      <c r="AY397" s="212">
        <v>2.7002122045260805E-3</v>
      </c>
      <c r="AZ397" s="177">
        <v>0</v>
      </c>
      <c r="BA397" s="178">
        <v>0.13016631402008885</v>
      </c>
      <c r="BB397" s="178">
        <v>0</v>
      </c>
      <c r="BC397" s="178">
        <v>0</v>
      </c>
      <c r="BD397" s="178">
        <v>0.10032239971180111</v>
      </c>
      <c r="BE397" s="178">
        <v>2.6331936444794316E-2</v>
      </c>
      <c r="BF397" s="178">
        <v>3.9273630859004094E-2</v>
      </c>
      <c r="BG397" s="217">
        <v>6.7395043360366891E-2</v>
      </c>
      <c r="BH397" s="218">
        <v>5.7032971865412327E-2</v>
      </c>
      <c r="BI397" s="218" t="s">
        <v>273</v>
      </c>
    </row>
    <row r="398" spans="1:61" x14ac:dyDescent="0.2">
      <c r="A398" s="170">
        <v>42683</v>
      </c>
      <c r="B398" s="208">
        <v>1.4285714285714286</v>
      </c>
      <c r="C398" s="209">
        <v>0.53211009174311918</v>
      </c>
      <c r="D398" s="209">
        <v>9.5238095238095237</v>
      </c>
      <c r="E398" s="209">
        <v>1.4705882352941175</v>
      </c>
      <c r="F398" s="209">
        <v>3.84765625</v>
      </c>
      <c r="G398" s="209">
        <v>2.6119402985074625</v>
      </c>
      <c r="H398" s="209">
        <v>1.0461760461760461</v>
      </c>
      <c r="I398" s="209">
        <v>2.734375</v>
      </c>
      <c r="J398" s="210"/>
      <c r="K398" s="210"/>
      <c r="L398" s="246">
        <v>2.9735045701723939</v>
      </c>
      <c r="M398" s="211"/>
      <c r="N398" s="245">
        <v>0.92878449882829306</v>
      </c>
      <c r="O398" s="213"/>
      <c r="P398" s="214"/>
      <c r="Q398" s="214"/>
      <c r="R398" s="214"/>
      <c r="S398" s="214"/>
      <c r="T398" s="214">
        <v>6.316916488222704</v>
      </c>
      <c r="U398" s="214">
        <v>1.4675052410901526</v>
      </c>
      <c r="V398" s="214"/>
      <c r="W398" s="214"/>
      <c r="X398" s="214"/>
      <c r="Y398" s="222"/>
      <c r="Z398" s="222">
        <v>0.43243243243243862</v>
      </c>
      <c r="AA398" s="215"/>
      <c r="AB398" s="216">
        <v>2.7389513872484312</v>
      </c>
      <c r="AC398" s="177"/>
      <c r="AD398" s="178">
        <v>1.4285714285714286</v>
      </c>
      <c r="AE398" s="178"/>
      <c r="AF398" s="178">
        <v>11.213517665130567</v>
      </c>
      <c r="AG398" s="178">
        <v>1.25</v>
      </c>
      <c r="AH398" s="178">
        <v>1.0461760461760461</v>
      </c>
      <c r="AI398" s="178">
        <v>2.734375</v>
      </c>
      <c r="AJ398" s="217">
        <v>2.9735045701723939</v>
      </c>
      <c r="AK398" s="218">
        <v>1.0773281650489963</v>
      </c>
      <c r="AL398" s="170">
        <v>42683</v>
      </c>
      <c r="AM398" s="208">
        <v>7.7032424637088499E-3</v>
      </c>
      <c r="AN398" s="209">
        <v>3.2836064898037034E-3</v>
      </c>
      <c r="AO398" s="209">
        <v>0</v>
      </c>
      <c r="AP398" s="209">
        <v>1.1395540176279239E-3</v>
      </c>
      <c r="AQ398" s="209">
        <v>1.1395540176279239E-3</v>
      </c>
      <c r="AR398" s="209">
        <v>0</v>
      </c>
      <c r="AS398" s="209">
        <v>0.19556248236668777</v>
      </c>
      <c r="AT398" s="209">
        <v>0</v>
      </c>
      <c r="AU398" s="210">
        <v>0.18242243729643315</v>
      </c>
      <c r="AV398" s="210"/>
      <c r="AW398" s="246">
        <v>0</v>
      </c>
      <c r="AX398" s="211"/>
      <c r="AY398" s="212">
        <v>5.5119763105757171E-3</v>
      </c>
      <c r="AZ398" s="177">
        <v>0</v>
      </c>
      <c r="BA398" s="178">
        <v>0.11671579490467968</v>
      </c>
      <c r="BB398" s="178">
        <v>0</v>
      </c>
      <c r="BC398" s="178">
        <v>0</v>
      </c>
      <c r="BD398" s="178">
        <v>6.4601545268962834E-2</v>
      </c>
      <c r="BE398" s="178">
        <v>0.23951314435601687</v>
      </c>
      <c r="BF398" s="178">
        <v>0</v>
      </c>
      <c r="BG398" s="217">
        <v>0</v>
      </c>
      <c r="BH398" s="218">
        <v>0.14490854785139506</v>
      </c>
      <c r="BI398" s="218" t="s">
        <v>273</v>
      </c>
    </row>
    <row r="399" spans="1:61" x14ac:dyDescent="0.2">
      <c r="A399" s="170">
        <v>42684</v>
      </c>
      <c r="B399" s="208">
        <v>4.0333796940194713</v>
      </c>
      <c r="C399" s="209">
        <v>0.51113545089448698</v>
      </c>
      <c r="D399" s="209">
        <v>7.1428571428571423</v>
      </c>
      <c r="E399" s="209">
        <v>0.98039215686274506</v>
      </c>
      <c r="F399" s="209">
        <v>0.78431372549019607</v>
      </c>
      <c r="G399" s="209">
        <v>2.6119402985074625</v>
      </c>
      <c r="H399" s="209">
        <v>1.0003572704537336</v>
      </c>
      <c r="I399" s="209">
        <v>8</v>
      </c>
      <c r="J399" s="210">
        <v>10.294117647058822</v>
      </c>
      <c r="K399" s="210"/>
      <c r="L399" s="246">
        <v>8.5618419530255707</v>
      </c>
      <c r="M399" s="211"/>
      <c r="N399" s="245">
        <v>1.4393878478355899</v>
      </c>
      <c r="O399" s="213"/>
      <c r="P399" s="214"/>
      <c r="Q399" s="214"/>
      <c r="R399" s="214"/>
      <c r="S399" s="214"/>
      <c r="T399" s="214">
        <v>6.316916488222704</v>
      </c>
      <c r="U399" s="214">
        <v>1.4675052410901526</v>
      </c>
      <c r="V399" s="214"/>
      <c r="W399" s="214">
        <v>3.0534351145038134</v>
      </c>
      <c r="X399" s="214"/>
      <c r="Y399" s="222"/>
      <c r="Z399" s="222">
        <v>3.1351351351351413</v>
      </c>
      <c r="AA399" s="215"/>
      <c r="AB399" s="216">
        <v>3.4932479947379527</v>
      </c>
      <c r="AC399" s="177">
        <v>12.903225806451612</v>
      </c>
      <c r="AD399" s="178">
        <v>4.0333796940194713</v>
      </c>
      <c r="AE399" s="178"/>
      <c r="AF399" s="178">
        <v>7.0660522273425492</v>
      </c>
      <c r="AG399" s="178"/>
      <c r="AH399" s="178">
        <v>1.0003572704537336</v>
      </c>
      <c r="AI399" s="178">
        <v>8</v>
      </c>
      <c r="AJ399" s="217">
        <v>8.5618419530255707</v>
      </c>
      <c r="AK399" s="218">
        <v>1.3415092920233334</v>
      </c>
      <c r="AL399" s="170">
        <v>42684</v>
      </c>
      <c r="AM399" s="208">
        <v>8.3733386482842675E-3</v>
      </c>
      <c r="AN399" s="209">
        <v>2.026055068176753E-3</v>
      </c>
      <c r="AO399" s="209">
        <v>0</v>
      </c>
      <c r="AP399" s="209">
        <v>2.8846995989095445E-2</v>
      </c>
      <c r="AQ399" s="209">
        <v>2.8846995989095445E-2</v>
      </c>
      <c r="AR399" s="209">
        <v>2.6085473959497395E-4</v>
      </c>
      <c r="AS399" s="209">
        <v>0.21008596939010568</v>
      </c>
      <c r="AT399" s="209">
        <v>1.2788476048463209E-2</v>
      </c>
      <c r="AU399" s="210">
        <v>0</v>
      </c>
      <c r="AV399" s="210"/>
      <c r="AW399" s="246">
        <v>6.2056457325647702E-3</v>
      </c>
      <c r="AX399" s="211"/>
      <c r="AY399" s="212">
        <v>6.1763663122968984E-3</v>
      </c>
      <c r="AZ399" s="177">
        <v>0</v>
      </c>
      <c r="BA399" s="178">
        <v>0.1268687673982466</v>
      </c>
      <c r="BB399" s="178">
        <v>0</v>
      </c>
      <c r="BC399" s="178">
        <v>0</v>
      </c>
      <c r="BD399" s="178">
        <v>0.28728687190197594</v>
      </c>
      <c r="BE399" s="178">
        <v>0.25730063611770443</v>
      </c>
      <c r="BF399" s="178">
        <v>1.6364012857918372E-2</v>
      </c>
      <c r="BG399" s="217">
        <v>4.7625830641325938E-2</v>
      </c>
      <c r="BH399" s="218">
        <v>0.16568361399485987</v>
      </c>
      <c r="BI399" s="218" t="s">
        <v>273</v>
      </c>
    </row>
    <row r="400" spans="1:61" x14ac:dyDescent="0.2">
      <c r="A400" s="170">
        <v>42685</v>
      </c>
      <c r="B400" s="208">
        <v>4.0333796940194713</v>
      </c>
      <c r="C400" s="209">
        <v>0.73394495412844041</v>
      </c>
      <c r="D400" s="209">
        <v>7.1428571428571423</v>
      </c>
      <c r="E400" s="209">
        <v>1.4925373134328357</v>
      </c>
      <c r="F400" s="209">
        <v>3.7037037037037033</v>
      </c>
      <c r="G400" s="209">
        <v>2.6119402985074625</v>
      </c>
      <c r="H400" s="209">
        <v>0.25</v>
      </c>
      <c r="I400" s="209">
        <v>8</v>
      </c>
      <c r="J400" s="210">
        <v>10.294117647058822</v>
      </c>
      <c r="K400" s="210"/>
      <c r="L400" s="246">
        <v>9.1403447876894592</v>
      </c>
      <c r="M400" s="211"/>
      <c r="N400" s="245">
        <v>1.3682031877442382</v>
      </c>
      <c r="O400" s="213"/>
      <c r="P400" s="214"/>
      <c r="Q400" s="214"/>
      <c r="R400" s="214"/>
      <c r="S400" s="214"/>
      <c r="T400" s="214">
        <v>6.316916488222704</v>
      </c>
      <c r="U400" s="214">
        <v>1.4675052410901526</v>
      </c>
      <c r="V400" s="214"/>
      <c r="W400" s="214">
        <v>3.0534351145038134</v>
      </c>
      <c r="X400" s="214"/>
      <c r="Y400" s="222"/>
      <c r="Z400" s="222">
        <v>2.7027027027027026</v>
      </c>
      <c r="AA400" s="215"/>
      <c r="AB400" s="216">
        <v>3.385139886629843</v>
      </c>
      <c r="AC400" s="177"/>
      <c r="AD400" s="178">
        <v>4.0333796940194713</v>
      </c>
      <c r="AE400" s="178"/>
      <c r="AF400" s="178">
        <v>7.0660522273425492</v>
      </c>
      <c r="AG400" s="178">
        <v>2.0618556701030926</v>
      </c>
      <c r="AH400" s="178">
        <v>0.25</v>
      </c>
      <c r="AI400" s="178">
        <v>8</v>
      </c>
      <c r="AJ400" s="217">
        <v>9.1403447876894592</v>
      </c>
      <c r="AK400" s="218">
        <v>0.51976338317955439</v>
      </c>
      <c r="AL400" s="170">
        <v>42685</v>
      </c>
      <c r="AM400" s="208">
        <v>4.1293961459732947E-3</v>
      </c>
      <c r="AN400" s="209">
        <v>2.7945587147265557E-3</v>
      </c>
      <c r="AO400" s="209">
        <v>0</v>
      </c>
      <c r="AP400" s="209">
        <v>1.0972277255446011E-2</v>
      </c>
      <c r="AQ400" s="209">
        <v>1.0972277255446011E-2</v>
      </c>
      <c r="AR400" s="209">
        <v>1.5651284375698439E-3</v>
      </c>
      <c r="AS400" s="209">
        <v>0.15225528692223617</v>
      </c>
      <c r="AT400" s="209">
        <v>5.3711599403545481E-3</v>
      </c>
      <c r="AU400" s="210">
        <v>0</v>
      </c>
      <c r="AV400" s="210"/>
      <c r="AW400" s="246">
        <v>0</v>
      </c>
      <c r="AX400" s="211"/>
      <c r="AY400" s="212">
        <v>5.1141625441130352E-3</v>
      </c>
      <c r="AZ400" s="177">
        <v>0.2257329065936089</v>
      </c>
      <c r="BA400" s="178">
        <v>6.2566608272322702E-2</v>
      </c>
      <c r="BB400" s="178">
        <v>0</v>
      </c>
      <c r="BC400" s="178">
        <v>0</v>
      </c>
      <c r="BD400" s="178">
        <v>9.500227245435712E-2</v>
      </c>
      <c r="BE400" s="178">
        <v>0.18647310094578828</v>
      </c>
      <c r="BF400" s="178">
        <v>6.8728854003257175E-3</v>
      </c>
      <c r="BG400" s="217">
        <v>0</v>
      </c>
      <c r="BH400" s="218">
        <v>0.11497669900014716</v>
      </c>
      <c r="BI400" s="218" t="s">
        <v>273</v>
      </c>
    </row>
    <row r="401" spans="1:61" x14ac:dyDescent="0.2">
      <c r="A401" s="170">
        <v>42688</v>
      </c>
      <c r="B401" s="208">
        <v>2.6352288488210815</v>
      </c>
      <c r="C401" s="209">
        <v>0.53103827137886839</v>
      </c>
      <c r="D401" s="209">
        <v>7.1428571428571423</v>
      </c>
      <c r="E401" s="209">
        <v>1.4681892332789559</v>
      </c>
      <c r="F401" s="209">
        <v>7.1428571428571423</v>
      </c>
      <c r="G401" s="209">
        <v>2.2900763358778624</v>
      </c>
      <c r="H401" s="209">
        <v>2.7378027378027379</v>
      </c>
      <c r="I401" s="209">
        <v>8</v>
      </c>
      <c r="J401" s="210">
        <v>2.9411764705882351</v>
      </c>
      <c r="K401" s="210"/>
      <c r="L401" s="246">
        <v>3.4883720930232558</v>
      </c>
      <c r="M401" s="211"/>
      <c r="N401" s="245">
        <v>2.9549501626522203</v>
      </c>
      <c r="O401" s="213"/>
      <c r="P401" s="214"/>
      <c r="Q401" s="214"/>
      <c r="R401" s="214"/>
      <c r="S401" s="214"/>
      <c r="T401" s="214">
        <v>6.316916488222704</v>
      </c>
      <c r="U401" s="214">
        <v>1.4675052410901526</v>
      </c>
      <c r="V401" s="214">
        <v>2.728226652675755</v>
      </c>
      <c r="W401" s="214" t="s">
        <v>232</v>
      </c>
      <c r="X401" s="214"/>
      <c r="Y401" s="222"/>
      <c r="Z401" s="222">
        <v>2.7027027027027026</v>
      </c>
      <c r="AA401" s="215"/>
      <c r="AB401" s="216">
        <v>3.3038377711728284</v>
      </c>
      <c r="AC401" s="177"/>
      <c r="AD401" s="178">
        <v>2.6352288488210815</v>
      </c>
      <c r="AE401" s="178"/>
      <c r="AF401" s="178">
        <v>8.3798882681564244</v>
      </c>
      <c r="AG401" s="178">
        <v>2.5641025641025639</v>
      </c>
      <c r="AH401" s="178">
        <v>2.7378027378027379</v>
      </c>
      <c r="AI401" s="178">
        <v>8</v>
      </c>
      <c r="AJ401" s="217">
        <v>3.4883720930232558</v>
      </c>
      <c r="AK401" s="218">
        <v>2.937196757502154</v>
      </c>
      <c r="AL401" s="170">
        <v>42688</v>
      </c>
      <c r="AM401" s="208">
        <v>6.6608706210359797E-3</v>
      </c>
      <c r="AN401" s="209">
        <v>1.6557760384754844E-2</v>
      </c>
      <c r="AO401" s="209">
        <v>0</v>
      </c>
      <c r="AP401" s="209">
        <v>5.7954461467934419E-2</v>
      </c>
      <c r="AQ401" s="209">
        <v>5.7954461467934419E-2</v>
      </c>
      <c r="AR401" s="209">
        <v>1.4607865417318544E-4</v>
      </c>
      <c r="AS401" s="209">
        <v>0.37168718602831774</v>
      </c>
      <c r="AT401" s="209">
        <v>0</v>
      </c>
      <c r="AU401" s="210">
        <v>0</v>
      </c>
      <c r="AV401" s="210"/>
      <c r="AW401" s="246">
        <v>0.11978067140403321</v>
      </c>
      <c r="AX401" s="211"/>
      <c r="AY401" s="212">
        <v>1.0549036805106294E-2</v>
      </c>
      <c r="AZ401" s="177">
        <v>0</v>
      </c>
      <c r="BA401" s="178">
        <v>0.10092228213690888</v>
      </c>
      <c r="BB401" s="178">
        <v>0</v>
      </c>
      <c r="BC401" s="178">
        <v>1.6245685081059728E-2</v>
      </c>
      <c r="BD401" s="178">
        <v>3.1920763544663992E-2</v>
      </c>
      <c r="BE401" s="178">
        <v>0.45522006862010744</v>
      </c>
      <c r="BF401" s="178">
        <v>0</v>
      </c>
      <c r="BG401" s="217">
        <v>0.9192683914354044</v>
      </c>
      <c r="BH401" s="218">
        <v>0.2645867132418287</v>
      </c>
      <c r="BI401" s="218" t="s">
        <v>273</v>
      </c>
    </row>
    <row r="402" spans="1:61" x14ac:dyDescent="0.2">
      <c r="A402" s="170">
        <v>42689</v>
      </c>
      <c r="B402" s="208"/>
      <c r="C402" s="209">
        <v>0.73394495412844041</v>
      </c>
      <c r="D402" s="209">
        <v>7.14047619047619</v>
      </c>
      <c r="E402" s="209">
        <v>0.64829821717990277</v>
      </c>
      <c r="F402" s="209">
        <v>7.0175438596491224</v>
      </c>
      <c r="G402" s="209">
        <v>0.76335877862595414</v>
      </c>
      <c r="H402" s="209">
        <v>1.3928571428571428</v>
      </c>
      <c r="I402" s="209">
        <v>10.265878877400295</v>
      </c>
      <c r="J402" s="210">
        <v>3.5294117647058822</v>
      </c>
      <c r="K402" s="210"/>
      <c r="L402" s="246">
        <v>0.45977011494252873</v>
      </c>
      <c r="M402" s="211"/>
      <c r="N402" s="245">
        <v>1.9115788984295756</v>
      </c>
      <c r="O402" s="213"/>
      <c r="P402" s="214"/>
      <c r="Q402" s="214"/>
      <c r="R402" s="214"/>
      <c r="S402" s="214"/>
      <c r="T402" s="214">
        <v>6.316916488222704</v>
      </c>
      <c r="U402" s="214"/>
      <c r="V402" s="214"/>
      <c r="W402" s="214" t="s">
        <v>232</v>
      </c>
      <c r="X402" s="214"/>
      <c r="Y402" s="222"/>
      <c r="Z402" s="222">
        <v>0.43243243243243862</v>
      </c>
      <c r="AA402" s="215"/>
      <c r="AB402" s="216">
        <v>3.3746744603275713</v>
      </c>
      <c r="AC402" s="177"/>
      <c r="AD402" s="178"/>
      <c r="AE402" s="178"/>
      <c r="AF402" s="178">
        <v>17.959183673469386</v>
      </c>
      <c r="AG402" s="178">
        <v>5.2631578947368416</v>
      </c>
      <c r="AH402" s="178">
        <v>1.3928571428571428</v>
      </c>
      <c r="AI402" s="178">
        <v>10.265878877400295</v>
      </c>
      <c r="AJ402" s="217">
        <v>0.45977011494252873</v>
      </c>
      <c r="AK402" s="218">
        <v>3.3683898051316925</v>
      </c>
      <c r="AL402" s="170">
        <v>42689</v>
      </c>
      <c r="AM402" s="208">
        <v>2.5772930175977566E-3</v>
      </c>
      <c r="AN402" s="209">
        <v>5.0511648768682499E-2</v>
      </c>
      <c r="AO402" s="209">
        <v>0</v>
      </c>
      <c r="AP402" s="209">
        <v>5.7173052998703844E-2</v>
      </c>
      <c r="AQ402" s="209">
        <v>5.7173052998703844E-2</v>
      </c>
      <c r="AR402" s="209">
        <v>3.1302568751396876E-5</v>
      </c>
      <c r="AS402" s="209">
        <v>4.9142916816398992E-2</v>
      </c>
      <c r="AT402" s="209">
        <v>2.7367338743711264E-2</v>
      </c>
      <c r="AU402" s="210">
        <v>0</v>
      </c>
      <c r="AV402" s="210"/>
      <c r="AW402" s="246">
        <v>2.927191383285269E-3</v>
      </c>
      <c r="AX402" s="211"/>
      <c r="AY402" s="212">
        <v>3.4966599720214707E-3</v>
      </c>
      <c r="AZ402" s="177">
        <v>2.7033881029174717E-2</v>
      </c>
      <c r="BA402" s="178">
        <v>3.9049894206026649E-2</v>
      </c>
      <c r="BB402" s="178">
        <v>0</v>
      </c>
      <c r="BC402" s="178">
        <v>0.18065201810138415</v>
      </c>
      <c r="BD402" s="178">
        <v>0.13832330869354395</v>
      </c>
      <c r="BE402" s="178">
        <v>6.0187283302386999E-2</v>
      </c>
      <c r="BF402" s="178">
        <v>3.5018987515945323E-2</v>
      </c>
      <c r="BG402" s="217">
        <v>2.2465014453455633E-2</v>
      </c>
      <c r="BH402" s="218">
        <v>6.104521805188716E-2</v>
      </c>
      <c r="BI402" s="218" t="s">
        <v>273</v>
      </c>
    </row>
    <row r="403" spans="1:61" x14ac:dyDescent="0.2">
      <c r="A403" s="170">
        <v>42690</v>
      </c>
      <c r="B403" s="208"/>
      <c r="C403" s="209">
        <v>0.71559633027522929</v>
      </c>
      <c r="D403" s="209">
        <v>2.9976190476190476</v>
      </c>
      <c r="E403" s="209">
        <v>1.7770597738287561</v>
      </c>
      <c r="F403" s="209">
        <v>1.3840830449826991</v>
      </c>
      <c r="G403" s="209">
        <v>0.75757575757575757</v>
      </c>
      <c r="H403" s="209">
        <v>1.0175438596491229</v>
      </c>
      <c r="I403" s="209">
        <v>13.890857547838412</v>
      </c>
      <c r="J403" s="210">
        <v>9.7222222222222232</v>
      </c>
      <c r="K403" s="210"/>
      <c r="L403" s="246">
        <v>3.7093023255813957</v>
      </c>
      <c r="M403" s="211"/>
      <c r="N403" s="245">
        <v>1.966135775131219</v>
      </c>
      <c r="O403" s="213"/>
      <c r="P403" s="214"/>
      <c r="Q403" s="214"/>
      <c r="R403" s="214"/>
      <c r="S403" s="214"/>
      <c r="T403" s="214">
        <v>6.316916488222704</v>
      </c>
      <c r="U403" s="214"/>
      <c r="V403" s="214"/>
      <c r="W403" s="214" t="s">
        <v>232</v>
      </c>
      <c r="X403" s="214"/>
      <c r="Y403" s="222"/>
      <c r="Z403" s="222">
        <v>3.1351351351351413</v>
      </c>
      <c r="AA403" s="215"/>
      <c r="AB403" s="216">
        <v>4.7260258116789231</v>
      </c>
      <c r="AC403" s="177">
        <v>9.021113243761997</v>
      </c>
      <c r="AD403" s="178"/>
      <c r="AE403" s="178"/>
      <c r="AF403" s="178">
        <v>8.8435374149659864</v>
      </c>
      <c r="AG403" s="178">
        <v>2.0512820512820511</v>
      </c>
      <c r="AH403" s="178">
        <v>1.0175438596491229</v>
      </c>
      <c r="AI403" s="178">
        <v>13.890857547838412</v>
      </c>
      <c r="AJ403" s="217">
        <v>3.7093023255813957</v>
      </c>
      <c r="AK403" s="218">
        <v>1.8524760027801068</v>
      </c>
      <c r="AL403" s="170">
        <v>42690</v>
      </c>
      <c r="AM403" s="208">
        <v>1.1454635633767807E-4</v>
      </c>
      <c r="AN403" s="209">
        <v>2.2566061621416941E-2</v>
      </c>
      <c r="AO403" s="209">
        <v>0</v>
      </c>
      <c r="AP403" s="209">
        <v>2.6144625033006366E-2</v>
      </c>
      <c r="AQ403" s="209">
        <v>2.6144625033006366E-2</v>
      </c>
      <c r="AR403" s="209">
        <v>1.7362491467441468E-3</v>
      </c>
      <c r="AS403" s="209">
        <v>7.9286830970743724E-2</v>
      </c>
      <c r="AT403" s="209">
        <v>1.7136557904940699E-2</v>
      </c>
      <c r="AU403" s="210">
        <v>3.3167715872078757E-2</v>
      </c>
      <c r="AV403" s="210"/>
      <c r="AW403" s="246">
        <v>2.0607427338328294E-2</v>
      </c>
      <c r="AX403" s="211"/>
      <c r="AY403" s="212">
        <v>4.1208584798113701E-3</v>
      </c>
      <c r="AZ403" s="177">
        <v>2.0951257797610406E-2</v>
      </c>
      <c r="BA403" s="178">
        <v>1.7355508536011847E-3</v>
      </c>
      <c r="BB403" s="178">
        <v>0</v>
      </c>
      <c r="BC403" s="178">
        <v>0</v>
      </c>
      <c r="BD403" s="178">
        <v>0.12920309053792567</v>
      </c>
      <c r="BE403" s="178">
        <v>9.7105732970904746E-2</v>
      </c>
      <c r="BF403" s="178">
        <v>2.1927777229610621E-2</v>
      </c>
      <c r="BG403" s="217">
        <v>0.15815370175232765</v>
      </c>
      <c r="BH403" s="218">
        <v>5.5900681530578929E-2</v>
      </c>
      <c r="BI403" s="218" t="s">
        <v>273</v>
      </c>
    </row>
    <row r="404" spans="1:61" x14ac:dyDescent="0.2">
      <c r="A404" s="170">
        <v>42691</v>
      </c>
      <c r="B404" s="208"/>
      <c r="C404" s="209">
        <v>0.49351124108938038</v>
      </c>
      <c r="D404" s="209">
        <v>7.1406462058620441</v>
      </c>
      <c r="E404" s="209">
        <v>1.4586709886547813</v>
      </c>
      <c r="F404" s="209">
        <v>1.5365870168550735</v>
      </c>
      <c r="G404" s="209">
        <v>0.76045627376425851</v>
      </c>
      <c r="H404" s="209">
        <v>1.3</v>
      </c>
      <c r="I404" s="209">
        <v>6.2292909211398273</v>
      </c>
      <c r="J404" s="210">
        <v>5.3783783783783781</v>
      </c>
      <c r="K404" s="210"/>
      <c r="L404" s="246"/>
      <c r="M404" s="211"/>
      <c r="N404" s="245">
        <v>1.2029920404524332</v>
      </c>
      <c r="O404" s="213"/>
      <c r="P404" s="214"/>
      <c r="Q404" s="214"/>
      <c r="R404" s="214"/>
      <c r="S404" s="214"/>
      <c r="T404" s="214">
        <v>6.316916488222704</v>
      </c>
      <c r="U404" s="214"/>
      <c r="V404" s="214"/>
      <c r="W404" s="214" t="s">
        <v>232</v>
      </c>
      <c r="X404" s="214"/>
      <c r="Y404" s="222"/>
      <c r="Z404" s="222">
        <v>0.43243243243243862</v>
      </c>
      <c r="AA404" s="215"/>
      <c r="AB404" s="216">
        <v>3.3746744603275713</v>
      </c>
      <c r="AC404" s="177">
        <v>9.021113243761997</v>
      </c>
      <c r="AD404" s="178"/>
      <c r="AE404" s="178"/>
      <c r="AF404" s="178">
        <v>11.527777777777779</v>
      </c>
      <c r="AG404" s="178">
        <v>1.2820512820512819</v>
      </c>
      <c r="AH404" s="178">
        <v>1.3</v>
      </c>
      <c r="AI404" s="178">
        <v>6.2292909211398273</v>
      </c>
      <c r="AJ404" s="217"/>
      <c r="AK404" s="218">
        <v>1.4856295723390405</v>
      </c>
      <c r="AL404" s="170">
        <v>42691</v>
      </c>
      <c r="AM404" s="208">
        <v>2.6918393739354347E-4</v>
      </c>
      <c r="AN404" s="209">
        <v>1.557966483460055E-2</v>
      </c>
      <c r="AO404" s="209">
        <v>7.716049382716049E-3</v>
      </c>
      <c r="AP404" s="209">
        <v>3.8093662874990601E-2</v>
      </c>
      <c r="AQ404" s="209">
        <v>3.8093662874990601E-2</v>
      </c>
      <c r="AR404" s="209">
        <v>2.8120140928338195E-3</v>
      </c>
      <c r="AS404" s="209">
        <v>0.10245420604133182</v>
      </c>
      <c r="AT404" s="209">
        <v>3.4784654851819932E-2</v>
      </c>
      <c r="AU404" s="210">
        <v>3.537889693021734E-3</v>
      </c>
      <c r="AV404" s="210"/>
      <c r="AW404" s="246">
        <v>1.6860622367723149E-2</v>
      </c>
      <c r="AX404" s="211"/>
      <c r="AY404" s="212">
        <v>5.5669320267674694E-3</v>
      </c>
      <c r="AZ404" s="177">
        <v>0.14801049863473159</v>
      </c>
      <c r="BA404" s="178">
        <v>4.0785445059627837E-3</v>
      </c>
      <c r="BB404" s="178">
        <v>0</v>
      </c>
      <c r="BC404" s="178">
        <v>3.2491370162119455E-2</v>
      </c>
      <c r="BD404" s="178">
        <v>0.18316438129200052</v>
      </c>
      <c r="BE404" s="178">
        <v>0.12547973795631576</v>
      </c>
      <c r="BF404" s="178">
        <v>4.4510114973537983E-2</v>
      </c>
      <c r="BG404" s="217">
        <v>0.12939848325190442</v>
      </c>
      <c r="BH404" s="218">
        <v>7.9309553452895337E-2</v>
      </c>
      <c r="BI404" s="218" t="s">
        <v>273</v>
      </c>
    </row>
    <row r="405" spans="1:61" x14ac:dyDescent="0.2">
      <c r="A405" s="170">
        <v>42692</v>
      </c>
      <c r="B405" s="208">
        <v>6.9069069069069062</v>
      </c>
      <c r="C405" s="209">
        <v>0.3455173667939625</v>
      </c>
      <c r="D405" s="209">
        <v>2.3809523809523809</v>
      </c>
      <c r="E405" s="209">
        <v>1.44</v>
      </c>
      <c r="F405" s="209"/>
      <c r="G405" s="209">
        <v>0.75757575757575757</v>
      </c>
      <c r="H405" s="209">
        <v>4.3971143936791481</v>
      </c>
      <c r="I405" s="209"/>
      <c r="J405" s="210">
        <v>1.3157894736842104</v>
      </c>
      <c r="K405" s="210"/>
      <c r="L405" s="246">
        <v>2.8901734104046244</v>
      </c>
      <c r="M405" s="211"/>
      <c r="N405" s="245">
        <v>3.9525006809556573</v>
      </c>
      <c r="O405" s="213"/>
      <c r="P405" s="214"/>
      <c r="Q405" s="214"/>
      <c r="R405" s="214"/>
      <c r="S405" s="214"/>
      <c r="T405" s="214">
        <v>6.316916488222704</v>
      </c>
      <c r="U405" s="214"/>
      <c r="V405" s="214"/>
      <c r="W405" s="214" t="s">
        <v>232</v>
      </c>
      <c r="X405" s="214"/>
      <c r="Y405" s="222"/>
      <c r="Z405" s="222">
        <v>2.7027027027027026</v>
      </c>
      <c r="AA405" s="215"/>
      <c r="AB405" s="216">
        <v>4.5098095954627038</v>
      </c>
      <c r="AC405" s="177"/>
      <c r="AD405" s="178">
        <v>6.9069069069069062</v>
      </c>
      <c r="AE405" s="178"/>
      <c r="AF405" s="178">
        <v>10.273972602739725</v>
      </c>
      <c r="AG405" s="178"/>
      <c r="AH405" s="178">
        <v>4.3971143936791481</v>
      </c>
      <c r="AI405" s="178"/>
      <c r="AJ405" s="217">
        <v>2.8901734104046244</v>
      </c>
      <c r="AK405" s="218">
        <v>4.6327638066665164</v>
      </c>
      <c r="AL405" s="170">
        <v>42692</v>
      </c>
      <c r="AM405" s="208">
        <v>5.1122038833505731E-2</v>
      </c>
      <c r="AN405" s="209">
        <v>3.493198393408195E-2</v>
      </c>
      <c r="AO405" s="209">
        <v>7.3302469135802475E-2</v>
      </c>
      <c r="AP405" s="209">
        <v>0.16448648277303632</v>
      </c>
      <c r="AQ405" s="209">
        <v>0.16448648277303632</v>
      </c>
      <c r="AR405" s="209">
        <v>1.6047783579882799E-3</v>
      </c>
      <c r="AS405" s="209">
        <v>6.6781713745142204E-2</v>
      </c>
      <c r="AT405" s="209">
        <v>1.6369249342032908E-2</v>
      </c>
      <c r="AU405" s="210">
        <v>8.8447242325543338E-2</v>
      </c>
      <c r="AV405" s="210"/>
      <c r="AW405" s="246">
        <v>4.2151555919307873E-3</v>
      </c>
      <c r="AX405" s="211"/>
      <c r="AY405" s="212">
        <v>1.4837223137202999E-2</v>
      </c>
      <c r="AZ405" s="177">
        <v>0.51837466873442517</v>
      </c>
      <c r="BA405" s="178">
        <v>0.7745763459622087</v>
      </c>
      <c r="BB405" s="178">
        <v>0</v>
      </c>
      <c r="BC405" s="178">
        <v>8.7726699437722516E-2</v>
      </c>
      <c r="BD405" s="178">
        <v>0.65437565266561182</v>
      </c>
      <c r="BE405" s="178">
        <v>8.1790218916279481E-2</v>
      </c>
      <c r="BF405" s="178">
        <v>2.0945936458135517E-2</v>
      </c>
      <c r="BG405" s="217">
        <v>3.2349620812976106E-2</v>
      </c>
      <c r="BH405" s="218">
        <v>0.30635838059426923</v>
      </c>
      <c r="BI405" s="218" t="s">
        <v>273</v>
      </c>
    </row>
    <row r="406" spans="1:61" x14ac:dyDescent="0.2">
      <c r="A406" s="170">
        <v>42695</v>
      </c>
      <c r="B406" s="208">
        <v>4.0404040404040407</v>
      </c>
      <c r="C406" s="209">
        <v>0.51001821493624777</v>
      </c>
      <c r="D406" s="209">
        <v>8.3333333333333321</v>
      </c>
      <c r="E406" s="209">
        <v>1.8838304552590266</v>
      </c>
      <c r="F406" s="209">
        <v>3.9154455921210669</v>
      </c>
      <c r="G406" s="209">
        <v>2.6415094339622645</v>
      </c>
      <c r="H406" s="209">
        <v>1.0273972602739725</v>
      </c>
      <c r="I406" s="209">
        <v>9.5406360424028271</v>
      </c>
      <c r="J406" s="210">
        <v>2.6052631578947367</v>
      </c>
      <c r="K406" s="210"/>
      <c r="L406" s="246">
        <v>1.7341040462427744</v>
      </c>
      <c r="M406" s="211"/>
      <c r="N406" s="245">
        <v>3.2544782489552704</v>
      </c>
      <c r="O406" s="213"/>
      <c r="P406" s="214"/>
      <c r="Q406" s="214"/>
      <c r="R406" s="214"/>
      <c r="S406" s="214"/>
      <c r="T406" s="214">
        <v>6.316916488222704</v>
      </c>
      <c r="U406" s="214"/>
      <c r="V406" s="214"/>
      <c r="W406" s="214" t="s">
        <v>232</v>
      </c>
      <c r="X406" s="214"/>
      <c r="Y406" s="222"/>
      <c r="Z406" s="222">
        <v>2.7027027027027026</v>
      </c>
      <c r="AA406" s="215"/>
      <c r="AB406" s="216">
        <v>4.5098095954627038</v>
      </c>
      <c r="AC406" s="177"/>
      <c r="AD406" s="178">
        <v>4.0404040404040407</v>
      </c>
      <c r="AE406" s="178"/>
      <c r="AF406" s="178"/>
      <c r="AG406" s="178">
        <v>6.9743589743589745</v>
      </c>
      <c r="AH406" s="178">
        <v>1.0273972602739725</v>
      </c>
      <c r="AI406" s="178">
        <v>9.5406360424028271</v>
      </c>
      <c r="AJ406" s="217">
        <v>1.7341040462427744</v>
      </c>
      <c r="AK406" s="218">
        <v>4.8914865311451647</v>
      </c>
      <c r="AL406" s="170">
        <v>42695</v>
      </c>
      <c r="AM406" s="208">
        <v>2.2187629222608245E-2</v>
      </c>
      <c r="AN406" s="209">
        <v>7.2658526582890463E-3</v>
      </c>
      <c r="AO406" s="209">
        <v>0</v>
      </c>
      <c r="AP406" s="209">
        <v>2.2465493490379071E-3</v>
      </c>
      <c r="AQ406" s="209">
        <v>2.2465493490379071E-3</v>
      </c>
      <c r="AR406" s="209">
        <v>1.4284405540220776E-3</v>
      </c>
      <c r="AS406" s="209">
        <v>1.0311237010583717E-2</v>
      </c>
      <c r="AT406" s="209">
        <v>0</v>
      </c>
      <c r="AU406" s="210">
        <v>0</v>
      </c>
      <c r="AV406" s="210"/>
      <c r="AW406" s="246">
        <v>0</v>
      </c>
      <c r="AX406" s="211"/>
      <c r="AY406" s="212">
        <v>4.6499097774782353E-3</v>
      </c>
      <c r="AZ406" s="177">
        <v>0</v>
      </c>
      <c r="BA406" s="178">
        <v>0.33617620034254947</v>
      </c>
      <c r="BB406" s="178">
        <v>0</v>
      </c>
      <c r="BC406" s="178">
        <v>0</v>
      </c>
      <c r="BD406" s="178">
        <v>0.55937338021125471</v>
      </c>
      <c r="BE406" s="178">
        <v>1.2628581764340129E-2</v>
      </c>
      <c r="BF406" s="178">
        <v>0</v>
      </c>
      <c r="BG406" s="217">
        <v>0</v>
      </c>
      <c r="BH406" s="218">
        <v>0.11925971026669085</v>
      </c>
      <c r="BI406" s="218" t="s">
        <v>273</v>
      </c>
    </row>
    <row r="407" spans="1:61" x14ac:dyDescent="0.2">
      <c r="A407" s="170">
        <v>42696</v>
      </c>
      <c r="B407" s="208">
        <v>2.9927760577915374</v>
      </c>
      <c r="C407" s="209">
        <v>0.21969974368363238</v>
      </c>
      <c r="D407" s="209">
        <v>8.3333333333333321</v>
      </c>
      <c r="E407" s="209">
        <v>0.95087163232963556</v>
      </c>
      <c r="F407" s="209">
        <v>3.214285714285714</v>
      </c>
      <c r="G407" s="209">
        <v>1.8867924528301887</v>
      </c>
      <c r="H407" s="209">
        <v>1.6610169491525422</v>
      </c>
      <c r="I407" s="209"/>
      <c r="J407" s="210">
        <v>2.5300281114234604</v>
      </c>
      <c r="K407" s="210"/>
      <c r="L407" s="246"/>
      <c r="M407" s="211"/>
      <c r="N407" s="245">
        <v>1.9753041563355078</v>
      </c>
      <c r="O407" s="213"/>
      <c r="P407" s="214"/>
      <c r="Q407" s="214"/>
      <c r="R407" s="214"/>
      <c r="S407" s="214"/>
      <c r="T407" s="214">
        <v>6.316916488222704</v>
      </c>
      <c r="U407" s="214"/>
      <c r="V407" s="214"/>
      <c r="W407" s="214" t="s">
        <v>232</v>
      </c>
      <c r="X407" s="214"/>
      <c r="Y407" s="222"/>
      <c r="Z407" s="222">
        <v>2.7027027027027026</v>
      </c>
      <c r="AA407" s="215"/>
      <c r="AB407" s="216">
        <v>4.5098095954627038</v>
      </c>
      <c r="AC407" s="177"/>
      <c r="AD407" s="178">
        <v>2.9927760577915374</v>
      </c>
      <c r="AE407" s="178"/>
      <c r="AF407" s="178"/>
      <c r="AG407" s="178">
        <v>2.5641025641025639</v>
      </c>
      <c r="AH407" s="178">
        <v>1.6610169491525422</v>
      </c>
      <c r="AI407" s="178"/>
      <c r="AJ407" s="217"/>
      <c r="AK407" s="218">
        <v>1.8347174938988886</v>
      </c>
      <c r="AL407" s="170">
        <v>42696</v>
      </c>
      <c r="AM407" s="208">
        <v>1.2777646049467989E-2</v>
      </c>
      <c r="AN407" s="209">
        <v>5.2397975901122924E-3</v>
      </c>
      <c r="AO407" s="209">
        <v>0</v>
      </c>
      <c r="AP407" s="209">
        <v>1.7581690557687969E-2</v>
      </c>
      <c r="AQ407" s="209">
        <v>1.7581690557687969E-2</v>
      </c>
      <c r="AR407" s="209">
        <v>0</v>
      </c>
      <c r="AS407" s="209">
        <v>8.0296015869651925E-3</v>
      </c>
      <c r="AT407" s="209">
        <v>0</v>
      </c>
      <c r="AU407" s="210">
        <v>6.6335431744157514E-2</v>
      </c>
      <c r="AV407" s="210"/>
      <c r="AW407" s="246">
        <v>2.1661216236310989E-2</v>
      </c>
      <c r="AX407" s="211"/>
      <c r="AY407" s="212">
        <v>2.9183946001530361E-3</v>
      </c>
      <c r="AZ407" s="177">
        <v>0</v>
      </c>
      <c r="BA407" s="178">
        <v>0.19360069771921215</v>
      </c>
      <c r="BB407" s="178">
        <v>0</v>
      </c>
      <c r="BC407" s="178">
        <v>0</v>
      </c>
      <c r="BD407" s="178">
        <v>0.13452321779536966</v>
      </c>
      <c r="BE407" s="178">
        <v>9.8341721824435901E-3</v>
      </c>
      <c r="BF407" s="178">
        <v>0</v>
      </c>
      <c r="BG407" s="217">
        <v>0.16624110695557168</v>
      </c>
      <c r="BH407" s="218">
        <v>6.8331260206467251E-2</v>
      </c>
      <c r="BI407" s="218" t="s">
        <v>273</v>
      </c>
    </row>
    <row r="408" spans="1:61" x14ac:dyDescent="0.2">
      <c r="A408" s="170">
        <v>42697</v>
      </c>
      <c r="B408" s="208">
        <v>1.9313304721030045</v>
      </c>
      <c r="C408" s="209">
        <v>1.1111111111111112</v>
      </c>
      <c r="D408" s="209">
        <v>8.3333333333333321</v>
      </c>
      <c r="E408" s="209">
        <v>1.92</v>
      </c>
      <c r="F408" s="209">
        <v>2.7647058823529411</v>
      </c>
      <c r="G408" s="209">
        <v>1.1320754716981132</v>
      </c>
      <c r="H408" s="209">
        <v>1.3745704467353952</v>
      </c>
      <c r="I408" s="209"/>
      <c r="J408" s="210">
        <v>2.5300281114234604</v>
      </c>
      <c r="K408" s="210"/>
      <c r="L408" s="246"/>
      <c r="M408" s="211"/>
      <c r="N408" s="245">
        <v>0.91967873179837611</v>
      </c>
      <c r="O408" s="213"/>
      <c r="P408" s="214"/>
      <c r="Q408" s="214"/>
      <c r="R408" s="214"/>
      <c r="S408" s="214"/>
      <c r="T408" s="214">
        <v>6.316916488222704</v>
      </c>
      <c r="U408" s="214"/>
      <c r="V408" s="214"/>
      <c r="W408" s="214" t="s">
        <v>232</v>
      </c>
      <c r="X408" s="214"/>
      <c r="Y408" s="222"/>
      <c r="Z408" s="222">
        <v>2.7027027027027026</v>
      </c>
      <c r="AA408" s="215"/>
      <c r="AB408" s="216">
        <v>4.5098095954627038</v>
      </c>
      <c r="AC408" s="177"/>
      <c r="AD408" s="178">
        <v>1.9313304721030045</v>
      </c>
      <c r="AE408" s="178"/>
      <c r="AF408" s="178"/>
      <c r="AG408" s="178">
        <v>1.2820512820512819</v>
      </c>
      <c r="AH408" s="178">
        <v>1.3745704467353952</v>
      </c>
      <c r="AI408" s="178"/>
      <c r="AJ408" s="217"/>
      <c r="AK408" s="218">
        <v>0.79091674482393615</v>
      </c>
      <c r="AL408" s="170">
        <v>42697</v>
      </c>
      <c r="AM408" s="208">
        <v>4.5875815713240066E-3</v>
      </c>
      <c r="AN408" s="209">
        <v>3.297579283377336E-2</v>
      </c>
      <c r="AO408" s="209">
        <v>0</v>
      </c>
      <c r="AP408" s="209">
        <v>1.1818803097112467E-2</v>
      </c>
      <c r="AQ408" s="209">
        <v>1.1818803097112467E-2</v>
      </c>
      <c r="AR408" s="209">
        <v>2.6085473959497395E-4</v>
      </c>
      <c r="AS408" s="209">
        <v>3.2513304786563973E-2</v>
      </c>
      <c r="AT408" s="209">
        <v>0.52356020942408377</v>
      </c>
      <c r="AU408" s="210">
        <v>0</v>
      </c>
      <c r="AV408" s="210"/>
      <c r="AW408" s="246">
        <v>0</v>
      </c>
      <c r="AX408" s="211"/>
      <c r="AY408" s="212">
        <v>3.8362370840122964E-3</v>
      </c>
      <c r="AZ408" s="177">
        <v>0</v>
      </c>
      <c r="BA408" s="178">
        <v>6.9508811686727442E-2</v>
      </c>
      <c r="BB408" s="178">
        <v>0</v>
      </c>
      <c r="BC408" s="178">
        <v>0</v>
      </c>
      <c r="BD408" s="178">
        <v>5.7761381652249123E-2</v>
      </c>
      <c r="BE408" s="178">
        <v>3.9820336542025686E-2</v>
      </c>
      <c r="BF408" s="178">
        <v>0.66994268640317822</v>
      </c>
      <c r="BG408" s="217">
        <v>0</v>
      </c>
      <c r="BH408" s="218">
        <v>9.0214001677486472E-2</v>
      </c>
      <c r="BI408" s="218" t="s">
        <v>273</v>
      </c>
    </row>
    <row r="409" spans="1:61" x14ac:dyDescent="0.2">
      <c r="A409" s="170">
        <v>42698</v>
      </c>
      <c r="B409" s="208">
        <v>1.0204081632653061</v>
      </c>
      <c r="C409" s="209">
        <v>1.8333333333333333</v>
      </c>
      <c r="D409" s="209">
        <v>8.3333333333333321</v>
      </c>
      <c r="E409" s="209">
        <v>2.56</v>
      </c>
      <c r="F409" s="209">
        <v>2.4231514815840489</v>
      </c>
      <c r="G409" s="209">
        <v>2.2641509433962264</v>
      </c>
      <c r="H409" s="209">
        <v>1.5932203389830506</v>
      </c>
      <c r="I409" s="209">
        <v>9.9285714285714288</v>
      </c>
      <c r="J409" s="210">
        <v>2.5714285714285712</v>
      </c>
      <c r="K409" s="210"/>
      <c r="L409" s="246">
        <v>2.2952710495963089</v>
      </c>
      <c r="M409" s="211"/>
      <c r="N409" s="245">
        <v>1.6401891189081159</v>
      </c>
      <c r="O409" s="213"/>
      <c r="P409" s="214"/>
      <c r="Q409" s="214"/>
      <c r="R409" s="214"/>
      <c r="S409" s="214"/>
      <c r="T409" s="214"/>
      <c r="U409" s="214">
        <v>3.6717062634989266</v>
      </c>
      <c r="V409" s="214"/>
      <c r="W409" s="214" t="s">
        <v>232</v>
      </c>
      <c r="X409" s="214"/>
      <c r="Y409" s="222"/>
      <c r="Z409" s="222">
        <v>0.43243243243243862</v>
      </c>
      <c r="AA409" s="215"/>
      <c r="AB409" s="216">
        <v>2.0520693479656824</v>
      </c>
      <c r="AC409" s="177"/>
      <c r="AD409" s="178">
        <v>1.0204081632653061</v>
      </c>
      <c r="AE409" s="178"/>
      <c r="AF409" s="178"/>
      <c r="AG409" s="178">
        <v>0.51282051282051277</v>
      </c>
      <c r="AH409" s="178">
        <v>1.5932203389830506</v>
      </c>
      <c r="AI409" s="178">
        <v>9.9285714285714288</v>
      </c>
      <c r="AJ409" s="217">
        <v>2.2952710495963089</v>
      </c>
      <c r="AK409" s="218">
        <v>1.3624632367044809</v>
      </c>
      <c r="AL409" s="170">
        <v>42698</v>
      </c>
      <c r="AM409" s="208">
        <v>7.6803331924413156E-3</v>
      </c>
      <c r="AN409" s="209">
        <v>0</v>
      </c>
      <c r="AO409" s="209">
        <v>0</v>
      </c>
      <c r="AP409" s="209">
        <v>2.48097188980708E-2</v>
      </c>
      <c r="AQ409" s="209">
        <v>2.48097188980708E-2</v>
      </c>
      <c r="AR409" s="209">
        <v>1.0434189583798959E-5</v>
      </c>
      <c r="AS409" s="209">
        <v>4.387760430035624E-2</v>
      </c>
      <c r="AT409" s="209">
        <v>0</v>
      </c>
      <c r="AU409" s="210">
        <v>1.6583857936039378E-2</v>
      </c>
      <c r="AV409" s="210"/>
      <c r="AW409" s="246">
        <v>0</v>
      </c>
      <c r="AX409" s="211"/>
      <c r="AY409" s="212">
        <v>2.6231101549436227E-3</v>
      </c>
      <c r="AZ409" s="177">
        <v>0</v>
      </c>
      <c r="BA409" s="178">
        <v>0.11636868473395942</v>
      </c>
      <c r="BB409" s="178">
        <v>0</v>
      </c>
      <c r="BC409" s="178">
        <v>0</v>
      </c>
      <c r="BD409" s="178">
        <v>5.548132711334456E-2</v>
      </c>
      <c r="BE409" s="178">
        <v>5.373864580570268E-2</v>
      </c>
      <c r="BF409" s="178">
        <v>0</v>
      </c>
      <c r="BG409" s="217">
        <v>0</v>
      </c>
      <c r="BH409" s="218">
        <v>5.9420627571474031E-2</v>
      </c>
      <c r="BI409" s="218" t="s">
        <v>273</v>
      </c>
    </row>
    <row r="410" spans="1:61" x14ac:dyDescent="0.2">
      <c r="A410" s="170">
        <v>42699</v>
      </c>
      <c r="B410" s="208">
        <v>2.1384928716904277</v>
      </c>
      <c r="C410" s="209">
        <v>3.0245746691871456</v>
      </c>
      <c r="D410" s="209">
        <v>8.3333333333333321</v>
      </c>
      <c r="E410" s="209">
        <v>1.4423076923076923</v>
      </c>
      <c r="F410" s="209">
        <v>1.5789473684210527</v>
      </c>
      <c r="G410" s="209">
        <v>1.1320754716981132</v>
      </c>
      <c r="H410" s="209">
        <v>1.3675783855903936</v>
      </c>
      <c r="I410" s="209">
        <v>9.9285714285714288</v>
      </c>
      <c r="J410" s="210">
        <v>2.5714285714285712</v>
      </c>
      <c r="K410" s="210"/>
      <c r="L410" s="246">
        <v>2.2988505747126435</v>
      </c>
      <c r="M410" s="211"/>
      <c r="N410" s="245">
        <v>1.9092660569310906</v>
      </c>
      <c r="O410" s="213"/>
      <c r="P410" s="214"/>
      <c r="Q410" s="214"/>
      <c r="R410" s="214"/>
      <c r="S410" s="214"/>
      <c r="T410" s="214"/>
      <c r="U410" s="214">
        <v>3.5789473684210584</v>
      </c>
      <c r="V410" s="214"/>
      <c r="W410" s="214" t="s">
        <v>232</v>
      </c>
      <c r="X410" s="214"/>
      <c r="Y410" s="222"/>
      <c r="Z410" s="222">
        <v>3.1351351351351413</v>
      </c>
      <c r="AA410" s="215"/>
      <c r="AB410" s="216">
        <v>3.3570412517780999</v>
      </c>
      <c r="AC410" s="177"/>
      <c r="AD410" s="178">
        <v>2.1384928716904277</v>
      </c>
      <c r="AE410" s="178"/>
      <c r="AF410" s="178"/>
      <c r="AG410" s="178">
        <v>2.5641025641025639</v>
      </c>
      <c r="AH410" s="178">
        <v>1.3675783855903936</v>
      </c>
      <c r="AI410" s="178">
        <v>9.9285714285714288</v>
      </c>
      <c r="AJ410" s="217">
        <v>2.2988505747126435</v>
      </c>
      <c r="AK410" s="218">
        <v>2.2286717254215072</v>
      </c>
      <c r="AL410" s="170">
        <v>42699</v>
      </c>
      <c r="AM410" s="208">
        <v>4.8395835552668982E-3</v>
      </c>
      <c r="AN410" s="209">
        <v>6.9863967868163902E-5</v>
      </c>
      <c r="AO410" s="209">
        <v>0</v>
      </c>
      <c r="AP410" s="209">
        <v>3.1093545338133355E-2</v>
      </c>
      <c r="AQ410" s="209">
        <v>3.1093545338133355E-2</v>
      </c>
      <c r="AR410" s="209">
        <v>0</v>
      </c>
      <c r="AS410" s="209">
        <v>3.9489843870320618E-3</v>
      </c>
      <c r="AT410" s="209">
        <v>0</v>
      </c>
      <c r="AU410" s="210">
        <v>0</v>
      </c>
      <c r="AV410" s="210"/>
      <c r="AW410" s="246">
        <v>9.4841000818442715E-3</v>
      </c>
      <c r="AX410" s="211"/>
      <c r="AY410" s="212">
        <v>1.6216037449416955E-3</v>
      </c>
      <c r="AZ410" s="177">
        <v>5.4067762058349435E-2</v>
      </c>
      <c r="BA410" s="178">
        <v>7.332702356465004E-2</v>
      </c>
      <c r="BB410" s="178">
        <v>0</v>
      </c>
      <c r="BC410" s="178">
        <v>3.2491370162119454E-3</v>
      </c>
      <c r="BD410" s="178">
        <v>0.26524634469256508</v>
      </c>
      <c r="BE410" s="178">
        <v>4.8364781225132417E-3</v>
      </c>
      <c r="BF410" s="178">
        <v>0</v>
      </c>
      <c r="BG410" s="217">
        <v>7.278664682919625E-2</v>
      </c>
      <c r="BH410" s="218">
        <v>3.5814835590925735E-2</v>
      </c>
      <c r="BI410" s="218" t="s">
        <v>273</v>
      </c>
    </row>
    <row r="411" spans="1:61" x14ac:dyDescent="0.2">
      <c r="A411" s="170">
        <v>42702</v>
      </c>
      <c r="B411" s="208">
        <v>2.3373983739837398</v>
      </c>
      <c r="C411" s="209">
        <v>1.8333333333333333</v>
      </c>
      <c r="D411" s="209">
        <v>8.3333333333333321</v>
      </c>
      <c r="E411" s="209">
        <v>1.7684887459807075</v>
      </c>
      <c r="F411" s="209">
        <v>2.0690368633401151</v>
      </c>
      <c r="G411" s="209">
        <v>2.7131782945736433</v>
      </c>
      <c r="H411" s="209">
        <v>1.4009339559706471</v>
      </c>
      <c r="I411" s="209">
        <v>5.384615384615385</v>
      </c>
      <c r="J411" s="210">
        <v>4.2857142857142856</v>
      </c>
      <c r="K411" s="210"/>
      <c r="L411" s="246">
        <v>7.4712643678160928</v>
      </c>
      <c r="M411" s="211"/>
      <c r="N411" s="245">
        <v>3.950909988804725</v>
      </c>
      <c r="O411" s="213"/>
      <c r="P411" s="214"/>
      <c r="Q411" s="214"/>
      <c r="R411" s="214"/>
      <c r="S411" s="214"/>
      <c r="T411" s="214"/>
      <c r="U411" s="214">
        <v>3.5789473684210584</v>
      </c>
      <c r="V411" s="214"/>
      <c r="W411" s="214" t="s">
        <v>232</v>
      </c>
      <c r="X411" s="214"/>
      <c r="Y411" s="222"/>
      <c r="Z411" s="222">
        <v>0.43243243243243862</v>
      </c>
      <c r="AA411" s="215"/>
      <c r="AB411" s="216">
        <v>2.0056899004267486</v>
      </c>
      <c r="AC411" s="177"/>
      <c r="AD411" s="178">
        <v>2.3373983739837398</v>
      </c>
      <c r="AE411" s="178"/>
      <c r="AF411" s="178"/>
      <c r="AG411" s="178">
        <v>2.5641025641025639</v>
      </c>
      <c r="AH411" s="178">
        <v>1.4009339559706471</v>
      </c>
      <c r="AI411" s="178">
        <v>5.384615384615385</v>
      </c>
      <c r="AJ411" s="217">
        <v>7.4712643678160928</v>
      </c>
      <c r="AK411" s="218">
        <v>3.7452558417734014</v>
      </c>
      <c r="AL411" s="170">
        <v>42702</v>
      </c>
      <c r="AM411" s="208">
        <v>1.3172830978832979E-3</v>
      </c>
      <c r="AN411" s="209">
        <v>4.6110218792988177E-3</v>
      </c>
      <c r="AO411" s="209">
        <v>0</v>
      </c>
      <c r="AP411" s="209">
        <v>5.8605635192293228E-3</v>
      </c>
      <c r="AQ411" s="209">
        <v>5.8605635192293228E-3</v>
      </c>
      <c r="AR411" s="209">
        <v>7.303932708659271E-4</v>
      </c>
      <c r="AS411" s="209">
        <v>9.0826640901737424E-3</v>
      </c>
      <c r="AT411" s="209">
        <v>1.4067323653309529E-2</v>
      </c>
      <c r="AU411" s="210">
        <v>0</v>
      </c>
      <c r="AV411" s="210"/>
      <c r="AW411" s="246">
        <v>1.1942940843803896E-2</v>
      </c>
      <c r="AX411" s="211"/>
      <c r="AY411" s="212">
        <v>1.2639814724102949E-3</v>
      </c>
      <c r="AZ411" s="177">
        <v>1.2165246463128623E-2</v>
      </c>
      <c r="BA411" s="178">
        <v>1.9958834816413622E-2</v>
      </c>
      <c r="BB411" s="178">
        <v>0</v>
      </c>
      <c r="BC411" s="178">
        <v>7.1481014356662792E-2</v>
      </c>
      <c r="BD411" s="178">
        <v>0.16720399951966852</v>
      </c>
      <c r="BE411" s="178">
        <v>1.1123899681780455E-2</v>
      </c>
      <c r="BF411" s="178">
        <v>1.8000414143710213E-2</v>
      </c>
      <c r="BG411" s="217">
        <v>9.1657258970098979E-2</v>
      </c>
      <c r="BH411" s="218">
        <v>2.5894987657494067E-2</v>
      </c>
      <c r="BI411" s="218" t="s">
        <v>273</v>
      </c>
    </row>
    <row r="412" spans="1:61" x14ac:dyDescent="0.2">
      <c r="A412" s="170">
        <v>42703</v>
      </c>
      <c r="B412" s="208">
        <v>2.083333333333333</v>
      </c>
      <c r="C412" s="209">
        <v>0.90740740740740744</v>
      </c>
      <c r="D412" s="209">
        <v>8.3333333333333321</v>
      </c>
      <c r="E412" s="209">
        <v>4.833333333333333</v>
      </c>
      <c r="F412" s="209">
        <v>0.70921985815602839</v>
      </c>
      <c r="G412" s="209">
        <v>1.5151515151515151</v>
      </c>
      <c r="H412" s="209">
        <v>1.3220338983050848</v>
      </c>
      <c r="I412" s="209"/>
      <c r="J412" s="210">
        <v>4.3535620052770447</v>
      </c>
      <c r="K412" s="210"/>
      <c r="L412" s="246"/>
      <c r="M412" s="211"/>
      <c r="N412" s="245">
        <v>1.9804056261172038</v>
      </c>
      <c r="O412" s="213"/>
      <c r="P412" s="214"/>
      <c r="Q412" s="214"/>
      <c r="R412" s="214"/>
      <c r="S412" s="214"/>
      <c r="T412" s="214"/>
      <c r="U412" s="214">
        <v>3.5789473684210584</v>
      </c>
      <c r="V412" s="214"/>
      <c r="W412" s="214" t="s">
        <v>232</v>
      </c>
      <c r="X412" s="214"/>
      <c r="Y412" s="222"/>
      <c r="Z412" s="222"/>
      <c r="AA412" s="215"/>
      <c r="AB412" s="216">
        <v>3.5789473684210584</v>
      </c>
      <c r="AC412" s="177"/>
      <c r="AD412" s="178">
        <v>2.083333333333333</v>
      </c>
      <c r="AE412" s="178"/>
      <c r="AF412" s="178">
        <v>6.4285714285714279</v>
      </c>
      <c r="AG412" s="178"/>
      <c r="AH412" s="178">
        <v>1.3220338983050848</v>
      </c>
      <c r="AI412" s="178"/>
      <c r="AJ412" s="217"/>
      <c r="AK412" s="218">
        <v>1.8446448893264038</v>
      </c>
      <c r="AL412" s="170">
        <v>42703</v>
      </c>
      <c r="AM412" s="208">
        <v>1.2978102173058927E-2</v>
      </c>
      <c r="AN412" s="209">
        <v>1.6068712609677697E-3</v>
      </c>
      <c r="AO412" s="209">
        <v>0</v>
      </c>
      <c r="AP412" s="209">
        <v>3.0279578182684834E-2</v>
      </c>
      <c r="AQ412" s="209">
        <v>3.0279578182684834E-2</v>
      </c>
      <c r="AR412" s="209">
        <v>2.8172311876257188E-5</v>
      </c>
      <c r="AS412" s="209">
        <v>4.0279640747727032E-2</v>
      </c>
      <c r="AT412" s="209">
        <v>1.5346171258155852E-3</v>
      </c>
      <c r="AU412" s="210">
        <v>4.4223621162771667E-3</v>
      </c>
      <c r="AV412" s="210"/>
      <c r="AW412" s="246">
        <v>0</v>
      </c>
      <c r="AX412" s="211"/>
      <c r="AY412" s="212">
        <v>3.4384233175496137E-3</v>
      </c>
      <c r="AZ412" s="177">
        <v>0.13516940514587358</v>
      </c>
      <c r="BA412" s="178">
        <v>0.19663791171301423</v>
      </c>
      <c r="BB412" s="178">
        <v>0</v>
      </c>
      <c r="BC412" s="178">
        <v>0.25733165168398608</v>
      </c>
      <c r="BD412" s="178">
        <v>0.13984334505281368</v>
      </c>
      <c r="BE412" s="178">
        <v>4.9332076849635066E-2</v>
      </c>
      <c r="BF412" s="178">
        <v>1.9636815429502049E-3</v>
      </c>
      <c r="BG412" s="217">
        <v>0</v>
      </c>
      <c r="BH412" s="218">
        <v>0.10746912178005619</v>
      </c>
      <c r="BI412" s="218" t="s">
        <v>273</v>
      </c>
    </row>
    <row r="413" spans="1:61" x14ac:dyDescent="0.2">
      <c r="A413" s="170">
        <v>42705</v>
      </c>
      <c r="B413" s="208">
        <v>0.82987551867219922</v>
      </c>
      <c r="C413" s="209">
        <v>0.74074074074074081</v>
      </c>
      <c r="D413" s="209">
        <v>8.3333333333333321</v>
      </c>
      <c r="E413" s="209">
        <v>2.8099173553719008</v>
      </c>
      <c r="F413" s="209">
        <v>2.7972027972027971</v>
      </c>
      <c r="G413" s="209">
        <v>1.5151515151515151</v>
      </c>
      <c r="H413" s="209">
        <v>0.88135593220338981</v>
      </c>
      <c r="I413" s="209">
        <v>19.984139571768438</v>
      </c>
      <c r="J413" s="210">
        <v>3.1662269129287601</v>
      </c>
      <c r="K413" s="210"/>
      <c r="L413" s="246">
        <v>3</v>
      </c>
      <c r="M413" s="211"/>
      <c r="N413" s="245">
        <v>1.6570385710196198</v>
      </c>
      <c r="O413" s="213"/>
      <c r="P413" s="214"/>
      <c r="Q413" s="214"/>
      <c r="R413" s="214"/>
      <c r="S413" s="214"/>
      <c r="T413" s="214"/>
      <c r="U413" s="214">
        <v>3.7894736842105354</v>
      </c>
      <c r="V413" s="214"/>
      <c r="W413" s="214" t="s">
        <v>232</v>
      </c>
      <c r="X413" s="214"/>
      <c r="Y413" s="222">
        <v>2.1505376344086025</v>
      </c>
      <c r="Z413" s="222"/>
      <c r="AA413" s="215"/>
      <c r="AB413" s="216">
        <v>2.9700056593095692</v>
      </c>
      <c r="AC413" s="177">
        <v>3.0010718113612005</v>
      </c>
      <c r="AD413" s="178">
        <v>0.82987551867219922</v>
      </c>
      <c r="AE413" s="178"/>
      <c r="AF413" s="178">
        <v>6.2947067238912728</v>
      </c>
      <c r="AG413" s="178">
        <v>5.2631578947368416</v>
      </c>
      <c r="AH413" s="178">
        <v>0.88135593220338981</v>
      </c>
      <c r="AI413" s="178">
        <v>19.984139571768438</v>
      </c>
      <c r="AJ413" s="217">
        <v>3</v>
      </c>
      <c r="AK413" s="218">
        <v>1.5896052804992999</v>
      </c>
      <c r="AL413" s="170">
        <v>42705</v>
      </c>
      <c r="AM413" s="208">
        <v>4.324124951747348E-3</v>
      </c>
      <c r="AN413" s="209">
        <v>9.9905474051474371E-3</v>
      </c>
      <c r="AO413" s="209">
        <v>0</v>
      </c>
      <c r="AP413" s="209">
        <v>3.16144843176204E-2</v>
      </c>
      <c r="AQ413" s="209">
        <v>3.16144843176204E-2</v>
      </c>
      <c r="AR413" s="209">
        <v>1.5651284375698438E-5</v>
      </c>
      <c r="AS413" s="209">
        <v>5.616333350445599E-3</v>
      </c>
      <c r="AT413" s="209">
        <v>0</v>
      </c>
      <c r="AU413" s="210">
        <v>0</v>
      </c>
      <c r="AV413" s="210"/>
      <c r="AW413" s="246">
        <v>2.3417531066282152E-3</v>
      </c>
      <c r="AX413" s="211"/>
      <c r="AY413" s="212">
        <v>1.6847618068337087E-3</v>
      </c>
      <c r="AZ413" s="177">
        <v>1.3516940514587359E-2</v>
      </c>
      <c r="BA413" s="178">
        <v>6.5517044723444717E-2</v>
      </c>
      <c r="BB413" s="178">
        <v>0</v>
      </c>
      <c r="BC413" s="178">
        <v>5.5235329275603068E-2</v>
      </c>
      <c r="BD413" s="178">
        <v>0</v>
      </c>
      <c r="BE413" s="178">
        <v>6.8785466631299435E-3</v>
      </c>
      <c r="BF413" s="178">
        <v>0</v>
      </c>
      <c r="BG413" s="217">
        <v>1.7972011562764508E-2</v>
      </c>
      <c r="BH413" s="218">
        <v>2.690420295593253E-2</v>
      </c>
      <c r="BI413" s="218" t="s">
        <v>273</v>
      </c>
    </row>
    <row r="414" spans="1:61" x14ac:dyDescent="0.2">
      <c r="A414" s="170">
        <v>42706</v>
      </c>
      <c r="B414" s="208">
        <v>0.83333333333333337</v>
      </c>
      <c r="C414" s="209">
        <v>1.6481481481481481</v>
      </c>
      <c r="D414" s="209">
        <v>8.3333333333333321</v>
      </c>
      <c r="E414" s="209">
        <v>3.064516129032258</v>
      </c>
      <c r="F414" s="209">
        <v>2.7744018889544777</v>
      </c>
      <c r="G414" s="209"/>
      <c r="H414" s="209">
        <v>0.33783783783783783</v>
      </c>
      <c r="I414" s="209">
        <v>8</v>
      </c>
      <c r="J414" s="210">
        <v>2.9023746701846966</v>
      </c>
      <c r="K414" s="210"/>
      <c r="L414" s="246">
        <v>1.850574712643678</v>
      </c>
      <c r="M414" s="211"/>
      <c r="N414" s="245">
        <v>1.0520745611011286</v>
      </c>
      <c r="O414" s="213"/>
      <c r="P414" s="214"/>
      <c r="Q414" s="214"/>
      <c r="R414" s="214"/>
      <c r="S414" s="214"/>
      <c r="T414" s="214"/>
      <c r="U414" s="214" t="s">
        <v>232</v>
      </c>
      <c r="V414" s="214"/>
      <c r="W414" s="214" t="s">
        <v>232</v>
      </c>
      <c r="X414" s="214"/>
      <c r="Y414" s="222">
        <v>2.1505376344086025</v>
      </c>
      <c r="Z414" s="222"/>
      <c r="AA414" s="215"/>
      <c r="AB414" s="216">
        <v>2.1505376344086025</v>
      </c>
      <c r="AC414" s="177"/>
      <c r="AD414" s="178">
        <v>0.83333333333333337</v>
      </c>
      <c r="AE414" s="178"/>
      <c r="AF414" s="178">
        <v>6.2947067238912728</v>
      </c>
      <c r="AG414" s="178">
        <v>2.6315789473684208</v>
      </c>
      <c r="AH414" s="178">
        <v>0.33783783783783783</v>
      </c>
      <c r="AI414" s="178">
        <v>8</v>
      </c>
      <c r="AJ414" s="217">
        <v>1.850574712643678</v>
      </c>
      <c r="AK414" s="218">
        <v>0.72366615903738796</v>
      </c>
      <c r="AL414" s="170">
        <v>42706</v>
      </c>
      <c r="AM414" s="208">
        <v>1.7273590535721854E-2</v>
      </c>
      <c r="AN414" s="209">
        <v>1.4322113412973597E-2</v>
      </c>
      <c r="AO414" s="209">
        <v>0</v>
      </c>
      <c r="AP414" s="209">
        <v>1.9893357279161757E-2</v>
      </c>
      <c r="AQ414" s="209">
        <v>1.9893357279161757E-2</v>
      </c>
      <c r="AR414" s="209">
        <v>1.4607865417318542E-3</v>
      </c>
      <c r="AS414" s="209">
        <v>1.180307555679583E-2</v>
      </c>
      <c r="AT414" s="209">
        <v>1.5346171258155852E-3</v>
      </c>
      <c r="AU414" s="210">
        <v>0</v>
      </c>
      <c r="AV414" s="210"/>
      <c r="AW414" s="246">
        <v>0</v>
      </c>
      <c r="AX414" s="211"/>
      <c r="AY414" s="212">
        <v>4.5194924808440781E-3</v>
      </c>
      <c r="AZ414" s="177">
        <v>6.7584702572936792E-2</v>
      </c>
      <c r="BA414" s="178">
        <v>0.26172106872305861</v>
      </c>
      <c r="BB414" s="178">
        <v>0</v>
      </c>
      <c r="BC414" s="178">
        <v>0</v>
      </c>
      <c r="BD414" s="178">
        <v>0</v>
      </c>
      <c r="BE414" s="178">
        <v>1.4455695721734019E-2</v>
      </c>
      <c r="BF414" s="178">
        <v>1.9636815429502049E-3</v>
      </c>
      <c r="BG414" s="217">
        <v>0</v>
      </c>
      <c r="BH414" s="218">
        <v>8.3469489683044101E-2</v>
      </c>
      <c r="BI414" s="218" t="s">
        <v>273</v>
      </c>
    </row>
    <row r="415" spans="1:61" x14ac:dyDescent="0.2">
      <c r="A415" s="170">
        <v>42709</v>
      </c>
      <c r="B415" s="208">
        <v>0.9375</v>
      </c>
      <c r="C415" s="209">
        <v>1.6544117647058825</v>
      </c>
      <c r="D415" s="209">
        <v>4.1904761904761907</v>
      </c>
      <c r="E415" s="209">
        <v>3.3333333333333335</v>
      </c>
      <c r="F415" s="209">
        <v>2.5435540069686411</v>
      </c>
      <c r="G415" s="209">
        <v>1.9607843137254901</v>
      </c>
      <c r="H415" s="209">
        <v>0.84717045069467967</v>
      </c>
      <c r="I415" s="209">
        <v>3.92</v>
      </c>
      <c r="J415" s="210">
        <v>2.9023746701846966</v>
      </c>
      <c r="K415" s="210"/>
      <c r="L415" s="246">
        <v>3.0927835051546393</v>
      </c>
      <c r="M415" s="211"/>
      <c r="N415" s="245">
        <v>1.0177667269806447</v>
      </c>
      <c r="O415" s="213"/>
      <c r="P415" s="214"/>
      <c r="Q415" s="214"/>
      <c r="R415" s="214"/>
      <c r="S415" s="214"/>
      <c r="T415" s="214"/>
      <c r="U415" s="214" t="s">
        <v>232</v>
      </c>
      <c r="V415" s="214"/>
      <c r="W415" s="214" t="s">
        <v>232</v>
      </c>
      <c r="X415" s="214"/>
      <c r="Y415" s="222">
        <v>2.1505376344086025</v>
      </c>
      <c r="Z415" s="222">
        <v>0.43243243243243862</v>
      </c>
      <c r="AA415" s="215"/>
      <c r="AB415" s="216">
        <v>1.2914850334205206</v>
      </c>
      <c r="AC415" s="177">
        <v>9.6809680968096803</v>
      </c>
      <c r="AD415" s="178">
        <v>0.9375</v>
      </c>
      <c r="AE415" s="178"/>
      <c r="AF415" s="178">
        <v>6.2947067238912728</v>
      </c>
      <c r="AG415" s="178">
        <v>4</v>
      </c>
      <c r="AH415" s="178">
        <v>0.84717045069467967</v>
      </c>
      <c r="AI415" s="178">
        <v>3.92</v>
      </c>
      <c r="AJ415" s="217">
        <v>3.0927835051546393</v>
      </c>
      <c r="AK415" s="218">
        <v>0.95157955529413607</v>
      </c>
      <c r="AL415" s="170">
        <v>42709</v>
      </c>
      <c r="AM415" s="208">
        <v>4.9169023457948317E-2</v>
      </c>
      <c r="AN415" s="209">
        <v>1.0479595180224585E-2</v>
      </c>
      <c r="AO415" s="209">
        <v>0</v>
      </c>
      <c r="AP415" s="209">
        <v>1.1395540176279239E-3</v>
      </c>
      <c r="AQ415" s="209">
        <v>1.1395540176279239E-3</v>
      </c>
      <c r="AR415" s="209">
        <v>1.0434189583798958E-3</v>
      </c>
      <c r="AS415" s="209">
        <v>1.8121450576047127E-2</v>
      </c>
      <c r="AT415" s="209">
        <v>0</v>
      </c>
      <c r="AU415" s="210">
        <v>0</v>
      </c>
      <c r="AV415" s="210"/>
      <c r="AW415" s="246">
        <v>1.1708765533141076E-4</v>
      </c>
      <c r="AX415" s="211"/>
      <c r="AY415" s="212">
        <v>8.3540890957163223E-3</v>
      </c>
      <c r="AZ415" s="177">
        <v>0</v>
      </c>
      <c r="BA415" s="178">
        <v>0.74498520390830847</v>
      </c>
      <c r="BB415" s="178">
        <v>0</v>
      </c>
      <c r="BC415" s="178">
        <v>0</v>
      </c>
      <c r="BD415" s="178">
        <v>1.5200363592697138E-2</v>
      </c>
      <c r="BE415" s="178">
        <v>2.2194060717755204E-2</v>
      </c>
      <c r="BF415" s="178">
        <v>0</v>
      </c>
      <c r="BG415" s="217">
        <v>8.9860057813822528E-4</v>
      </c>
      <c r="BH415" s="218">
        <v>0.22200275064918157</v>
      </c>
      <c r="BI415" s="218" t="s">
        <v>273</v>
      </c>
    </row>
    <row r="416" spans="1:61" x14ac:dyDescent="0.2">
      <c r="A416" s="170">
        <v>42710</v>
      </c>
      <c r="B416" s="208">
        <v>2.8125</v>
      </c>
      <c r="C416" s="209">
        <v>0.72222222222222221</v>
      </c>
      <c r="D416" s="209">
        <v>8.3333333333333321</v>
      </c>
      <c r="E416" s="209">
        <v>1.639344262295082</v>
      </c>
      <c r="F416" s="209">
        <v>2.5400696864111496</v>
      </c>
      <c r="G416" s="209">
        <v>2.2727272727272729</v>
      </c>
      <c r="H416" s="209">
        <v>0.33886818027787191</v>
      </c>
      <c r="I416" s="209">
        <v>4</v>
      </c>
      <c r="J416" s="210">
        <v>2.9023746701846966</v>
      </c>
      <c r="K416" s="210"/>
      <c r="L416" s="246">
        <v>3.0927835051546393</v>
      </c>
      <c r="M416" s="211"/>
      <c r="N416" s="245">
        <v>2.1946205233403422</v>
      </c>
      <c r="O416" s="213"/>
      <c r="P416" s="214"/>
      <c r="Q416" s="214"/>
      <c r="R416" s="214"/>
      <c r="S416" s="214"/>
      <c r="T416" s="214"/>
      <c r="U416" s="214" t="s">
        <v>232</v>
      </c>
      <c r="V416" s="214"/>
      <c r="W416" s="214" t="s">
        <v>232</v>
      </c>
      <c r="X416" s="214"/>
      <c r="Y416" s="222">
        <v>2.1505376344086025</v>
      </c>
      <c r="Z416" s="222"/>
      <c r="AA416" s="215"/>
      <c r="AB416" s="216">
        <v>2.1505376344086025</v>
      </c>
      <c r="AC416" s="177"/>
      <c r="AD416" s="178">
        <v>2.8125</v>
      </c>
      <c r="AE416" s="178"/>
      <c r="AF416" s="178">
        <v>6.2947067238912728</v>
      </c>
      <c r="AG416" s="178">
        <v>5.4054054054054053</v>
      </c>
      <c r="AH416" s="178">
        <v>0.33886818027787191</v>
      </c>
      <c r="AI416" s="178">
        <v>4</v>
      </c>
      <c r="AJ416" s="217">
        <v>3.0927835051546393</v>
      </c>
      <c r="AK416" s="218">
        <v>2.4986418217438806</v>
      </c>
      <c r="AL416" s="170">
        <v>42710</v>
      </c>
      <c r="AM416" s="208">
        <v>3.8985852379528736E-2</v>
      </c>
      <c r="AN416" s="209">
        <v>1.4531705316578093E-2</v>
      </c>
      <c r="AO416" s="209">
        <v>0</v>
      </c>
      <c r="AP416" s="209">
        <v>7.5536152025622383E-3</v>
      </c>
      <c r="AQ416" s="209">
        <v>7.5536152025622383E-3</v>
      </c>
      <c r="AR416" s="209">
        <v>1.0434189583798959E-5</v>
      </c>
      <c r="AS416" s="209">
        <v>2.2202067775980258E-2</v>
      </c>
      <c r="AT416" s="209">
        <v>5.3455829882576217E-2</v>
      </c>
      <c r="AU416" s="210">
        <v>0</v>
      </c>
      <c r="AV416" s="210"/>
      <c r="AW416" s="246">
        <v>0</v>
      </c>
      <c r="AX416" s="211"/>
      <c r="AY416" s="212">
        <v>6.5389099922484543E-3</v>
      </c>
      <c r="AZ416" s="177">
        <v>0</v>
      </c>
      <c r="BA416" s="178">
        <v>0.59069473302316322</v>
      </c>
      <c r="BB416" s="178">
        <v>0</v>
      </c>
      <c r="BC416" s="178">
        <v>0</v>
      </c>
      <c r="BD416" s="178">
        <v>5.548132711334456E-2</v>
      </c>
      <c r="BE416" s="178">
        <v>2.7191754777685553E-2</v>
      </c>
      <c r="BF416" s="178">
        <v>6.8401573746098801E-2</v>
      </c>
      <c r="BG416" s="217">
        <v>0</v>
      </c>
      <c r="BH416" s="218">
        <v>0.18695098028390444</v>
      </c>
      <c r="BI416" s="218" t="s">
        <v>273</v>
      </c>
    </row>
    <row r="417" spans="1:61" x14ac:dyDescent="0.2">
      <c r="A417" s="170">
        <v>42711</v>
      </c>
      <c r="B417" s="208">
        <v>1.875</v>
      </c>
      <c r="C417" s="209">
        <v>0.62951305313830774</v>
      </c>
      <c r="D417" s="209">
        <v>3</v>
      </c>
      <c r="E417" s="209">
        <v>5.0406504065040654</v>
      </c>
      <c r="F417" s="209">
        <v>0.80139372822299659</v>
      </c>
      <c r="G417" s="209">
        <v>1.5151515151515151</v>
      </c>
      <c r="H417" s="209">
        <v>0.13536379018612521</v>
      </c>
      <c r="I417" s="209">
        <v>4</v>
      </c>
      <c r="J417" s="210">
        <v>2.9023746701846966</v>
      </c>
      <c r="K417" s="210"/>
      <c r="L417" s="246">
        <v>3.0927835051546393</v>
      </c>
      <c r="M417" s="211"/>
      <c r="N417" s="245">
        <v>1.3613966594254914</v>
      </c>
      <c r="O417" s="213"/>
      <c r="P417" s="214"/>
      <c r="Q417" s="214"/>
      <c r="R417" s="214"/>
      <c r="S417" s="214"/>
      <c r="T417" s="214"/>
      <c r="U417" s="214" t="s">
        <v>232</v>
      </c>
      <c r="V417" s="214"/>
      <c r="W417" s="214" t="s">
        <v>232</v>
      </c>
      <c r="X417" s="214"/>
      <c r="Y417" s="222">
        <v>2.1505376344086025</v>
      </c>
      <c r="Z417" s="222"/>
      <c r="AA417" s="215"/>
      <c r="AB417" s="216">
        <v>2.1505376344086025</v>
      </c>
      <c r="AC417" s="177"/>
      <c r="AD417" s="178">
        <v>1.875</v>
      </c>
      <c r="AE417" s="178"/>
      <c r="AF417" s="178">
        <v>6.7073170731707323</v>
      </c>
      <c r="AG417" s="178">
        <v>5.5555555555555554</v>
      </c>
      <c r="AH417" s="178">
        <v>0.13536379018612521</v>
      </c>
      <c r="AI417" s="178">
        <v>4</v>
      </c>
      <c r="AJ417" s="217">
        <v>3.0927835051546393</v>
      </c>
      <c r="AK417" s="218">
        <v>2.3972431170614339</v>
      </c>
      <c r="AL417" s="170">
        <v>42711</v>
      </c>
      <c r="AM417" s="208">
        <v>4.828128919633131E-3</v>
      </c>
      <c r="AN417" s="209">
        <v>7.4754445618935373E-3</v>
      </c>
      <c r="AO417" s="209">
        <v>0</v>
      </c>
      <c r="AP417" s="209">
        <v>1.002807535512573E-2</v>
      </c>
      <c r="AQ417" s="209">
        <v>1.002807535512573E-2</v>
      </c>
      <c r="AR417" s="209">
        <v>0</v>
      </c>
      <c r="AS417" s="209">
        <v>8.3367448170676862E-3</v>
      </c>
      <c r="AT417" s="209">
        <v>0</v>
      </c>
      <c r="AU417" s="210">
        <v>0</v>
      </c>
      <c r="AV417" s="210"/>
      <c r="AW417" s="246">
        <v>0</v>
      </c>
      <c r="AX417" s="211"/>
      <c r="AY417" s="212">
        <v>1.1876996573978629E-3</v>
      </c>
      <c r="AZ417" s="177">
        <v>0.13516940514587358</v>
      </c>
      <c r="BA417" s="178">
        <v>7.3153468479289926E-2</v>
      </c>
      <c r="BB417" s="178">
        <v>0</v>
      </c>
      <c r="BC417" s="178">
        <v>0.10722152153499419</v>
      </c>
      <c r="BD417" s="178">
        <v>7.904189068202512E-2</v>
      </c>
      <c r="BE417" s="178">
        <v>1.0210342703083511E-2</v>
      </c>
      <c r="BF417" s="178">
        <v>0</v>
      </c>
      <c r="BG417" s="217">
        <v>0</v>
      </c>
      <c r="BH417" s="218">
        <v>4.1033217134070925E-2</v>
      </c>
      <c r="BI417" s="218" t="s">
        <v>273</v>
      </c>
    </row>
    <row r="418" spans="1:61" x14ac:dyDescent="0.2">
      <c r="A418" s="170">
        <v>42713</v>
      </c>
      <c r="B418" s="208">
        <v>1.8769551616266946</v>
      </c>
      <c r="C418" s="209">
        <v>0.45998160073597055</v>
      </c>
      <c r="D418" s="209">
        <v>3</v>
      </c>
      <c r="E418" s="209">
        <v>2.1138211382113821</v>
      </c>
      <c r="F418" s="209">
        <v>1.8794326241134751</v>
      </c>
      <c r="G418" s="209">
        <v>1.1363636363636365</v>
      </c>
      <c r="H418" s="209">
        <v>1.25</v>
      </c>
      <c r="I418" s="209">
        <v>8</v>
      </c>
      <c r="J418" s="210">
        <v>2.9023746701846966</v>
      </c>
      <c r="K418" s="210"/>
      <c r="L418" s="246">
        <v>1.058574453069866</v>
      </c>
      <c r="M418" s="211"/>
      <c r="N418" s="245">
        <v>1.2647334063400812</v>
      </c>
      <c r="O418" s="213"/>
      <c r="P418" s="214"/>
      <c r="Q418" s="214"/>
      <c r="R418" s="214"/>
      <c r="S418" s="214"/>
      <c r="T418" s="214"/>
      <c r="U418" s="214" t="s">
        <v>232</v>
      </c>
      <c r="V418" s="214"/>
      <c r="W418" s="214" t="s">
        <v>232</v>
      </c>
      <c r="X418" s="214"/>
      <c r="Y418" s="222">
        <v>2.1505376344086025</v>
      </c>
      <c r="Z418" s="222">
        <v>0.97826086956522351</v>
      </c>
      <c r="AA418" s="215"/>
      <c r="AB418" s="216">
        <v>1.564399251986913</v>
      </c>
      <c r="AC418" s="177"/>
      <c r="AD418" s="178">
        <v>1.8769551616266946</v>
      </c>
      <c r="AE418" s="178"/>
      <c r="AF418" s="178">
        <v>6.7073170731707323</v>
      </c>
      <c r="AG418" s="178">
        <v>2.7027027027027026</v>
      </c>
      <c r="AH418" s="178">
        <v>1.25</v>
      </c>
      <c r="AI418" s="178">
        <v>8</v>
      </c>
      <c r="AJ418" s="217">
        <v>1.058574453069866</v>
      </c>
      <c r="AK418" s="218">
        <v>1.3675552624441714</v>
      </c>
      <c r="AL418" s="170">
        <v>42713</v>
      </c>
      <c r="AM418" s="208">
        <v>1.6151036243612609E-3</v>
      </c>
      <c r="AN418" s="209">
        <v>9.7809555015429452E-3</v>
      </c>
      <c r="AO418" s="209">
        <v>0</v>
      </c>
      <c r="AP418" s="209">
        <v>1.6897958147111217E-2</v>
      </c>
      <c r="AQ418" s="209">
        <v>1.6897958147111217E-2</v>
      </c>
      <c r="AR418" s="209">
        <v>0</v>
      </c>
      <c r="AS418" s="209">
        <v>2.2333700588881327E-2</v>
      </c>
      <c r="AT418" s="209">
        <v>2.5576952096926417E-3</v>
      </c>
      <c r="AU418" s="210">
        <v>0</v>
      </c>
      <c r="AV418" s="210"/>
      <c r="AW418" s="246">
        <v>5.2689444899134833E-3</v>
      </c>
      <c r="AX418" s="211"/>
      <c r="AY418" s="212">
        <v>1.2434756081596409E-3</v>
      </c>
      <c r="AZ418" s="177">
        <v>0</v>
      </c>
      <c r="BA418" s="178">
        <v>2.4471267035776702E-2</v>
      </c>
      <c r="BB418" s="178">
        <v>0</v>
      </c>
      <c r="BC418" s="178">
        <v>0</v>
      </c>
      <c r="BD418" s="178">
        <v>1.1400272694522854E-2</v>
      </c>
      <c r="BE418" s="178">
        <v>2.7352970715102665E-2</v>
      </c>
      <c r="BF418" s="178">
        <v>3.2728025715836749E-3</v>
      </c>
      <c r="BG418" s="217">
        <v>4.0437026016220137E-2</v>
      </c>
      <c r="BH418" s="218">
        <v>2.11935212672076E-2</v>
      </c>
      <c r="BI418" s="218" t="s">
        <v>273</v>
      </c>
    </row>
    <row r="419" spans="1:61" x14ac:dyDescent="0.2">
      <c r="A419" s="170">
        <v>42716</v>
      </c>
      <c r="B419" s="208">
        <v>1.9128586609989375</v>
      </c>
      <c r="C419" s="209">
        <v>0.74738415545590431</v>
      </c>
      <c r="D419" s="209">
        <v>3</v>
      </c>
      <c r="E419" s="209">
        <v>5.2032520325203251</v>
      </c>
      <c r="F419" s="209">
        <v>1.5194346289752649</v>
      </c>
      <c r="G419" s="209">
        <v>1.5151515151515151</v>
      </c>
      <c r="H419" s="209">
        <v>3.8047138047138045</v>
      </c>
      <c r="I419" s="209">
        <v>6.9230769230769234</v>
      </c>
      <c r="J419" s="210">
        <v>2.9023746701846966</v>
      </c>
      <c r="K419" s="210"/>
      <c r="L419" s="246">
        <v>6.4302325581395339</v>
      </c>
      <c r="M419" s="211"/>
      <c r="N419" s="245">
        <v>2.9667122198017983</v>
      </c>
      <c r="O419" s="213"/>
      <c r="P419" s="214"/>
      <c r="Q419" s="214"/>
      <c r="R419" s="214"/>
      <c r="S419" s="214"/>
      <c r="T419" s="214"/>
      <c r="U419" s="214" t="s">
        <v>232</v>
      </c>
      <c r="V419" s="214">
        <v>2.9473684210526288</v>
      </c>
      <c r="W419" s="214" t="s">
        <v>232</v>
      </c>
      <c r="X419" s="214"/>
      <c r="Y419" s="222">
        <v>2.1505376344086025</v>
      </c>
      <c r="Z419" s="222">
        <v>3.2608695652173911</v>
      </c>
      <c r="AA419" s="215"/>
      <c r="AB419" s="216">
        <v>2.7862585402262074</v>
      </c>
      <c r="AC419" s="177">
        <v>12.585034013605442</v>
      </c>
      <c r="AD419" s="178">
        <v>1.9128586609989375</v>
      </c>
      <c r="AE419" s="178"/>
      <c r="AF419" s="178">
        <v>12.042682926829269</v>
      </c>
      <c r="AG419" s="178">
        <v>5.7126535275635533</v>
      </c>
      <c r="AH419" s="178">
        <v>3.8047138047138045</v>
      </c>
      <c r="AI419" s="178">
        <v>6.9230769230769234</v>
      </c>
      <c r="AJ419" s="217">
        <v>6.4302325581395339</v>
      </c>
      <c r="AK419" s="218">
        <v>4.752685563033344</v>
      </c>
      <c r="AL419" s="170">
        <v>42716</v>
      </c>
      <c r="AM419" s="208">
        <v>5.7273178168839036E-5</v>
      </c>
      <c r="AN419" s="209">
        <v>1.0759051051697239E-2</v>
      </c>
      <c r="AO419" s="209">
        <v>0</v>
      </c>
      <c r="AP419" s="209">
        <v>3.9070423461528819E-3</v>
      </c>
      <c r="AQ419" s="209">
        <v>3.9070423461528819E-3</v>
      </c>
      <c r="AR419" s="209">
        <v>0</v>
      </c>
      <c r="AS419" s="209">
        <v>2.0095942769563158E-2</v>
      </c>
      <c r="AT419" s="209">
        <v>6.3942380242316046E-3</v>
      </c>
      <c r="AU419" s="210">
        <v>0</v>
      </c>
      <c r="AV419" s="210"/>
      <c r="AW419" s="246">
        <v>1.8734024853025721E-3</v>
      </c>
      <c r="AX419" s="211"/>
      <c r="AY419" s="212">
        <v>6.4306390290050038E-4</v>
      </c>
      <c r="AZ419" s="177">
        <v>0</v>
      </c>
      <c r="BA419" s="178">
        <v>8.6777542680059236E-4</v>
      </c>
      <c r="BB419" s="178">
        <v>0</v>
      </c>
      <c r="BC419" s="178">
        <v>0</v>
      </c>
      <c r="BD419" s="178">
        <v>0.22116529027374335</v>
      </c>
      <c r="BE419" s="178">
        <v>2.4612299779011824E-2</v>
      </c>
      <c r="BF419" s="178">
        <v>8.1820064289591862E-3</v>
      </c>
      <c r="BG419" s="217">
        <v>1.4377609250211604E-2</v>
      </c>
      <c r="BH419" s="218">
        <v>1.9692005823189408E-2</v>
      </c>
      <c r="BI419" s="218" t="s">
        <v>273</v>
      </c>
    </row>
    <row r="420" spans="1:61" x14ac:dyDescent="0.2">
      <c r="A420" s="170">
        <v>42717</v>
      </c>
      <c r="B420" s="208">
        <v>1.9148936170212765</v>
      </c>
      <c r="C420" s="209">
        <v>0.93457943925233633</v>
      </c>
      <c r="D420" s="209">
        <v>3</v>
      </c>
      <c r="E420" s="209">
        <v>1.7064846416382253</v>
      </c>
      <c r="F420" s="209">
        <v>1.5194346289752649</v>
      </c>
      <c r="G420" s="209">
        <v>7.7519379844961236</v>
      </c>
      <c r="H420" s="209">
        <v>1.3131313131313131</v>
      </c>
      <c r="I420" s="209">
        <v>7.5</v>
      </c>
      <c r="J420" s="210">
        <v>2.9023746701846966</v>
      </c>
      <c r="K420" s="210"/>
      <c r="L420" s="246">
        <v>5.3837209302325579</v>
      </c>
      <c r="M420" s="211"/>
      <c r="N420" s="245">
        <v>3.8718888392423714</v>
      </c>
      <c r="O420" s="213"/>
      <c r="P420" s="214"/>
      <c r="Q420" s="214"/>
      <c r="R420" s="214"/>
      <c r="S420" s="214"/>
      <c r="T420" s="214"/>
      <c r="U420" s="214" t="s">
        <v>232</v>
      </c>
      <c r="V420" s="214">
        <v>2.9473684210526288</v>
      </c>
      <c r="W420" s="214" t="s">
        <v>232</v>
      </c>
      <c r="X420" s="214">
        <v>2.5531914893616929</v>
      </c>
      <c r="Y420" s="222">
        <v>2.1505376344086025</v>
      </c>
      <c r="Z420" s="222">
        <v>3.6756756756756817</v>
      </c>
      <c r="AA420" s="215"/>
      <c r="AB420" s="216">
        <v>2.8316933051246513</v>
      </c>
      <c r="AC420" s="177"/>
      <c r="AD420" s="178">
        <v>1.9148936170212765</v>
      </c>
      <c r="AE420" s="178"/>
      <c r="AF420" s="178"/>
      <c r="AG420" s="178">
        <v>4.5999999999999996</v>
      </c>
      <c r="AH420" s="178">
        <v>1.3131313131313131</v>
      </c>
      <c r="AI420" s="178">
        <v>7.5</v>
      </c>
      <c r="AJ420" s="217">
        <v>5.3837209302325579</v>
      </c>
      <c r="AK420" s="218">
        <v>4.8472822117016001</v>
      </c>
      <c r="AL420" s="170">
        <v>42717</v>
      </c>
      <c r="AM420" s="208">
        <v>1.2600099197144588E-4</v>
      </c>
      <c r="AN420" s="209">
        <v>6.9863967868163904E-3</v>
      </c>
      <c r="AO420" s="209">
        <v>0</v>
      </c>
      <c r="AP420" s="209">
        <v>7.8140846923057637E-3</v>
      </c>
      <c r="AQ420" s="209">
        <v>7.8140846923057637E-3</v>
      </c>
      <c r="AR420" s="209">
        <v>8.7334166816397296E-4</v>
      </c>
      <c r="AS420" s="209">
        <v>0</v>
      </c>
      <c r="AT420" s="209">
        <v>5.3711599403545481E-3</v>
      </c>
      <c r="AU420" s="210">
        <v>0</v>
      </c>
      <c r="AV420" s="210"/>
      <c r="AW420" s="246">
        <v>8.8986618051872177E-3</v>
      </c>
      <c r="AX420" s="211"/>
      <c r="AY420" s="212">
        <v>1.0630240027538884E-3</v>
      </c>
      <c r="AZ420" s="177">
        <v>0</v>
      </c>
      <c r="BA420" s="178">
        <v>1.9091059389613029E-3</v>
      </c>
      <c r="BB420" s="178">
        <v>0</v>
      </c>
      <c r="BC420" s="178">
        <v>0</v>
      </c>
      <c r="BD420" s="178">
        <v>0.30628732639284734</v>
      </c>
      <c r="BE420" s="178">
        <v>0</v>
      </c>
      <c r="BF420" s="178">
        <v>6.8728854003257175E-3</v>
      </c>
      <c r="BG420" s="217">
        <v>6.8293643938505122E-2</v>
      </c>
      <c r="BH420" s="218">
        <v>1.2849033799631088E-2</v>
      </c>
      <c r="BI420" s="218" t="s">
        <v>273</v>
      </c>
    </row>
    <row r="421" spans="1:61" x14ac:dyDescent="0.2">
      <c r="A421" s="170">
        <v>42718</v>
      </c>
      <c r="B421" s="208">
        <v>2.023429179978701</v>
      </c>
      <c r="C421" s="209">
        <v>0.92592592592592582</v>
      </c>
      <c r="D421" s="209">
        <v>2.3809523809523809</v>
      </c>
      <c r="E421" s="209">
        <v>2.5210084033613445</v>
      </c>
      <c r="F421" s="209">
        <v>5.2995811327627029</v>
      </c>
      <c r="G421" s="209">
        <v>2.3255813953488373</v>
      </c>
      <c r="H421" s="209">
        <v>3.4482758620689653</v>
      </c>
      <c r="I421" s="209">
        <v>10.542635658914728</v>
      </c>
      <c r="J421" s="210">
        <v>7.6517150395778364</v>
      </c>
      <c r="K421" s="210"/>
      <c r="L421" s="246">
        <v>5.3837209302325579</v>
      </c>
      <c r="M421" s="211"/>
      <c r="N421" s="245">
        <v>3.20559117476843</v>
      </c>
      <c r="O421" s="213"/>
      <c r="P421" s="214"/>
      <c r="Q421" s="214"/>
      <c r="R421" s="214"/>
      <c r="S421" s="214"/>
      <c r="T421" s="214"/>
      <c r="U421" s="214" t="s">
        <v>232</v>
      </c>
      <c r="V421" s="214"/>
      <c r="W421" s="214" t="s">
        <v>232</v>
      </c>
      <c r="X421" s="214">
        <v>2.5531914893616929</v>
      </c>
      <c r="Y421" s="222"/>
      <c r="Z421" s="222">
        <v>0.43243243243243862</v>
      </c>
      <c r="AA421" s="215"/>
      <c r="AB421" s="216">
        <v>1.4928119608970658</v>
      </c>
      <c r="AC421" s="177"/>
      <c r="AD421" s="178">
        <v>2.023429179978701</v>
      </c>
      <c r="AE421" s="178"/>
      <c r="AF421" s="178"/>
      <c r="AG421" s="178">
        <v>5</v>
      </c>
      <c r="AH421" s="178">
        <v>3.4482758620689653</v>
      </c>
      <c r="AI421" s="178">
        <v>10.542635658914728</v>
      </c>
      <c r="AJ421" s="217">
        <v>5.3837209302325579</v>
      </c>
      <c r="AK421" s="218">
        <v>3.6342196509975722</v>
      </c>
      <c r="AL421" s="170">
        <v>42718</v>
      </c>
      <c r="AM421" s="208">
        <v>1.6609221668963323E-3</v>
      </c>
      <c r="AN421" s="209">
        <v>1.1597418666115206E-2</v>
      </c>
      <c r="AO421" s="209">
        <v>4.2438271604938273E-2</v>
      </c>
      <c r="AP421" s="209">
        <v>9.7676058653822046E-4</v>
      </c>
      <c r="AQ421" s="209">
        <v>9.7676058653822046E-4</v>
      </c>
      <c r="AR421" s="209">
        <v>1.8781541250838127E-4</v>
      </c>
      <c r="AS421" s="209">
        <v>5.1380674635717161E-2</v>
      </c>
      <c r="AT421" s="209">
        <v>2.5576952096926417E-3</v>
      </c>
      <c r="AU421" s="210">
        <v>1.1055905290692917E-2</v>
      </c>
      <c r="AV421" s="210"/>
      <c r="AW421" s="246">
        <v>0</v>
      </c>
      <c r="AX421" s="211"/>
      <c r="AY421" s="212">
        <v>1.5797717818703619E-3</v>
      </c>
      <c r="AZ421" s="177">
        <v>0</v>
      </c>
      <c r="BA421" s="178">
        <v>2.5165487377217178E-2</v>
      </c>
      <c r="BB421" s="178">
        <v>0</v>
      </c>
      <c r="BC421" s="178">
        <v>0</v>
      </c>
      <c r="BD421" s="178">
        <v>0.15580372682514568</v>
      </c>
      <c r="BE421" s="178">
        <v>6.2927954238477843E-2</v>
      </c>
      <c r="BF421" s="178">
        <v>3.2728025715836749E-3</v>
      </c>
      <c r="BG421" s="217">
        <v>0</v>
      </c>
      <c r="BH421" s="218">
        <v>4.1254752199581808E-2</v>
      </c>
      <c r="BI421" s="218" t="s">
        <v>273</v>
      </c>
    </row>
    <row r="422" spans="1:61" x14ac:dyDescent="0.2">
      <c r="A422" s="170">
        <v>42719</v>
      </c>
      <c r="B422" s="208">
        <v>4.4444444444444446</v>
      </c>
      <c r="C422" s="209">
        <v>4.6737707982800529</v>
      </c>
      <c r="D422" s="209">
        <v>2.3809523809523809</v>
      </c>
      <c r="E422" s="209">
        <v>3.6974789915966388</v>
      </c>
      <c r="F422" s="209">
        <v>7.648879985430705</v>
      </c>
      <c r="G422" s="209">
        <v>3.5294117647058822</v>
      </c>
      <c r="H422" s="209">
        <v>1.0175438596491229</v>
      </c>
      <c r="I422" s="209">
        <v>10.542635658914728</v>
      </c>
      <c r="J422" s="210">
        <v>4.6701846965699207</v>
      </c>
      <c r="K422" s="210"/>
      <c r="L422" s="246">
        <v>1.1627906976744187</v>
      </c>
      <c r="M422" s="211"/>
      <c r="N422" s="245">
        <v>4.3609295926820781</v>
      </c>
      <c r="O422" s="213"/>
      <c r="P422" s="214"/>
      <c r="Q422" s="214"/>
      <c r="R422" s="214"/>
      <c r="S422" s="214"/>
      <c r="T422" s="214"/>
      <c r="U422" s="214" t="s">
        <v>232</v>
      </c>
      <c r="V422" s="214"/>
      <c r="W422" s="214" t="s">
        <v>232</v>
      </c>
      <c r="X422" s="214">
        <v>2.5531914893616929</v>
      </c>
      <c r="Y422" s="222"/>
      <c r="Z422" s="222">
        <v>3.2432432432432434</v>
      </c>
      <c r="AA422" s="215"/>
      <c r="AB422" s="216">
        <v>2.8982173663024682</v>
      </c>
      <c r="AC422" s="177"/>
      <c r="AD422" s="178">
        <v>4.4444444444444446</v>
      </c>
      <c r="AE422" s="178"/>
      <c r="AF422" s="178"/>
      <c r="AG422" s="178">
        <v>3.6857142857142859</v>
      </c>
      <c r="AH422" s="178">
        <v>1.0175438596491229</v>
      </c>
      <c r="AI422" s="178">
        <v>10.542635658914728</v>
      </c>
      <c r="AJ422" s="217">
        <v>1.1627906976744187</v>
      </c>
      <c r="AK422" s="218">
        <v>4.368077907313082</v>
      </c>
      <c r="AL422" s="170">
        <v>42719</v>
      </c>
      <c r="AM422" s="208">
        <v>0.23161273251478509</v>
      </c>
      <c r="AN422" s="209">
        <v>4.4014299756943258E-3</v>
      </c>
      <c r="AO422" s="209">
        <v>1.1574074074074075E-2</v>
      </c>
      <c r="AP422" s="209">
        <v>0</v>
      </c>
      <c r="AQ422" s="209">
        <v>0</v>
      </c>
      <c r="AR422" s="209">
        <v>6.0100932002682004E-4</v>
      </c>
      <c r="AS422" s="209">
        <v>3.5102083440284992E-3</v>
      </c>
      <c r="AT422" s="209">
        <v>0</v>
      </c>
      <c r="AU422" s="210">
        <v>0</v>
      </c>
      <c r="AV422" s="210"/>
      <c r="AW422" s="246">
        <v>8.5473988391929854E-3</v>
      </c>
      <c r="AX422" s="211"/>
      <c r="AY422" s="212">
        <v>3.382237249502823E-2</v>
      </c>
      <c r="AZ422" s="177">
        <v>0</v>
      </c>
      <c r="BA422" s="178">
        <v>3.5092838259815955</v>
      </c>
      <c r="BB422" s="178">
        <v>0</v>
      </c>
      <c r="BC422" s="178">
        <v>0</v>
      </c>
      <c r="BD422" s="178">
        <v>0</v>
      </c>
      <c r="BE422" s="178">
        <v>4.2990916644562137E-3</v>
      </c>
      <c r="BF422" s="178">
        <v>0</v>
      </c>
      <c r="BG422" s="217">
        <v>6.5597842204090442E-2</v>
      </c>
      <c r="BH422" s="218">
        <v>0.9991969904759096</v>
      </c>
      <c r="BI422" s="218" t="s">
        <v>273</v>
      </c>
    </row>
    <row r="423" spans="1:61" x14ac:dyDescent="0.2">
      <c r="A423" s="170">
        <v>42720</v>
      </c>
      <c r="B423" s="208">
        <v>3.118279569892473</v>
      </c>
      <c r="C423" s="209">
        <v>0.93457943925233633</v>
      </c>
      <c r="D423" s="209">
        <v>9.5238095238095237</v>
      </c>
      <c r="E423" s="209">
        <v>3.9655172413793105</v>
      </c>
      <c r="F423" s="209">
        <v>6.7382922172724884</v>
      </c>
      <c r="G423" s="209">
        <v>3.0303030303030303</v>
      </c>
      <c r="H423" s="209">
        <v>3.0379746835443036</v>
      </c>
      <c r="I423" s="209">
        <v>6.4</v>
      </c>
      <c r="J423" s="210">
        <v>4.8137068262170253</v>
      </c>
      <c r="K423" s="210"/>
      <c r="L423" s="246">
        <v>1.1627906976744187</v>
      </c>
      <c r="M423" s="211"/>
      <c r="N423" s="245">
        <v>2.9681085444185529</v>
      </c>
      <c r="O423" s="213"/>
      <c r="P423" s="214"/>
      <c r="Q423" s="214"/>
      <c r="R423" s="214"/>
      <c r="S423" s="214"/>
      <c r="T423" s="214"/>
      <c r="U423" s="214" t="s">
        <v>232</v>
      </c>
      <c r="V423" s="214"/>
      <c r="W423" s="214" t="s">
        <v>232</v>
      </c>
      <c r="X423" s="214">
        <v>2.5531914893616929</v>
      </c>
      <c r="Y423" s="222"/>
      <c r="Z423" s="222">
        <v>0.43243243243243862</v>
      </c>
      <c r="AA423" s="215"/>
      <c r="AB423" s="216">
        <v>1.4928119608970658</v>
      </c>
      <c r="AC423" s="177"/>
      <c r="AD423" s="178">
        <v>3.118279569892473</v>
      </c>
      <c r="AE423" s="178"/>
      <c r="AF423" s="178"/>
      <c r="AG423" s="178">
        <v>4.2571428571428571</v>
      </c>
      <c r="AH423" s="178">
        <v>3.0379746835443036</v>
      </c>
      <c r="AI423" s="178">
        <v>6.4</v>
      </c>
      <c r="AJ423" s="217">
        <v>1.1627906976744187</v>
      </c>
      <c r="AK423" s="218">
        <v>4.0019583765233495</v>
      </c>
      <c r="AL423" s="170">
        <v>42720</v>
      </c>
      <c r="AM423" s="208">
        <v>3.510845821749833E-3</v>
      </c>
      <c r="AN423" s="209">
        <v>8.3836761441796678E-3</v>
      </c>
      <c r="AO423" s="209">
        <v>0</v>
      </c>
      <c r="AP423" s="209">
        <v>2.2302700059289367E-2</v>
      </c>
      <c r="AQ423" s="209">
        <v>2.2302700059289367E-2</v>
      </c>
      <c r="AR423" s="209">
        <v>1.5651284375698438E-5</v>
      </c>
      <c r="AS423" s="209">
        <v>2.518574486840448E-2</v>
      </c>
      <c r="AT423" s="209">
        <v>3.3250037726004341E-3</v>
      </c>
      <c r="AU423" s="210">
        <v>1.2603732031389925E-2</v>
      </c>
      <c r="AV423" s="210"/>
      <c r="AW423" s="246">
        <v>9.3670124265128607E-4</v>
      </c>
      <c r="AX423" s="211"/>
      <c r="AY423" s="212">
        <v>1.713470016784624E-3</v>
      </c>
      <c r="AZ423" s="177">
        <v>0</v>
      </c>
      <c r="BA423" s="178">
        <v>5.3194633662876308E-2</v>
      </c>
      <c r="BB423" s="178">
        <v>0</v>
      </c>
      <c r="BC423" s="178">
        <v>1.7870253589165698E-2</v>
      </c>
      <c r="BD423" s="178">
        <v>2.0391287759603212</v>
      </c>
      <c r="BE423" s="178">
        <v>3.084598269247334E-2</v>
      </c>
      <c r="BF423" s="178">
        <v>4.2546433430587774E-3</v>
      </c>
      <c r="BG423" s="217">
        <v>7.1888046251058022E-3</v>
      </c>
      <c r="BH423" s="218">
        <v>9.7130818722881762E-2</v>
      </c>
      <c r="BI423" s="218" t="s">
        <v>273</v>
      </c>
    </row>
    <row r="424" spans="1:61" x14ac:dyDescent="0.2">
      <c r="A424" s="170">
        <v>42723</v>
      </c>
      <c r="B424" s="208">
        <v>2.197802197802198</v>
      </c>
      <c r="C424" s="209">
        <v>0.37523452157598497</v>
      </c>
      <c r="D424" s="209">
        <v>9.5238095238095237</v>
      </c>
      <c r="E424" s="209">
        <v>3.2758620689655173</v>
      </c>
      <c r="F424" s="209">
        <v>5.7788747845165336</v>
      </c>
      <c r="G424" s="209">
        <v>3.9215686274509802</v>
      </c>
      <c r="H424" s="209">
        <v>1.4336917562724014</v>
      </c>
      <c r="I424" s="209">
        <v>10</v>
      </c>
      <c r="J424" s="210">
        <v>5.4392167527875985</v>
      </c>
      <c r="K424" s="210"/>
      <c r="L424" s="246">
        <v>4.1724137931034484</v>
      </c>
      <c r="M424" s="211"/>
      <c r="N424" s="245">
        <v>3.6197498393670009</v>
      </c>
      <c r="O424" s="213"/>
      <c r="P424" s="214"/>
      <c r="Q424" s="214"/>
      <c r="R424" s="214"/>
      <c r="S424" s="214"/>
      <c r="T424" s="214"/>
      <c r="U424" s="214" t="s">
        <v>232</v>
      </c>
      <c r="V424" s="214"/>
      <c r="W424" s="214" t="s">
        <v>232</v>
      </c>
      <c r="X424" s="214">
        <v>2.5531914893616929</v>
      </c>
      <c r="Y424" s="222"/>
      <c r="Z424" s="222">
        <v>0.43243243243243862</v>
      </c>
      <c r="AA424" s="215"/>
      <c r="AB424" s="216">
        <v>1.4928119608970658</v>
      </c>
      <c r="AC424" s="177"/>
      <c r="AD424" s="178">
        <v>2.197802197802198</v>
      </c>
      <c r="AE424" s="178"/>
      <c r="AF424" s="178">
        <v>9.7281831187410592</v>
      </c>
      <c r="AG424" s="178"/>
      <c r="AH424" s="178">
        <v>1.4336917562724014</v>
      </c>
      <c r="AI424" s="178">
        <v>10</v>
      </c>
      <c r="AJ424" s="217">
        <v>4.1724137931034484</v>
      </c>
      <c r="AK424" s="218">
        <v>2.7138755777731784</v>
      </c>
      <c r="AL424" s="170">
        <v>42723</v>
      </c>
      <c r="AM424" s="208">
        <v>1.1855547880949681E-3</v>
      </c>
      <c r="AN424" s="209">
        <v>1.3413881830687469E-2</v>
      </c>
      <c r="AO424" s="209">
        <v>0</v>
      </c>
      <c r="AP424" s="209">
        <v>0</v>
      </c>
      <c r="AQ424" s="209">
        <v>0</v>
      </c>
      <c r="AR424" s="209">
        <v>6.865696746139715E-4</v>
      </c>
      <c r="AS424" s="209">
        <v>3.5979635526292115E-3</v>
      </c>
      <c r="AT424" s="209">
        <v>0</v>
      </c>
      <c r="AU424" s="210">
        <v>0</v>
      </c>
      <c r="AV424" s="210"/>
      <c r="AW424" s="246">
        <v>5.8543827665705379E-3</v>
      </c>
      <c r="AX424" s="211"/>
      <c r="AY424" s="212">
        <v>1.0318550890928947E-3</v>
      </c>
      <c r="AZ424" s="177">
        <v>2.7033881029174717E-2</v>
      </c>
      <c r="BA424" s="178">
        <v>1.796295133477226E-2</v>
      </c>
      <c r="BB424" s="178">
        <v>0</v>
      </c>
      <c r="BC424" s="178">
        <v>0</v>
      </c>
      <c r="BD424" s="178">
        <v>1.1400272694522854E-2</v>
      </c>
      <c r="BE424" s="178">
        <v>4.4065689560676196E-3</v>
      </c>
      <c r="BF424" s="178">
        <v>0</v>
      </c>
      <c r="BG424" s="217">
        <v>4.4930028906911265E-2</v>
      </c>
      <c r="BH424" s="218">
        <v>9.6983128679207845E-3</v>
      </c>
      <c r="BI424" s="218" t="s">
        <v>273</v>
      </c>
    </row>
    <row r="425" spans="1:61" x14ac:dyDescent="0.2">
      <c r="A425" s="170">
        <v>42724</v>
      </c>
      <c r="B425" s="208">
        <v>1.639344262295082</v>
      </c>
      <c r="C425" s="209">
        <v>1.1214953271028036</v>
      </c>
      <c r="D425" s="209">
        <v>9.5238095238095237</v>
      </c>
      <c r="E425" s="209">
        <v>1.6666666666666667</v>
      </c>
      <c r="F425" s="209">
        <v>5.4850336937784041</v>
      </c>
      <c r="G425" s="209">
        <v>1.5686274509803921</v>
      </c>
      <c r="H425" s="209">
        <v>2.4642857142857144</v>
      </c>
      <c r="I425" s="209">
        <v>12</v>
      </c>
      <c r="J425" s="210">
        <v>5.4392167527875985</v>
      </c>
      <c r="K425" s="210"/>
      <c r="L425" s="246">
        <v>5.3526011560693645</v>
      </c>
      <c r="M425" s="211"/>
      <c r="N425" s="245">
        <v>3.0164815043973836</v>
      </c>
      <c r="O425" s="213"/>
      <c r="P425" s="214"/>
      <c r="Q425" s="214"/>
      <c r="R425" s="214"/>
      <c r="S425" s="214"/>
      <c r="T425" s="214"/>
      <c r="U425" s="214" t="s">
        <v>232</v>
      </c>
      <c r="V425" s="214"/>
      <c r="W425" s="214" t="s">
        <v>232</v>
      </c>
      <c r="X425" s="214">
        <v>2.5531914893616929</v>
      </c>
      <c r="Y425" s="222"/>
      <c r="Z425" s="222">
        <v>0.43243243243243862</v>
      </c>
      <c r="AA425" s="215"/>
      <c r="AB425" s="216">
        <v>1.4928119608970658</v>
      </c>
      <c r="AC425" s="177"/>
      <c r="AD425" s="178">
        <v>1.639344262295082</v>
      </c>
      <c r="AE425" s="178"/>
      <c r="AF425" s="178">
        <v>9.7281831187410592</v>
      </c>
      <c r="AG425" s="178">
        <v>9.4324324324324316</v>
      </c>
      <c r="AH425" s="178">
        <v>2.4642857142857144</v>
      </c>
      <c r="AI425" s="178">
        <v>12</v>
      </c>
      <c r="AJ425" s="217">
        <v>5.3526011560693645</v>
      </c>
      <c r="AK425" s="218">
        <v>4.5129176709039527</v>
      </c>
      <c r="AL425" s="170">
        <v>42724</v>
      </c>
      <c r="AM425" s="208">
        <v>4.4959444862538644E-3</v>
      </c>
      <c r="AN425" s="209">
        <v>1.7396127999172811E-2</v>
      </c>
      <c r="AO425" s="209">
        <v>0</v>
      </c>
      <c r="AP425" s="209">
        <v>8.1396715544851707E-3</v>
      </c>
      <c r="AQ425" s="209">
        <v>8.1396715544851707E-3</v>
      </c>
      <c r="AR425" s="209">
        <v>0</v>
      </c>
      <c r="AS425" s="209">
        <v>8.6877656514705356E-3</v>
      </c>
      <c r="AT425" s="209">
        <v>8.5682789524703498E-2</v>
      </c>
      <c r="AU425" s="210">
        <v>0</v>
      </c>
      <c r="AV425" s="210"/>
      <c r="AW425" s="246">
        <v>1.1708765533141076E-3</v>
      </c>
      <c r="AX425" s="211"/>
      <c r="AY425" s="212">
        <v>1.4993887940077993E-3</v>
      </c>
      <c r="AZ425" s="177">
        <v>0</v>
      </c>
      <c r="BA425" s="178">
        <v>6.8120371003846492E-2</v>
      </c>
      <c r="BB425" s="178">
        <v>0</v>
      </c>
      <c r="BC425" s="178">
        <v>0</v>
      </c>
      <c r="BD425" s="178">
        <v>0</v>
      </c>
      <c r="BE425" s="178">
        <v>1.0640251869529131E-2</v>
      </c>
      <c r="BF425" s="178">
        <v>0.1096388861480531</v>
      </c>
      <c r="BG425" s="217">
        <v>8.9860057813822541E-3</v>
      </c>
      <c r="BH425" s="218">
        <v>3.2688729666494415E-2</v>
      </c>
      <c r="BI425" s="218" t="s">
        <v>273</v>
      </c>
    </row>
    <row r="426" spans="1:61" x14ac:dyDescent="0.2">
      <c r="A426" s="170">
        <v>42725</v>
      </c>
      <c r="B426" s="208">
        <v>0.53821313240043056</v>
      </c>
      <c r="C426" s="209">
        <v>4.3143875445507405</v>
      </c>
      <c r="D426" s="209">
        <v>9.5238095238095237</v>
      </c>
      <c r="E426" s="209">
        <v>3.278688524590164</v>
      </c>
      <c r="F426" s="209">
        <v>5.8148148148148149</v>
      </c>
      <c r="G426" s="209">
        <v>1.9455252918287937</v>
      </c>
      <c r="H426" s="209">
        <v>2.0979020979020979</v>
      </c>
      <c r="I426" s="209">
        <v>12</v>
      </c>
      <c r="J426" s="210">
        <v>5.4392167527875985</v>
      </c>
      <c r="K426" s="210"/>
      <c r="L426" s="246">
        <v>5.3526011560693645</v>
      </c>
      <c r="M426" s="211"/>
      <c r="N426" s="245">
        <v>4.1383189930058917</v>
      </c>
      <c r="O426" s="213"/>
      <c r="P426" s="214"/>
      <c r="Q426" s="214"/>
      <c r="R426" s="214"/>
      <c r="S426" s="214"/>
      <c r="T426" s="214"/>
      <c r="U426" s="214" t="s">
        <v>232</v>
      </c>
      <c r="V426" s="214"/>
      <c r="W426" s="214" t="s">
        <v>232</v>
      </c>
      <c r="X426" s="214">
        <v>2.5531914893616929</v>
      </c>
      <c r="Y426" s="222"/>
      <c r="Z426" s="222">
        <v>0.43243243243243862</v>
      </c>
      <c r="AA426" s="215"/>
      <c r="AB426" s="216">
        <v>1.4928119608970658</v>
      </c>
      <c r="AC426" s="177">
        <v>13.448275862068964</v>
      </c>
      <c r="AD426" s="178">
        <v>0.53821313240043056</v>
      </c>
      <c r="AE426" s="178"/>
      <c r="AF426" s="178">
        <v>12.732474964234623</v>
      </c>
      <c r="AG426" s="178">
        <v>9.4324324324324316</v>
      </c>
      <c r="AH426" s="178">
        <v>2.0979020979020979</v>
      </c>
      <c r="AI426" s="178">
        <v>12</v>
      </c>
      <c r="AJ426" s="217">
        <v>5.3526011560693645</v>
      </c>
      <c r="AK426" s="218">
        <v>10.061704793430009</v>
      </c>
      <c r="AL426" s="170">
        <v>42725</v>
      </c>
      <c r="AM426" s="208">
        <v>1.6322855778119125E-3</v>
      </c>
      <c r="AN426" s="209">
        <v>2.3194837332230413E-2</v>
      </c>
      <c r="AO426" s="209">
        <v>0</v>
      </c>
      <c r="AP426" s="209">
        <v>2.2791080352558479E-3</v>
      </c>
      <c r="AQ426" s="209">
        <v>2.2791080352558479E-3</v>
      </c>
      <c r="AR426" s="209">
        <v>3.130256875139688E-4</v>
      </c>
      <c r="AS426" s="209">
        <v>4.387760430035624E-4</v>
      </c>
      <c r="AT426" s="209">
        <v>0</v>
      </c>
      <c r="AU426" s="210">
        <v>0</v>
      </c>
      <c r="AV426" s="210"/>
      <c r="AW426" s="246">
        <v>0</v>
      </c>
      <c r="AX426" s="211"/>
      <c r="AY426" s="212">
        <v>8.3417855771659283E-4</v>
      </c>
      <c r="AZ426" s="177">
        <v>0</v>
      </c>
      <c r="BA426" s="178">
        <v>2.4731599663816883E-2</v>
      </c>
      <c r="BB426" s="178">
        <v>0</v>
      </c>
      <c r="BC426" s="178">
        <v>0.49581830867394289</v>
      </c>
      <c r="BD426" s="178">
        <v>3.1920763544663992E-2</v>
      </c>
      <c r="BE426" s="178">
        <v>5.3738645805702671E-4</v>
      </c>
      <c r="BF426" s="178">
        <v>0</v>
      </c>
      <c r="BG426" s="217">
        <v>0</v>
      </c>
      <c r="BH426" s="218">
        <v>4.5857758560752332E-2</v>
      </c>
      <c r="BI426" s="218" t="s">
        <v>273</v>
      </c>
    </row>
    <row r="427" spans="1:61" x14ac:dyDescent="0.2">
      <c r="A427" s="170">
        <v>42726</v>
      </c>
      <c r="B427" s="208">
        <v>1.0752688172043012</v>
      </c>
      <c r="C427" s="209">
        <v>0.56603773584905659</v>
      </c>
      <c r="D427" s="209">
        <v>7.1428571428571423</v>
      </c>
      <c r="E427" s="209">
        <v>2.9508196721311477</v>
      </c>
      <c r="F427" s="209">
        <v>4.3212099387828591</v>
      </c>
      <c r="G427" s="209">
        <v>1.1673151750972763</v>
      </c>
      <c r="H427" s="209">
        <v>1.7073170731707319</v>
      </c>
      <c r="I427" s="209">
        <v>12</v>
      </c>
      <c r="J427" s="210">
        <v>5.4392167527875985</v>
      </c>
      <c r="K427" s="210"/>
      <c r="L427" s="246">
        <v>4.196531791907514</v>
      </c>
      <c r="M427" s="211"/>
      <c r="N427" s="245">
        <v>1.3250015130185364</v>
      </c>
      <c r="O427" s="213"/>
      <c r="P427" s="214"/>
      <c r="Q427" s="214"/>
      <c r="R427" s="214"/>
      <c r="S427" s="214"/>
      <c r="T427" s="214"/>
      <c r="U427" s="214" t="s">
        <v>232</v>
      </c>
      <c r="V427" s="214"/>
      <c r="W427" s="214" t="s">
        <v>232</v>
      </c>
      <c r="X427" s="214">
        <v>2.5531914893616929</v>
      </c>
      <c r="Y427" s="222"/>
      <c r="Z427" s="222">
        <v>3.763440860215054</v>
      </c>
      <c r="AA427" s="215"/>
      <c r="AB427" s="216">
        <v>3.1583161747883732</v>
      </c>
      <c r="AC427" s="177">
        <v>6.5193370165745863</v>
      </c>
      <c r="AD427" s="178">
        <v>1.0752688172043012</v>
      </c>
      <c r="AE427" s="178"/>
      <c r="AF427" s="178">
        <v>12.732474964234623</v>
      </c>
      <c r="AG427" s="178">
        <v>9.0540540540540544</v>
      </c>
      <c r="AH427" s="178">
        <v>1.7073170731707319</v>
      </c>
      <c r="AI427" s="178">
        <v>12</v>
      </c>
      <c r="AJ427" s="217">
        <v>4.196531791907514</v>
      </c>
      <c r="AK427" s="218">
        <v>1.1852662419987987</v>
      </c>
      <c r="AL427" s="170">
        <v>42726</v>
      </c>
      <c r="AM427" s="208">
        <v>1.1494726858485996E-2</v>
      </c>
      <c r="AN427" s="209">
        <v>1.6767352288359337E-3</v>
      </c>
      <c r="AO427" s="209">
        <v>0</v>
      </c>
      <c r="AP427" s="209">
        <v>5.7954461467934412E-3</v>
      </c>
      <c r="AQ427" s="209">
        <v>5.7954461467934412E-3</v>
      </c>
      <c r="AR427" s="209">
        <v>0</v>
      </c>
      <c r="AS427" s="209">
        <v>2.1938802150178122E-3</v>
      </c>
      <c r="AT427" s="209">
        <v>0</v>
      </c>
      <c r="AU427" s="210">
        <v>0</v>
      </c>
      <c r="AV427" s="210"/>
      <c r="AW427" s="246">
        <v>0</v>
      </c>
      <c r="AX427" s="211"/>
      <c r="AY427" s="212">
        <v>1.8561908319691741E-3</v>
      </c>
      <c r="AZ427" s="177">
        <v>1.8247869694692935E-2</v>
      </c>
      <c r="BA427" s="178">
        <v>0.17416252815887887</v>
      </c>
      <c r="BB427" s="178">
        <v>0</v>
      </c>
      <c r="BC427" s="178">
        <v>0</v>
      </c>
      <c r="BD427" s="178">
        <v>0</v>
      </c>
      <c r="BE427" s="178">
        <v>2.686932290285134E-3</v>
      </c>
      <c r="BF427" s="178">
        <v>0</v>
      </c>
      <c r="BG427" s="217">
        <v>0</v>
      </c>
      <c r="BH427" s="218">
        <v>5.1297675169408412E-2</v>
      </c>
      <c r="BI427" s="218" t="s">
        <v>273</v>
      </c>
    </row>
    <row r="428" spans="1:61" x14ac:dyDescent="0.2">
      <c r="A428" s="170">
        <v>42727</v>
      </c>
      <c r="B428" s="208">
        <v>1.0752688172043012</v>
      </c>
      <c r="C428" s="209">
        <v>3.5660377358490565</v>
      </c>
      <c r="D428" s="209">
        <v>2.3808956929596916</v>
      </c>
      <c r="E428" s="209">
        <v>4.230118443316413</v>
      </c>
      <c r="F428" s="209">
        <v>3.2409074540871439</v>
      </c>
      <c r="G428" s="209">
        <v>6.563706563706563</v>
      </c>
      <c r="H428" s="209">
        <v>1.263157894736842</v>
      </c>
      <c r="I428" s="209">
        <v>12</v>
      </c>
      <c r="J428" s="210">
        <v>5.4392167527875985</v>
      </c>
      <c r="K428" s="210"/>
      <c r="L428" s="246">
        <v>4.196531791907514</v>
      </c>
      <c r="M428" s="211"/>
      <c r="N428" s="245">
        <v>3.0105496684047632</v>
      </c>
      <c r="O428" s="213"/>
      <c r="P428" s="214"/>
      <c r="Q428" s="214"/>
      <c r="R428" s="214"/>
      <c r="S428" s="214"/>
      <c r="T428" s="214"/>
      <c r="U428" s="214" t="s">
        <v>232</v>
      </c>
      <c r="V428" s="214"/>
      <c r="W428" s="214" t="s">
        <v>232</v>
      </c>
      <c r="X428" s="214">
        <v>2.5531914893616929</v>
      </c>
      <c r="Y428" s="222"/>
      <c r="Z428" s="222">
        <v>3.763440860215054</v>
      </c>
      <c r="AA428" s="215"/>
      <c r="AB428" s="216">
        <v>3.1583161747883732</v>
      </c>
      <c r="AC428" s="177">
        <v>5.9471365638766516</v>
      </c>
      <c r="AD428" s="178">
        <v>1.0752688172043012</v>
      </c>
      <c r="AE428" s="178"/>
      <c r="AF428" s="178">
        <v>12.732474964234623</v>
      </c>
      <c r="AG428" s="178">
        <v>7.2972972972972974</v>
      </c>
      <c r="AH428" s="178">
        <v>1.263157894736842</v>
      </c>
      <c r="AI428" s="178">
        <v>12</v>
      </c>
      <c r="AJ428" s="217">
        <v>4.196531791907514</v>
      </c>
      <c r="AK428" s="218">
        <v>1.3340137201702578</v>
      </c>
      <c r="AL428" s="170">
        <v>42727</v>
      </c>
      <c r="AM428" s="208">
        <v>2.320709179401358E-2</v>
      </c>
      <c r="AN428" s="209">
        <v>1.3064561991346649E-2</v>
      </c>
      <c r="AO428" s="209">
        <v>4.6296296296296301E-2</v>
      </c>
      <c r="AP428" s="209">
        <v>0.32487057108261214</v>
      </c>
      <c r="AQ428" s="209">
        <v>0.32487057108261214</v>
      </c>
      <c r="AR428" s="209">
        <v>1.5286087740265474E-3</v>
      </c>
      <c r="AS428" s="209">
        <v>1.540103910942504E-2</v>
      </c>
      <c r="AT428" s="209">
        <v>0</v>
      </c>
      <c r="AU428" s="210">
        <v>0</v>
      </c>
      <c r="AV428" s="210"/>
      <c r="AW428" s="246">
        <v>0</v>
      </c>
      <c r="AX428" s="211"/>
      <c r="AY428" s="212">
        <v>1.3160663676069551E-2</v>
      </c>
      <c r="AZ428" s="177">
        <v>0.16963760345807136</v>
      </c>
      <c r="BA428" s="178">
        <v>0.35162260293959996</v>
      </c>
      <c r="BB428" s="178">
        <v>0</v>
      </c>
      <c r="BC428" s="178">
        <v>0</v>
      </c>
      <c r="BD428" s="178">
        <v>0</v>
      </c>
      <c r="BE428" s="178">
        <v>1.8862264677801638E-2</v>
      </c>
      <c r="BF428" s="178">
        <v>0</v>
      </c>
      <c r="BG428" s="217">
        <v>0</v>
      </c>
      <c r="BH428" s="218">
        <v>0.11455824387640438</v>
      </c>
      <c r="BI428" s="218" t="s">
        <v>273</v>
      </c>
    </row>
    <row r="429" spans="1:61" x14ac:dyDescent="0.2">
      <c r="A429" s="170">
        <v>42730</v>
      </c>
      <c r="B429" s="208">
        <v>0.86956521739130432</v>
      </c>
      <c r="C429" s="209">
        <v>0.37523452157598497</v>
      </c>
      <c r="D429" s="209">
        <v>2.3808956929596916</v>
      </c>
      <c r="E429" s="209">
        <v>3.7225042301184432</v>
      </c>
      <c r="F429" s="209">
        <v>3.25466380595658</v>
      </c>
      <c r="G429" s="209">
        <v>5.7692307692307692</v>
      </c>
      <c r="H429" s="209">
        <v>1.013986013986014</v>
      </c>
      <c r="I429" s="209">
        <v>11.92</v>
      </c>
      <c r="J429" s="210">
        <v>5.1365233846985676</v>
      </c>
      <c r="K429" s="210"/>
      <c r="L429" s="246">
        <v>4.196531791907514</v>
      </c>
      <c r="M429" s="211"/>
      <c r="N429" s="245">
        <v>1.6414141133105893</v>
      </c>
      <c r="O429" s="213"/>
      <c r="P429" s="214"/>
      <c r="Q429" s="214"/>
      <c r="R429" s="214"/>
      <c r="S429" s="214"/>
      <c r="T429" s="214"/>
      <c r="U429" s="214" t="s">
        <v>232</v>
      </c>
      <c r="V429" s="214"/>
      <c r="W429" s="214" t="s">
        <v>232</v>
      </c>
      <c r="X429" s="214"/>
      <c r="Y429" s="222"/>
      <c r="Z429" s="222">
        <v>1.0752688172043012</v>
      </c>
      <c r="AA429" s="215"/>
      <c r="AB429" s="216">
        <v>1.0752688172043012</v>
      </c>
      <c r="AC429" s="177">
        <v>6.607929515418502</v>
      </c>
      <c r="AD429" s="178">
        <v>0.86956521739130432</v>
      </c>
      <c r="AE429" s="178"/>
      <c r="AF429" s="178">
        <v>9.8712446351931327</v>
      </c>
      <c r="AG429" s="178">
        <v>6.243441762854145</v>
      </c>
      <c r="AH429" s="178">
        <v>1.013986013986014</v>
      </c>
      <c r="AI429" s="178">
        <v>11.92</v>
      </c>
      <c r="AJ429" s="217">
        <v>4.196531791907514</v>
      </c>
      <c r="AK429" s="218">
        <v>1.0606695556031434</v>
      </c>
      <c r="AL429" s="170">
        <v>42730</v>
      </c>
      <c r="AM429" s="208">
        <v>5.6986812277994847E-3</v>
      </c>
      <c r="AN429" s="209">
        <v>2.4452388753857363E-3</v>
      </c>
      <c r="AO429" s="209">
        <v>0</v>
      </c>
      <c r="AP429" s="209">
        <v>0</v>
      </c>
      <c r="AQ429" s="209">
        <v>0</v>
      </c>
      <c r="AR429" s="209">
        <v>9.390770625419063E-4</v>
      </c>
      <c r="AS429" s="209">
        <v>2.0227575582464227E-2</v>
      </c>
      <c r="AT429" s="209">
        <v>0</v>
      </c>
      <c r="AU429" s="210">
        <v>9.950314761623627E-3</v>
      </c>
      <c r="AV429" s="210"/>
      <c r="AW429" s="246">
        <v>0</v>
      </c>
      <c r="AX429" s="211"/>
      <c r="AY429" s="212">
        <v>2.002192585433828E-3</v>
      </c>
      <c r="AZ429" s="177">
        <v>0</v>
      </c>
      <c r="BA429" s="178">
        <v>8.6343654966658939E-2</v>
      </c>
      <c r="BB429" s="178">
        <v>0</v>
      </c>
      <c r="BC429" s="178">
        <v>0</v>
      </c>
      <c r="BD429" s="178">
        <v>9.1202181556182833E-3</v>
      </c>
      <c r="BE429" s="178">
        <v>2.4773515716428936E-2</v>
      </c>
      <c r="BF429" s="178">
        <v>0</v>
      </c>
      <c r="BG429" s="217">
        <v>0</v>
      </c>
      <c r="BH429" s="218">
        <v>3.6134830685552566E-2</v>
      </c>
      <c r="BI429" s="218" t="s">
        <v>273</v>
      </c>
    </row>
    <row r="430" spans="1:61" x14ac:dyDescent="0.2">
      <c r="A430" s="170">
        <v>42731</v>
      </c>
      <c r="B430" s="208"/>
      <c r="C430" s="209">
        <v>0.37383177570093462</v>
      </c>
      <c r="D430" s="209">
        <v>1.9047165543677531</v>
      </c>
      <c r="E430" s="209">
        <v>3.3840947546531304</v>
      </c>
      <c r="F430" s="209">
        <v>2.7273719044328888</v>
      </c>
      <c r="G430" s="209">
        <v>5.384615384615385</v>
      </c>
      <c r="H430" s="209">
        <v>0.97867878364208316</v>
      </c>
      <c r="I430" s="209">
        <v>6.9599999999999991</v>
      </c>
      <c r="J430" s="210">
        <v>6.756756756756757</v>
      </c>
      <c r="K430" s="210"/>
      <c r="L430" s="246">
        <v>4.1724137931034484</v>
      </c>
      <c r="M430" s="211"/>
      <c r="N430" s="245">
        <v>2.7383362557738642</v>
      </c>
      <c r="O430" s="213"/>
      <c r="P430" s="214"/>
      <c r="Q430" s="214"/>
      <c r="R430" s="214"/>
      <c r="S430" s="214"/>
      <c r="T430" s="214"/>
      <c r="U430" s="214" t="s">
        <v>232</v>
      </c>
      <c r="V430" s="214"/>
      <c r="W430" s="214" t="s">
        <v>232</v>
      </c>
      <c r="X430" s="214"/>
      <c r="Y430" s="222"/>
      <c r="Z430" s="222">
        <v>1.0752688172043012</v>
      </c>
      <c r="AA430" s="215"/>
      <c r="AB430" s="216">
        <v>1.0752688172043012</v>
      </c>
      <c r="AC430" s="177">
        <v>9.6916299559471373</v>
      </c>
      <c r="AD430" s="178"/>
      <c r="AE430" s="178"/>
      <c r="AF430" s="178">
        <v>9.8712446351931327</v>
      </c>
      <c r="AG430" s="178">
        <v>6.5057712486883528</v>
      </c>
      <c r="AH430" s="178">
        <v>0.97867878364208316</v>
      </c>
      <c r="AI430" s="178">
        <v>6.9599999999999991</v>
      </c>
      <c r="AJ430" s="217">
        <v>4.1724137931034484</v>
      </c>
      <c r="AK430" s="218">
        <v>2.4746569917426076</v>
      </c>
      <c r="AL430" s="170">
        <v>42731</v>
      </c>
      <c r="AM430" s="208">
        <v>0</v>
      </c>
      <c r="AN430" s="209">
        <v>8.0343563048388481E-3</v>
      </c>
      <c r="AO430" s="209">
        <v>0</v>
      </c>
      <c r="AP430" s="209">
        <v>0</v>
      </c>
      <c r="AQ430" s="209">
        <v>0</v>
      </c>
      <c r="AR430" s="209">
        <v>1.3773130250614625E-3</v>
      </c>
      <c r="AS430" s="209">
        <v>1.9964309956662089E-2</v>
      </c>
      <c r="AT430" s="209">
        <v>0</v>
      </c>
      <c r="AU430" s="210">
        <v>1.7689448465108667E-2</v>
      </c>
      <c r="AV430" s="210"/>
      <c r="AW430" s="246">
        <v>1.5455570503746218E-2</v>
      </c>
      <c r="AX430" s="211"/>
      <c r="AY430" s="212">
        <v>1.7241330661949641E-3</v>
      </c>
      <c r="AZ430" s="177">
        <v>0</v>
      </c>
      <c r="BA430" s="178">
        <v>0</v>
      </c>
      <c r="BB430" s="178">
        <v>0</v>
      </c>
      <c r="BC430" s="178">
        <v>0</v>
      </c>
      <c r="BD430" s="178">
        <v>0</v>
      </c>
      <c r="BE430" s="178">
        <v>2.4451083841594723E-2</v>
      </c>
      <c r="BF430" s="178">
        <v>0</v>
      </c>
      <c r="BG430" s="217">
        <v>0.11861527631424575</v>
      </c>
      <c r="BH430" s="218">
        <v>1.4449009272765226E-2</v>
      </c>
      <c r="BI430" s="218" t="s">
        <v>273</v>
      </c>
    </row>
    <row r="431" spans="1:61" x14ac:dyDescent="0.2">
      <c r="A431" s="170">
        <v>42732</v>
      </c>
      <c r="B431" s="208"/>
      <c r="C431" s="209">
        <v>0.7289719626168224</v>
      </c>
      <c r="D431" s="209">
        <v>1.1627906976744187</v>
      </c>
      <c r="E431" s="209">
        <v>1.5280135823429541</v>
      </c>
      <c r="F431" s="209">
        <v>1.2183692596063731</v>
      </c>
      <c r="G431" s="209">
        <v>4.6153846153846159</v>
      </c>
      <c r="H431" s="209">
        <v>1.7192982456140351</v>
      </c>
      <c r="I431" s="209">
        <v>6.9599999999999991</v>
      </c>
      <c r="J431" s="210">
        <v>6.756756756756757</v>
      </c>
      <c r="K431" s="210"/>
      <c r="L431" s="246">
        <v>4.1604413285829214</v>
      </c>
      <c r="M431" s="211"/>
      <c r="N431" s="245">
        <v>2.7581332385575763</v>
      </c>
      <c r="O431" s="213"/>
      <c r="P431" s="214"/>
      <c r="Q431" s="214"/>
      <c r="R431" s="214"/>
      <c r="S431" s="214"/>
      <c r="T431" s="214"/>
      <c r="U431" s="214" t="s">
        <v>232</v>
      </c>
      <c r="V431" s="214"/>
      <c r="W431" s="214" t="s">
        <v>232</v>
      </c>
      <c r="X431" s="214"/>
      <c r="Y431" s="222"/>
      <c r="Z431" s="222">
        <v>1.0752688172043012</v>
      </c>
      <c r="AA431" s="215"/>
      <c r="AB431" s="216">
        <v>1.0752688172043012</v>
      </c>
      <c r="AC431" s="177"/>
      <c r="AD431" s="178"/>
      <c r="AE431" s="178"/>
      <c r="AF431" s="178">
        <v>8.297567954220316</v>
      </c>
      <c r="AG431" s="178">
        <v>4.984260230849948</v>
      </c>
      <c r="AH431" s="178">
        <v>1.7192982456140351</v>
      </c>
      <c r="AI431" s="178">
        <v>6.9599999999999991</v>
      </c>
      <c r="AJ431" s="217">
        <v>4.1604413285829214</v>
      </c>
      <c r="AK431" s="218">
        <v>2.9454673676635341</v>
      </c>
      <c r="AL431" s="170">
        <v>42732</v>
      </c>
      <c r="AM431" s="208">
        <v>2.2909271267535616E-5</v>
      </c>
      <c r="AN431" s="209">
        <v>7.3357166261572094E-3</v>
      </c>
      <c r="AO431" s="209">
        <v>1.9290123456790122E-2</v>
      </c>
      <c r="AP431" s="209">
        <v>3.2558686217940684E-3</v>
      </c>
      <c r="AQ431" s="209">
        <v>3.2558686217940684E-3</v>
      </c>
      <c r="AR431" s="209">
        <v>2.1807456230139824E-3</v>
      </c>
      <c r="AS431" s="209">
        <v>5.69531303818624E-2</v>
      </c>
      <c r="AT431" s="209">
        <v>0.17903866467848492</v>
      </c>
      <c r="AU431" s="210">
        <v>0</v>
      </c>
      <c r="AV431" s="210"/>
      <c r="AW431" s="246">
        <v>1.1474590222478254E-2</v>
      </c>
      <c r="AX431" s="211"/>
      <c r="AY431" s="212">
        <v>3.6180546883853404E-3</v>
      </c>
      <c r="AZ431" s="177">
        <v>0</v>
      </c>
      <c r="BA431" s="178">
        <v>3.4711017072023691E-4</v>
      </c>
      <c r="BB431" s="178">
        <v>0</v>
      </c>
      <c r="BC431" s="178">
        <v>0</v>
      </c>
      <c r="BD431" s="178">
        <v>0</v>
      </c>
      <c r="BE431" s="178">
        <v>6.975276225580207E-2</v>
      </c>
      <c r="BF431" s="178">
        <v>0.22909618001085724</v>
      </c>
      <c r="BG431" s="217">
        <v>8.8062856657546082E-2</v>
      </c>
      <c r="BH431" s="218">
        <v>5.1691515285872194E-2</v>
      </c>
      <c r="BI431" s="218" t="s">
        <v>273</v>
      </c>
    </row>
    <row r="432" spans="1:61" x14ac:dyDescent="0.2">
      <c r="A432" s="170">
        <v>42733</v>
      </c>
      <c r="B432" s="208">
        <v>9.4936708860759502</v>
      </c>
      <c r="C432" s="209">
        <v>0.7289719626168224</v>
      </c>
      <c r="D432" s="209">
        <v>12.302325581395349</v>
      </c>
      <c r="E432" s="209">
        <v>1.376936316695353</v>
      </c>
      <c r="F432" s="209">
        <v>2.3430178069353329</v>
      </c>
      <c r="G432" s="209">
        <v>1.5384615384615385</v>
      </c>
      <c r="H432" s="209">
        <v>0.65972222222222221</v>
      </c>
      <c r="I432" s="209">
        <v>6.6204772902232492</v>
      </c>
      <c r="J432" s="210">
        <v>6.756756756756757</v>
      </c>
      <c r="K432" s="210"/>
      <c r="L432" s="246">
        <v>3.8271463050224117</v>
      </c>
      <c r="M432" s="211"/>
      <c r="N432" s="245">
        <v>2.9841364823039367</v>
      </c>
      <c r="O432" s="213"/>
      <c r="P432" s="214"/>
      <c r="Q432" s="214"/>
      <c r="R432" s="214"/>
      <c r="S432" s="214"/>
      <c r="T432" s="214"/>
      <c r="U432" s="214" t="s">
        <v>232</v>
      </c>
      <c r="V432" s="214"/>
      <c r="W432" s="214" t="s">
        <v>232</v>
      </c>
      <c r="X432" s="214"/>
      <c r="Y432" s="222"/>
      <c r="Z432" s="222">
        <v>1.0752688172043012</v>
      </c>
      <c r="AA432" s="215"/>
      <c r="AB432" s="216">
        <v>1.0752688172043012</v>
      </c>
      <c r="AC432" s="177"/>
      <c r="AD432" s="178">
        <v>9.4936708860759502</v>
      </c>
      <c r="AE432" s="178"/>
      <c r="AF432" s="178">
        <v>7.7253218884120178</v>
      </c>
      <c r="AG432" s="178">
        <v>4.3022035676810075</v>
      </c>
      <c r="AH432" s="178">
        <v>0.65972222222222221</v>
      </c>
      <c r="AI432" s="178">
        <v>6.6204772902232492</v>
      </c>
      <c r="AJ432" s="217">
        <v>3.8271463050224117</v>
      </c>
      <c r="AK432" s="218">
        <v>1.9980028393266129</v>
      </c>
      <c r="AL432" s="170">
        <v>42733</v>
      </c>
      <c r="AM432" s="208">
        <v>9.8509866450403145E-4</v>
      </c>
      <c r="AN432" s="209">
        <v>0</v>
      </c>
      <c r="AO432" s="209">
        <v>3.0864197530864196E-2</v>
      </c>
      <c r="AP432" s="209">
        <v>3.9623921127233813E-2</v>
      </c>
      <c r="AQ432" s="209">
        <v>3.9623921127233813E-2</v>
      </c>
      <c r="AR432" s="209">
        <v>2.1911798125977813E-3</v>
      </c>
      <c r="AS432" s="209">
        <v>1.2066341182597968E-2</v>
      </c>
      <c r="AT432" s="209">
        <v>2.5576952096926417E-3</v>
      </c>
      <c r="AU432" s="210">
        <v>0</v>
      </c>
      <c r="AV432" s="210"/>
      <c r="AW432" s="246">
        <v>0</v>
      </c>
      <c r="AX432" s="211"/>
      <c r="AY432" s="212">
        <v>3.1193520698094422E-3</v>
      </c>
      <c r="AZ432" s="177">
        <v>0</v>
      </c>
      <c r="BA432" s="178">
        <v>1.4925737340970186E-2</v>
      </c>
      <c r="BB432" s="178">
        <v>0</v>
      </c>
      <c r="BC432" s="178">
        <v>0</v>
      </c>
      <c r="BD432" s="178">
        <v>0</v>
      </c>
      <c r="BE432" s="178">
        <v>1.4778127596568236E-2</v>
      </c>
      <c r="BF432" s="178">
        <v>3.2728025715836749E-3</v>
      </c>
      <c r="BG432" s="217">
        <v>0</v>
      </c>
      <c r="BH432" s="218">
        <v>1.1249058326496949E-2</v>
      </c>
      <c r="BI432" s="240">
        <v>1.7725669236729368E-2</v>
      </c>
    </row>
    <row r="433" spans="1:61" s="242" customFormat="1" x14ac:dyDescent="0.2">
      <c r="A433" s="170">
        <v>42738</v>
      </c>
      <c r="B433" s="208">
        <v>7.8709677419354831</v>
      </c>
      <c r="C433" s="209">
        <v>0.74074074074074081</v>
      </c>
      <c r="D433" s="209"/>
      <c r="E433" s="209">
        <v>1.202749140893471</v>
      </c>
      <c r="F433" s="209">
        <v>1.874414245548266</v>
      </c>
      <c r="G433" s="209">
        <v>2.6923076923076925</v>
      </c>
      <c r="H433" s="209">
        <v>3.2517482517482517</v>
      </c>
      <c r="I433" s="209">
        <v>6.6974595842956122</v>
      </c>
      <c r="J433" s="210">
        <v>1.3513513513513513</v>
      </c>
      <c r="K433" s="210"/>
      <c r="L433" s="246">
        <v>4.0455120101137805</v>
      </c>
      <c r="M433" s="211">
        <v>6.9254984260230854</v>
      </c>
      <c r="N433" s="245">
        <v>4.1606245537265707</v>
      </c>
      <c r="O433" s="213"/>
      <c r="P433" s="214"/>
      <c r="Q433" s="214"/>
      <c r="R433" s="214"/>
      <c r="S433" s="214"/>
      <c r="T433" s="214"/>
      <c r="U433" s="214" t="s">
        <v>232</v>
      </c>
      <c r="V433" s="214"/>
      <c r="W433" s="214" t="s">
        <v>232</v>
      </c>
      <c r="X433" s="214"/>
      <c r="Y433" s="222"/>
      <c r="Z433" s="222">
        <v>1.0752688172043012</v>
      </c>
      <c r="AA433" s="215"/>
      <c r="AB433" s="216">
        <v>1.0752688172043012</v>
      </c>
      <c r="AC433" s="177"/>
      <c r="AD433" s="178">
        <v>7.8709677419354831</v>
      </c>
      <c r="AE433" s="178"/>
      <c r="AF433" s="178">
        <v>5.0071530758226039</v>
      </c>
      <c r="AG433" s="178">
        <v>6.9254984260230854</v>
      </c>
      <c r="AH433" s="178">
        <v>3.2517482517482517</v>
      </c>
      <c r="AI433" s="178">
        <v>6.6974595842956122</v>
      </c>
      <c r="AJ433" s="217">
        <v>4.0455120101137805</v>
      </c>
      <c r="AK433" s="218">
        <v>4.9143860041443483</v>
      </c>
      <c r="AL433" s="170">
        <v>42738</v>
      </c>
      <c r="AM433" s="208">
        <v>2.3997461652743557E-3</v>
      </c>
      <c r="AN433" s="209">
        <v>2.3055109396494088E-3</v>
      </c>
      <c r="AO433" s="209"/>
      <c r="AP433" s="209">
        <v>4.8838029326911023E-4</v>
      </c>
      <c r="AQ433" s="209">
        <v>0</v>
      </c>
      <c r="AR433" s="209">
        <v>1.043418958379896E-4</v>
      </c>
      <c r="AS433" s="209">
        <v>8.7755208600712488E-3</v>
      </c>
      <c r="AT433" s="209">
        <v>0</v>
      </c>
      <c r="AU433" s="210">
        <v>0</v>
      </c>
      <c r="AV433" s="210"/>
      <c r="AW433" s="246">
        <v>0</v>
      </c>
      <c r="AX433" s="211">
        <v>0</v>
      </c>
      <c r="AY433" s="212">
        <v>6.2805698240630614E-4</v>
      </c>
      <c r="AZ433" s="177">
        <v>0</v>
      </c>
      <c r="BA433" s="178">
        <v>3.6359790382944818E-2</v>
      </c>
      <c r="BB433" s="178">
        <v>0</v>
      </c>
      <c r="BC433" s="178">
        <v>0</v>
      </c>
      <c r="BD433" s="178">
        <v>0</v>
      </c>
      <c r="BE433" s="178">
        <v>1.0747729161140536E-2</v>
      </c>
      <c r="BF433" s="178">
        <v>0</v>
      </c>
      <c r="BG433" s="217">
        <v>0</v>
      </c>
      <c r="BH433" s="218">
        <v>1.5236689505692805E-2</v>
      </c>
      <c r="BI433" s="240" t="s">
        <v>273</v>
      </c>
    </row>
    <row r="434" spans="1:61" s="242" customFormat="1" x14ac:dyDescent="0.2">
      <c r="A434" s="170">
        <v>42739</v>
      </c>
      <c r="B434" s="208">
        <v>7.741935483870968</v>
      </c>
      <c r="C434" s="209">
        <v>1.6481481481481481</v>
      </c>
      <c r="D434" s="209"/>
      <c r="E434" s="209">
        <v>1.6949152542372881</v>
      </c>
      <c r="F434" s="209">
        <v>1.874414245548266</v>
      </c>
      <c r="G434" s="209">
        <v>1.9230769230769231</v>
      </c>
      <c r="H434" s="209">
        <v>2.7972027972027971</v>
      </c>
      <c r="I434" s="209">
        <v>6.6974595842956122</v>
      </c>
      <c r="J434" s="210">
        <v>6.756756756756757</v>
      </c>
      <c r="K434" s="210"/>
      <c r="L434" s="246">
        <v>4.0340190782668657</v>
      </c>
      <c r="M434" s="211">
        <v>4.8717948717948723</v>
      </c>
      <c r="N434" s="245">
        <v>3.7709503814536638</v>
      </c>
      <c r="O434" s="213"/>
      <c r="P434" s="214"/>
      <c r="Q434" s="214"/>
      <c r="R434" s="214"/>
      <c r="S434" s="214"/>
      <c r="T434" s="214"/>
      <c r="U434" s="214" t="s">
        <v>232</v>
      </c>
      <c r="V434" s="214"/>
      <c r="W434" s="214" t="s">
        <v>232</v>
      </c>
      <c r="X434" s="214"/>
      <c r="Y434" s="222"/>
      <c r="Z434" s="222">
        <v>1.0752688172043012</v>
      </c>
      <c r="AA434" s="215"/>
      <c r="AB434" s="216">
        <v>1.0752688172043012</v>
      </c>
      <c r="AC434" s="177"/>
      <c r="AD434" s="178">
        <v>7.741935483870968</v>
      </c>
      <c r="AE434" s="178"/>
      <c r="AF434" s="178">
        <v>8.0667593880389425</v>
      </c>
      <c r="AG434" s="178">
        <v>4.8717948717948723</v>
      </c>
      <c r="AH434" s="178">
        <v>2.7972027972027971</v>
      </c>
      <c r="AI434" s="178">
        <v>6.6974595842956122</v>
      </c>
      <c r="AJ434" s="217">
        <v>4.0340190782668657</v>
      </c>
      <c r="AK434" s="218">
        <v>6.1916041299116253</v>
      </c>
      <c r="AL434" s="170">
        <v>42739</v>
      </c>
      <c r="AM434" s="208">
        <v>0</v>
      </c>
      <c r="AN434" s="209">
        <v>3.982246168485342E-3</v>
      </c>
      <c r="AO434" s="209"/>
      <c r="AP434" s="209">
        <v>1.9535211730764411E-2</v>
      </c>
      <c r="AQ434" s="209">
        <v>0</v>
      </c>
      <c r="AR434" s="209">
        <v>0</v>
      </c>
      <c r="AS434" s="209">
        <v>1.0969401075089061E-3</v>
      </c>
      <c r="AT434" s="209">
        <v>0</v>
      </c>
      <c r="AU434" s="210">
        <v>2.8745353755801586E-2</v>
      </c>
      <c r="AV434" s="210"/>
      <c r="AW434" s="246">
        <v>0</v>
      </c>
      <c r="AX434" s="211">
        <v>1.1400272694522852E-3</v>
      </c>
      <c r="AY434" s="212">
        <v>6.6787101440614945E-4</v>
      </c>
      <c r="AZ434" s="177">
        <v>0</v>
      </c>
      <c r="BA434" s="178">
        <v>0</v>
      </c>
      <c r="BB434" s="178">
        <v>0</v>
      </c>
      <c r="BC434" s="178">
        <v>6.4982740324238911E-2</v>
      </c>
      <c r="BD434" s="178">
        <v>3.8000908981742844E-3</v>
      </c>
      <c r="BE434" s="178">
        <v>1.343466145142567E-3</v>
      </c>
      <c r="BF434" s="178">
        <v>0</v>
      </c>
      <c r="BG434" s="217">
        <v>0</v>
      </c>
      <c r="BH434" s="218">
        <v>5.6614516741669545E-3</v>
      </c>
      <c r="BI434" s="240" t="s">
        <v>273</v>
      </c>
    </row>
    <row r="435" spans="1:61" s="242" customFormat="1" x14ac:dyDescent="0.2">
      <c r="A435" s="170">
        <v>42740</v>
      </c>
      <c r="B435" s="208">
        <v>4.5226130653266337</v>
      </c>
      <c r="C435" s="209">
        <v>0.55555555555555558</v>
      </c>
      <c r="D435" s="209"/>
      <c r="E435" s="209">
        <v>1.6949152542372881</v>
      </c>
      <c r="F435" s="209">
        <v>1.8656716417910446</v>
      </c>
      <c r="G435" s="209">
        <v>3.4615384615384617</v>
      </c>
      <c r="H435" s="209">
        <v>2.7272727272727271</v>
      </c>
      <c r="I435" s="209">
        <v>6.6974595842956122</v>
      </c>
      <c r="J435" s="210">
        <v>6.756756756756757</v>
      </c>
      <c r="K435" s="210"/>
      <c r="L435" s="246">
        <v>3.5972876680841281</v>
      </c>
      <c r="M435" s="211">
        <v>3.8461538461538463</v>
      </c>
      <c r="N435" s="245">
        <v>2.2291213837802841</v>
      </c>
      <c r="O435" s="213"/>
      <c r="P435" s="214"/>
      <c r="Q435" s="214"/>
      <c r="R435" s="214"/>
      <c r="S435" s="214"/>
      <c r="T435" s="214"/>
      <c r="U435" s="214" t="s">
        <v>232</v>
      </c>
      <c r="V435" s="214"/>
      <c r="W435" s="214" t="s">
        <v>232</v>
      </c>
      <c r="X435" s="214"/>
      <c r="Y435" s="222"/>
      <c r="Z435" s="222">
        <v>4.838709677419355</v>
      </c>
      <c r="AA435" s="215"/>
      <c r="AB435" s="216">
        <v>4.838709677419355</v>
      </c>
      <c r="AC435" s="177">
        <v>2.4229074889867843</v>
      </c>
      <c r="AD435" s="178">
        <v>4.5226130653266337</v>
      </c>
      <c r="AE435" s="178"/>
      <c r="AF435" s="178">
        <v>7.9276773296244789</v>
      </c>
      <c r="AG435" s="178">
        <v>3.8461538461538463</v>
      </c>
      <c r="AH435" s="178">
        <v>2.7272727272727271</v>
      </c>
      <c r="AI435" s="178">
        <v>6.6974595842956122</v>
      </c>
      <c r="AJ435" s="217">
        <v>3.5972876680841281</v>
      </c>
      <c r="AK435" s="218">
        <v>4.5226130653266337</v>
      </c>
      <c r="AL435" s="170">
        <v>42740</v>
      </c>
      <c r="AM435" s="208">
        <v>7.4455131619490748E-4</v>
      </c>
      <c r="AN435" s="209">
        <v>1.6068712609677697E-3</v>
      </c>
      <c r="AO435" s="209"/>
      <c r="AP435" s="209">
        <v>0</v>
      </c>
      <c r="AQ435" s="209">
        <v>2.6694666405652151E-3</v>
      </c>
      <c r="AR435" s="209">
        <v>0</v>
      </c>
      <c r="AS435" s="209">
        <v>0</v>
      </c>
      <c r="AT435" s="209">
        <v>0</v>
      </c>
      <c r="AU435" s="210">
        <v>0</v>
      </c>
      <c r="AV435" s="210"/>
      <c r="AW435" s="246">
        <v>0</v>
      </c>
      <c r="AX435" s="211">
        <v>0</v>
      </c>
      <c r="AY435" s="212">
        <v>1.275249427752256E-4</v>
      </c>
      <c r="AZ435" s="177">
        <v>0</v>
      </c>
      <c r="BA435" s="178">
        <v>1.12810805484077E-2</v>
      </c>
      <c r="BB435" s="178">
        <v>0</v>
      </c>
      <c r="BC435" s="178">
        <v>0</v>
      </c>
      <c r="BD435" s="178">
        <v>0</v>
      </c>
      <c r="BE435" s="178">
        <v>0</v>
      </c>
      <c r="BF435" s="178">
        <v>0</v>
      </c>
      <c r="BG435" s="217">
        <v>0</v>
      </c>
      <c r="BH435" s="218">
        <v>3.1999509462682786E-3</v>
      </c>
      <c r="BI435" s="240" t="s">
        <v>273</v>
      </c>
    </row>
    <row r="436" spans="1:61" s="242" customFormat="1" x14ac:dyDescent="0.2">
      <c r="A436" s="170">
        <v>42744</v>
      </c>
      <c r="B436" s="208">
        <v>2.6869158878504673</v>
      </c>
      <c r="C436" s="209">
        <v>0.55555555555555558</v>
      </c>
      <c r="D436" s="209"/>
      <c r="E436" s="209">
        <v>3.278688524590164</v>
      </c>
      <c r="F436" s="209">
        <v>6.1371841155234659</v>
      </c>
      <c r="G436" s="209">
        <v>4.2307692307692308</v>
      </c>
      <c r="H436" s="209">
        <v>2.2727272727272729</v>
      </c>
      <c r="I436" s="209">
        <v>6.6974595842956122</v>
      </c>
      <c r="J436" s="210">
        <v>2.6315789473684208</v>
      </c>
      <c r="K436" s="210"/>
      <c r="L436" s="246">
        <v>3.3101621979476996</v>
      </c>
      <c r="M436" s="211">
        <v>4.5346062052505962</v>
      </c>
      <c r="N436" s="245">
        <v>3.1214356995866801</v>
      </c>
      <c r="O436" s="213"/>
      <c r="P436" s="214"/>
      <c r="Q436" s="214"/>
      <c r="R436" s="214"/>
      <c r="S436" s="214"/>
      <c r="T436" s="214"/>
      <c r="U436" s="214" t="s">
        <v>232</v>
      </c>
      <c r="V436" s="214"/>
      <c r="W436" s="214" t="s">
        <v>232</v>
      </c>
      <c r="X436" s="214"/>
      <c r="Y436" s="222"/>
      <c r="Z436" s="222">
        <v>4.838709677419355</v>
      </c>
      <c r="AA436" s="215"/>
      <c r="AB436" s="216">
        <v>4.838709677419355</v>
      </c>
      <c r="AC436" s="177">
        <v>2.2222222222222223</v>
      </c>
      <c r="AD436" s="178">
        <v>2.6869158878504673</v>
      </c>
      <c r="AE436" s="178"/>
      <c r="AF436" s="178">
        <v>8.0667593880389425</v>
      </c>
      <c r="AG436" s="178">
        <v>4.5346062052505962</v>
      </c>
      <c r="AH436" s="178">
        <v>2.2727272727272729</v>
      </c>
      <c r="AI436" s="178">
        <v>6.6974595842956122</v>
      </c>
      <c r="AJ436" s="217">
        <v>3.3101621979476996</v>
      </c>
      <c r="AK436" s="218">
        <v>2.6618500391699556</v>
      </c>
      <c r="AL436" s="170">
        <v>42744</v>
      </c>
      <c r="AM436" s="208">
        <v>5.4294972904059408E-3</v>
      </c>
      <c r="AN436" s="209">
        <v>1.1876874537587864E-3</v>
      </c>
      <c r="AO436" s="209"/>
      <c r="AP436" s="209">
        <v>5.6326527157037377E-3</v>
      </c>
      <c r="AQ436" s="209">
        <v>1.6906622056913029E-2</v>
      </c>
      <c r="AR436" s="209">
        <v>0</v>
      </c>
      <c r="AS436" s="209">
        <v>0</v>
      </c>
      <c r="AT436" s="209">
        <v>0</v>
      </c>
      <c r="AU436" s="210">
        <v>0.12095160388018052</v>
      </c>
      <c r="AV436" s="210"/>
      <c r="AW436" s="246">
        <v>1.1708765533141076E-4</v>
      </c>
      <c r="AX436" s="211">
        <v>2.2800545389045708E-4</v>
      </c>
      <c r="AY436" s="212">
        <v>1.3945996947085568E-3</v>
      </c>
      <c r="AZ436" s="177">
        <v>5.7446997186996272E-2</v>
      </c>
      <c r="BA436" s="178">
        <v>8.226511046069615E-2</v>
      </c>
      <c r="BB436" s="178">
        <v>0</v>
      </c>
      <c r="BC436" s="178">
        <v>0</v>
      </c>
      <c r="BD436" s="178">
        <v>7.600181796348569E-4</v>
      </c>
      <c r="BE436" s="178">
        <v>0</v>
      </c>
      <c r="BF436" s="178">
        <v>0</v>
      </c>
      <c r="BG436" s="217">
        <v>8.9860057813822528E-4</v>
      </c>
      <c r="BH436" s="218">
        <v>2.5476532533751296E-2</v>
      </c>
      <c r="BI436" s="240" t="s">
        <v>273</v>
      </c>
    </row>
    <row r="437" spans="1:61" s="242" customFormat="1" x14ac:dyDescent="0.2">
      <c r="A437" s="170">
        <v>42745</v>
      </c>
      <c r="B437" s="208">
        <v>1.7647058823529411</v>
      </c>
      <c r="C437" s="209">
        <v>0.87037037037037035</v>
      </c>
      <c r="D437" s="209"/>
      <c r="E437" s="209">
        <v>2.833333333333333</v>
      </c>
      <c r="F437" s="209">
        <v>2.5091821520782576</v>
      </c>
      <c r="G437" s="209">
        <v>1.4981273408239701</v>
      </c>
      <c r="H437" s="209">
        <v>1.6638370118845502</v>
      </c>
      <c r="I437" s="209">
        <v>6.6974595842956122</v>
      </c>
      <c r="J437" s="210">
        <v>7.6923076923076925</v>
      </c>
      <c r="K437" s="210"/>
      <c r="L437" s="246">
        <v>2.7624309392265194</v>
      </c>
      <c r="M437" s="211">
        <v>5.3488372093023253</v>
      </c>
      <c r="N437" s="245">
        <v>1.9660806483150648</v>
      </c>
      <c r="O437" s="213"/>
      <c r="P437" s="214"/>
      <c r="Q437" s="214"/>
      <c r="R437" s="214"/>
      <c r="S437" s="214"/>
      <c r="T437" s="214"/>
      <c r="U437" s="214" t="s">
        <v>232</v>
      </c>
      <c r="V437" s="214"/>
      <c r="W437" s="214" t="s">
        <v>232</v>
      </c>
      <c r="X437" s="214"/>
      <c r="Y437" s="222"/>
      <c r="Z437" s="222">
        <v>4.838709677419355</v>
      </c>
      <c r="AA437" s="215"/>
      <c r="AB437" s="216">
        <v>4.838709677419355</v>
      </c>
      <c r="AC437" s="177">
        <v>2.8761061946902653</v>
      </c>
      <c r="AD437" s="178">
        <v>1.7647058823529411</v>
      </c>
      <c r="AE437" s="178"/>
      <c r="AF437" s="178">
        <v>8.0667593880389425</v>
      </c>
      <c r="AG437" s="178">
        <v>5.3488372093023253</v>
      </c>
      <c r="AH437" s="178">
        <v>1.6638370118845502</v>
      </c>
      <c r="AI437" s="178">
        <v>6.6974595842956122</v>
      </c>
      <c r="AJ437" s="217">
        <v>2.7624309392265194</v>
      </c>
      <c r="AK437" s="218">
        <v>2.0426152487416465</v>
      </c>
      <c r="AL437" s="170">
        <v>42745</v>
      </c>
      <c r="AM437" s="208">
        <v>1.5853215717134647E-2</v>
      </c>
      <c r="AN437" s="209">
        <v>1.0828915019565405E-2</v>
      </c>
      <c r="AO437" s="209"/>
      <c r="AP437" s="209">
        <v>2.8944672047749267E-2</v>
      </c>
      <c r="AQ437" s="209">
        <v>1.9576088697478244E-2</v>
      </c>
      <c r="AR437" s="209">
        <v>8.0343259795251988E-5</v>
      </c>
      <c r="AS437" s="209">
        <v>1.5313283900824327E-2</v>
      </c>
      <c r="AT437" s="209">
        <v>0</v>
      </c>
      <c r="AU437" s="210">
        <v>2.2111810581385834E-3</v>
      </c>
      <c r="AV437" s="210"/>
      <c r="AW437" s="246">
        <v>5.5031198005763057E-3</v>
      </c>
      <c r="AX437" s="211">
        <v>5.700136347261426E-3</v>
      </c>
      <c r="AY437" s="212">
        <v>3.5494442405771126E-3</v>
      </c>
      <c r="AZ437" s="177">
        <v>0.34130274799333077</v>
      </c>
      <c r="BA437" s="178">
        <v>0.24020023813840391</v>
      </c>
      <c r="BB437" s="178">
        <v>0</v>
      </c>
      <c r="BC437" s="178">
        <v>0</v>
      </c>
      <c r="BD437" s="178">
        <v>1.9000454490871423E-2</v>
      </c>
      <c r="BE437" s="178">
        <v>1.8754787386190238E-2</v>
      </c>
      <c r="BF437" s="178">
        <v>0</v>
      </c>
      <c r="BG437" s="217">
        <v>4.2234227172496586E-2</v>
      </c>
      <c r="BH437" s="218">
        <v>9.0927836888577085E-2</v>
      </c>
      <c r="BI437" s="240" t="s">
        <v>273</v>
      </c>
    </row>
    <row r="438" spans="1:61" s="242" customFormat="1" x14ac:dyDescent="0.2">
      <c r="A438" s="170">
        <v>42746</v>
      </c>
      <c r="B438" s="208">
        <v>2.7058823529411762</v>
      </c>
      <c r="C438" s="209">
        <v>0.74654721911160882</v>
      </c>
      <c r="D438" s="209"/>
      <c r="E438" s="209">
        <v>1.3333333333333335</v>
      </c>
      <c r="F438" s="209">
        <v>1.8037019527982836</v>
      </c>
      <c r="G438" s="209">
        <v>2.6217228464419478</v>
      </c>
      <c r="H438" s="209">
        <v>1.4802065404475044</v>
      </c>
      <c r="I438" s="209">
        <v>2.8461538461538463</v>
      </c>
      <c r="J438" s="210">
        <v>7.4358974358974361</v>
      </c>
      <c r="K438" s="210"/>
      <c r="L438" s="246">
        <v>2.7624309392265194</v>
      </c>
      <c r="M438" s="211">
        <v>7.314028956565152</v>
      </c>
      <c r="N438" s="245">
        <v>2.0991938397816936</v>
      </c>
      <c r="O438" s="213"/>
      <c r="P438" s="214"/>
      <c r="Q438" s="214"/>
      <c r="R438" s="214"/>
      <c r="S438" s="214"/>
      <c r="T438" s="214"/>
      <c r="U438" s="214" t="s">
        <v>232</v>
      </c>
      <c r="V438" s="214"/>
      <c r="W438" s="214" t="s">
        <v>232</v>
      </c>
      <c r="X438" s="214"/>
      <c r="Y438" s="222"/>
      <c r="Z438" s="222">
        <v>0.64239828693789536</v>
      </c>
      <c r="AA438" s="215"/>
      <c r="AB438" s="216">
        <v>0.64239828693789536</v>
      </c>
      <c r="AC438" s="177">
        <v>9.7345132743362832</v>
      </c>
      <c r="AD438" s="178">
        <v>2.7058823529411762</v>
      </c>
      <c r="AE438" s="178"/>
      <c r="AF438" s="178">
        <v>5.4242002781641165</v>
      </c>
      <c r="AG438" s="178">
        <v>7.314028956565152</v>
      </c>
      <c r="AH438" s="178">
        <v>1.4802065404475044</v>
      </c>
      <c r="AI438" s="178">
        <v>2.8461538461538463</v>
      </c>
      <c r="AJ438" s="217">
        <v>2.7624309392265194</v>
      </c>
      <c r="AK438" s="218">
        <v>4.2979350137915073</v>
      </c>
      <c r="AL438" s="170">
        <v>42746</v>
      </c>
      <c r="AM438" s="208">
        <v>8.0697908039894205E-3</v>
      </c>
      <c r="AN438" s="209">
        <v>1.2575514216269502E-2</v>
      </c>
      <c r="AO438" s="209"/>
      <c r="AP438" s="209">
        <v>6.4140611849343139E-3</v>
      </c>
      <c r="AQ438" s="209">
        <v>5.3389332811304303E-3</v>
      </c>
      <c r="AR438" s="209">
        <v>2.4551648090678953E-3</v>
      </c>
      <c r="AS438" s="209">
        <v>1.7463286511541783E-2</v>
      </c>
      <c r="AT438" s="209">
        <v>8.9519332339242468E-3</v>
      </c>
      <c r="AU438" s="210">
        <v>0</v>
      </c>
      <c r="AV438" s="210"/>
      <c r="AW438" s="246">
        <v>0</v>
      </c>
      <c r="AX438" s="211">
        <v>1.1400272694522852E-2</v>
      </c>
      <c r="AY438" s="212">
        <v>3.7832399689983597E-3</v>
      </c>
      <c r="AZ438" s="177">
        <v>0.63935128633998206</v>
      </c>
      <c r="BA438" s="178">
        <v>0.12226955763620345</v>
      </c>
      <c r="BB438" s="178">
        <v>0</v>
      </c>
      <c r="BC438" s="178">
        <v>0</v>
      </c>
      <c r="BD438" s="178">
        <v>3.8000908981742847E-2</v>
      </c>
      <c r="BE438" s="178">
        <v>2.1387981030669669E-2</v>
      </c>
      <c r="BF438" s="178">
        <v>1.1454809000542862E-2</v>
      </c>
      <c r="BG438" s="217">
        <v>0</v>
      </c>
      <c r="BH438" s="218">
        <v>6.9857390657764418E-2</v>
      </c>
      <c r="BI438" s="240" t="s">
        <v>273</v>
      </c>
    </row>
    <row r="439" spans="1:61" s="242" customFormat="1" x14ac:dyDescent="0.2">
      <c r="A439" s="170">
        <v>42747</v>
      </c>
      <c r="B439" s="208">
        <v>2.8235294117647061</v>
      </c>
      <c r="C439" s="209">
        <v>0.88888888888888884</v>
      </c>
      <c r="D439" s="209"/>
      <c r="E439" s="209">
        <v>0.98039215686274506</v>
      </c>
      <c r="F439" s="209">
        <v>1.0873122659005781</v>
      </c>
      <c r="G439" s="209">
        <v>2.6217228464419478</v>
      </c>
      <c r="H439" s="209">
        <v>1.6949152542372881</v>
      </c>
      <c r="I439" s="209">
        <v>6.6923076923076916</v>
      </c>
      <c r="J439" s="210">
        <v>7.4358974358974361</v>
      </c>
      <c r="K439" s="210"/>
      <c r="L439" s="246">
        <v>1.6574585635359116</v>
      </c>
      <c r="M439" s="211"/>
      <c r="N439" s="245">
        <v>1.8901334809071808</v>
      </c>
      <c r="O439" s="213"/>
      <c r="P439" s="214"/>
      <c r="Q439" s="214"/>
      <c r="R439" s="214"/>
      <c r="S439" s="214"/>
      <c r="T439" s="214"/>
      <c r="U439" s="214" t="s">
        <v>232</v>
      </c>
      <c r="V439" s="214"/>
      <c r="W439" s="214" t="s">
        <v>232</v>
      </c>
      <c r="X439" s="214"/>
      <c r="Y439" s="222"/>
      <c r="Z439" s="222">
        <v>0.64239828693789536</v>
      </c>
      <c r="AA439" s="215"/>
      <c r="AB439" s="216">
        <v>0.64239828693789536</v>
      </c>
      <c r="AC439" s="177">
        <v>6.9690265486725664</v>
      </c>
      <c r="AD439" s="178">
        <v>2.8235294117647061</v>
      </c>
      <c r="AE439" s="178"/>
      <c r="AF439" s="178">
        <v>10.571428571428571</v>
      </c>
      <c r="AG439" s="178"/>
      <c r="AH439" s="178">
        <v>1.6949152542372881</v>
      </c>
      <c r="AI439" s="178">
        <v>6.6923076923076916</v>
      </c>
      <c r="AJ439" s="217">
        <v>1.6574585635359116</v>
      </c>
      <c r="AK439" s="218">
        <v>2.7999882393590374</v>
      </c>
      <c r="AL439" s="170">
        <v>42747</v>
      </c>
      <c r="AM439" s="208">
        <v>9.5417114829285839E-3</v>
      </c>
      <c r="AN439" s="209">
        <v>2.2496197653548777E-2</v>
      </c>
      <c r="AO439" s="209"/>
      <c r="AP439" s="209">
        <v>3.7442489150631788E-3</v>
      </c>
      <c r="AQ439" s="209">
        <v>0</v>
      </c>
      <c r="AR439" s="209">
        <v>9.693362123349233E-4</v>
      </c>
      <c r="AS439" s="209">
        <v>1.518165108792326E-2</v>
      </c>
      <c r="AT439" s="209">
        <v>2.7878877785649795E-2</v>
      </c>
      <c r="AU439" s="210">
        <v>0</v>
      </c>
      <c r="AV439" s="210"/>
      <c r="AW439" s="246">
        <v>1.1708765533141076E-3</v>
      </c>
      <c r="AX439" s="211">
        <v>4.5601090778091408E-3</v>
      </c>
      <c r="AY439" s="212">
        <v>2.8750334855158232E-3</v>
      </c>
      <c r="AZ439" s="177">
        <v>0</v>
      </c>
      <c r="BA439" s="178">
        <v>0.14457138610497869</v>
      </c>
      <c r="BB439" s="178">
        <v>0</v>
      </c>
      <c r="BC439" s="178">
        <v>5.2636019662633517E-2</v>
      </c>
      <c r="BD439" s="178">
        <v>1.5200363592697138E-2</v>
      </c>
      <c r="BE439" s="178">
        <v>1.8593571448773126E-2</v>
      </c>
      <c r="BF439" s="178">
        <v>3.5673548030262056E-2</v>
      </c>
      <c r="BG439" s="217">
        <v>8.9860057813822541E-3</v>
      </c>
      <c r="BH439" s="218">
        <v>5.6934511836296373E-2</v>
      </c>
      <c r="BI439" s="240" t="s">
        <v>273</v>
      </c>
    </row>
    <row r="440" spans="1:61" s="242" customFormat="1" x14ac:dyDescent="0.2">
      <c r="A440" s="170">
        <v>42748</v>
      </c>
      <c r="B440" s="208">
        <v>3.1652989449003512</v>
      </c>
      <c r="C440" s="209">
        <v>0.90740740740740744</v>
      </c>
      <c r="D440" s="209"/>
      <c r="E440" s="209">
        <v>0.98039215686274506</v>
      </c>
      <c r="F440" s="209">
        <v>4.3636363636363642</v>
      </c>
      <c r="G440" s="209">
        <v>1.9230769230769231</v>
      </c>
      <c r="H440" s="209">
        <v>1.0169491525423728</v>
      </c>
      <c r="I440" s="209">
        <v>8.8461538461538467</v>
      </c>
      <c r="J440" s="210">
        <v>2.6923076923076925</v>
      </c>
      <c r="K440" s="210"/>
      <c r="L440" s="246">
        <v>0.14344036191106696</v>
      </c>
      <c r="M440" s="211">
        <v>6</v>
      </c>
      <c r="N440" s="245">
        <v>2.3908628809343178</v>
      </c>
      <c r="O440" s="213"/>
      <c r="P440" s="214"/>
      <c r="Q440" s="214"/>
      <c r="R440" s="214"/>
      <c r="S440" s="214"/>
      <c r="T440" s="214"/>
      <c r="U440" s="214" t="s">
        <v>232</v>
      </c>
      <c r="V440" s="214"/>
      <c r="W440" s="214" t="s">
        <v>232</v>
      </c>
      <c r="X440" s="214"/>
      <c r="Y440" s="222"/>
      <c r="Z440" s="222">
        <v>1.0638297872340425</v>
      </c>
      <c r="AA440" s="215"/>
      <c r="AB440" s="216">
        <v>1.0638297872340425</v>
      </c>
      <c r="AC440" s="177"/>
      <c r="AD440" s="178">
        <v>3.1652989449003512</v>
      </c>
      <c r="AE440" s="178"/>
      <c r="AF440" s="178">
        <v>6</v>
      </c>
      <c r="AG440" s="178">
        <v>6</v>
      </c>
      <c r="AH440" s="178">
        <v>1.0169491525423728</v>
      </c>
      <c r="AI440" s="178">
        <v>8.8461538461538467</v>
      </c>
      <c r="AJ440" s="217">
        <v>0.14344036191106696</v>
      </c>
      <c r="AK440" s="218">
        <v>2.4060298436882022</v>
      </c>
      <c r="AL440" s="170">
        <v>42748</v>
      </c>
      <c r="AM440" s="208">
        <v>1.3900200341577235E-2</v>
      </c>
      <c r="AN440" s="209">
        <v>9.7809555015429452E-3</v>
      </c>
      <c r="AO440" s="209"/>
      <c r="AP440" s="209">
        <v>1.8232864282046784E-3</v>
      </c>
      <c r="AQ440" s="209">
        <v>1.512697762986955E-2</v>
      </c>
      <c r="AR440" s="209">
        <v>2.5042055001117501E-4</v>
      </c>
      <c r="AS440" s="209">
        <v>2.2991864653386672E-2</v>
      </c>
      <c r="AT440" s="209">
        <v>0.11023666353775285</v>
      </c>
      <c r="AU440" s="210">
        <v>0</v>
      </c>
      <c r="AV440" s="210"/>
      <c r="AW440" s="246">
        <v>1.8265674231700075E-2</v>
      </c>
      <c r="AX440" s="211">
        <v>5.2441254394805124E-3</v>
      </c>
      <c r="AY440" s="212">
        <v>3.2813148737163818E-3</v>
      </c>
      <c r="AZ440" s="177">
        <v>5.4067762058349435E-2</v>
      </c>
      <c r="BA440" s="178">
        <v>0.21060909608450373</v>
      </c>
      <c r="BB440" s="178">
        <v>0</v>
      </c>
      <c r="BC440" s="178">
        <v>0</v>
      </c>
      <c r="BD440" s="178">
        <v>1.748041813160171E-2</v>
      </c>
      <c r="BE440" s="178">
        <v>2.8159050402188204E-2</v>
      </c>
      <c r="BF440" s="178">
        <v>0.14105779083525638</v>
      </c>
      <c r="BG440" s="217">
        <v>0.14018169018956314</v>
      </c>
      <c r="BH440" s="218">
        <v>8.9623241502790787E-2</v>
      </c>
      <c r="BI440" s="240" t="s">
        <v>273</v>
      </c>
    </row>
    <row r="441" spans="1:61" s="242" customFormat="1" x14ac:dyDescent="0.2">
      <c r="A441" s="170">
        <v>42751</v>
      </c>
      <c r="B441" s="208">
        <v>2.2067363530778166</v>
      </c>
      <c r="C441" s="209">
        <v>0.81481481481481477</v>
      </c>
      <c r="D441" s="209"/>
      <c r="E441" s="209">
        <v>0.49261083743842365</v>
      </c>
      <c r="F441" s="209">
        <v>1.3704436281435435</v>
      </c>
      <c r="G441" s="209">
        <v>1.9230769230769231</v>
      </c>
      <c r="H441" s="209">
        <v>1.6</v>
      </c>
      <c r="I441" s="209">
        <v>15.538461538461537</v>
      </c>
      <c r="J441" s="210">
        <v>2.7435897435897436</v>
      </c>
      <c r="K441" s="210"/>
      <c r="L441" s="246">
        <v>11.684872558755378</v>
      </c>
      <c r="M441" s="211">
        <v>7.7142857142857135</v>
      </c>
      <c r="N441" s="245">
        <v>6.1919879334927801</v>
      </c>
      <c r="O441" s="213"/>
      <c r="P441" s="214"/>
      <c r="Q441" s="214"/>
      <c r="R441" s="214"/>
      <c r="S441" s="214"/>
      <c r="T441" s="214"/>
      <c r="U441" s="214" t="s">
        <v>232</v>
      </c>
      <c r="V441" s="214"/>
      <c r="W441" s="214" t="s">
        <v>232</v>
      </c>
      <c r="X441" s="214"/>
      <c r="Y441" s="222"/>
      <c r="Z441" s="222">
        <v>1.0638297872340425</v>
      </c>
      <c r="AA441" s="215"/>
      <c r="AB441" s="216">
        <v>1.0638297872340425</v>
      </c>
      <c r="AC441" s="177">
        <v>8.0769230769230766</v>
      </c>
      <c r="AD441" s="178">
        <v>2.2067363530778166</v>
      </c>
      <c r="AE441" s="178"/>
      <c r="AF441" s="178">
        <v>3.7142857142857144</v>
      </c>
      <c r="AG441" s="178">
        <v>7.7142857142857135</v>
      </c>
      <c r="AH441" s="178">
        <v>1.6</v>
      </c>
      <c r="AI441" s="178">
        <v>15.538461538461537</v>
      </c>
      <c r="AJ441" s="217">
        <v>11.684872558755378</v>
      </c>
      <c r="AK441" s="218">
        <v>7.2055534205511851</v>
      </c>
      <c r="AL441" s="170">
        <v>42751</v>
      </c>
      <c r="AM441" s="208">
        <v>6.3000495985722936E-3</v>
      </c>
      <c r="AN441" s="209">
        <v>9.0823158228613074E-3</v>
      </c>
      <c r="AO441" s="209"/>
      <c r="AP441" s="209">
        <v>3.4316855273709479E-2</v>
      </c>
      <c r="AQ441" s="209">
        <v>4.4491110676086916E-3</v>
      </c>
      <c r="AR441" s="209">
        <v>0</v>
      </c>
      <c r="AS441" s="209">
        <v>3.9358211057419545E-2</v>
      </c>
      <c r="AT441" s="209">
        <v>0</v>
      </c>
      <c r="AU441" s="210">
        <v>0</v>
      </c>
      <c r="AV441" s="210"/>
      <c r="AW441" s="246">
        <v>5.6904600491065618E-2</v>
      </c>
      <c r="AX441" s="211">
        <v>0</v>
      </c>
      <c r="AY441" s="212">
        <v>3.001740960709156E-3</v>
      </c>
      <c r="AZ441" s="177">
        <v>1.5544481591775464E-2</v>
      </c>
      <c r="BA441" s="178">
        <v>9.5455296948065149E-2</v>
      </c>
      <c r="BB441" s="178">
        <v>0</v>
      </c>
      <c r="BC441" s="178">
        <v>0</v>
      </c>
      <c r="BD441" s="178">
        <v>0</v>
      </c>
      <c r="BE441" s="178">
        <v>4.82035652877153E-2</v>
      </c>
      <c r="BF441" s="178">
        <v>0</v>
      </c>
      <c r="BG441" s="217">
        <v>0.43671988097517744</v>
      </c>
      <c r="BH441" s="218">
        <v>6.1685208241140821E-2</v>
      </c>
      <c r="BI441" s="240" t="s">
        <v>273</v>
      </c>
    </row>
    <row r="442" spans="1:61" s="242" customFormat="1" x14ac:dyDescent="0.2">
      <c r="A442" s="170">
        <v>42752</v>
      </c>
      <c r="B442" s="208">
        <v>2.2067363530778166</v>
      </c>
      <c r="C442" s="209">
        <v>0.81481481481481477</v>
      </c>
      <c r="D442" s="209"/>
      <c r="E442" s="209">
        <v>0.49261083743842365</v>
      </c>
      <c r="F442" s="209">
        <v>1.3704436281435435</v>
      </c>
      <c r="G442" s="209">
        <v>1.9230769230769231</v>
      </c>
      <c r="H442" s="209">
        <v>1.6</v>
      </c>
      <c r="I442" s="209">
        <v>15.538461538461537</v>
      </c>
      <c r="J442" s="210">
        <v>2.7435897435897436</v>
      </c>
      <c r="K442" s="210"/>
      <c r="L442" s="246">
        <v>11.684872558755378</v>
      </c>
      <c r="M442" s="211">
        <v>7.7142857142857135</v>
      </c>
      <c r="N442" s="245">
        <v>6.1919879334927801</v>
      </c>
      <c r="O442" s="213"/>
      <c r="P442" s="214"/>
      <c r="Q442" s="214"/>
      <c r="R442" s="214"/>
      <c r="S442" s="214"/>
      <c r="T442" s="214"/>
      <c r="U442" s="214" t="s">
        <v>232</v>
      </c>
      <c r="V442" s="214"/>
      <c r="W442" s="214" t="s">
        <v>232</v>
      </c>
      <c r="X442" s="214"/>
      <c r="Y442" s="222"/>
      <c r="Z442" s="222">
        <v>1.0638297872340425</v>
      </c>
      <c r="AA442" s="215"/>
      <c r="AB442" s="216">
        <v>1.0638297872340425</v>
      </c>
      <c r="AC442" s="177">
        <v>8.0769230769230766</v>
      </c>
      <c r="AD442" s="178">
        <v>2.2067363530778166</v>
      </c>
      <c r="AE442" s="178"/>
      <c r="AF442" s="178">
        <v>3.7142857142857144</v>
      </c>
      <c r="AG442" s="178">
        <v>7.7142857142857135</v>
      </c>
      <c r="AH442" s="178">
        <v>1.6</v>
      </c>
      <c r="AI442" s="178">
        <v>15.538461538461537</v>
      </c>
      <c r="AJ442" s="217">
        <v>11.684872558755378</v>
      </c>
      <c r="AK442" s="218">
        <v>7.2055534205511851</v>
      </c>
      <c r="AL442" s="170">
        <v>42752</v>
      </c>
      <c r="AM442" s="208">
        <v>6.3000495985722936E-3</v>
      </c>
      <c r="AN442" s="209">
        <v>9.0823158228613074E-3</v>
      </c>
      <c r="AO442" s="209"/>
      <c r="AP442" s="209">
        <v>3.4316855273709479E-2</v>
      </c>
      <c r="AQ442" s="209">
        <v>4.4491110676086916E-3</v>
      </c>
      <c r="AR442" s="209">
        <v>0</v>
      </c>
      <c r="AS442" s="209">
        <v>3.9358211057419545E-2</v>
      </c>
      <c r="AT442" s="209">
        <v>0</v>
      </c>
      <c r="AU442" s="210">
        <v>0</v>
      </c>
      <c r="AV442" s="210"/>
      <c r="AW442" s="246">
        <v>5.6904600491065618E-2</v>
      </c>
      <c r="AX442" s="211">
        <v>0</v>
      </c>
      <c r="AY442" s="212">
        <v>3.001740960709156E-3</v>
      </c>
      <c r="AZ442" s="177">
        <v>1.5544481591775464E-2</v>
      </c>
      <c r="BA442" s="178">
        <v>9.5455296948065149E-2</v>
      </c>
      <c r="BB442" s="178">
        <v>0</v>
      </c>
      <c r="BC442" s="178">
        <v>0</v>
      </c>
      <c r="BD442" s="178">
        <v>0</v>
      </c>
      <c r="BE442" s="178">
        <v>4.82035652877153E-2</v>
      </c>
      <c r="BF442" s="178">
        <v>0</v>
      </c>
      <c r="BG442" s="217">
        <v>0.43671988097517744</v>
      </c>
      <c r="BH442" s="218">
        <v>6.1685208241140821E-2</v>
      </c>
      <c r="BI442" s="240" t="s">
        <v>273</v>
      </c>
    </row>
    <row r="443" spans="1:61" s="242" customFormat="1" x14ac:dyDescent="0.2">
      <c r="A443" s="170">
        <v>42753</v>
      </c>
      <c r="B443" s="208">
        <v>1</v>
      </c>
      <c r="C443" s="209">
        <v>0.88888888888888884</v>
      </c>
      <c r="D443" s="209"/>
      <c r="E443" s="209">
        <v>0.81967213114754101</v>
      </c>
      <c r="F443" s="209">
        <v>4.7781818181818183</v>
      </c>
      <c r="G443" s="209">
        <v>4.6153846153846159</v>
      </c>
      <c r="H443" s="209">
        <v>1.3004334778259419</v>
      </c>
      <c r="I443" s="209">
        <v>8.8461538461538467</v>
      </c>
      <c r="J443" s="210">
        <v>6.4102564102564097</v>
      </c>
      <c r="K443" s="210"/>
      <c r="L443" s="246">
        <v>7.5030343153481187</v>
      </c>
      <c r="M443" s="211">
        <v>9.5</v>
      </c>
      <c r="N443" s="245">
        <v>1.935463335249703</v>
      </c>
      <c r="O443" s="213"/>
      <c r="P443" s="214"/>
      <c r="Q443" s="214"/>
      <c r="R443" s="214"/>
      <c r="S443" s="214"/>
      <c r="T443" s="214"/>
      <c r="U443" s="214" t="s">
        <v>232</v>
      </c>
      <c r="V443" s="214"/>
      <c r="W443" s="214" t="s">
        <v>232</v>
      </c>
      <c r="X443" s="214"/>
      <c r="Y443" s="222"/>
      <c r="Z443" s="222"/>
      <c r="AA443" s="215"/>
      <c r="AB443" s="216"/>
      <c r="AC443" s="177">
        <v>9.3457943925233646</v>
      </c>
      <c r="AD443" s="178">
        <v>1</v>
      </c>
      <c r="AE443" s="178"/>
      <c r="AF443" s="178">
        <v>3.3426183844011144</v>
      </c>
      <c r="AG443" s="178">
        <v>9.5</v>
      </c>
      <c r="AH443" s="178">
        <v>1.3004334778259419</v>
      </c>
      <c r="AI443" s="178">
        <v>8.8461538461538467</v>
      </c>
      <c r="AJ443" s="217">
        <v>7.5030343153481187</v>
      </c>
      <c r="AK443" s="218">
        <v>2.4685611794708149</v>
      </c>
      <c r="AL443" s="170">
        <v>42753</v>
      </c>
      <c r="AM443" s="208">
        <v>2.049807046662749E-2</v>
      </c>
      <c r="AN443" s="209">
        <v>3.0111370151178641E-2</v>
      </c>
      <c r="AO443" s="209"/>
      <c r="AP443" s="209">
        <v>1.5302582522432122E-2</v>
      </c>
      <c r="AQ443" s="209">
        <v>8.0083999216956445E-3</v>
      </c>
      <c r="AR443" s="209">
        <v>4.4867015210335523E-5</v>
      </c>
      <c r="AS443" s="209">
        <v>1.7594919324442852E-2</v>
      </c>
      <c r="AT443" s="209">
        <v>0</v>
      </c>
      <c r="AU443" s="210">
        <v>0</v>
      </c>
      <c r="AV443" s="210"/>
      <c r="AW443" s="246">
        <v>0</v>
      </c>
      <c r="AX443" s="211">
        <v>4.1040981700282267E-2</v>
      </c>
      <c r="AY443" s="212">
        <v>4.1797117462162078E-3</v>
      </c>
      <c r="AZ443" s="177">
        <v>8.1101643087524138E-3</v>
      </c>
      <c r="BA443" s="178">
        <v>0.31057682525193198</v>
      </c>
      <c r="BB443" s="178">
        <v>0</v>
      </c>
      <c r="BC443" s="178">
        <v>0.33498602637145158</v>
      </c>
      <c r="BD443" s="178">
        <v>0.13680327233427425</v>
      </c>
      <c r="BE443" s="178">
        <v>2.1549196968086774E-2</v>
      </c>
      <c r="BF443" s="178">
        <v>0</v>
      </c>
      <c r="BG443" s="217">
        <v>0</v>
      </c>
      <c r="BH443" s="218">
        <v>0.1280718828725681</v>
      </c>
      <c r="BI443" s="240" t="s">
        <v>273</v>
      </c>
    </row>
    <row r="444" spans="1:61" s="242" customFormat="1" x14ac:dyDescent="0.2">
      <c r="A444" s="170">
        <v>42755</v>
      </c>
      <c r="B444" s="208">
        <v>1.1111111111111112</v>
      </c>
      <c r="C444" s="209">
        <v>1.812406576980568</v>
      </c>
      <c r="D444" s="209"/>
      <c r="E444" s="209">
        <v>1.4754098360655739</v>
      </c>
      <c r="F444" s="209">
        <v>1.8518518518518516</v>
      </c>
      <c r="G444" s="209">
        <v>4.6153846153846159</v>
      </c>
      <c r="H444" s="209">
        <v>0.63758389261744963</v>
      </c>
      <c r="I444" s="209">
        <v>8.8461538461538467</v>
      </c>
      <c r="J444" s="210">
        <v>6.4102564102564097</v>
      </c>
      <c r="K444" s="210"/>
      <c r="L444" s="246">
        <v>4.9368421052631586</v>
      </c>
      <c r="M444" s="211">
        <v>8.3333333333333321</v>
      </c>
      <c r="N444" s="245">
        <v>1.2150805415558545</v>
      </c>
      <c r="O444" s="213"/>
      <c r="P444" s="214"/>
      <c r="Q444" s="214"/>
      <c r="R444" s="214"/>
      <c r="S444" s="214"/>
      <c r="T444" s="214"/>
      <c r="U444" s="214" t="s">
        <v>232</v>
      </c>
      <c r="V444" s="214"/>
      <c r="W444" s="214" t="s">
        <v>232</v>
      </c>
      <c r="X444" s="214"/>
      <c r="Y444" s="222"/>
      <c r="Z444" s="222"/>
      <c r="AA444" s="215"/>
      <c r="AB444" s="216"/>
      <c r="AC444" s="177">
        <v>9.2523364485981308</v>
      </c>
      <c r="AD444" s="178">
        <v>1.1111111111111112</v>
      </c>
      <c r="AE444" s="178"/>
      <c r="AF444" s="178">
        <v>3.0640668523676879</v>
      </c>
      <c r="AG444" s="178">
        <v>8.3333333333333321</v>
      </c>
      <c r="AH444" s="178">
        <v>0.63758389261744963</v>
      </c>
      <c r="AI444" s="178">
        <v>8.8461538461538467</v>
      </c>
      <c r="AJ444" s="217">
        <v>4.9368421052631586</v>
      </c>
      <c r="AK444" s="218">
        <v>0.94104431502532238</v>
      </c>
      <c r="AL444" s="170">
        <v>42755</v>
      </c>
      <c r="AM444" s="208">
        <v>7.6574239211737796E-3</v>
      </c>
      <c r="AN444" s="209">
        <v>1.6068712609677696E-2</v>
      </c>
      <c r="AO444" s="209"/>
      <c r="AP444" s="209">
        <v>1.5367699894868001E-2</v>
      </c>
      <c r="AQ444" s="209">
        <v>5.3389332811304303E-3</v>
      </c>
      <c r="AR444" s="209">
        <v>0</v>
      </c>
      <c r="AS444" s="209">
        <v>3.0187791758645093E-2</v>
      </c>
      <c r="AT444" s="209">
        <v>0</v>
      </c>
      <c r="AU444" s="210">
        <v>0</v>
      </c>
      <c r="AV444" s="210"/>
      <c r="AW444" s="246">
        <v>1.2879642086455183E-3</v>
      </c>
      <c r="AX444" s="211">
        <v>0</v>
      </c>
      <c r="AY444" s="212">
        <v>2.2431310447129423E-3</v>
      </c>
      <c r="AZ444" s="177">
        <v>0</v>
      </c>
      <c r="BA444" s="178">
        <v>0.11602157456323918</v>
      </c>
      <c r="BB444" s="178">
        <v>0</v>
      </c>
      <c r="BC444" s="178">
        <v>0</v>
      </c>
      <c r="BD444" s="178">
        <v>0</v>
      </c>
      <c r="BE444" s="178">
        <v>3.6972188314323445E-2</v>
      </c>
      <c r="BF444" s="178">
        <v>0</v>
      </c>
      <c r="BG444" s="217">
        <v>9.8846063595204783E-3</v>
      </c>
      <c r="BH444" s="218">
        <v>5.0116154820017043E-2</v>
      </c>
      <c r="BI444" s="240" t="s">
        <v>273</v>
      </c>
    </row>
    <row r="445" spans="1:61" s="242" customFormat="1" x14ac:dyDescent="0.2">
      <c r="A445" s="170">
        <v>42758</v>
      </c>
      <c r="B445" s="208">
        <v>1.1111111111111112</v>
      </c>
      <c r="C445" s="209">
        <v>0.84049308927904365</v>
      </c>
      <c r="D445" s="209"/>
      <c r="E445" s="209">
        <v>1.4754098360655739</v>
      </c>
      <c r="F445" s="209">
        <v>5.4545454545454541</v>
      </c>
      <c r="G445" s="209">
        <v>4.6153846153846159</v>
      </c>
      <c r="H445" s="209">
        <v>0.67136623027861697</v>
      </c>
      <c r="I445" s="209">
        <v>8.7692307692307701</v>
      </c>
      <c r="J445" s="210">
        <v>6.4102564102564097</v>
      </c>
      <c r="K445" s="210"/>
      <c r="L445" s="246">
        <v>5.1182311393182518</v>
      </c>
      <c r="M445" s="211">
        <v>4.4175773076028833</v>
      </c>
      <c r="N445" s="245">
        <v>1.9416340497297329</v>
      </c>
      <c r="O445" s="213"/>
      <c r="P445" s="214"/>
      <c r="Q445" s="214"/>
      <c r="R445" s="214"/>
      <c r="S445" s="214"/>
      <c r="T445" s="214"/>
      <c r="U445" s="214" t="s">
        <v>232</v>
      </c>
      <c r="V445" s="214"/>
      <c r="W445" s="214" t="s">
        <v>232</v>
      </c>
      <c r="X445" s="214"/>
      <c r="Y445" s="222"/>
      <c r="Z445" s="222">
        <v>3.9999999999999973</v>
      </c>
      <c r="AA445" s="215"/>
      <c r="AB445" s="216">
        <v>3.9999999999999973</v>
      </c>
      <c r="AC445" s="177">
        <v>3.8461538461538463</v>
      </c>
      <c r="AD445" s="178">
        <v>1.1111111111111112</v>
      </c>
      <c r="AE445" s="178"/>
      <c r="AF445" s="178">
        <v>3.0640668523676879</v>
      </c>
      <c r="AG445" s="178">
        <v>4.4175773076028833</v>
      </c>
      <c r="AH445" s="178">
        <v>0.67136623027861697</v>
      </c>
      <c r="AI445" s="178">
        <v>8.7692307692307701</v>
      </c>
      <c r="AJ445" s="217">
        <v>5.1182311393182518</v>
      </c>
      <c r="AK445" s="218">
        <v>2.0238551829893101</v>
      </c>
      <c r="AL445" s="170">
        <v>42758</v>
      </c>
      <c r="AM445" s="208">
        <v>2.2336539485847225E-4</v>
      </c>
      <c r="AN445" s="209">
        <v>5.1000696543759645E-3</v>
      </c>
      <c r="AO445" s="209"/>
      <c r="AP445" s="209">
        <v>4.8838029326911028E-3</v>
      </c>
      <c r="AQ445" s="209">
        <v>8.8982221352173845E-4</v>
      </c>
      <c r="AR445" s="209">
        <v>0</v>
      </c>
      <c r="AS445" s="209">
        <v>4.9669448068003268E-2</v>
      </c>
      <c r="AT445" s="209">
        <v>0</v>
      </c>
      <c r="AU445" s="210">
        <v>0</v>
      </c>
      <c r="AV445" s="210"/>
      <c r="AW445" s="246">
        <v>1.1708765533141076E-3</v>
      </c>
      <c r="AX445" s="211">
        <v>9.3710241548977849E-2</v>
      </c>
      <c r="AY445" s="212">
        <v>1.4845211287167288E-3</v>
      </c>
      <c r="AZ445" s="177">
        <v>2.0275410771881039E-2</v>
      </c>
      <c r="BA445" s="178">
        <v>3.38432416452231E-3</v>
      </c>
      <c r="BB445" s="178">
        <v>0</v>
      </c>
      <c r="BC445" s="178">
        <v>0</v>
      </c>
      <c r="BD445" s="178">
        <v>0.31236747182992619</v>
      </c>
      <c r="BE445" s="178">
        <v>6.0832147052055439E-2</v>
      </c>
      <c r="BF445" s="178">
        <v>0</v>
      </c>
      <c r="BG445" s="217">
        <v>8.9860057813822541E-3</v>
      </c>
      <c r="BH445" s="218">
        <v>3.9925541806516522E-2</v>
      </c>
      <c r="BI445" s="240" t="s">
        <v>273</v>
      </c>
    </row>
    <row r="446" spans="1:61" s="242" customFormat="1" x14ac:dyDescent="0.2">
      <c r="A446" s="170">
        <v>42759</v>
      </c>
      <c r="B446" s="208">
        <v>0.98901098901098894</v>
      </c>
      <c r="C446" s="209">
        <v>0.92592592592592582</v>
      </c>
      <c r="D446" s="209"/>
      <c r="E446" s="209">
        <v>0.81967213114754101</v>
      </c>
      <c r="F446" s="209">
        <v>1.1111111111111112</v>
      </c>
      <c r="G446" s="209">
        <v>4.6153846153846159</v>
      </c>
      <c r="H446" s="209">
        <v>0.90060040026684451</v>
      </c>
      <c r="I446" s="209">
        <v>8.7692307692307701</v>
      </c>
      <c r="J446" s="210">
        <v>6.4102564102564097</v>
      </c>
      <c r="K446" s="210"/>
      <c r="L446" s="246">
        <v>2.0202020202020203</v>
      </c>
      <c r="M446" s="211"/>
      <c r="N446" s="245">
        <v>0.81643158027922991</v>
      </c>
      <c r="O446" s="213"/>
      <c r="P446" s="214"/>
      <c r="Q446" s="214" t="s">
        <v>232</v>
      </c>
      <c r="R446" s="214" t="s">
        <v>232</v>
      </c>
      <c r="S446" s="214" t="s">
        <v>232</v>
      </c>
      <c r="T446" s="214" t="s">
        <v>232</v>
      </c>
      <c r="U446" s="214" t="s">
        <v>232</v>
      </c>
      <c r="V446" s="214" t="s">
        <v>232</v>
      </c>
      <c r="W446" s="214" t="s">
        <v>232</v>
      </c>
      <c r="X446" s="214" t="s">
        <v>232</v>
      </c>
      <c r="Y446" s="222" t="s">
        <v>232</v>
      </c>
      <c r="Z446" s="222">
        <v>3.9999999999999973</v>
      </c>
      <c r="AA446" s="215"/>
      <c r="AB446" s="216">
        <v>3.9999999999999973</v>
      </c>
      <c r="AC446" s="177">
        <v>2.8846153846153846</v>
      </c>
      <c r="AD446" s="178">
        <v>0.98901098901098894</v>
      </c>
      <c r="AE446" s="178"/>
      <c r="AF446" s="178">
        <v>2.785515320334262</v>
      </c>
      <c r="AG446" s="178"/>
      <c r="AH446" s="178">
        <v>0.90060040026684451</v>
      </c>
      <c r="AI446" s="178">
        <v>8.7692307692307701</v>
      </c>
      <c r="AJ446" s="217">
        <v>2.0202020202020203</v>
      </c>
      <c r="AK446" s="218">
        <v>0.94524143429655649</v>
      </c>
      <c r="AL446" s="170">
        <v>42759</v>
      </c>
      <c r="AM446" s="208">
        <v>4.524581075338284E-3</v>
      </c>
      <c r="AN446" s="209">
        <v>2.1518102103394478E-2</v>
      </c>
      <c r="AO446" s="209"/>
      <c r="AP446" s="209">
        <v>1.1362981490061298E-2</v>
      </c>
      <c r="AQ446" s="209">
        <v>2.6694666405652151E-3</v>
      </c>
      <c r="AR446" s="209">
        <v>0</v>
      </c>
      <c r="AS446" s="209">
        <v>3.6944942820899954E-2</v>
      </c>
      <c r="AT446" s="209">
        <v>0</v>
      </c>
      <c r="AU446" s="210">
        <v>0</v>
      </c>
      <c r="AV446" s="210"/>
      <c r="AW446" s="246">
        <v>9.3670124265128607E-3</v>
      </c>
      <c r="AX446" s="211">
        <v>9.1886197917854198E-2</v>
      </c>
      <c r="AY446" s="212">
        <v>2.268472539751609E-3</v>
      </c>
      <c r="AZ446" s="177">
        <v>0.32102733722144977</v>
      </c>
      <c r="BA446" s="178">
        <v>6.8554258717246797E-2</v>
      </c>
      <c r="BB446" s="178">
        <v>0</v>
      </c>
      <c r="BC446" s="178">
        <v>0</v>
      </c>
      <c r="BD446" s="178">
        <v>0.30628732639284734</v>
      </c>
      <c r="BE446" s="178">
        <v>4.5247939768401656E-2</v>
      </c>
      <c r="BF446" s="178">
        <v>0</v>
      </c>
      <c r="BG446" s="217">
        <v>7.1888046251058033E-2</v>
      </c>
      <c r="BH446" s="218">
        <v>6.3752868852575709E-2</v>
      </c>
      <c r="BI446" s="240" t="s">
        <v>273</v>
      </c>
    </row>
    <row r="447" spans="1:61" s="242" customFormat="1" x14ac:dyDescent="0.2">
      <c r="A447" s="170">
        <v>42760</v>
      </c>
      <c r="B447" s="208">
        <v>8.791208791208792</v>
      </c>
      <c r="C447" s="209">
        <v>0.88560885608856088</v>
      </c>
      <c r="D447" s="209"/>
      <c r="E447" s="209">
        <v>1.4754098360655739</v>
      </c>
      <c r="F447" s="209">
        <v>1.8481481481481481</v>
      </c>
      <c r="G447" s="209">
        <v>2.6923076923076925</v>
      </c>
      <c r="H447" s="209">
        <v>1</v>
      </c>
      <c r="I447" s="209">
        <v>8.6789554531490012</v>
      </c>
      <c r="J447" s="210">
        <v>5.1282051282051277</v>
      </c>
      <c r="K447" s="210"/>
      <c r="L447" s="246">
        <v>3.5252525252525251</v>
      </c>
      <c r="M447" s="211"/>
      <c r="N447" s="245">
        <v>0.61604303701938956</v>
      </c>
      <c r="O447" s="213"/>
      <c r="P447" s="214"/>
      <c r="Q447" s="214" t="s">
        <v>232</v>
      </c>
      <c r="R447" s="214" t="s">
        <v>232</v>
      </c>
      <c r="S447" s="214" t="s">
        <v>232</v>
      </c>
      <c r="T447" s="214" t="s">
        <v>232</v>
      </c>
      <c r="U447" s="214" t="s">
        <v>232</v>
      </c>
      <c r="V447" s="214" t="s">
        <v>232</v>
      </c>
      <c r="W447" s="214" t="s">
        <v>232</v>
      </c>
      <c r="X447" s="214" t="s">
        <v>232</v>
      </c>
      <c r="Y447" s="222" t="s">
        <v>232</v>
      </c>
      <c r="Z447" s="222" t="s">
        <v>232</v>
      </c>
      <c r="AA447" s="215"/>
      <c r="AB447" s="216"/>
      <c r="AC447" s="177">
        <v>2.8846153846153846</v>
      </c>
      <c r="AD447" s="178">
        <v>8.791208791208792</v>
      </c>
      <c r="AE447" s="178"/>
      <c r="AF447" s="178">
        <v>2.785515320334262</v>
      </c>
      <c r="AG447" s="178"/>
      <c r="AH447" s="178">
        <v>1</v>
      </c>
      <c r="AI447" s="178">
        <v>8.6789554531490012</v>
      </c>
      <c r="AJ447" s="217">
        <v>3.5252525252525251</v>
      </c>
      <c r="AK447" s="218">
        <v>0.59468526041104819</v>
      </c>
      <c r="AL447" s="170">
        <v>42760</v>
      </c>
      <c r="AM447" s="208">
        <v>1.2600099197144588E-3</v>
      </c>
      <c r="AN447" s="209">
        <v>4.8904777507714726E-3</v>
      </c>
      <c r="AO447" s="209"/>
      <c r="AP447" s="209">
        <v>4.3954226394219923E-3</v>
      </c>
      <c r="AQ447" s="209">
        <v>9.7880443487391219E-3</v>
      </c>
      <c r="AR447" s="209">
        <v>0</v>
      </c>
      <c r="AS447" s="209">
        <v>0.18327675316258801</v>
      </c>
      <c r="AT447" s="209">
        <v>5.1153904193852835E-3</v>
      </c>
      <c r="AU447" s="210">
        <v>0</v>
      </c>
      <c r="AV447" s="210"/>
      <c r="AW447" s="246">
        <v>1.6392271746397504E-3</v>
      </c>
      <c r="AX447" s="211">
        <v>0.62405092729818101</v>
      </c>
      <c r="AY447" s="212">
        <v>6.0361806246940113E-3</v>
      </c>
      <c r="AZ447" s="177">
        <v>0</v>
      </c>
      <c r="BA447" s="178">
        <v>1.909105938961303E-2</v>
      </c>
      <c r="BB447" s="178">
        <v>0</v>
      </c>
      <c r="BC447" s="178">
        <v>0</v>
      </c>
      <c r="BD447" s="178">
        <v>2.0801697576606033</v>
      </c>
      <c r="BE447" s="178">
        <v>0.22446632353042012</v>
      </c>
      <c r="BF447" s="178">
        <v>6.5456051431673499E-3</v>
      </c>
      <c r="BG447" s="217">
        <v>1.2580408093935156E-2</v>
      </c>
      <c r="BH447" s="218">
        <v>0.17644037217577707</v>
      </c>
      <c r="BI447" s="240" t="s">
        <v>273</v>
      </c>
    </row>
    <row r="448" spans="1:61" s="242" customFormat="1" x14ac:dyDescent="0.2">
      <c r="A448" s="170">
        <v>42761</v>
      </c>
      <c r="B448" s="208">
        <v>1.1111111111111112</v>
      </c>
      <c r="C448" s="209">
        <v>1.5353311135775065</v>
      </c>
      <c r="D448" s="209"/>
      <c r="E448" s="209">
        <v>0.65146579804560267</v>
      </c>
      <c r="F448" s="209">
        <v>1.9091256204658267</v>
      </c>
      <c r="G448" s="209">
        <v>2.6923076923076925</v>
      </c>
      <c r="H448" s="209">
        <v>0.63354451483827945</v>
      </c>
      <c r="I448" s="209">
        <v>8.7557603686635943</v>
      </c>
      <c r="J448" s="210">
        <v>3.8461538461538463</v>
      </c>
      <c r="K448" s="210"/>
      <c r="L448" s="246">
        <v>3.5757575757575757</v>
      </c>
      <c r="M448" s="211">
        <v>4.2223179663937955</v>
      </c>
      <c r="N448" s="245">
        <v>1.2457252560097785</v>
      </c>
      <c r="O448" s="213"/>
      <c r="P448" s="214"/>
      <c r="Q448" s="214" t="s">
        <v>232</v>
      </c>
      <c r="R448" s="214" t="s">
        <v>232</v>
      </c>
      <c r="S448" s="214" t="s">
        <v>232</v>
      </c>
      <c r="T448" s="214" t="s">
        <v>232</v>
      </c>
      <c r="U448" s="214" t="s">
        <v>232</v>
      </c>
      <c r="V448" s="214" t="s">
        <v>232</v>
      </c>
      <c r="W448" s="214" t="s">
        <v>232</v>
      </c>
      <c r="X448" s="214">
        <v>2.4572649572649699</v>
      </c>
      <c r="Y448" s="222" t="s">
        <v>232</v>
      </c>
      <c r="Z448" s="222" t="s">
        <v>232</v>
      </c>
      <c r="AA448" s="215"/>
      <c r="AB448" s="216">
        <v>2.4572649572649699</v>
      </c>
      <c r="AC448" s="177">
        <v>2.7102803738317758</v>
      </c>
      <c r="AD448" s="178">
        <v>1.1111111111111112</v>
      </c>
      <c r="AE448" s="178"/>
      <c r="AF448" s="178">
        <v>2.0920502092050208</v>
      </c>
      <c r="AG448" s="178">
        <v>4.2223179663937955</v>
      </c>
      <c r="AH448" s="178">
        <v>0.63354451483827945</v>
      </c>
      <c r="AI448" s="178">
        <v>8.7557603686635943</v>
      </c>
      <c r="AJ448" s="217">
        <v>3.5757575757575757</v>
      </c>
      <c r="AK448" s="218">
        <v>1.0433971887169453</v>
      </c>
      <c r="AL448" s="170">
        <v>42761</v>
      </c>
      <c r="AM448" s="208">
        <v>5.7273178168839038E-4</v>
      </c>
      <c r="AN448" s="209">
        <v>4.9603417186396366E-3</v>
      </c>
      <c r="AO448" s="209"/>
      <c r="AP448" s="209">
        <v>1.1656009666022765E-2</v>
      </c>
      <c r="AQ448" s="209">
        <v>4.0931821821999961E-2</v>
      </c>
      <c r="AR448" s="209">
        <v>0</v>
      </c>
      <c r="AS448" s="209">
        <v>2.6984726644719091E-2</v>
      </c>
      <c r="AT448" s="209">
        <v>0</v>
      </c>
      <c r="AU448" s="210">
        <v>0</v>
      </c>
      <c r="AV448" s="210"/>
      <c r="AW448" s="246">
        <v>0</v>
      </c>
      <c r="AX448" s="211">
        <v>5.9281418011518832E-3</v>
      </c>
      <c r="AY448" s="212">
        <v>9.940405795812457E-4</v>
      </c>
      <c r="AZ448" s="177">
        <v>6.7584702572936792E-2</v>
      </c>
      <c r="BA448" s="178">
        <v>8.6777542680059223E-3</v>
      </c>
      <c r="BB448" s="178">
        <v>0</v>
      </c>
      <c r="BC448" s="178">
        <v>8.1228425405298635E-2</v>
      </c>
      <c r="BD448" s="178">
        <v>1.976047267050628E-2</v>
      </c>
      <c r="BE448" s="178">
        <v>3.304926717050715E-2</v>
      </c>
      <c r="BF448" s="178">
        <v>0</v>
      </c>
      <c r="BG448" s="217">
        <v>0</v>
      </c>
      <c r="BH448" s="218">
        <v>2.6854972941374552E-2</v>
      </c>
      <c r="BI448" s="240" t="s">
        <v>273</v>
      </c>
    </row>
    <row r="449" spans="1:61" s="242" customFormat="1" x14ac:dyDescent="0.2">
      <c r="A449" s="170">
        <v>42762</v>
      </c>
      <c r="B449" s="208">
        <v>2.666666666666667</v>
      </c>
      <c r="C449" s="209">
        <v>1.6880733944954127</v>
      </c>
      <c r="D449" s="209"/>
      <c r="E449" s="209">
        <v>1.3093289689034371</v>
      </c>
      <c r="F449" s="209">
        <v>2.8306010928961749</v>
      </c>
      <c r="G449" s="209">
        <v>2.6923076923076925</v>
      </c>
      <c r="H449" s="209">
        <v>0.96698899633211077</v>
      </c>
      <c r="I449" s="209">
        <v>8.7557603686635943</v>
      </c>
      <c r="J449" s="210">
        <v>2.666666666666667</v>
      </c>
      <c r="K449" s="210"/>
      <c r="L449" s="246">
        <v>2.9898989898989901</v>
      </c>
      <c r="M449" s="211">
        <v>2.1063829787234041</v>
      </c>
      <c r="N449" s="245">
        <v>1.4053637485585611</v>
      </c>
      <c r="O449" s="213"/>
      <c r="P449" s="214"/>
      <c r="Q449" s="214" t="s">
        <v>232</v>
      </c>
      <c r="R449" s="214">
        <v>1.1213047910295704</v>
      </c>
      <c r="S449" s="214" t="s">
        <v>232</v>
      </c>
      <c r="T449" s="214" t="s">
        <v>232</v>
      </c>
      <c r="U449" s="214" t="s">
        <v>232</v>
      </c>
      <c r="V449" s="214" t="s">
        <v>232</v>
      </c>
      <c r="W449" s="214" t="s">
        <v>232</v>
      </c>
      <c r="X449" s="214" t="s">
        <v>232</v>
      </c>
      <c r="Y449" s="222" t="s">
        <v>232</v>
      </c>
      <c r="Z449" s="222" t="s">
        <v>232</v>
      </c>
      <c r="AA449" s="215"/>
      <c r="AB449" s="216">
        <v>1.1213047910295704</v>
      </c>
      <c r="AC449" s="177">
        <v>3.7238873751135335</v>
      </c>
      <c r="AD449" s="178">
        <v>2.666666666666667</v>
      </c>
      <c r="AE449" s="178"/>
      <c r="AF449" s="178">
        <v>2.0920502092050208</v>
      </c>
      <c r="AG449" s="178">
        <v>2.1063829787234041</v>
      </c>
      <c r="AH449" s="178">
        <v>0.96698899633211077</v>
      </c>
      <c r="AI449" s="178">
        <v>8.7557603686635943</v>
      </c>
      <c r="AJ449" s="217">
        <v>2.9898989898989901</v>
      </c>
      <c r="AK449" s="218">
        <v>1.5294047555037102</v>
      </c>
      <c r="AL449" s="170">
        <v>42762</v>
      </c>
      <c r="AM449" s="208">
        <v>4.4386713080850253E-3</v>
      </c>
      <c r="AN449" s="209">
        <v>4.0381373427798732E-2</v>
      </c>
      <c r="AO449" s="209"/>
      <c r="AP449" s="209">
        <v>4.8838029326911024E-2</v>
      </c>
      <c r="AQ449" s="209">
        <v>7.1185777081739076E-3</v>
      </c>
      <c r="AR449" s="209">
        <v>0</v>
      </c>
      <c r="AS449" s="209">
        <v>8.4859286716888971E-2</v>
      </c>
      <c r="AT449" s="209">
        <v>0</v>
      </c>
      <c r="AU449" s="210">
        <v>2.2111810581385834E-3</v>
      </c>
      <c r="AV449" s="210"/>
      <c r="AW449" s="246">
        <v>0</v>
      </c>
      <c r="AX449" s="211">
        <v>3.4200818083568563E-2</v>
      </c>
      <c r="AY449" s="212">
        <v>4.0505518682771979E-3</v>
      </c>
      <c r="AZ449" s="177">
        <v>0.57514581889569216</v>
      </c>
      <c r="BA449" s="178">
        <v>6.7252595577045896E-2</v>
      </c>
      <c r="BB449" s="178">
        <v>0</v>
      </c>
      <c r="BC449" s="178">
        <v>0</v>
      </c>
      <c r="BD449" s="178">
        <v>0.11400272694522855</v>
      </c>
      <c r="BE449" s="178">
        <v>0.10393054098822899</v>
      </c>
      <c r="BF449" s="178">
        <v>0</v>
      </c>
      <c r="BG449" s="217">
        <v>0</v>
      </c>
      <c r="BH449" s="218">
        <v>9.1321677005040874E-2</v>
      </c>
      <c r="BI449" s="240" t="s">
        <v>273</v>
      </c>
    </row>
    <row r="450" spans="1:61" s="242" customFormat="1" x14ac:dyDescent="0.2">
      <c r="A450" s="170">
        <v>42765</v>
      </c>
      <c r="B450" s="208">
        <v>0.98901098901098894</v>
      </c>
      <c r="C450" s="209">
        <v>0.88073394495412849</v>
      </c>
      <c r="D450" s="209"/>
      <c r="E450" s="209">
        <v>1.3114754098360655</v>
      </c>
      <c r="F450" s="209">
        <v>3.4573208495755763</v>
      </c>
      <c r="G450" s="209">
        <v>3.4615384615384617</v>
      </c>
      <c r="H450" s="209">
        <v>0.80133555926544231</v>
      </c>
      <c r="I450" s="209">
        <v>8.7557603686635943</v>
      </c>
      <c r="J450" s="210">
        <v>6.4692127825409198</v>
      </c>
      <c r="K450" s="210"/>
      <c r="L450" s="246">
        <v>4.0303030303030303</v>
      </c>
      <c r="M450" s="211">
        <v>2.0618556701030926</v>
      </c>
      <c r="N450" s="245">
        <v>1.64205964416631</v>
      </c>
      <c r="O450" s="213"/>
      <c r="P450" s="214"/>
      <c r="Q450" s="214" t="s">
        <v>232</v>
      </c>
      <c r="R450" s="214" t="s">
        <v>232</v>
      </c>
      <c r="S450" s="214" t="s">
        <v>232</v>
      </c>
      <c r="T450" s="214" t="s">
        <v>232</v>
      </c>
      <c r="U450" s="214" t="s">
        <v>232</v>
      </c>
      <c r="V450" s="214" t="s">
        <v>232</v>
      </c>
      <c r="W450" s="214" t="s">
        <v>232</v>
      </c>
      <c r="X450" s="214" t="s">
        <v>232</v>
      </c>
      <c r="Y450" s="222" t="s">
        <v>232</v>
      </c>
      <c r="Z450" s="222" t="s">
        <v>232</v>
      </c>
      <c r="AA450" s="215"/>
      <c r="AB450" s="216"/>
      <c r="AC450" s="177">
        <v>3.9963669391462306</v>
      </c>
      <c r="AD450" s="178">
        <v>0.98901098901098894</v>
      </c>
      <c r="AE450" s="178"/>
      <c r="AF450" s="178">
        <v>1.9525801952580195</v>
      </c>
      <c r="AG450" s="178">
        <v>2.0618556701030926</v>
      </c>
      <c r="AH450" s="178">
        <v>0.80133555926544231</v>
      </c>
      <c r="AI450" s="178">
        <v>8.7557603686635943</v>
      </c>
      <c r="AJ450" s="217">
        <v>4.0303030303030303</v>
      </c>
      <c r="AK450" s="218">
        <v>1.689948185477534</v>
      </c>
      <c r="AL450" s="170">
        <v>42765</v>
      </c>
      <c r="AM450" s="208">
        <v>4.6276727960421942E-3</v>
      </c>
      <c r="AN450" s="209">
        <v>8.8727239192568155E-3</v>
      </c>
      <c r="AO450" s="209"/>
      <c r="AP450" s="209">
        <v>9.7676058653822055E-3</v>
      </c>
      <c r="AQ450" s="209">
        <v>8.8982221352173845E-4</v>
      </c>
      <c r="AR450" s="209">
        <v>5.8431461669274174E-4</v>
      </c>
      <c r="AS450" s="209">
        <v>3.3215346455369672E-2</v>
      </c>
      <c r="AT450" s="209">
        <v>0</v>
      </c>
      <c r="AU450" s="210">
        <v>1.3267086348831502E-3</v>
      </c>
      <c r="AV450" s="210"/>
      <c r="AW450" s="246">
        <v>1.1708765533141076E-2</v>
      </c>
      <c r="AX450" s="211">
        <v>2.0520490850141133E-2</v>
      </c>
      <c r="AY450" s="212">
        <v>2.2472183826224052E-3</v>
      </c>
      <c r="AZ450" s="177">
        <v>1.3516940514587359E-2</v>
      </c>
      <c r="BA450" s="178">
        <v>7.0116254485487847E-2</v>
      </c>
      <c r="BB450" s="178">
        <v>0</v>
      </c>
      <c r="BC450" s="178">
        <v>0</v>
      </c>
      <c r="BD450" s="178">
        <v>6.8401636167137125E-2</v>
      </c>
      <c r="BE450" s="178">
        <v>4.0680154874916927E-2</v>
      </c>
      <c r="BF450" s="178">
        <v>0</v>
      </c>
      <c r="BG450" s="217">
        <v>8.986005781382253E-2</v>
      </c>
      <c r="BH450" s="218">
        <v>4.3691637920201497E-2</v>
      </c>
      <c r="BI450" s="240" t="s">
        <v>273</v>
      </c>
    </row>
    <row r="451" spans="1:61" s="242" customFormat="1" x14ac:dyDescent="0.2">
      <c r="A451" s="170">
        <v>42766</v>
      </c>
      <c r="B451" s="208">
        <v>1.639344262295082</v>
      </c>
      <c r="C451" s="209">
        <v>0.81833060556464821</v>
      </c>
      <c r="D451" s="209"/>
      <c r="E451" s="209">
        <v>1.4754098360655739</v>
      </c>
      <c r="F451" s="209">
        <v>4.5031172538120634</v>
      </c>
      <c r="G451" s="209">
        <v>2.6923076923076925</v>
      </c>
      <c r="H451" s="209">
        <v>1.3135735938026272</v>
      </c>
      <c r="I451" s="209">
        <v>8.8325652841781874</v>
      </c>
      <c r="J451" s="210">
        <v>6.5789473684210522</v>
      </c>
      <c r="K451" s="210"/>
      <c r="L451" s="246">
        <v>2.0101010101010104</v>
      </c>
      <c r="M451" s="211">
        <v>4.145833333333333</v>
      </c>
      <c r="N451" s="245">
        <v>1.748449405309527</v>
      </c>
      <c r="O451" s="213"/>
      <c r="P451" s="214"/>
      <c r="Q451" s="214" t="s">
        <v>232</v>
      </c>
      <c r="R451" s="214" t="s">
        <v>232</v>
      </c>
      <c r="S451" s="214" t="s">
        <v>232</v>
      </c>
      <c r="T451" s="214" t="s">
        <v>232</v>
      </c>
      <c r="U451" s="214" t="s">
        <v>232</v>
      </c>
      <c r="V451" s="214" t="s">
        <v>232</v>
      </c>
      <c r="W451" s="214" t="s">
        <v>232</v>
      </c>
      <c r="X451" s="214" t="s">
        <v>232</v>
      </c>
      <c r="Y451" s="222" t="s">
        <v>232</v>
      </c>
      <c r="Z451" s="222">
        <v>2.9473684210526288</v>
      </c>
      <c r="AA451" s="215"/>
      <c r="AB451" s="216">
        <v>2.9473684210526288</v>
      </c>
      <c r="AC451" s="177">
        <v>7.4937552039966704</v>
      </c>
      <c r="AD451" s="178">
        <v>1.639344262295082</v>
      </c>
      <c r="AE451" s="178"/>
      <c r="AF451" s="178">
        <v>1.9525801952580195</v>
      </c>
      <c r="AG451" s="178">
        <v>4.145833333333333</v>
      </c>
      <c r="AH451" s="178">
        <v>1.3135735938026272</v>
      </c>
      <c r="AI451" s="178">
        <v>8.8325652841781874</v>
      </c>
      <c r="AJ451" s="217">
        <v>2.0101010101010104</v>
      </c>
      <c r="AK451" s="218">
        <v>2.5325516346458019</v>
      </c>
      <c r="AL451" s="170">
        <v>42766</v>
      </c>
      <c r="AM451" s="208">
        <v>1.0595537961235221E-3</v>
      </c>
      <c r="AN451" s="209">
        <v>6.5672129796074067E-3</v>
      </c>
      <c r="AO451" s="209"/>
      <c r="AP451" s="209">
        <v>8.4652584166645777E-3</v>
      </c>
      <c r="AQ451" s="209">
        <v>8.0083999216956445E-3</v>
      </c>
      <c r="AR451" s="209">
        <v>0</v>
      </c>
      <c r="AS451" s="209">
        <v>2.347451830069059E-2</v>
      </c>
      <c r="AT451" s="209">
        <v>0</v>
      </c>
      <c r="AU451" s="210">
        <v>2.6534172697663004E-3</v>
      </c>
      <c r="AV451" s="210"/>
      <c r="AW451" s="246">
        <v>0</v>
      </c>
      <c r="AX451" s="211">
        <v>6.8401636167137111E-3</v>
      </c>
      <c r="AY451" s="212">
        <v>9.1965102962903074E-4</v>
      </c>
      <c r="AZ451" s="177">
        <v>0.21694689525912711</v>
      </c>
      <c r="BA451" s="178">
        <v>1.6053845395810958E-2</v>
      </c>
      <c r="BB451" s="178">
        <v>0</v>
      </c>
      <c r="BC451" s="178">
        <v>0</v>
      </c>
      <c r="BD451" s="178">
        <v>2.2800545389045707E-2</v>
      </c>
      <c r="BE451" s="178">
        <v>2.8750175506050937E-2</v>
      </c>
      <c r="BF451" s="178">
        <v>0</v>
      </c>
      <c r="BG451" s="217">
        <v>0</v>
      </c>
      <c r="BH451" s="218">
        <v>2.6362672795794819E-2</v>
      </c>
      <c r="BI451" s="240" t="s">
        <v>273</v>
      </c>
    </row>
    <row r="452" spans="1:61" s="242" customFormat="1" x14ac:dyDescent="0.2">
      <c r="A452" s="170">
        <v>42767</v>
      </c>
      <c r="B452" s="208">
        <v>1.5317286652078774</v>
      </c>
      <c r="C452" s="209">
        <v>0.30909090909090908</v>
      </c>
      <c r="D452" s="209"/>
      <c r="E452" s="209">
        <v>0.98360655737704927</v>
      </c>
      <c r="F452" s="209">
        <v>2.5793357933579335</v>
      </c>
      <c r="G452" s="209">
        <v>2.6923076923076925</v>
      </c>
      <c r="H452" s="209">
        <v>1.3103448275862069</v>
      </c>
      <c r="I452" s="209">
        <v>8.8325652841781874</v>
      </c>
      <c r="J452" s="210">
        <v>6.5789473684210522</v>
      </c>
      <c r="K452" s="210"/>
      <c r="L452" s="246">
        <v>1.8888888888888888</v>
      </c>
      <c r="M452" s="211">
        <v>7.1428571428571423</v>
      </c>
      <c r="N452" s="245">
        <v>2.4597586958246449</v>
      </c>
      <c r="O452" s="213"/>
      <c r="P452" s="214"/>
      <c r="Q452" s="214" t="s">
        <v>232</v>
      </c>
      <c r="R452" s="214" t="s">
        <v>232</v>
      </c>
      <c r="S452" s="214" t="s">
        <v>232</v>
      </c>
      <c r="T452" s="214" t="s">
        <v>232</v>
      </c>
      <c r="U452" s="214" t="s">
        <v>232</v>
      </c>
      <c r="V452" s="214" t="s">
        <v>232</v>
      </c>
      <c r="W452" s="214" t="s">
        <v>232</v>
      </c>
      <c r="X452" s="214">
        <v>2.931937172774866</v>
      </c>
      <c r="Y452" s="222" t="s">
        <v>232</v>
      </c>
      <c r="Z452" s="222">
        <v>2.9473684210526288</v>
      </c>
      <c r="AA452" s="215"/>
      <c r="AB452" s="216">
        <v>2.9396527969137471</v>
      </c>
      <c r="AC452" s="177">
        <v>2.7477102414654455</v>
      </c>
      <c r="AD452" s="178">
        <v>1.5317286652078774</v>
      </c>
      <c r="AE452" s="178"/>
      <c r="AF452" s="178">
        <v>2.0920502092050208</v>
      </c>
      <c r="AG452" s="178">
        <v>7.1428571428571423</v>
      </c>
      <c r="AH452" s="178">
        <v>1.3103448275862069</v>
      </c>
      <c r="AI452" s="178">
        <v>8.8325652841781874</v>
      </c>
      <c r="AJ452" s="217">
        <v>1.8888888888888888</v>
      </c>
      <c r="AK452" s="218">
        <v>3.5154780310972749</v>
      </c>
      <c r="AL452" s="170">
        <v>42767</v>
      </c>
      <c r="AM452" s="208">
        <v>2.4341100721756593E-3</v>
      </c>
      <c r="AN452" s="209">
        <v>1.6208440545414024E-2</v>
      </c>
      <c r="AO452" s="209"/>
      <c r="AP452" s="209">
        <v>0</v>
      </c>
      <c r="AQ452" s="209">
        <v>9.7880443487391219E-3</v>
      </c>
      <c r="AR452" s="209">
        <v>0</v>
      </c>
      <c r="AS452" s="209">
        <v>5.3969453289438177E-3</v>
      </c>
      <c r="AT452" s="209">
        <v>0</v>
      </c>
      <c r="AU452" s="210">
        <v>0</v>
      </c>
      <c r="AV452" s="210"/>
      <c r="AW452" s="246">
        <v>1.1357502567146844E-2</v>
      </c>
      <c r="AX452" s="211">
        <v>3.9900954430829985E-2</v>
      </c>
      <c r="AY452" s="212">
        <v>8.6896803955169755E-4</v>
      </c>
      <c r="AZ452" s="177">
        <v>0</v>
      </c>
      <c r="BA452" s="178">
        <v>3.6880455639025173E-2</v>
      </c>
      <c r="BB452" s="178">
        <v>0</v>
      </c>
      <c r="BC452" s="178">
        <v>0</v>
      </c>
      <c r="BD452" s="178">
        <v>0.13300318143609996</v>
      </c>
      <c r="BE452" s="178">
        <v>6.6098534341014299E-3</v>
      </c>
      <c r="BF452" s="178">
        <v>0</v>
      </c>
      <c r="BG452" s="217">
        <v>8.7164256079407851E-2</v>
      </c>
      <c r="BH452" s="218">
        <v>2.0184305968769141E-2</v>
      </c>
      <c r="BI452" s="240" t="s">
        <v>273</v>
      </c>
    </row>
    <row r="453" spans="1:61" s="242" customFormat="1" x14ac:dyDescent="0.2">
      <c r="A453" s="170">
        <v>42768</v>
      </c>
      <c r="B453" s="208">
        <v>1.553829078801332</v>
      </c>
      <c r="C453" s="209">
        <v>0.31004924311508297</v>
      </c>
      <c r="D453" s="209"/>
      <c r="E453" s="209">
        <v>1.1475409836065573</v>
      </c>
      <c r="F453" s="209">
        <v>2.5925925925925926</v>
      </c>
      <c r="G453" s="209">
        <v>2.2641509433962264</v>
      </c>
      <c r="H453" s="209">
        <v>1.2341561040693796</v>
      </c>
      <c r="I453" s="209">
        <v>7.3076923076923084</v>
      </c>
      <c r="J453" s="210">
        <v>8.3310191613440701</v>
      </c>
      <c r="K453" s="210"/>
      <c r="L453" s="246">
        <v>0.50505050505050508</v>
      </c>
      <c r="M453" s="211">
        <v>5.9441252229046955E-2</v>
      </c>
      <c r="N453" s="245">
        <v>1.439181658605498</v>
      </c>
      <c r="O453" s="213"/>
      <c r="P453" s="214"/>
      <c r="Q453" s="214" t="s">
        <v>232</v>
      </c>
      <c r="R453" s="214" t="s">
        <v>232</v>
      </c>
      <c r="S453" s="214" t="s">
        <v>232</v>
      </c>
      <c r="T453" s="214" t="s">
        <v>232</v>
      </c>
      <c r="U453" s="214" t="s">
        <v>232</v>
      </c>
      <c r="V453" s="214" t="s">
        <v>232</v>
      </c>
      <c r="W453" s="214" t="s">
        <v>232</v>
      </c>
      <c r="X453" s="214" t="s">
        <v>232</v>
      </c>
      <c r="Y453" s="222" t="s">
        <v>232</v>
      </c>
      <c r="Z453" s="222">
        <v>0.52910052910052907</v>
      </c>
      <c r="AA453" s="215"/>
      <c r="AB453" s="216">
        <v>0.52910052910052907</v>
      </c>
      <c r="AC453" s="177">
        <v>6.661115736885928</v>
      </c>
      <c r="AD453" s="178">
        <v>1.553829078801332</v>
      </c>
      <c r="AE453" s="178"/>
      <c r="AF453" s="178">
        <v>2.2922636103151861</v>
      </c>
      <c r="AG453" s="178">
        <v>5.9441252229046955E-2</v>
      </c>
      <c r="AH453" s="178">
        <v>1.2341561040693796</v>
      </c>
      <c r="AI453" s="178">
        <v>7.3076923076923084</v>
      </c>
      <c r="AJ453" s="217">
        <v>0.50505050505050508</v>
      </c>
      <c r="AK453" s="218">
        <v>1.3193346008680362</v>
      </c>
      <c r="AL453" s="170">
        <v>42768</v>
      </c>
      <c r="AM453" s="208">
        <v>1.1454635633767807E-4</v>
      </c>
      <c r="AN453" s="209">
        <v>1.397279357363278E-4</v>
      </c>
      <c r="AO453" s="209"/>
      <c r="AP453" s="209">
        <v>2.28887564112123E-2</v>
      </c>
      <c r="AQ453" s="209">
        <v>1.3347333202826077E-2</v>
      </c>
      <c r="AR453" s="209">
        <v>5.217094791899479E-4</v>
      </c>
      <c r="AS453" s="209">
        <v>9.2581745073751678E-2</v>
      </c>
      <c r="AT453" s="209">
        <v>7.3661622039148084E-2</v>
      </c>
      <c r="AU453" s="210">
        <v>6.6335431744157514E-3</v>
      </c>
      <c r="AV453" s="210"/>
      <c r="AW453" s="246">
        <v>1.6041008780403272E-2</v>
      </c>
      <c r="AX453" s="211">
        <v>2.7132649012964392E-2</v>
      </c>
      <c r="AY453" s="212">
        <v>3.207742791346059E-3</v>
      </c>
      <c r="AZ453" s="177">
        <v>0</v>
      </c>
      <c r="BA453" s="178">
        <v>1.7355508536011847E-3</v>
      </c>
      <c r="BB453" s="178">
        <v>0</v>
      </c>
      <c r="BC453" s="178">
        <v>7.1481014356662792E-2</v>
      </c>
      <c r="BD453" s="178">
        <v>9.0442163376547979E-2</v>
      </c>
      <c r="BE453" s="178">
        <v>0.11338854265003266</v>
      </c>
      <c r="BF453" s="178">
        <v>9.4256714061609834E-2</v>
      </c>
      <c r="BG453" s="217">
        <v>0.12310827920493687</v>
      </c>
      <c r="BH453" s="218">
        <v>7.1235831065387681E-2</v>
      </c>
      <c r="BI453" s="240" t="s">
        <v>273</v>
      </c>
    </row>
    <row r="454" spans="1:61" s="242" customFormat="1" x14ac:dyDescent="0.2">
      <c r="A454" s="170">
        <v>42769</v>
      </c>
      <c r="B454" s="208">
        <v>1.5384615384615385</v>
      </c>
      <c r="C454" s="209">
        <v>0.8545454545454545</v>
      </c>
      <c r="D454" s="209"/>
      <c r="E454" s="209">
        <v>1.6129032258064515</v>
      </c>
      <c r="F454" s="209">
        <v>2.5698529411764706</v>
      </c>
      <c r="G454" s="209">
        <v>1.5094339622641511</v>
      </c>
      <c r="H454" s="209">
        <v>0.97022415523586492</v>
      </c>
      <c r="I454" s="209">
        <v>7.4615384615384608</v>
      </c>
      <c r="J454" s="210">
        <v>4.8306496390893949</v>
      </c>
      <c r="K454" s="210"/>
      <c r="L454" s="246">
        <v>3.4874371859296485</v>
      </c>
      <c r="M454" s="211">
        <v>9.2360977487011731</v>
      </c>
      <c r="N454" s="245">
        <v>2.3495559944333149</v>
      </c>
      <c r="O454" s="213"/>
      <c r="P454" s="214"/>
      <c r="Q454" s="214" t="s">
        <v>232</v>
      </c>
      <c r="R454" s="214" t="s">
        <v>232</v>
      </c>
      <c r="S454" s="214" t="s">
        <v>232</v>
      </c>
      <c r="T454" s="214" t="s">
        <v>232</v>
      </c>
      <c r="U454" s="214" t="s">
        <v>232</v>
      </c>
      <c r="V454" s="214" t="s">
        <v>232</v>
      </c>
      <c r="W454" s="214" t="s">
        <v>232</v>
      </c>
      <c r="X454" s="214" t="s">
        <v>232</v>
      </c>
      <c r="Y454" s="222" t="s">
        <v>232</v>
      </c>
      <c r="Z454" s="222">
        <v>2.4338624338624308</v>
      </c>
      <c r="AA454" s="215"/>
      <c r="AB454" s="216">
        <v>2.4338624338624308</v>
      </c>
      <c r="AC454" s="177"/>
      <c r="AD454" s="178">
        <v>1.5384615384615385</v>
      </c>
      <c r="AE454" s="178"/>
      <c r="AF454" s="178">
        <v>4.8710601719197708</v>
      </c>
      <c r="AG454" s="178">
        <v>9.2360977487011731</v>
      </c>
      <c r="AH454" s="178">
        <v>0.97022415523586492</v>
      </c>
      <c r="AI454" s="178">
        <v>7.4615384615384608</v>
      </c>
      <c r="AJ454" s="217">
        <v>3.4874371859296485</v>
      </c>
      <c r="AK454" s="218">
        <v>3.383863457350754</v>
      </c>
      <c r="AL454" s="170">
        <v>42769</v>
      </c>
      <c r="AM454" s="208">
        <v>1.0881903852079417E-3</v>
      </c>
      <c r="AN454" s="209">
        <v>2.2356469717812445E-2</v>
      </c>
      <c r="AO454" s="209"/>
      <c r="AP454" s="209">
        <v>9.9043523474975567E-2</v>
      </c>
      <c r="AQ454" s="209">
        <v>8.0083999216956445E-3</v>
      </c>
      <c r="AR454" s="209">
        <v>0</v>
      </c>
      <c r="AS454" s="209">
        <v>1.9086757870654964E-2</v>
      </c>
      <c r="AT454" s="209">
        <v>0</v>
      </c>
      <c r="AU454" s="210">
        <v>2.2111810581385834E-3</v>
      </c>
      <c r="AV454" s="210"/>
      <c r="AW454" s="246">
        <v>5.8543827665705379E-4</v>
      </c>
      <c r="AX454" s="211">
        <v>3.6708878076363589E-2</v>
      </c>
      <c r="AY454" s="212">
        <v>3.4104747516553922E-3</v>
      </c>
      <c r="AZ454" s="177">
        <v>0.22302951849069141</v>
      </c>
      <c r="BA454" s="178">
        <v>1.6487733109211252E-2</v>
      </c>
      <c r="BB454" s="178">
        <v>0</v>
      </c>
      <c r="BC454" s="178">
        <v>0</v>
      </c>
      <c r="BD454" s="178">
        <v>0.12236292692121195</v>
      </c>
      <c r="BE454" s="178">
        <v>2.3376310925480665E-2</v>
      </c>
      <c r="BF454" s="178">
        <v>0</v>
      </c>
      <c r="BG454" s="217">
        <v>4.493002890691127E-3</v>
      </c>
      <c r="BH454" s="218">
        <v>2.7593423159744154E-2</v>
      </c>
      <c r="BI454" s="240" t="s">
        <v>273</v>
      </c>
    </row>
    <row r="455" spans="1:61" s="242" customFormat="1" x14ac:dyDescent="0.2">
      <c r="A455" s="170">
        <v>42772</v>
      </c>
      <c r="B455" s="208">
        <v>2.0879120879120876</v>
      </c>
      <c r="C455" s="209">
        <v>2.3454545454545452</v>
      </c>
      <c r="D455" s="209"/>
      <c r="E455" s="209">
        <v>3.6565977742448332</v>
      </c>
      <c r="F455" s="209">
        <v>2.588888888888889</v>
      </c>
      <c r="G455" s="209">
        <v>2.6415094339622645</v>
      </c>
      <c r="H455" s="209">
        <v>0.63758389261744963</v>
      </c>
      <c r="I455" s="209">
        <v>4.6153846153846159</v>
      </c>
      <c r="J455" s="210">
        <v>4.8306496390893949</v>
      </c>
      <c r="K455" s="210"/>
      <c r="L455" s="246">
        <v>1.5151515151515151</v>
      </c>
      <c r="M455" s="211">
        <v>7.899663047547735</v>
      </c>
      <c r="N455" s="245">
        <v>2.0844885682599941</v>
      </c>
      <c r="O455" s="213"/>
      <c r="P455" s="214"/>
      <c r="Q455" s="214" t="s">
        <v>232</v>
      </c>
      <c r="R455" s="214" t="s">
        <v>232</v>
      </c>
      <c r="S455" s="214" t="s">
        <v>232</v>
      </c>
      <c r="T455" s="214" t="s">
        <v>232</v>
      </c>
      <c r="U455" s="214" t="s">
        <v>232</v>
      </c>
      <c r="V455" s="214" t="s">
        <v>232</v>
      </c>
      <c r="W455" s="214" t="s">
        <v>232</v>
      </c>
      <c r="X455" s="214" t="s">
        <v>232</v>
      </c>
      <c r="Y455" s="222" t="s">
        <v>232</v>
      </c>
      <c r="Z455" s="222" t="s">
        <v>232</v>
      </c>
      <c r="AA455" s="215"/>
      <c r="AB455" s="216"/>
      <c r="AC455" s="177">
        <v>9.3385214007782107</v>
      </c>
      <c r="AD455" s="178">
        <v>2.0879120879120876</v>
      </c>
      <c r="AE455" s="178"/>
      <c r="AF455" s="178">
        <v>4.8710601719197708</v>
      </c>
      <c r="AG455" s="178">
        <v>7.899663047547735</v>
      </c>
      <c r="AH455" s="178">
        <v>0.63758389261744963</v>
      </c>
      <c r="AI455" s="178">
        <v>4.6153846153846159</v>
      </c>
      <c r="AJ455" s="217">
        <v>1.5151515151515151</v>
      </c>
      <c r="AK455" s="218">
        <v>1.2527777693621682</v>
      </c>
      <c r="AL455" s="170">
        <v>42772</v>
      </c>
      <c r="AM455" s="208">
        <v>0</v>
      </c>
      <c r="AN455" s="209">
        <v>1.9072863228008746E-2</v>
      </c>
      <c r="AO455" s="209"/>
      <c r="AP455" s="209">
        <v>7.4884978301263576E-3</v>
      </c>
      <c r="AQ455" s="209">
        <v>5.3389332811304303E-3</v>
      </c>
      <c r="AR455" s="209">
        <v>2.5960263684491809E-3</v>
      </c>
      <c r="AS455" s="209">
        <v>7.3275599181594929E-3</v>
      </c>
      <c r="AT455" s="209">
        <v>0</v>
      </c>
      <c r="AU455" s="210">
        <v>0</v>
      </c>
      <c r="AV455" s="210"/>
      <c r="AW455" s="246">
        <v>9.0157494605186284E-3</v>
      </c>
      <c r="AX455" s="211">
        <v>6.840163616713712E-4</v>
      </c>
      <c r="AY455" s="212">
        <v>2.6518648356591784E-3</v>
      </c>
      <c r="AZ455" s="177">
        <v>0</v>
      </c>
      <c r="BA455" s="178">
        <v>0</v>
      </c>
      <c r="BB455" s="178">
        <v>0</v>
      </c>
      <c r="BC455" s="178">
        <v>0</v>
      </c>
      <c r="BD455" s="178">
        <v>2.2800545389045708E-3</v>
      </c>
      <c r="BE455" s="178">
        <v>8.9743538495523478E-3</v>
      </c>
      <c r="BF455" s="178">
        <v>0</v>
      </c>
      <c r="BG455" s="217">
        <v>6.9192244516643339E-2</v>
      </c>
      <c r="BH455" s="218">
        <v>6.07990679790973E-3</v>
      </c>
      <c r="BI455" s="240" t="s">
        <v>273</v>
      </c>
    </row>
    <row r="456" spans="1:61" s="242" customFormat="1" x14ac:dyDescent="0.2">
      <c r="A456" s="170">
        <v>42773</v>
      </c>
      <c r="B456" s="208">
        <v>2.0879120879120876</v>
      </c>
      <c r="C456" s="209">
        <v>1.6</v>
      </c>
      <c r="D456" s="209"/>
      <c r="E456" s="209">
        <v>5.2373158756137483</v>
      </c>
      <c r="F456" s="209">
        <v>2.6375367896762509</v>
      </c>
      <c r="G456" s="209">
        <v>1.5267175572519083</v>
      </c>
      <c r="H456" s="209">
        <v>1.0169491525423728</v>
      </c>
      <c r="I456" s="209">
        <v>4.6153846153846159</v>
      </c>
      <c r="J456" s="210">
        <v>4.7751249305941146</v>
      </c>
      <c r="K456" s="210"/>
      <c r="L456" s="246">
        <v>1.4141414141414141</v>
      </c>
      <c r="M456" s="211">
        <v>6.8052930056710776</v>
      </c>
      <c r="N456" s="245">
        <v>2.8705988549291366</v>
      </c>
      <c r="O456" s="213"/>
      <c r="P456" s="214"/>
      <c r="Q456" s="214" t="s">
        <v>232</v>
      </c>
      <c r="R456" s="214" t="s">
        <v>232</v>
      </c>
      <c r="S456" s="214" t="s">
        <v>232</v>
      </c>
      <c r="T456" s="214" t="s">
        <v>232</v>
      </c>
      <c r="U456" s="214" t="s">
        <v>232</v>
      </c>
      <c r="V456" s="214" t="s">
        <v>232</v>
      </c>
      <c r="W456" s="214" t="s">
        <v>232</v>
      </c>
      <c r="X456" s="214" t="s">
        <v>232</v>
      </c>
      <c r="Y456" s="222" t="s">
        <v>232</v>
      </c>
      <c r="Z456" s="222" t="s">
        <v>232</v>
      </c>
      <c r="AA456" s="215"/>
      <c r="AB456" s="216"/>
      <c r="AC456" s="177">
        <v>16.342412451361866</v>
      </c>
      <c r="AD456" s="178">
        <v>2.0879120879120876</v>
      </c>
      <c r="AE456" s="178"/>
      <c r="AF456" s="178">
        <v>4.8710601719197708</v>
      </c>
      <c r="AG456" s="178">
        <v>6.8052930056710776</v>
      </c>
      <c r="AH456" s="178">
        <v>1.0169491525423728</v>
      </c>
      <c r="AI456" s="178">
        <v>4.6153846153846159</v>
      </c>
      <c r="AJ456" s="217">
        <v>1.4141414141414141</v>
      </c>
      <c r="AK456" s="218">
        <v>2.3436611117464232</v>
      </c>
      <c r="AL456" s="170">
        <v>42773</v>
      </c>
      <c r="AM456" s="208">
        <v>5.4409519260397083E-4</v>
      </c>
      <c r="AN456" s="209">
        <v>3.2137425219355394E-3</v>
      </c>
      <c r="AO456" s="209"/>
      <c r="AP456" s="209">
        <v>5.1996221890051271E-2</v>
      </c>
      <c r="AQ456" s="209">
        <v>1.2457510989304338E-2</v>
      </c>
      <c r="AR456" s="209">
        <v>9.2968629191648717E-4</v>
      </c>
      <c r="AS456" s="209">
        <v>3.4092898541376801E-2</v>
      </c>
      <c r="AT456" s="209">
        <v>0</v>
      </c>
      <c r="AU456" s="210">
        <v>0</v>
      </c>
      <c r="AV456" s="210"/>
      <c r="AW456" s="246">
        <v>0</v>
      </c>
      <c r="AX456" s="211">
        <v>2.9640709005759418E-2</v>
      </c>
      <c r="AY456" s="212">
        <v>2.9020099157182747E-3</v>
      </c>
      <c r="AZ456" s="177">
        <v>0</v>
      </c>
      <c r="BA456" s="178">
        <v>8.243866554605626E-3</v>
      </c>
      <c r="BB456" s="178">
        <v>0</v>
      </c>
      <c r="BC456" s="178">
        <v>0</v>
      </c>
      <c r="BD456" s="178">
        <v>9.8802363352531397E-2</v>
      </c>
      <c r="BE456" s="178">
        <v>4.1754927791030981E-2</v>
      </c>
      <c r="BF456" s="178">
        <v>0</v>
      </c>
      <c r="BG456" s="217">
        <v>0</v>
      </c>
      <c r="BH456" s="218">
        <v>2.4664237293544732E-2</v>
      </c>
      <c r="BI456" s="240" t="s">
        <v>273</v>
      </c>
    </row>
    <row r="457" spans="1:61" s="242" customFormat="1" x14ac:dyDescent="0.2">
      <c r="A457" s="170">
        <v>42774</v>
      </c>
      <c r="B457" s="208">
        <v>0.75431034482758619</v>
      </c>
      <c r="C457" s="209">
        <v>1.7321428571428572</v>
      </c>
      <c r="D457" s="209"/>
      <c r="E457" s="209">
        <v>0.93896713615023475</v>
      </c>
      <c r="F457" s="209">
        <v>1.25</v>
      </c>
      <c r="G457" s="209">
        <v>1.5037593984962405</v>
      </c>
      <c r="H457" s="209">
        <v>1.9798657718120807</v>
      </c>
      <c r="I457" s="209">
        <v>4.6153846153846159</v>
      </c>
      <c r="J457" s="210">
        <v>4.8028872848417548</v>
      </c>
      <c r="K457" s="210"/>
      <c r="L457" s="246">
        <v>0.89447236180904521</v>
      </c>
      <c r="M457" s="211">
        <v>6.3978286157425357</v>
      </c>
      <c r="N457" s="245">
        <v>1.6429427264512673</v>
      </c>
      <c r="O457" s="213"/>
      <c r="P457" s="214"/>
      <c r="Q457" s="214" t="s">
        <v>232</v>
      </c>
      <c r="R457" s="214">
        <v>0.61162079510704237</v>
      </c>
      <c r="S457" s="214" t="s">
        <v>232</v>
      </c>
      <c r="T457" s="214" t="s">
        <v>232</v>
      </c>
      <c r="U457" s="214" t="s">
        <v>232</v>
      </c>
      <c r="V457" s="214" t="s">
        <v>232</v>
      </c>
      <c r="W457" s="214" t="s">
        <v>232</v>
      </c>
      <c r="X457" s="214" t="s">
        <v>232</v>
      </c>
      <c r="Y457" s="222" t="s">
        <v>232</v>
      </c>
      <c r="Z457" s="222" t="s">
        <v>232</v>
      </c>
      <c r="AA457" s="215"/>
      <c r="AB457" s="216">
        <v>0.61162079510704237</v>
      </c>
      <c r="AC457" s="177">
        <v>5.744520030234316</v>
      </c>
      <c r="AD457" s="178">
        <v>0.75431034482758619</v>
      </c>
      <c r="AE457" s="178"/>
      <c r="AF457" s="178">
        <v>4.8710601719197708</v>
      </c>
      <c r="AG457" s="178">
        <v>6.3978286157425357</v>
      </c>
      <c r="AH457" s="178">
        <v>1.9798657718120807</v>
      </c>
      <c r="AI457" s="178">
        <v>4.6153846153846159</v>
      </c>
      <c r="AJ457" s="217">
        <v>0.89447236180904521</v>
      </c>
      <c r="AK457" s="218">
        <v>1.7641604463867837</v>
      </c>
      <c r="AL457" s="170">
        <v>42774</v>
      </c>
      <c r="AM457" s="208">
        <v>1.6305673824668476E-2</v>
      </c>
      <c r="AN457" s="209">
        <v>1.9352319099481402E-2</v>
      </c>
      <c r="AO457" s="209"/>
      <c r="AP457" s="209">
        <v>3.5065705056722116E-2</v>
      </c>
      <c r="AQ457" s="209">
        <v>8.0083999216956445E-3</v>
      </c>
      <c r="AR457" s="209">
        <v>1.8322436909150974E-3</v>
      </c>
      <c r="AS457" s="209">
        <v>2.6326562580213743E-2</v>
      </c>
      <c r="AT457" s="209">
        <v>0</v>
      </c>
      <c r="AU457" s="210">
        <v>0</v>
      </c>
      <c r="AV457" s="210"/>
      <c r="AW457" s="246">
        <v>8.6644864945243961E-3</v>
      </c>
      <c r="AX457" s="211">
        <v>2.5536610835731194E-2</v>
      </c>
      <c r="AY457" s="212">
        <v>5.5195411129379699E-3</v>
      </c>
      <c r="AZ457" s="177">
        <v>2.3654645900527876E-2</v>
      </c>
      <c r="BA457" s="178">
        <v>0.24705566401012863</v>
      </c>
      <c r="BB457" s="178">
        <v>0</v>
      </c>
      <c r="BC457" s="178">
        <v>0</v>
      </c>
      <c r="BD457" s="178">
        <v>8.5122036119103975E-2</v>
      </c>
      <c r="BE457" s="178">
        <v>3.2243187483421608E-2</v>
      </c>
      <c r="BF457" s="178">
        <v>0</v>
      </c>
      <c r="BG457" s="217">
        <v>6.6496442782228674E-2</v>
      </c>
      <c r="BH457" s="218">
        <v>9.0287846699323437E-2</v>
      </c>
      <c r="BI457" s="240" t="s">
        <v>273</v>
      </c>
    </row>
    <row r="458" spans="1:61" s="242" customFormat="1" x14ac:dyDescent="0.2">
      <c r="A458" s="170">
        <v>42775</v>
      </c>
      <c r="B458" s="208">
        <v>0.98901098901098894</v>
      </c>
      <c r="C458" s="209">
        <v>1.5047135605511239</v>
      </c>
      <c r="D458" s="209"/>
      <c r="E458" s="209">
        <v>4.1428571428571423</v>
      </c>
      <c r="F458" s="209">
        <v>5.1749999999999998</v>
      </c>
      <c r="G458" s="209">
        <v>0.75187969924812026</v>
      </c>
      <c r="H458" s="209">
        <v>0.97348103390399476</v>
      </c>
      <c r="I458" s="209">
        <v>4.6153846153846159</v>
      </c>
      <c r="J458" s="210">
        <v>2.5974025974025974</v>
      </c>
      <c r="K458" s="210"/>
      <c r="L458" s="246">
        <v>0.98039215686274506</v>
      </c>
      <c r="M458" s="211">
        <v>4.4474655272868517</v>
      </c>
      <c r="N458" s="245">
        <v>1.9346699943248293</v>
      </c>
      <c r="O458" s="213"/>
      <c r="P458" s="214"/>
      <c r="Q458" s="214" t="s">
        <v>232</v>
      </c>
      <c r="R458" s="214">
        <v>0.61162079510704237</v>
      </c>
      <c r="S458" s="214" t="s">
        <v>232</v>
      </c>
      <c r="T458" s="214" t="s">
        <v>232</v>
      </c>
      <c r="U458" s="214" t="s">
        <v>232</v>
      </c>
      <c r="V458" s="214" t="s">
        <v>232</v>
      </c>
      <c r="W458" s="214" t="s">
        <v>232</v>
      </c>
      <c r="X458" s="214" t="s">
        <v>232</v>
      </c>
      <c r="Y458" s="222" t="s">
        <v>232</v>
      </c>
      <c r="Z458" s="222" t="s">
        <v>232</v>
      </c>
      <c r="AA458" s="215"/>
      <c r="AB458" s="216">
        <v>0.61162079510704237</v>
      </c>
      <c r="AC458" s="177">
        <v>11.448598130841122</v>
      </c>
      <c r="AD458" s="178">
        <v>0.98901098901098894</v>
      </c>
      <c r="AE458" s="178"/>
      <c r="AF458" s="178">
        <v>4.8710601719197708</v>
      </c>
      <c r="AG458" s="178">
        <v>4.4474655272868517</v>
      </c>
      <c r="AH458" s="178">
        <v>0.97348103390399476</v>
      </c>
      <c r="AI458" s="178">
        <v>4.6153846153846159</v>
      </c>
      <c r="AJ458" s="217">
        <v>0.98039215686274506</v>
      </c>
      <c r="AK458" s="218">
        <v>1.788657210656726</v>
      </c>
      <c r="AL458" s="170">
        <v>42775</v>
      </c>
      <c r="AM458" s="208">
        <v>1.1185451696374263E-2</v>
      </c>
      <c r="AN458" s="209">
        <v>4.8904777507714726E-3</v>
      </c>
      <c r="AO458" s="209"/>
      <c r="AP458" s="209">
        <v>4.9000822758000724E-2</v>
      </c>
      <c r="AQ458" s="209">
        <v>1.512697762986955E-2</v>
      </c>
      <c r="AR458" s="209">
        <v>1.3355762667262668E-4</v>
      </c>
      <c r="AS458" s="209">
        <v>4.7387812644384738E-3</v>
      </c>
      <c r="AT458" s="209">
        <v>2.7367338743711264E-2</v>
      </c>
      <c r="AU458" s="210">
        <v>6.6335431744157514E-3</v>
      </c>
      <c r="AV458" s="210"/>
      <c r="AW458" s="246">
        <v>4.3439520127953393E-2</v>
      </c>
      <c r="AX458" s="211">
        <v>2.5992621743512107E-2</v>
      </c>
      <c r="AY458" s="212">
        <v>3.5993097630725533E-3</v>
      </c>
      <c r="AZ458" s="177">
        <v>0.1493621926861903</v>
      </c>
      <c r="BA458" s="178">
        <v>0.16947654085415567</v>
      </c>
      <c r="BB458" s="178">
        <v>0</v>
      </c>
      <c r="BC458" s="178">
        <v>0</v>
      </c>
      <c r="BD458" s="178">
        <v>8.6642072478373688E-2</v>
      </c>
      <c r="BE458" s="178">
        <v>5.8037737470158892E-3</v>
      </c>
      <c r="BF458" s="178">
        <v>3.5018987515945323E-2</v>
      </c>
      <c r="BG458" s="217">
        <v>0.33338081448928159</v>
      </c>
      <c r="BH458" s="218">
        <v>7.0743530919807937E-2</v>
      </c>
      <c r="BI458" s="240" t="s">
        <v>273</v>
      </c>
    </row>
    <row r="459" spans="1:61" s="242" customFormat="1" x14ac:dyDescent="0.2">
      <c r="A459" s="170">
        <v>42776</v>
      </c>
      <c r="B459" s="208">
        <v>0.98901098901098894</v>
      </c>
      <c r="C459" s="209">
        <v>1.250893495353824</v>
      </c>
      <c r="D459" s="209"/>
      <c r="E459" s="209">
        <v>8.3455344070278183</v>
      </c>
      <c r="F459" s="209">
        <v>4.7272727272727275</v>
      </c>
      <c r="G459" s="209">
        <v>5.2631578947368416</v>
      </c>
      <c r="H459" s="209">
        <v>0.30303030303030304</v>
      </c>
      <c r="I459" s="209">
        <v>4.6153846153846159</v>
      </c>
      <c r="J459" s="210">
        <v>5.5064935064935066</v>
      </c>
      <c r="K459" s="210"/>
      <c r="L459" s="246">
        <v>1.9801980198019802</v>
      </c>
      <c r="M459" s="211">
        <v>3.8655788655788657</v>
      </c>
      <c r="N459" s="245">
        <v>2.382573665318465</v>
      </c>
      <c r="O459" s="213"/>
      <c r="P459" s="214"/>
      <c r="Q459" s="214" t="s">
        <v>232</v>
      </c>
      <c r="R459" s="214">
        <v>4.077471967380224</v>
      </c>
      <c r="S459" s="214" t="s">
        <v>232</v>
      </c>
      <c r="T459" s="214" t="s">
        <v>232</v>
      </c>
      <c r="U459" s="214" t="s">
        <v>232</v>
      </c>
      <c r="V459" s="214" t="s">
        <v>232</v>
      </c>
      <c r="W459" s="214" t="s">
        <v>232</v>
      </c>
      <c r="X459" s="214" t="s">
        <v>232</v>
      </c>
      <c r="Y459" s="222" t="s">
        <v>232</v>
      </c>
      <c r="Z459" s="222" t="s">
        <v>232</v>
      </c>
      <c r="AA459" s="215"/>
      <c r="AB459" s="216">
        <v>4.077471967380224</v>
      </c>
      <c r="AC459" s="177">
        <v>8.8785046728971952</v>
      </c>
      <c r="AD459" s="178">
        <v>0.98901098901098894</v>
      </c>
      <c r="AE459" s="178"/>
      <c r="AF459" s="178">
        <v>4.9019607843137258</v>
      </c>
      <c r="AG459" s="178">
        <v>3.8655788655788657</v>
      </c>
      <c r="AH459" s="178">
        <v>0.30303030303030304</v>
      </c>
      <c r="AI459" s="178">
        <v>4.6153846153846159</v>
      </c>
      <c r="AJ459" s="217">
        <v>1.9801980198019802</v>
      </c>
      <c r="AK459" s="218">
        <v>2.0241024178196341</v>
      </c>
      <c r="AL459" s="170">
        <v>42776</v>
      </c>
      <c r="AM459" s="208">
        <v>8.0182449436374658E-3</v>
      </c>
      <c r="AN459" s="209">
        <v>2.2356469717812449E-3</v>
      </c>
      <c r="AO459" s="209"/>
      <c r="AP459" s="209">
        <v>4.9163616189090424E-2</v>
      </c>
      <c r="AQ459" s="209">
        <v>3.5592888540869538E-3</v>
      </c>
      <c r="AR459" s="209">
        <v>0</v>
      </c>
      <c r="AS459" s="209">
        <v>1.7551041720142498E-2</v>
      </c>
      <c r="AT459" s="209">
        <v>0.1207232138974927</v>
      </c>
      <c r="AU459" s="210">
        <v>0</v>
      </c>
      <c r="AV459" s="210"/>
      <c r="AW459" s="246">
        <v>0.12469835292795246</v>
      </c>
      <c r="AX459" s="211">
        <v>2.9868714459649875E-2</v>
      </c>
      <c r="AY459" s="212">
        <v>4.0987824556088532E-3</v>
      </c>
      <c r="AZ459" s="177">
        <v>0</v>
      </c>
      <c r="BA459" s="178">
        <v>0.12148855975208292</v>
      </c>
      <c r="BB459" s="178">
        <v>0</v>
      </c>
      <c r="BC459" s="178">
        <v>0.15888280009276412</v>
      </c>
      <c r="BD459" s="178">
        <v>9.9562381532166261E-2</v>
      </c>
      <c r="BE459" s="178">
        <v>2.1495458322281072E-2</v>
      </c>
      <c r="BF459" s="178">
        <v>0.15447628137874944</v>
      </c>
      <c r="BG459" s="217">
        <v>0.95700961571720988</v>
      </c>
      <c r="BH459" s="218">
        <v>9.7401583802950609E-2</v>
      </c>
      <c r="BI459" s="240" t="s">
        <v>273</v>
      </c>
    </row>
    <row r="460" spans="1:61" s="242" customFormat="1" x14ac:dyDescent="0.2">
      <c r="A460" s="170">
        <v>42779</v>
      </c>
      <c r="B460" s="208">
        <v>0.98901098901098894</v>
      </c>
      <c r="C460" s="209">
        <v>1.1941378686448345</v>
      </c>
      <c r="D460" s="209"/>
      <c r="E460" s="209">
        <v>4.1726618705035978</v>
      </c>
      <c r="F460" s="209">
        <v>4.7272727272727275</v>
      </c>
      <c r="G460" s="209">
        <v>4.5112781954887211</v>
      </c>
      <c r="H460" s="209">
        <v>0.73357785928642882</v>
      </c>
      <c r="I460" s="209">
        <v>4.5384615384615383</v>
      </c>
      <c r="J460" s="210">
        <v>5.5064935064935066</v>
      </c>
      <c r="K460" s="210"/>
      <c r="L460" s="246">
        <v>1.6039603960396041</v>
      </c>
      <c r="M460" s="211">
        <v>2.8943278943278945</v>
      </c>
      <c r="N460" s="245">
        <v>0.93331359727693386</v>
      </c>
      <c r="O460" s="213"/>
      <c r="P460" s="214"/>
      <c r="Q460" s="214" t="s">
        <v>232</v>
      </c>
      <c r="R460" s="214">
        <v>4.077471967380224</v>
      </c>
      <c r="S460" s="214" t="s">
        <v>232</v>
      </c>
      <c r="T460" s="214" t="s">
        <v>232</v>
      </c>
      <c r="U460" s="214" t="s">
        <v>232</v>
      </c>
      <c r="V460" s="214" t="s">
        <v>232</v>
      </c>
      <c r="W460" s="214" t="s">
        <v>232</v>
      </c>
      <c r="X460" s="214">
        <v>0.52631578947368418</v>
      </c>
      <c r="Y460" s="222" t="s">
        <v>232</v>
      </c>
      <c r="Z460" s="222" t="s">
        <v>232</v>
      </c>
      <c r="AA460" s="215"/>
      <c r="AB460" s="216">
        <v>2.301893878426954</v>
      </c>
      <c r="AC460" s="177">
        <v>5.7632398753894076</v>
      </c>
      <c r="AD460" s="178">
        <v>0.98901098901098894</v>
      </c>
      <c r="AE460" s="178"/>
      <c r="AF460" s="178">
        <v>4.9019607843137258</v>
      </c>
      <c r="AG460" s="178">
        <v>2.8943278943278945</v>
      </c>
      <c r="AH460" s="178">
        <v>0.73357785928642882</v>
      </c>
      <c r="AI460" s="178">
        <v>4.5384615384615383</v>
      </c>
      <c r="AJ460" s="217">
        <v>1.6039603960396041</v>
      </c>
      <c r="AK460" s="218">
        <v>0.77860965171021856</v>
      </c>
      <c r="AL460" s="170">
        <v>42779</v>
      </c>
      <c r="AM460" s="208">
        <v>5.7273178168839034E-3</v>
      </c>
      <c r="AN460" s="209">
        <v>3.4931983934081946E-4</v>
      </c>
      <c r="AO460" s="209"/>
      <c r="AP460" s="209">
        <v>2.5395775249993733E-3</v>
      </c>
      <c r="AQ460" s="209">
        <v>1.6906622056913029E-2</v>
      </c>
      <c r="AR460" s="209">
        <v>0</v>
      </c>
      <c r="AS460" s="209">
        <v>0.18507573493890264</v>
      </c>
      <c r="AT460" s="209">
        <v>0</v>
      </c>
      <c r="AU460" s="210">
        <v>0</v>
      </c>
      <c r="AV460" s="210"/>
      <c r="AW460" s="246">
        <v>5.2689444899134833E-3</v>
      </c>
      <c r="AX460" s="211">
        <v>0</v>
      </c>
      <c r="AY460" s="212">
        <v>4.3857135768531116E-3</v>
      </c>
      <c r="AZ460" s="177">
        <v>0</v>
      </c>
      <c r="BA460" s="178">
        <v>8.677754268005923E-2</v>
      </c>
      <c r="BB460" s="178">
        <v>0</v>
      </c>
      <c r="BC460" s="178">
        <v>0</v>
      </c>
      <c r="BD460" s="178">
        <v>0</v>
      </c>
      <c r="BE460" s="178">
        <v>0.22666960800845393</v>
      </c>
      <c r="BF460" s="178">
        <v>0</v>
      </c>
      <c r="BG460" s="217">
        <v>4.0437026016220137E-2</v>
      </c>
      <c r="BH460" s="218">
        <v>0.1295487833093073</v>
      </c>
      <c r="BI460" s="240" t="s">
        <v>273</v>
      </c>
    </row>
    <row r="461" spans="1:61" s="242" customFormat="1" x14ac:dyDescent="0.2">
      <c r="A461" s="170">
        <v>42780</v>
      </c>
      <c r="B461" s="208">
        <v>1.5135135135135136</v>
      </c>
      <c r="C461" s="209">
        <v>0.77477477477477474</v>
      </c>
      <c r="D461" s="209"/>
      <c r="E461" s="209">
        <v>4.1666666666666661</v>
      </c>
      <c r="F461" s="209">
        <v>3.1861355259427273</v>
      </c>
      <c r="G461" s="209">
        <v>0.37453183520599254</v>
      </c>
      <c r="H461" s="209">
        <v>0.33557046979865773</v>
      </c>
      <c r="I461" s="209">
        <v>3.7663335895465027</v>
      </c>
      <c r="J461" s="210">
        <v>4.4935064935064934</v>
      </c>
      <c r="K461" s="210"/>
      <c r="L461" s="246">
        <v>1.5940594059405941</v>
      </c>
      <c r="M461" s="211">
        <v>2.9411764705882351</v>
      </c>
      <c r="N461" s="245">
        <v>1.2536375728443987</v>
      </c>
      <c r="O461" s="213"/>
      <c r="P461" s="214"/>
      <c r="Q461" s="214" t="s">
        <v>232</v>
      </c>
      <c r="R461" s="214">
        <v>4.077471967380224</v>
      </c>
      <c r="S461" s="214" t="s">
        <v>232</v>
      </c>
      <c r="T461" s="214" t="s">
        <v>232</v>
      </c>
      <c r="U461" s="214" t="s">
        <v>232</v>
      </c>
      <c r="V461" s="214" t="s">
        <v>232</v>
      </c>
      <c r="W461" s="214" t="s">
        <v>232</v>
      </c>
      <c r="X461" s="214">
        <v>0.52631578947368418</v>
      </c>
      <c r="Y461" s="222" t="s">
        <v>232</v>
      </c>
      <c r="Z461" s="222" t="s">
        <v>232</v>
      </c>
      <c r="AA461" s="215"/>
      <c r="AB461" s="216">
        <v>2.301893878426954</v>
      </c>
      <c r="AC461" s="177">
        <v>7.5545171339563861</v>
      </c>
      <c r="AD461" s="178">
        <v>1.5135135135135136</v>
      </c>
      <c r="AE461" s="178"/>
      <c r="AF461" s="178">
        <v>5</v>
      </c>
      <c r="AG461" s="178">
        <v>2.9411764705882351</v>
      </c>
      <c r="AH461" s="178">
        <v>0.33557046979865773</v>
      </c>
      <c r="AI461" s="178">
        <v>3.7663335895465027</v>
      </c>
      <c r="AJ461" s="217">
        <v>1.5940594059405941</v>
      </c>
      <c r="AK461" s="218">
        <v>1.3097890789019129</v>
      </c>
      <c r="AL461" s="170">
        <v>42780</v>
      </c>
      <c r="AM461" s="208">
        <v>8.590976725325856E-5</v>
      </c>
      <c r="AN461" s="209">
        <v>1.1876874537587862E-2</v>
      </c>
      <c r="AO461" s="209"/>
      <c r="AP461" s="209">
        <v>1.1721127038458646E-2</v>
      </c>
      <c r="AQ461" s="209">
        <v>8.8982221352173845E-4</v>
      </c>
      <c r="AR461" s="209">
        <v>2.1014457821771104E-3</v>
      </c>
      <c r="AS461" s="209">
        <v>3.4005143332776086E-2</v>
      </c>
      <c r="AT461" s="209">
        <v>1.6369249342032908E-2</v>
      </c>
      <c r="AU461" s="210">
        <v>0</v>
      </c>
      <c r="AV461" s="210"/>
      <c r="AW461" s="246">
        <v>1.6626447057060328E-2</v>
      </c>
      <c r="AX461" s="211">
        <v>4.126898715417273E-2</v>
      </c>
      <c r="AY461" s="212">
        <v>3.0426143398037801E-3</v>
      </c>
      <c r="AZ461" s="177">
        <v>0</v>
      </c>
      <c r="BA461" s="178">
        <v>1.3016631402008884E-3</v>
      </c>
      <c r="BB461" s="178">
        <v>0</v>
      </c>
      <c r="BC461" s="178">
        <v>1.6245685081059728E-2</v>
      </c>
      <c r="BD461" s="178">
        <v>0.13756329051390909</v>
      </c>
      <c r="BE461" s="178">
        <v>4.1647450499419578E-2</v>
      </c>
      <c r="BF461" s="178">
        <v>2.0945936458135517E-2</v>
      </c>
      <c r="BG461" s="217">
        <v>0.12760128209562799</v>
      </c>
      <c r="BH461" s="218">
        <v>3.0202613931316756E-2</v>
      </c>
      <c r="BI461" s="240" t="s">
        <v>273</v>
      </c>
    </row>
    <row r="462" spans="1:61" s="242" customFormat="1" x14ac:dyDescent="0.2">
      <c r="A462" s="170">
        <v>42781</v>
      </c>
      <c r="B462" s="208">
        <v>1.098901098901099</v>
      </c>
      <c r="C462" s="209">
        <v>0.64759848893685912</v>
      </c>
      <c r="D462" s="209"/>
      <c r="E462" s="209">
        <v>6.3309352517985609</v>
      </c>
      <c r="F462" s="209">
        <v>2.8880866425992782</v>
      </c>
      <c r="G462" s="209">
        <v>4.119850187265917</v>
      </c>
      <c r="H462" s="209">
        <v>0.67796610169491522</v>
      </c>
      <c r="I462" s="209">
        <v>1.9215987701767869</v>
      </c>
      <c r="J462" s="210">
        <v>4.4935064935064934</v>
      </c>
      <c r="K462" s="210"/>
      <c r="L462" s="246">
        <v>1.9675356615838662</v>
      </c>
      <c r="M462" s="211">
        <v>1.9223300970873787</v>
      </c>
      <c r="N462" s="245">
        <v>1.146173461575954</v>
      </c>
      <c r="O462" s="213"/>
      <c r="P462" s="214"/>
      <c r="Q462" s="214" t="s">
        <v>232</v>
      </c>
      <c r="R462" s="214">
        <v>4.077471967380224</v>
      </c>
      <c r="S462" s="214" t="s">
        <v>232</v>
      </c>
      <c r="T462" s="214" t="s">
        <v>232</v>
      </c>
      <c r="U462" s="214" t="s">
        <v>232</v>
      </c>
      <c r="V462" s="214" t="s">
        <v>232</v>
      </c>
      <c r="W462" s="214" t="s">
        <v>232</v>
      </c>
      <c r="X462" s="214">
        <v>0.31347962382444844</v>
      </c>
      <c r="Y462" s="222" t="s">
        <v>232</v>
      </c>
      <c r="Z462" s="222" t="s">
        <v>232</v>
      </c>
      <c r="AA462" s="215"/>
      <c r="AB462" s="216">
        <v>2.1954757956023361</v>
      </c>
      <c r="AC462" s="177">
        <v>9.1121495327102799</v>
      </c>
      <c r="AD462" s="178">
        <v>1.098901098901099</v>
      </c>
      <c r="AE462" s="178"/>
      <c r="AF462" s="178">
        <v>5</v>
      </c>
      <c r="AG462" s="178">
        <v>1.9223300970873787</v>
      </c>
      <c r="AH462" s="178">
        <v>0.67796610169491522</v>
      </c>
      <c r="AI462" s="178">
        <v>1.9215987701767869</v>
      </c>
      <c r="AJ462" s="217">
        <v>1.9675356615838662</v>
      </c>
      <c r="AK462" s="218">
        <v>0.94606414513735804</v>
      </c>
      <c r="AL462" s="170">
        <v>42781</v>
      </c>
      <c r="AM462" s="208">
        <v>1.4719206789391632E-2</v>
      </c>
      <c r="AN462" s="209">
        <v>1.0409731212356421E-2</v>
      </c>
      <c r="AO462" s="209"/>
      <c r="AP462" s="209">
        <v>1.0093192727561611E-2</v>
      </c>
      <c r="AQ462" s="209">
        <v>7.1185777081739076E-3</v>
      </c>
      <c r="AR462" s="209">
        <v>0</v>
      </c>
      <c r="AS462" s="209">
        <v>3.9884742309023821E-2</v>
      </c>
      <c r="AT462" s="209">
        <v>0</v>
      </c>
      <c r="AU462" s="210">
        <v>0</v>
      </c>
      <c r="AV462" s="210"/>
      <c r="AW462" s="246">
        <v>3.5126296599423228E-3</v>
      </c>
      <c r="AX462" s="211">
        <v>2.5080599927950276E-3</v>
      </c>
      <c r="AY462" s="212">
        <v>3.2592432490052845E-3</v>
      </c>
      <c r="AZ462" s="177">
        <v>0</v>
      </c>
      <c r="BA462" s="178">
        <v>0.22301828468775223</v>
      </c>
      <c r="BB462" s="178">
        <v>0</v>
      </c>
      <c r="BC462" s="178">
        <v>0</v>
      </c>
      <c r="BD462" s="178">
        <v>8.3601999759834265E-3</v>
      </c>
      <c r="BE462" s="178">
        <v>4.8848429037383734E-2</v>
      </c>
      <c r="BF462" s="178">
        <v>0</v>
      </c>
      <c r="BG462" s="217">
        <v>2.6958017344146757E-2</v>
      </c>
      <c r="BH462" s="218">
        <v>8.6644825622033392E-2</v>
      </c>
      <c r="BI462" s="240" t="s">
        <v>273</v>
      </c>
    </row>
    <row r="463" spans="1:61" s="242" customFormat="1" x14ac:dyDescent="0.2">
      <c r="A463" s="170">
        <v>42782</v>
      </c>
      <c r="B463" s="208">
        <v>0.98901098901098894</v>
      </c>
      <c r="C463" s="209">
        <v>0.90090090090090091</v>
      </c>
      <c r="D463" s="209"/>
      <c r="E463" s="209">
        <v>3.6496350364963499</v>
      </c>
      <c r="F463" s="209">
        <v>3.210943638831345</v>
      </c>
      <c r="G463" s="209">
        <v>4.119850187265917</v>
      </c>
      <c r="H463" s="209">
        <v>0.63973063973063971</v>
      </c>
      <c r="I463" s="209">
        <v>5.8823529411764701</v>
      </c>
      <c r="J463" s="210">
        <v>4.4935064935064934</v>
      </c>
      <c r="K463" s="210"/>
      <c r="L463" s="246">
        <v>1.9675356615838662</v>
      </c>
      <c r="M463" s="211">
        <v>3.5098039215686274</v>
      </c>
      <c r="N463" s="245">
        <v>2.0296629320518886</v>
      </c>
      <c r="O463" s="213"/>
      <c r="P463" s="214"/>
      <c r="Q463" s="214" t="s">
        <v>232</v>
      </c>
      <c r="R463" s="214">
        <v>4.077471967380224</v>
      </c>
      <c r="S463" s="214" t="s">
        <v>232</v>
      </c>
      <c r="T463" s="214" t="s">
        <v>232</v>
      </c>
      <c r="U463" s="214" t="s">
        <v>232</v>
      </c>
      <c r="V463" s="214" t="s">
        <v>232</v>
      </c>
      <c r="W463" s="214" t="s">
        <v>232</v>
      </c>
      <c r="X463" s="214">
        <v>0.31347962382444844</v>
      </c>
      <c r="Y463" s="222" t="s">
        <v>232</v>
      </c>
      <c r="Z463" s="222" t="s">
        <v>232</v>
      </c>
      <c r="AA463" s="215"/>
      <c r="AB463" s="216">
        <v>2.1954757956023361</v>
      </c>
      <c r="AC463" s="177">
        <v>9.3900481540930976</v>
      </c>
      <c r="AD463" s="178">
        <v>0.98901098901098894</v>
      </c>
      <c r="AE463" s="178"/>
      <c r="AF463" s="178">
        <v>4.2553191489361701</v>
      </c>
      <c r="AG463" s="178">
        <v>3.5098039215686274</v>
      </c>
      <c r="AH463" s="178">
        <v>0.63973063973063971</v>
      </c>
      <c r="AI463" s="178">
        <v>5.8823529411764701</v>
      </c>
      <c r="AJ463" s="217">
        <v>1.9675356615838662</v>
      </c>
      <c r="AK463" s="218">
        <v>2.6878146145895614</v>
      </c>
      <c r="AL463" s="170">
        <v>42782</v>
      </c>
      <c r="AM463" s="208">
        <v>2.7491125521042739E-3</v>
      </c>
      <c r="AN463" s="209">
        <v>9.7110915336747813E-3</v>
      </c>
      <c r="AO463" s="209"/>
      <c r="AP463" s="209">
        <v>2.6046948974352547E-2</v>
      </c>
      <c r="AQ463" s="209">
        <v>2.6694666405652151E-3</v>
      </c>
      <c r="AR463" s="209">
        <v>6.7822232294693235E-5</v>
      </c>
      <c r="AS463" s="209">
        <v>1.0881645866488349E-2</v>
      </c>
      <c r="AT463" s="209">
        <v>7.6730856290779257E-3</v>
      </c>
      <c r="AU463" s="210">
        <v>0</v>
      </c>
      <c r="AV463" s="210"/>
      <c r="AW463" s="246">
        <v>0</v>
      </c>
      <c r="AX463" s="211">
        <v>3.4884834445239932E-2</v>
      </c>
      <c r="AY463" s="212">
        <v>1.5679028220697609E-3</v>
      </c>
      <c r="AZ463" s="177">
        <v>1.6896175643234198E-2</v>
      </c>
      <c r="BA463" s="178">
        <v>4.165322048642843E-2</v>
      </c>
      <c r="BB463" s="178">
        <v>0</v>
      </c>
      <c r="BC463" s="178">
        <v>0.37202618835626772</v>
      </c>
      <c r="BD463" s="178">
        <v>0.11628278148413311</v>
      </c>
      <c r="BE463" s="178">
        <v>1.3327184159814265E-2</v>
      </c>
      <c r="BF463" s="178">
        <v>9.8184077147510235E-3</v>
      </c>
      <c r="BG463" s="217">
        <v>0</v>
      </c>
      <c r="BH463" s="218">
        <v>5.1223830147571446E-2</v>
      </c>
      <c r="BI463" s="240" t="s">
        <v>273</v>
      </c>
    </row>
    <row r="464" spans="1:61" s="242" customFormat="1" x14ac:dyDescent="0.2">
      <c r="A464" s="170">
        <v>42783</v>
      </c>
      <c r="B464" s="208">
        <v>0.54644808743169404</v>
      </c>
      <c r="C464" s="209">
        <v>0.8725686238865662</v>
      </c>
      <c r="D464" s="209"/>
      <c r="E464" s="209">
        <v>5.9259259259259265</v>
      </c>
      <c r="F464" s="209">
        <v>2.464461747267662</v>
      </c>
      <c r="G464" s="209">
        <v>4.4943820224719104</v>
      </c>
      <c r="H464" s="209">
        <v>0.9152542372881356</v>
      </c>
      <c r="I464" s="209">
        <v>10.588235294117647</v>
      </c>
      <c r="J464" s="210">
        <v>5.1428571428571423</v>
      </c>
      <c r="K464" s="210"/>
      <c r="L464" s="246">
        <v>1.9230769230769231</v>
      </c>
      <c r="M464" s="211">
        <v>2.5050505050505052</v>
      </c>
      <c r="N464" s="245">
        <v>1.9381655425563056</v>
      </c>
      <c r="O464" s="213"/>
      <c r="P464" s="214"/>
      <c r="Q464" s="214" t="s">
        <v>232</v>
      </c>
      <c r="R464" s="214">
        <v>4.077471967380224</v>
      </c>
      <c r="S464" s="214" t="s">
        <v>232</v>
      </c>
      <c r="T464" s="214" t="s">
        <v>232</v>
      </c>
      <c r="U464" s="214" t="s">
        <v>232</v>
      </c>
      <c r="V464" s="214" t="s">
        <v>232</v>
      </c>
      <c r="W464" s="214" t="s">
        <v>232</v>
      </c>
      <c r="X464" s="214">
        <v>1.044932079414838</v>
      </c>
      <c r="Y464" s="222">
        <v>5.6684491978609595</v>
      </c>
      <c r="Z464" s="222" t="s">
        <v>232</v>
      </c>
      <c r="AA464" s="215"/>
      <c r="AB464" s="216">
        <v>3.5969510815520067</v>
      </c>
      <c r="AC464" s="177">
        <v>9.3900481540930976</v>
      </c>
      <c r="AD464" s="178">
        <v>0.54644808743169404</v>
      </c>
      <c r="AE464" s="178"/>
      <c r="AF464" s="178">
        <v>9.787234042553191</v>
      </c>
      <c r="AG464" s="178">
        <v>2.5050505050505052</v>
      </c>
      <c r="AH464" s="178">
        <v>0.9152542372881356</v>
      </c>
      <c r="AI464" s="178">
        <v>10.588235294117647</v>
      </c>
      <c r="AJ464" s="217">
        <v>1.9230769230769231</v>
      </c>
      <c r="AK464" s="218">
        <v>1.531861519767999</v>
      </c>
      <c r="AL464" s="170">
        <v>42783</v>
      </c>
      <c r="AM464" s="208">
        <v>3.2588438378069414E-3</v>
      </c>
      <c r="AN464" s="209">
        <v>3.9123822006171781E-3</v>
      </c>
      <c r="AO464" s="209"/>
      <c r="AP464" s="209">
        <v>7.6512912612160611E-3</v>
      </c>
      <c r="AQ464" s="209">
        <v>0</v>
      </c>
      <c r="AR464" s="209">
        <v>1.8656330975832538E-3</v>
      </c>
      <c r="AS464" s="209">
        <v>1.2461239621301173E-2</v>
      </c>
      <c r="AT464" s="209">
        <v>0</v>
      </c>
      <c r="AU464" s="210">
        <v>0</v>
      </c>
      <c r="AV464" s="210"/>
      <c r="AW464" s="246">
        <v>2.5173845896253311E-2</v>
      </c>
      <c r="AX464" s="211">
        <v>7.2961745244946264E-3</v>
      </c>
      <c r="AY464" s="212">
        <v>2.5987294428361681E-3</v>
      </c>
      <c r="AZ464" s="177">
        <v>0</v>
      </c>
      <c r="BA464" s="178">
        <v>4.9376421784953696E-2</v>
      </c>
      <c r="BB464" s="178">
        <v>0</v>
      </c>
      <c r="BC464" s="178">
        <v>0</v>
      </c>
      <c r="BD464" s="178">
        <v>2.4320581748315421E-2</v>
      </c>
      <c r="BE464" s="178">
        <v>1.526177540881956E-2</v>
      </c>
      <c r="BF464" s="178">
        <v>0</v>
      </c>
      <c r="BG464" s="217">
        <v>0.19319912429971844</v>
      </c>
      <c r="BH464" s="218">
        <v>2.7076508006885432E-2</v>
      </c>
      <c r="BI464" s="240" t="s">
        <v>273</v>
      </c>
    </row>
    <row r="465" spans="1:61" s="242" customFormat="1" x14ac:dyDescent="0.2">
      <c r="A465" s="170">
        <v>42786</v>
      </c>
      <c r="B465" s="208">
        <v>1.5135135135135136</v>
      </c>
      <c r="C465" s="209">
        <v>0.8545454545454545</v>
      </c>
      <c r="D465" s="209"/>
      <c r="E465" s="209">
        <v>4.2962962962962958</v>
      </c>
      <c r="F465" s="209">
        <v>1.4760147601476015</v>
      </c>
      <c r="G465" s="209">
        <v>4.4776119402985071</v>
      </c>
      <c r="H465" s="209">
        <v>0.47700170357751281</v>
      </c>
      <c r="I465" s="209">
        <v>10.658771280532939</v>
      </c>
      <c r="J465" s="210">
        <v>5.1428571428571423</v>
      </c>
      <c r="K465" s="210"/>
      <c r="L465" s="246">
        <v>5.8543689320388355</v>
      </c>
      <c r="M465" s="211">
        <v>8.1300813008130071</v>
      </c>
      <c r="N465" s="245">
        <v>1.5238463915766456</v>
      </c>
      <c r="O465" s="213"/>
      <c r="P465" s="214"/>
      <c r="Q465" s="214" t="s">
        <v>232</v>
      </c>
      <c r="R465" s="214">
        <v>4.077471967380224</v>
      </c>
      <c r="S465" s="214" t="s">
        <v>232</v>
      </c>
      <c r="T465" s="214" t="s">
        <v>232</v>
      </c>
      <c r="U465" s="214" t="s">
        <v>232</v>
      </c>
      <c r="V465" s="214" t="s">
        <v>232</v>
      </c>
      <c r="W465" s="214" t="s">
        <v>232</v>
      </c>
      <c r="X465" s="214">
        <v>2.5263157894736898</v>
      </c>
      <c r="Y465" s="222" t="s">
        <v>232</v>
      </c>
      <c r="Z465" s="222" t="s">
        <v>232</v>
      </c>
      <c r="AA465" s="215"/>
      <c r="AB465" s="216">
        <v>3.3018938784269567</v>
      </c>
      <c r="AC465" s="177"/>
      <c r="AD465" s="178">
        <v>1.5135135135135136</v>
      </c>
      <c r="AE465" s="178"/>
      <c r="AF465" s="178">
        <v>13.475177304964539</v>
      </c>
      <c r="AG465" s="178">
        <v>8.1300813008130071</v>
      </c>
      <c r="AH465" s="178">
        <v>0.47700170357751281</v>
      </c>
      <c r="AI465" s="178">
        <v>10.658771280532939</v>
      </c>
      <c r="AJ465" s="217">
        <v>5.8543689320388355</v>
      </c>
      <c r="AK465" s="218">
        <v>1.4237450344718496</v>
      </c>
      <c r="AL465" s="170">
        <v>42786</v>
      </c>
      <c r="AM465" s="208">
        <v>2.1706534525989998E-3</v>
      </c>
      <c r="AN465" s="209">
        <v>2.5151028432539003E-3</v>
      </c>
      <c r="AO465" s="209"/>
      <c r="AP465" s="209">
        <v>0</v>
      </c>
      <c r="AQ465" s="209">
        <v>8.8982221352173832E-3</v>
      </c>
      <c r="AR465" s="209">
        <v>8.347351667039167E-5</v>
      </c>
      <c r="AS465" s="209">
        <v>2.8213299565129062E-2</v>
      </c>
      <c r="AT465" s="209">
        <v>1.5346171258155852E-3</v>
      </c>
      <c r="AU465" s="210">
        <v>0</v>
      </c>
      <c r="AV465" s="210"/>
      <c r="AW465" s="246">
        <v>9.3670124265128607E-4</v>
      </c>
      <c r="AX465" s="211">
        <v>1.1400272694522852E-2</v>
      </c>
      <c r="AY465" s="212">
        <v>9.9077070925367573E-4</v>
      </c>
      <c r="AZ465" s="177">
        <v>0.13516940514587358</v>
      </c>
      <c r="BA465" s="178">
        <v>3.2888688675742447E-2</v>
      </c>
      <c r="BB465" s="178">
        <v>0</v>
      </c>
      <c r="BC465" s="178">
        <v>0</v>
      </c>
      <c r="BD465" s="178">
        <v>3.8000908981742847E-2</v>
      </c>
      <c r="BE465" s="178">
        <v>3.4553949253066825E-2</v>
      </c>
      <c r="BF465" s="178">
        <v>1.9636815429502049E-3</v>
      </c>
      <c r="BG465" s="217">
        <v>7.1888046251058022E-3</v>
      </c>
      <c r="BH465" s="218">
        <v>3.1654899360776971E-2</v>
      </c>
      <c r="BI465" s="240" t="s">
        <v>273</v>
      </c>
    </row>
    <row r="466" spans="1:61" s="242" customFormat="1" x14ac:dyDescent="0.2">
      <c r="A466" s="170">
        <v>42787</v>
      </c>
      <c r="B466" s="208">
        <v>2.7027027027027026</v>
      </c>
      <c r="C466" s="209">
        <v>0.67138450371983305</v>
      </c>
      <c r="D466" s="209"/>
      <c r="E466" s="209">
        <v>2.2388059701492535</v>
      </c>
      <c r="F466" s="209">
        <v>2.214022140221402</v>
      </c>
      <c r="G466" s="209">
        <v>4.1044776119402986</v>
      </c>
      <c r="H466" s="209">
        <v>0.37478705281090291</v>
      </c>
      <c r="I466" s="209">
        <v>9.9185788304959299</v>
      </c>
      <c r="J466" s="210">
        <v>5.1428571428571423</v>
      </c>
      <c r="K466" s="210"/>
      <c r="L466" s="246">
        <v>1.9230769230769231</v>
      </c>
      <c r="M466" s="211">
        <v>4.0447154471544708</v>
      </c>
      <c r="N466" s="245">
        <v>1.6417159243318522</v>
      </c>
      <c r="O466" s="213"/>
      <c r="P466" s="214"/>
      <c r="Q466" s="214">
        <v>4.3788187372708727</v>
      </c>
      <c r="R466" s="214">
        <v>4.077471967380224</v>
      </c>
      <c r="S466" s="214" t="s">
        <v>232</v>
      </c>
      <c r="T466" s="214" t="s">
        <v>232</v>
      </c>
      <c r="U466" s="214" t="s">
        <v>232</v>
      </c>
      <c r="V466" s="214" t="s">
        <v>232</v>
      </c>
      <c r="W466" s="214" t="s">
        <v>232</v>
      </c>
      <c r="X466" s="214">
        <v>2.5263157894736898</v>
      </c>
      <c r="Y466" s="222" t="s">
        <v>232</v>
      </c>
      <c r="Z466" s="222" t="s">
        <v>232</v>
      </c>
      <c r="AA466" s="215"/>
      <c r="AB466" s="216">
        <v>3.3018938784269567</v>
      </c>
      <c r="AC466" s="177"/>
      <c r="AD466" s="178">
        <v>2.7027027027027026</v>
      </c>
      <c r="AE466" s="178"/>
      <c r="AF466" s="178">
        <v>12.76595744680851</v>
      </c>
      <c r="AG466" s="178">
        <v>4.0447154471544708</v>
      </c>
      <c r="AH466" s="178">
        <v>0.37478705281090291</v>
      </c>
      <c r="AI466" s="178">
        <v>9.9185788304959299</v>
      </c>
      <c r="AJ466" s="217">
        <v>1.9230769230769231</v>
      </c>
      <c r="AK466" s="218">
        <v>1.6223387570910262</v>
      </c>
      <c r="AL466" s="170">
        <v>42787</v>
      </c>
      <c r="AM466" s="208">
        <v>5.2691323915331917E-4</v>
      </c>
      <c r="AN466" s="209">
        <v>1.3972793573632778E-3</v>
      </c>
      <c r="AO466" s="209"/>
      <c r="AP466" s="209">
        <v>3.2558686217940684E-3</v>
      </c>
      <c r="AQ466" s="209">
        <v>2.0465910910999981E-2</v>
      </c>
      <c r="AR466" s="209">
        <v>0</v>
      </c>
      <c r="AS466" s="209">
        <v>4.479903399066372E-2</v>
      </c>
      <c r="AT466" s="209">
        <v>1.7903866467848491E-3</v>
      </c>
      <c r="AU466" s="210">
        <v>0</v>
      </c>
      <c r="AV466" s="210"/>
      <c r="AW466" s="246">
        <v>0.13359701473313967</v>
      </c>
      <c r="AX466" s="211">
        <v>0</v>
      </c>
      <c r="AY466" s="212">
        <v>1.9651920668695023E-3</v>
      </c>
      <c r="AZ466" s="177">
        <v>0</v>
      </c>
      <c r="BA466" s="178">
        <v>7.9835339265654486E-3</v>
      </c>
      <c r="BB466" s="178">
        <v>0</v>
      </c>
      <c r="BC466" s="178">
        <v>0</v>
      </c>
      <c r="BD466" s="178">
        <v>0</v>
      </c>
      <c r="BE466" s="178">
        <v>5.4867157367622439E-2</v>
      </c>
      <c r="BF466" s="178">
        <v>2.2909618001085725E-3</v>
      </c>
      <c r="BG466" s="217">
        <v>1.025303259655715</v>
      </c>
      <c r="BH466" s="218">
        <v>5.5654531457789064E-2</v>
      </c>
      <c r="BI466" s="240" t="s">
        <v>273</v>
      </c>
    </row>
    <row r="467" spans="1:61" s="242" customFormat="1" x14ac:dyDescent="0.2">
      <c r="A467" s="170">
        <v>42788</v>
      </c>
      <c r="B467" s="208">
        <v>2.3783783783783785</v>
      </c>
      <c r="C467" s="209">
        <v>0.80428954423592491</v>
      </c>
      <c r="D467" s="209"/>
      <c r="E467" s="209">
        <v>4.4615384615384617</v>
      </c>
      <c r="F467" s="209">
        <v>2.214022140221402</v>
      </c>
      <c r="G467" s="209">
        <v>3.3582089552238807</v>
      </c>
      <c r="H467" s="209">
        <v>0.77702702702702708</v>
      </c>
      <c r="I467" s="209">
        <v>9.9185788304959299</v>
      </c>
      <c r="J467" s="210">
        <v>5.1428571428571423</v>
      </c>
      <c r="K467" s="210"/>
      <c r="L467" s="246">
        <v>0.96153846153846156</v>
      </c>
      <c r="M467" s="211">
        <v>4.0040650406504064</v>
      </c>
      <c r="N467" s="245">
        <v>0.92153129434278935</v>
      </c>
      <c r="O467" s="213"/>
      <c r="P467" s="214"/>
      <c r="Q467" s="214">
        <v>4.3788187372708727</v>
      </c>
      <c r="R467" s="214">
        <v>4.077471967380224</v>
      </c>
      <c r="S467" s="214" t="s">
        <v>232</v>
      </c>
      <c r="T467" s="214" t="s">
        <v>232</v>
      </c>
      <c r="U467" s="214" t="s">
        <v>232</v>
      </c>
      <c r="V467" s="214">
        <v>5.0156739811912194</v>
      </c>
      <c r="W467" s="214" t="s">
        <v>232</v>
      </c>
      <c r="X467" s="214" t="s">
        <v>232</v>
      </c>
      <c r="Y467" s="222" t="s">
        <v>232</v>
      </c>
      <c r="Z467" s="222" t="s">
        <v>232</v>
      </c>
      <c r="AA467" s="215"/>
      <c r="AB467" s="216">
        <v>4.5465729742857217</v>
      </c>
      <c r="AC467" s="177"/>
      <c r="AD467" s="178">
        <v>2.3783783783783785</v>
      </c>
      <c r="AE467" s="178"/>
      <c r="AF467" s="178">
        <v>8.3916083916083917</v>
      </c>
      <c r="AG467" s="178">
        <v>4.0040650406504064</v>
      </c>
      <c r="AH467" s="178">
        <v>0.77702702702702708</v>
      </c>
      <c r="AI467" s="178">
        <v>9.9185788304959299</v>
      </c>
      <c r="AJ467" s="217">
        <v>0.96153846153846156</v>
      </c>
      <c r="AK467" s="218">
        <v>0.84495843609112176</v>
      </c>
      <c r="AL467" s="170">
        <v>42788</v>
      </c>
      <c r="AM467" s="208">
        <v>0</v>
      </c>
      <c r="AN467" s="209">
        <v>2.1587966071262645E-2</v>
      </c>
      <c r="AO467" s="209"/>
      <c r="AP467" s="209">
        <v>3.1354014827876878E-2</v>
      </c>
      <c r="AQ467" s="209">
        <v>8.8982221352173845E-4</v>
      </c>
      <c r="AR467" s="209">
        <v>0</v>
      </c>
      <c r="AS467" s="209">
        <v>0.27765748001265433</v>
      </c>
      <c r="AT467" s="209">
        <v>6.9057770661701328E-3</v>
      </c>
      <c r="AU467" s="210">
        <v>0</v>
      </c>
      <c r="AV467" s="210"/>
      <c r="AW467" s="246">
        <v>8.6644864945243955E-2</v>
      </c>
      <c r="AX467" s="211">
        <v>0</v>
      </c>
      <c r="AY467" s="212">
        <v>6.8405687252762045E-3</v>
      </c>
      <c r="AZ467" s="177">
        <v>0</v>
      </c>
      <c r="BA467" s="178">
        <v>0</v>
      </c>
      <c r="BB467" s="178">
        <v>0</v>
      </c>
      <c r="BC467" s="178">
        <v>2.2743959113483616E-3</v>
      </c>
      <c r="BD467" s="178">
        <v>0</v>
      </c>
      <c r="BE467" s="178">
        <v>0.3400581506584866</v>
      </c>
      <c r="BF467" s="178">
        <v>8.8365669432759232E-3</v>
      </c>
      <c r="BG467" s="217">
        <v>0.66496442782228671</v>
      </c>
      <c r="BH467" s="218">
        <v>0.17481578169536396</v>
      </c>
      <c r="BI467" s="240" t="s">
        <v>273</v>
      </c>
    </row>
    <row r="468" spans="1:61" s="242" customFormat="1" x14ac:dyDescent="0.2">
      <c r="A468" s="170">
        <v>42789</v>
      </c>
      <c r="B468" s="208">
        <v>0.5494505494505495</v>
      </c>
      <c r="C468" s="209">
        <v>1.4054054054054055</v>
      </c>
      <c r="D468" s="209"/>
      <c r="E468" s="209">
        <v>2.7692307692307692</v>
      </c>
      <c r="F468" s="209">
        <v>0.73800738007380073</v>
      </c>
      <c r="G468" s="209">
        <v>2.9850746268656714</v>
      </c>
      <c r="H468" s="209">
        <v>0.98271772280582848</v>
      </c>
      <c r="I468" s="209">
        <v>9.9185788304959299</v>
      </c>
      <c r="J468" s="210">
        <v>2.5454545454545454</v>
      </c>
      <c r="K468" s="210"/>
      <c r="L468" s="246">
        <v>1.8691588785046727</v>
      </c>
      <c r="M468" s="211">
        <v>5.94</v>
      </c>
      <c r="N468" s="245">
        <v>1.8285488745988556</v>
      </c>
      <c r="O468" s="213"/>
      <c r="P468" s="214"/>
      <c r="Q468" s="214">
        <v>4.3788187372708727</v>
      </c>
      <c r="R468" s="214">
        <v>0.40774719673802828</v>
      </c>
      <c r="S468" s="214" t="s">
        <v>232</v>
      </c>
      <c r="T468" s="214">
        <v>1.7346938775510232</v>
      </c>
      <c r="U468" s="214" t="s">
        <v>232</v>
      </c>
      <c r="V468" s="214">
        <v>1.044932079414838</v>
      </c>
      <c r="W468" s="214" t="s">
        <v>232</v>
      </c>
      <c r="X468" s="214">
        <v>2.604166666666667</v>
      </c>
      <c r="Y468" s="222" t="s">
        <v>232</v>
      </c>
      <c r="Z468" s="222" t="s">
        <v>232</v>
      </c>
      <c r="AA468" s="215"/>
      <c r="AB468" s="216">
        <v>1.4478849550926391</v>
      </c>
      <c r="AC468" s="177">
        <v>12.635983263598327</v>
      </c>
      <c r="AD468" s="178">
        <v>0.5494505494505495</v>
      </c>
      <c r="AE468" s="178"/>
      <c r="AF468" s="178">
        <v>6.9930069930069934</v>
      </c>
      <c r="AG468" s="178">
        <v>5.94</v>
      </c>
      <c r="AH468" s="178">
        <v>0.98271772280582848</v>
      </c>
      <c r="AI468" s="178">
        <v>9.9185788304959299</v>
      </c>
      <c r="AJ468" s="217">
        <v>1.8691588785046727</v>
      </c>
      <c r="AK468" s="218">
        <v>2.0735712305882852</v>
      </c>
      <c r="AL468" s="170">
        <v>42789</v>
      </c>
      <c r="AM468" s="208">
        <v>2.4226554365418913E-3</v>
      </c>
      <c r="AN468" s="209">
        <v>2.2775653525021432E-2</v>
      </c>
      <c r="AO468" s="209"/>
      <c r="AP468" s="209">
        <v>0</v>
      </c>
      <c r="AQ468" s="209">
        <v>0</v>
      </c>
      <c r="AR468" s="209">
        <v>0</v>
      </c>
      <c r="AS468" s="209">
        <v>2.8125544356528351E-2</v>
      </c>
      <c r="AT468" s="209">
        <v>0</v>
      </c>
      <c r="AU468" s="210">
        <v>0</v>
      </c>
      <c r="AV468" s="210"/>
      <c r="AW468" s="246">
        <v>1.6392271746397504E-3</v>
      </c>
      <c r="AX468" s="211">
        <v>3.1692758090773529E-2</v>
      </c>
      <c r="AY468" s="212">
        <v>1.2613524788600841E-3</v>
      </c>
      <c r="AZ468" s="177">
        <v>0</v>
      </c>
      <c r="BA468" s="178">
        <v>3.6706900553665052E-2</v>
      </c>
      <c r="BB468" s="178">
        <v>0</v>
      </c>
      <c r="BC468" s="178">
        <v>0</v>
      </c>
      <c r="BD468" s="178">
        <v>0.1056425269692451</v>
      </c>
      <c r="BE468" s="178">
        <v>3.4446471961455422E-2</v>
      </c>
      <c r="BF468" s="178">
        <v>0</v>
      </c>
      <c r="BG468" s="217">
        <v>1.2580408093935156E-2</v>
      </c>
      <c r="BH468" s="218">
        <v>2.9956463858526884E-2</v>
      </c>
      <c r="BI468" s="240" t="s">
        <v>273</v>
      </c>
    </row>
    <row r="469" spans="1:61" s="242" customFormat="1" x14ac:dyDescent="0.2">
      <c r="A469" s="170">
        <v>42790</v>
      </c>
      <c r="B469" s="208">
        <v>1.0928961748633881</v>
      </c>
      <c r="C469" s="209">
        <v>1.3994910941475827</v>
      </c>
      <c r="D469" s="209"/>
      <c r="E469" s="209">
        <v>3.5294117647058822</v>
      </c>
      <c r="F469" s="209">
        <v>2.2267657992565053</v>
      </c>
      <c r="G469" s="209">
        <v>1.1320754716981132</v>
      </c>
      <c r="H469" s="209">
        <v>0.16750418760469013</v>
      </c>
      <c r="I469" s="209">
        <v>9.9185788304959299</v>
      </c>
      <c r="J469" s="210">
        <v>5.1428571428571423</v>
      </c>
      <c r="K469" s="210"/>
      <c r="L469" s="246">
        <v>0.94339622641509435</v>
      </c>
      <c r="M469" s="211">
        <v>1.9991840065279476</v>
      </c>
      <c r="N469" s="245">
        <v>0.80567858230903688</v>
      </c>
      <c r="O469" s="213"/>
      <c r="P469" s="214"/>
      <c r="Q469" s="214">
        <v>4.3788187372708727</v>
      </c>
      <c r="R469" s="214">
        <v>4.077471967380224</v>
      </c>
      <c r="S469" s="214" t="s">
        <v>232</v>
      </c>
      <c r="T469" s="214">
        <v>1.7346938775510232</v>
      </c>
      <c r="U469" s="214" t="s">
        <v>232</v>
      </c>
      <c r="V469" s="214">
        <v>5.0156739811912194</v>
      </c>
      <c r="W469" s="214" t="s">
        <v>232</v>
      </c>
      <c r="X469" s="214" t="s">
        <v>232</v>
      </c>
      <c r="Y469" s="222" t="s">
        <v>232</v>
      </c>
      <c r="Z469" s="222" t="s">
        <v>232</v>
      </c>
      <c r="AA469" s="215"/>
      <c r="AB469" s="216">
        <v>3.6092799420408226</v>
      </c>
      <c r="AC469" s="177"/>
      <c r="AD469" s="178">
        <v>1.0928961748633881</v>
      </c>
      <c r="AE469" s="178"/>
      <c r="AF469" s="178">
        <v>6.9930069930069934</v>
      </c>
      <c r="AG469" s="178">
        <v>1.9991840065279476</v>
      </c>
      <c r="AH469" s="178">
        <v>0.16750418760469013</v>
      </c>
      <c r="AI469" s="178">
        <v>9.9185788304959299</v>
      </c>
      <c r="AJ469" s="217">
        <v>0.94339622641509435</v>
      </c>
      <c r="AK469" s="218">
        <v>0.53675452627344056</v>
      </c>
      <c r="AL469" s="170">
        <v>42790</v>
      </c>
      <c r="AM469" s="208">
        <v>3.6826653562563498E-3</v>
      </c>
      <c r="AN469" s="209">
        <v>9.0823158228613078E-4</v>
      </c>
      <c r="AO469" s="209"/>
      <c r="AP469" s="209">
        <v>1.237230076281746E-2</v>
      </c>
      <c r="AQ469" s="209">
        <v>3.5592888540869538E-3</v>
      </c>
      <c r="AR469" s="209">
        <v>6.4170265940363604E-4</v>
      </c>
      <c r="AS469" s="209">
        <v>2.9354117276938325E-2</v>
      </c>
      <c r="AT469" s="209">
        <v>0</v>
      </c>
      <c r="AU469" s="210">
        <v>0</v>
      </c>
      <c r="AV469" s="210"/>
      <c r="AW469" s="246">
        <v>9.2499247711814482E-3</v>
      </c>
      <c r="AX469" s="211">
        <v>2.2800545389045704E-3</v>
      </c>
      <c r="AY469" s="212">
        <v>1.9725492751065344E-3</v>
      </c>
      <c r="AZ469" s="177">
        <v>0</v>
      </c>
      <c r="BA469" s="178">
        <v>5.5797959943278089E-2</v>
      </c>
      <c r="BB469" s="178">
        <v>0</v>
      </c>
      <c r="BC469" s="178">
        <v>0</v>
      </c>
      <c r="BD469" s="178">
        <v>7.6001817963485688E-3</v>
      </c>
      <c r="BE469" s="178">
        <v>3.5951154044015096E-2</v>
      </c>
      <c r="BF469" s="178">
        <v>0</v>
      </c>
      <c r="BG469" s="217">
        <v>7.0989445672919801E-2</v>
      </c>
      <c r="BH469" s="218">
        <v>3.4485625197860449E-2</v>
      </c>
      <c r="BI469" s="240" t="s">
        <v>273</v>
      </c>
    </row>
    <row r="470" spans="1:61" s="242" customFormat="1" x14ac:dyDescent="0.2">
      <c r="A470" s="170">
        <v>42793</v>
      </c>
      <c r="B470" s="208">
        <v>0.54644808743169404</v>
      </c>
      <c r="C470" s="209">
        <v>1.4179240138156699</v>
      </c>
      <c r="D470" s="209"/>
      <c r="E470" s="209">
        <v>1.3432835820895521</v>
      </c>
      <c r="F470" s="209">
        <v>3.7698113207547173</v>
      </c>
      <c r="G470" s="209">
        <v>1.153846153846154</v>
      </c>
      <c r="H470" s="209">
        <v>0.63973063973063971</v>
      </c>
      <c r="I470" s="209">
        <v>9.9185788304959299</v>
      </c>
      <c r="J470" s="210">
        <v>3.8441558441558445</v>
      </c>
      <c r="K470" s="210"/>
      <c r="L470" s="246">
        <v>2.358490566037736</v>
      </c>
      <c r="M470" s="211">
        <v>1.9607843137254901</v>
      </c>
      <c r="N470" s="245">
        <v>1.9337494770013059</v>
      </c>
      <c r="O470" s="213"/>
      <c r="P470" s="214"/>
      <c r="Q470" s="214">
        <v>4.3788187372708727</v>
      </c>
      <c r="R470" s="214">
        <v>4.077471967380224</v>
      </c>
      <c r="S470" s="214" t="s">
        <v>232</v>
      </c>
      <c r="T470" s="214">
        <v>1.7346938775510232</v>
      </c>
      <c r="U470" s="214" t="s">
        <v>232</v>
      </c>
      <c r="V470" s="214">
        <v>5.0156739811912194</v>
      </c>
      <c r="W470" s="214" t="s">
        <v>232</v>
      </c>
      <c r="X470" s="214" t="s">
        <v>232</v>
      </c>
      <c r="Y470" s="222" t="s">
        <v>232</v>
      </c>
      <c r="Z470" s="222" t="s">
        <v>232</v>
      </c>
      <c r="AA470" s="215"/>
      <c r="AB470" s="216">
        <v>3.6092799420408226</v>
      </c>
      <c r="AC470" s="177">
        <v>5.6903765690376567</v>
      </c>
      <c r="AD470" s="178">
        <v>0.54644808743169404</v>
      </c>
      <c r="AE470" s="178"/>
      <c r="AF470" s="178">
        <v>8.3916083916083917</v>
      </c>
      <c r="AG470" s="178">
        <v>1.9607843137254901</v>
      </c>
      <c r="AH470" s="178">
        <v>0.63973063973063971</v>
      </c>
      <c r="AI470" s="178">
        <v>9.9185788304959299</v>
      </c>
      <c r="AJ470" s="217">
        <v>2.358490566037736</v>
      </c>
      <c r="AK470" s="218">
        <v>1.6498639072989476</v>
      </c>
      <c r="AL470" s="170">
        <v>42793</v>
      </c>
      <c r="AM470" s="208">
        <v>2.7491125521042736E-4</v>
      </c>
      <c r="AN470" s="209">
        <v>2.3055109396494088E-3</v>
      </c>
      <c r="AO470" s="209"/>
      <c r="AP470" s="209">
        <v>9.7676058653822055E-3</v>
      </c>
      <c r="AQ470" s="209">
        <v>9.7880443487391219E-3</v>
      </c>
      <c r="AR470" s="209">
        <v>5.217094791899479E-4</v>
      </c>
      <c r="AS470" s="209">
        <v>2.0183697978163871E-3</v>
      </c>
      <c r="AT470" s="209">
        <v>0</v>
      </c>
      <c r="AU470" s="210">
        <v>0</v>
      </c>
      <c r="AV470" s="210"/>
      <c r="AW470" s="246">
        <v>0</v>
      </c>
      <c r="AX470" s="211">
        <v>2.6904643559073932E-2</v>
      </c>
      <c r="AY470" s="212">
        <v>8.6324576647845016E-4</v>
      </c>
      <c r="AZ470" s="177">
        <v>0</v>
      </c>
      <c r="BA470" s="178">
        <v>4.1653220486428423E-3</v>
      </c>
      <c r="BB470" s="178">
        <v>0</v>
      </c>
      <c r="BC470" s="178">
        <v>0</v>
      </c>
      <c r="BD470" s="178">
        <v>8.9682145196913116E-2</v>
      </c>
      <c r="BE470" s="178">
        <v>2.4719777070623234E-3</v>
      </c>
      <c r="BF470" s="178">
        <v>0</v>
      </c>
      <c r="BG470" s="217">
        <v>0</v>
      </c>
      <c r="BH470" s="218">
        <v>5.2183815431451931E-3</v>
      </c>
      <c r="BI470" s="240" t="s">
        <v>273</v>
      </c>
    </row>
    <row r="471" spans="1:61" s="242" customFormat="1" x14ac:dyDescent="0.2">
      <c r="A471" s="170">
        <v>42794</v>
      </c>
      <c r="B471" s="208">
        <v>0.54644808743169404</v>
      </c>
      <c r="C471" s="209">
        <v>0.64331665475339528</v>
      </c>
      <c r="D471" s="209"/>
      <c r="E471" s="209">
        <v>1.4903129657228018</v>
      </c>
      <c r="F471" s="209">
        <v>3.7735849056603774</v>
      </c>
      <c r="G471" s="209">
        <v>1.153846153846154</v>
      </c>
      <c r="H471" s="209">
        <v>1.3468013468013467</v>
      </c>
      <c r="I471" s="209">
        <v>9.9185788304959299</v>
      </c>
      <c r="J471" s="210">
        <v>3.8181818181818183</v>
      </c>
      <c r="K471" s="210"/>
      <c r="L471" s="246">
        <v>4.3478260869565215</v>
      </c>
      <c r="M471" s="211">
        <v>1.1673151750972763</v>
      </c>
      <c r="N471" s="245">
        <v>1.7659684228247865</v>
      </c>
      <c r="O471" s="213"/>
      <c r="P471" s="214"/>
      <c r="Q471" s="214">
        <v>0.30549898167005818</v>
      </c>
      <c r="R471" s="214">
        <v>0.30581039755351397</v>
      </c>
      <c r="S471" s="214" t="s">
        <v>232</v>
      </c>
      <c r="T471" s="214">
        <v>0.10204081632652481</v>
      </c>
      <c r="U471" s="214" t="s">
        <v>232</v>
      </c>
      <c r="V471" s="214">
        <v>0.52246603970741901</v>
      </c>
      <c r="W471" s="214" t="s">
        <v>232</v>
      </c>
      <c r="X471" s="214" t="s">
        <v>232</v>
      </c>
      <c r="Y471" s="222" t="s">
        <v>232</v>
      </c>
      <c r="Z471" s="222" t="s">
        <v>232</v>
      </c>
      <c r="AA471" s="215"/>
      <c r="AB471" s="216">
        <v>0.31010575119581923</v>
      </c>
      <c r="AC471" s="177">
        <v>6.94560669456067</v>
      </c>
      <c r="AD471" s="178">
        <v>0.54644808743169404</v>
      </c>
      <c r="AE471" s="178"/>
      <c r="AF471" s="178"/>
      <c r="AG471" s="178">
        <v>1.1673151750972763</v>
      </c>
      <c r="AH471" s="178">
        <v>1.3468013468013467</v>
      </c>
      <c r="AI471" s="178">
        <v>9.9185788304959299</v>
      </c>
      <c r="AJ471" s="217">
        <v>4.3478260869565215</v>
      </c>
      <c r="AK471" s="218">
        <v>1.7103208339935643</v>
      </c>
      <c r="AL471" s="170">
        <v>42794</v>
      </c>
      <c r="AM471" s="208">
        <v>2.5887476532315246E-3</v>
      </c>
      <c r="AN471" s="209">
        <v>6.4973490117392419E-3</v>
      </c>
      <c r="AO471" s="209"/>
      <c r="AP471" s="209">
        <v>0.12258345361054668</v>
      </c>
      <c r="AQ471" s="209">
        <v>2.6694666405652153E-2</v>
      </c>
      <c r="AR471" s="209">
        <v>5.217094791899479E-4</v>
      </c>
      <c r="AS471" s="209">
        <v>8.5517450781394319E-2</v>
      </c>
      <c r="AT471" s="209">
        <v>7.6730856290779257E-3</v>
      </c>
      <c r="AU471" s="210">
        <v>0</v>
      </c>
      <c r="AV471" s="210"/>
      <c r="AW471" s="246">
        <v>1.1591677877809665E-2</v>
      </c>
      <c r="AX471" s="211">
        <v>4.3093030785296381E-2</v>
      </c>
      <c r="AY471" s="212">
        <v>5.8097421045097963E-3</v>
      </c>
      <c r="AZ471" s="177">
        <v>0</v>
      </c>
      <c r="BA471" s="178">
        <v>3.9223449291386769E-2</v>
      </c>
      <c r="BB471" s="178">
        <v>0</v>
      </c>
      <c r="BC471" s="178">
        <v>5.5560242977224263E-2</v>
      </c>
      <c r="BD471" s="178">
        <v>0.14364343595098797</v>
      </c>
      <c r="BE471" s="178">
        <v>0.10473662067531453</v>
      </c>
      <c r="BF471" s="178">
        <v>9.8184077147510235E-3</v>
      </c>
      <c r="BG471" s="217">
        <v>8.8961457235684313E-2</v>
      </c>
      <c r="BH471" s="218">
        <v>7.113737103627174E-2</v>
      </c>
      <c r="BI471" s="240" t="s">
        <v>273</v>
      </c>
    </row>
    <row r="472" spans="1:61" s="242" customFormat="1" x14ac:dyDescent="0.2">
      <c r="A472" s="170">
        <v>42795</v>
      </c>
      <c r="B472" s="208">
        <v>0.32786885245901637</v>
      </c>
      <c r="C472" s="209">
        <v>0.87484377789680412</v>
      </c>
      <c r="D472" s="209"/>
      <c r="E472" s="209">
        <v>1.1594202898550725</v>
      </c>
      <c r="F472" s="209">
        <v>3.7037037037037033</v>
      </c>
      <c r="G472" s="209">
        <v>3.0303030303030303</v>
      </c>
      <c r="H472" s="209">
        <v>1.2794612794612794</v>
      </c>
      <c r="I472" s="209">
        <v>9.9185788304959299</v>
      </c>
      <c r="J472" s="210">
        <v>3.7922077922077921</v>
      </c>
      <c r="K472" s="210"/>
      <c r="L472" s="246">
        <v>7.0000000000000009</v>
      </c>
      <c r="M472" s="211">
        <v>4.3296619825294345</v>
      </c>
      <c r="N472" s="245">
        <v>1.0026697511934923</v>
      </c>
      <c r="O472" s="213"/>
      <c r="P472" s="214"/>
      <c r="Q472" s="214" t="s">
        <v>232</v>
      </c>
      <c r="R472" s="214" t="s">
        <v>232</v>
      </c>
      <c r="S472" s="214" t="s">
        <v>232</v>
      </c>
      <c r="T472" s="214" t="s">
        <v>232</v>
      </c>
      <c r="U472" s="214" t="s">
        <v>232</v>
      </c>
      <c r="V472" s="214" t="s">
        <v>232</v>
      </c>
      <c r="W472" s="214" t="s">
        <v>232</v>
      </c>
      <c r="X472" s="214" t="s">
        <v>232</v>
      </c>
      <c r="Y472" s="222" t="s">
        <v>232</v>
      </c>
      <c r="Z472" s="222">
        <v>0.52910052910052907</v>
      </c>
      <c r="AA472" s="215"/>
      <c r="AB472" s="216">
        <v>0.52910052910052907</v>
      </c>
      <c r="AC472" s="177"/>
      <c r="AD472" s="178">
        <v>0.32786885245901637</v>
      </c>
      <c r="AE472" s="178">
        <v>330.73170731707313</v>
      </c>
      <c r="AF472" s="178">
        <v>14.084507042253522</v>
      </c>
      <c r="AG472" s="178">
        <v>4.3296619825294345</v>
      </c>
      <c r="AH472" s="178">
        <v>1.2794612794612794</v>
      </c>
      <c r="AI472" s="178">
        <v>9.9185788304959299</v>
      </c>
      <c r="AJ472" s="217">
        <v>7.0000000000000009</v>
      </c>
      <c r="AK472" s="218">
        <v>10.518152419398458</v>
      </c>
      <c r="AL472" s="170">
        <v>42795</v>
      </c>
      <c r="AM472" s="208">
        <v>2.9278048679910518E-2</v>
      </c>
      <c r="AN472" s="209">
        <v>4.5970490857251842E-2</v>
      </c>
      <c r="AO472" s="209"/>
      <c r="AP472" s="209">
        <v>4.834964903364191E-2</v>
      </c>
      <c r="AQ472" s="209">
        <v>1.7796444270434769E-3</v>
      </c>
      <c r="AR472" s="209">
        <v>1.6193862234055983E-3</v>
      </c>
      <c r="AS472" s="209">
        <v>2.2026557358778832E-2</v>
      </c>
      <c r="AT472" s="209">
        <v>0</v>
      </c>
      <c r="AU472" s="210">
        <v>0</v>
      </c>
      <c r="AV472" s="210"/>
      <c r="AW472" s="246">
        <v>8.196135873198752E-4</v>
      </c>
      <c r="AX472" s="211">
        <v>2.1204507211812506E-2</v>
      </c>
      <c r="AY472" s="212">
        <v>7.6931874131900514E-3</v>
      </c>
      <c r="AZ472" s="177">
        <v>0.15544481591775464</v>
      </c>
      <c r="BA472" s="178">
        <v>0.44360679818046272</v>
      </c>
      <c r="BB472" s="178">
        <v>0.76127739682716689</v>
      </c>
      <c r="BC472" s="178">
        <v>1.7870253589165698E-2</v>
      </c>
      <c r="BD472" s="178">
        <v>7.0681690706041703E-2</v>
      </c>
      <c r="BE472" s="178">
        <v>2.6976800194462743E-2</v>
      </c>
      <c r="BF472" s="178">
        <v>0</v>
      </c>
      <c r="BG472" s="217">
        <v>6.290204046967578E-3</v>
      </c>
      <c r="BH472" s="218">
        <v>0.15613299117061299</v>
      </c>
      <c r="BI472" s="240" t="s">
        <v>273</v>
      </c>
    </row>
    <row r="473" spans="1:61" s="242" customFormat="1" x14ac:dyDescent="0.2">
      <c r="A473" s="170">
        <v>42796</v>
      </c>
      <c r="B473" s="208">
        <v>1.0810810810810811</v>
      </c>
      <c r="C473" s="209">
        <v>0.62277580071174377</v>
      </c>
      <c r="D473" s="209"/>
      <c r="E473" s="209">
        <v>0.72992700729927007</v>
      </c>
      <c r="F473" s="209">
        <v>1.8518518518518516</v>
      </c>
      <c r="G473" s="209">
        <v>1.1363636363636365</v>
      </c>
      <c r="H473" s="209">
        <v>0.33670033670033667</v>
      </c>
      <c r="I473" s="209">
        <v>9.9185788304959299</v>
      </c>
      <c r="J473" s="210"/>
      <c r="K473" s="210"/>
      <c r="L473" s="246">
        <v>2.7272727272727271</v>
      </c>
      <c r="M473" s="211">
        <v>7.0631970260223049</v>
      </c>
      <c r="N473" s="245">
        <v>1.3868789316974732</v>
      </c>
      <c r="O473" s="213"/>
      <c r="P473" s="214"/>
      <c r="Q473" s="214" t="s">
        <v>232</v>
      </c>
      <c r="R473" s="214" t="s">
        <v>232</v>
      </c>
      <c r="S473" s="214" t="s">
        <v>232</v>
      </c>
      <c r="T473" s="214" t="s">
        <v>232</v>
      </c>
      <c r="U473" s="214" t="s">
        <v>232</v>
      </c>
      <c r="V473" s="214" t="s">
        <v>232</v>
      </c>
      <c r="W473" s="214" t="s">
        <v>232</v>
      </c>
      <c r="X473" s="214" t="s">
        <v>232</v>
      </c>
      <c r="Y473" s="222" t="s">
        <v>232</v>
      </c>
      <c r="Z473" s="222">
        <v>3.1578947368421053</v>
      </c>
      <c r="AA473" s="215"/>
      <c r="AB473" s="216">
        <v>3.1578947368421053</v>
      </c>
      <c r="AC473" s="177"/>
      <c r="AD473" s="178">
        <v>1.0810810810810811</v>
      </c>
      <c r="AE473" s="178">
        <v>330.73170731707313</v>
      </c>
      <c r="AF473" s="178"/>
      <c r="AG473" s="178">
        <v>7.0631970260223049</v>
      </c>
      <c r="AH473" s="178">
        <v>0.33670033670033667</v>
      </c>
      <c r="AI473" s="178">
        <v>9.9185788304959299</v>
      </c>
      <c r="AJ473" s="217">
        <v>2.7272727272727271</v>
      </c>
      <c r="AK473" s="218">
        <v>1.517048213766018</v>
      </c>
      <c r="AL473" s="170">
        <v>42796</v>
      </c>
      <c r="AM473" s="208">
        <v>6.5348696290645335E-3</v>
      </c>
      <c r="AN473" s="209">
        <v>2.3823613043043888E-2</v>
      </c>
      <c r="AO473" s="209"/>
      <c r="AP473" s="209">
        <v>2.0284061513777044E-2</v>
      </c>
      <c r="AQ473" s="209">
        <v>6.317737716004343E-2</v>
      </c>
      <c r="AR473" s="209">
        <v>0</v>
      </c>
      <c r="AS473" s="209">
        <v>2.6633705810316238E-2</v>
      </c>
      <c r="AT473" s="209">
        <v>0</v>
      </c>
      <c r="AU473" s="210">
        <v>2.2111810581385837E-4</v>
      </c>
      <c r="AV473" s="210"/>
      <c r="AW473" s="246">
        <v>3.0442790386166793E-3</v>
      </c>
      <c r="AX473" s="211">
        <v>2.0064479942360221E-2</v>
      </c>
      <c r="AY473" s="212">
        <v>2.3690210523243833E-3</v>
      </c>
      <c r="AZ473" s="177">
        <v>0.13246601704295613</v>
      </c>
      <c r="BA473" s="178">
        <v>9.9013176197947583E-2</v>
      </c>
      <c r="BB473" s="178">
        <v>0</v>
      </c>
      <c r="BC473" s="178">
        <v>0</v>
      </c>
      <c r="BD473" s="178">
        <v>6.6881599807867412E-2</v>
      </c>
      <c r="BE473" s="178">
        <v>3.261935800406153E-2</v>
      </c>
      <c r="BF473" s="178">
        <v>0</v>
      </c>
      <c r="BG473" s="217">
        <v>2.3363615031593857E-2</v>
      </c>
      <c r="BH473" s="218">
        <v>5.065768498015475E-2</v>
      </c>
      <c r="BI473" s="240" t="s">
        <v>273</v>
      </c>
    </row>
    <row r="474" spans="1:61" s="242" customFormat="1" x14ac:dyDescent="0.2">
      <c r="A474" s="170">
        <v>42797</v>
      </c>
      <c r="B474" s="208">
        <v>0.54347826086956519</v>
      </c>
      <c r="C474" s="209">
        <v>0.86710316758095918</v>
      </c>
      <c r="D474" s="209"/>
      <c r="E474" s="209">
        <v>1.4492753623188406</v>
      </c>
      <c r="F474" s="209">
        <v>1.8218181818181818</v>
      </c>
      <c r="G474" s="209">
        <v>2.6923076923076925</v>
      </c>
      <c r="H474" s="209">
        <v>2.2413793103448274</v>
      </c>
      <c r="I474" s="209">
        <v>10</v>
      </c>
      <c r="J474" s="210">
        <v>7.8704922347986317</v>
      </c>
      <c r="K474" s="210"/>
      <c r="L474" s="246">
        <v>2.9911810164560415</v>
      </c>
      <c r="M474" s="211">
        <v>2.7881040892193307</v>
      </c>
      <c r="N474" s="245">
        <v>1.6536687535425625</v>
      </c>
      <c r="O474" s="213"/>
      <c r="P474" s="214"/>
      <c r="Q474" s="214" t="s">
        <v>232</v>
      </c>
      <c r="R474" s="214" t="s">
        <v>232</v>
      </c>
      <c r="S474" s="214" t="s">
        <v>232</v>
      </c>
      <c r="T474" s="214" t="s">
        <v>232</v>
      </c>
      <c r="U474" s="214" t="s">
        <v>232</v>
      </c>
      <c r="V474" s="214" t="s">
        <v>232</v>
      </c>
      <c r="W474" s="214" t="s">
        <v>232</v>
      </c>
      <c r="X474" s="214" t="s">
        <v>232</v>
      </c>
      <c r="Y474" s="222" t="s">
        <v>232</v>
      </c>
      <c r="Z474" s="222" t="s">
        <v>232</v>
      </c>
      <c r="AA474" s="215"/>
      <c r="AB474" s="216"/>
      <c r="AC474" s="177">
        <v>2.997694081475788</v>
      </c>
      <c r="AD474" s="178">
        <v>0.54347826086956519</v>
      </c>
      <c r="AE474" s="178">
        <v>330.73170731707313</v>
      </c>
      <c r="AF474" s="178">
        <v>18.427230046948356</v>
      </c>
      <c r="AG474" s="178">
        <v>2.7881040892193307</v>
      </c>
      <c r="AH474" s="178">
        <v>2.2413793103448274</v>
      </c>
      <c r="AI474" s="178">
        <v>10</v>
      </c>
      <c r="AJ474" s="217">
        <v>2.9911810164560415</v>
      </c>
      <c r="AK474" s="218">
        <v>2.0713892132583513</v>
      </c>
      <c r="AL474" s="170">
        <v>42797</v>
      </c>
      <c r="AM474" s="208">
        <v>2.5429291106964534E-2</v>
      </c>
      <c r="AN474" s="209">
        <v>2.1238646231921822E-2</v>
      </c>
      <c r="AO474" s="209"/>
      <c r="AP474" s="209">
        <v>2.2074789255763783E-2</v>
      </c>
      <c r="AQ474" s="209">
        <v>3.3813244113826059E-2</v>
      </c>
      <c r="AR474" s="209">
        <v>1.6172993854888385E-3</v>
      </c>
      <c r="AS474" s="209">
        <v>3.5804125109090694E-2</v>
      </c>
      <c r="AT474" s="209">
        <v>3.0436572995342439E-2</v>
      </c>
      <c r="AU474" s="210">
        <v>0</v>
      </c>
      <c r="AV474" s="210"/>
      <c r="AW474" s="246">
        <v>1.3230905052449414E-2</v>
      </c>
      <c r="AX474" s="211">
        <v>3.7392894438034958E-2</v>
      </c>
      <c r="AY474" s="212">
        <v>6.721218458319903E-3</v>
      </c>
      <c r="AZ474" s="177">
        <v>0</v>
      </c>
      <c r="BA474" s="178">
        <v>0.38529228949946298</v>
      </c>
      <c r="BB474" s="178">
        <v>0</v>
      </c>
      <c r="BC474" s="178">
        <v>6.56325677274813E-2</v>
      </c>
      <c r="BD474" s="178">
        <v>0.12464298146011654</v>
      </c>
      <c r="BE474" s="178">
        <v>4.3850734977453384E-2</v>
      </c>
      <c r="BF474" s="178">
        <v>3.8946350601845731E-2</v>
      </c>
      <c r="BG474" s="217">
        <v>0.10154186532961947</v>
      </c>
      <c r="BH474" s="218">
        <v>0.14409625261118847</v>
      </c>
      <c r="BI474" s="240" t="s">
        <v>273</v>
      </c>
    </row>
    <row r="475" spans="1:61" s="242" customFormat="1" x14ac:dyDescent="0.2">
      <c r="A475" s="170">
        <v>42800</v>
      </c>
      <c r="B475" s="208">
        <v>0.97508125677139756</v>
      </c>
      <c r="C475" s="209">
        <v>0.88809946714031962</v>
      </c>
      <c r="D475" s="209"/>
      <c r="E475" s="209">
        <v>1.1747430249632893</v>
      </c>
      <c r="F475" s="209">
        <v>1.2727272727272727</v>
      </c>
      <c r="G475" s="209">
        <v>1.5384615384615385</v>
      </c>
      <c r="H475" s="209">
        <v>1.6896551724137929</v>
      </c>
      <c r="I475" s="209">
        <v>6.5925925925925926</v>
      </c>
      <c r="J475" s="210">
        <v>7.8704922347986317</v>
      </c>
      <c r="K475" s="210"/>
      <c r="L475" s="246">
        <v>4.0821892899354486</v>
      </c>
      <c r="M475" s="211">
        <v>2.3420074349442381</v>
      </c>
      <c r="N475" s="245">
        <v>1.3717610757832799</v>
      </c>
      <c r="O475" s="213"/>
      <c r="P475" s="214"/>
      <c r="Q475" s="214" t="s">
        <v>232</v>
      </c>
      <c r="R475" s="214" t="s">
        <v>232</v>
      </c>
      <c r="S475" s="214" t="s">
        <v>232</v>
      </c>
      <c r="T475" s="214" t="s">
        <v>232</v>
      </c>
      <c r="U475" s="214" t="s">
        <v>232</v>
      </c>
      <c r="V475" s="214" t="s">
        <v>232</v>
      </c>
      <c r="W475" s="214" t="s">
        <v>232</v>
      </c>
      <c r="X475" s="214" t="s">
        <v>232</v>
      </c>
      <c r="Y475" s="222" t="s">
        <v>232</v>
      </c>
      <c r="Z475" s="222" t="s">
        <v>232</v>
      </c>
      <c r="AA475" s="215"/>
      <c r="AB475" s="216"/>
      <c r="AC475" s="177">
        <v>3.920061491160646</v>
      </c>
      <c r="AD475" s="178">
        <v>0.97508125677139756</v>
      </c>
      <c r="AE475" s="178">
        <v>330.73170731707313</v>
      </c>
      <c r="AF475" s="178">
        <v>6.103286384976526</v>
      </c>
      <c r="AG475" s="178">
        <v>2.3420074349442381</v>
      </c>
      <c r="AH475" s="178">
        <v>1.6896551724137929</v>
      </c>
      <c r="AI475" s="178">
        <v>6.5925925925925926</v>
      </c>
      <c r="AJ475" s="217">
        <v>4.0821892899354486</v>
      </c>
      <c r="AK475" s="218">
        <v>1.7075640174156888</v>
      </c>
      <c r="AL475" s="170">
        <v>42800</v>
      </c>
      <c r="AM475" s="208">
        <v>1.1454635633767807E-4</v>
      </c>
      <c r="AN475" s="209">
        <v>6.2178931402665861E-3</v>
      </c>
      <c r="AO475" s="209"/>
      <c r="AP475" s="209">
        <v>7.07500251515851E-2</v>
      </c>
      <c r="AQ475" s="209">
        <v>0</v>
      </c>
      <c r="AR475" s="209">
        <v>4.4867015210335522E-4</v>
      </c>
      <c r="AS475" s="209">
        <v>2.5054112055503411E-2</v>
      </c>
      <c r="AT475" s="209">
        <v>0</v>
      </c>
      <c r="AU475" s="210">
        <v>0</v>
      </c>
      <c r="AV475" s="210"/>
      <c r="AW475" s="246">
        <v>0</v>
      </c>
      <c r="AX475" s="211">
        <v>0</v>
      </c>
      <c r="AY475" s="212">
        <v>2.6837460713529846E-3</v>
      </c>
      <c r="AZ475" s="177">
        <v>1.0137705385940519E-2</v>
      </c>
      <c r="BA475" s="178">
        <v>1.7355508536011847E-3</v>
      </c>
      <c r="BB475" s="178">
        <v>0</v>
      </c>
      <c r="BC475" s="178">
        <v>0</v>
      </c>
      <c r="BD475" s="178">
        <v>0</v>
      </c>
      <c r="BE475" s="178">
        <v>3.0684766755056232E-2</v>
      </c>
      <c r="BF475" s="178">
        <v>0</v>
      </c>
      <c r="BG475" s="217">
        <v>0</v>
      </c>
      <c r="BH475" s="218">
        <v>1.4916694411065978E-2</v>
      </c>
      <c r="BI475" s="240" t="s">
        <v>273</v>
      </c>
    </row>
    <row r="476" spans="1:61" s="242" customFormat="1" x14ac:dyDescent="0.2">
      <c r="A476" s="170">
        <v>42801</v>
      </c>
      <c r="B476" s="208">
        <v>2.197802197802198</v>
      </c>
      <c r="C476" s="209">
        <v>0.87500000000000011</v>
      </c>
      <c r="D476" s="209"/>
      <c r="E476" s="209">
        <v>1.1764705882352942</v>
      </c>
      <c r="F476" s="209">
        <v>3.6363636363636362</v>
      </c>
      <c r="G476" s="209">
        <v>1.5384615384615385</v>
      </c>
      <c r="H476" s="209">
        <v>0.9375</v>
      </c>
      <c r="I476" s="209">
        <v>6.5925925925925926</v>
      </c>
      <c r="J476" s="210">
        <v>7.8704922347986317</v>
      </c>
      <c r="K476" s="210"/>
      <c r="L476" s="246">
        <v>2.2563259340458575</v>
      </c>
      <c r="M476" s="211">
        <v>1.4126394052044611</v>
      </c>
      <c r="N476" s="245">
        <v>1.6027126404151502</v>
      </c>
      <c r="O476" s="213"/>
      <c r="P476" s="214"/>
      <c r="Q476" s="214" t="s">
        <v>232</v>
      </c>
      <c r="R476" s="214" t="s">
        <v>232</v>
      </c>
      <c r="S476" s="214" t="s">
        <v>232</v>
      </c>
      <c r="T476" s="214" t="s">
        <v>232</v>
      </c>
      <c r="U476" s="214" t="s">
        <v>232</v>
      </c>
      <c r="V476" s="214" t="s">
        <v>232</v>
      </c>
      <c r="W476" s="214" t="s">
        <v>232</v>
      </c>
      <c r="X476" s="214" t="s">
        <v>232</v>
      </c>
      <c r="Y476" s="222" t="s">
        <v>232</v>
      </c>
      <c r="Z476" s="222" t="s">
        <v>232</v>
      </c>
      <c r="AA476" s="215"/>
      <c r="AB476" s="216"/>
      <c r="AC476" s="177">
        <v>3.8431975403535739</v>
      </c>
      <c r="AD476" s="178">
        <v>2.197802197802198</v>
      </c>
      <c r="AE476" s="178">
        <v>330.73170731707313</v>
      </c>
      <c r="AF476" s="178">
        <v>5.6831922611850061</v>
      </c>
      <c r="AG476" s="178">
        <v>1.4126394052044611</v>
      </c>
      <c r="AH476" s="178">
        <v>0.9375</v>
      </c>
      <c r="AI476" s="178">
        <v>6.5925925925925926</v>
      </c>
      <c r="AJ476" s="217">
        <v>2.2563259340458575</v>
      </c>
      <c r="AK476" s="218">
        <v>1.7825463828563921</v>
      </c>
      <c r="AL476" s="170">
        <v>42801</v>
      </c>
      <c r="AM476" s="208">
        <v>4.7422191523798724E-3</v>
      </c>
      <c r="AN476" s="209">
        <v>3.5630623612763592E-3</v>
      </c>
      <c r="AO476" s="209"/>
      <c r="AP476" s="209">
        <v>0.13935117701278613</v>
      </c>
      <c r="AQ476" s="209">
        <v>2.4025199765086935E-2</v>
      </c>
      <c r="AR476" s="209">
        <v>1.3919208904787813E-3</v>
      </c>
      <c r="AS476" s="209">
        <v>1.1934708369696897E-2</v>
      </c>
      <c r="AT476" s="209">
        <v>0</v>
      </c>
      <c r="AU476" s="210">
        <v>0</v>
      </c>
      <c r="AV476" s="210"/>
      <c r="AW476" s="246">
        <v>5.8543827665705379E-4</v>
      </c>
      <c r="AX476" s="211">
        <v>0</v>
      </c>
      <c r="AY476" s="212">
        <v>5.5563271541231307E-3</v>
      </c>
      <c r="AZ476" s="177">
        <v>0</v>
      </c>
      <c r="BA476" s="178">
        <v>7.1851805339089039E-2</v>
      </c>
      <c r="BB476" s="178">
        <v>0</v>
      </c>
      <c r="BC476" s="178">
        <v>3.2491370162119455E-2</v>
      </c>
      <c r="BD476" s="178">
        <v>0</v>
      </c>
      <c r="BE476" s="178">
        <v>1.4616911659151129E-2</v>
      </c>
      <c r="BF476" s="178">
        <v>0</v>
      </c>
      <c r="BG476" s="217">
        <v>4.493002890691127E-3</v>
      </c>
      <c r="BH476" s="218">
        <v>2.9661083771179046E-2</v>
      </c>
      <c r="BI476" s="240" t="s">
        <v>273</v>
      </c>
    </row>
    <row r="477" spans="1:61" s="242" customFormat="1" x14ac:dyDescent="0.2">
      <c r="A477" s="170">
        <v>42802</v>
      </c>
      <c r="B477" s="208">
        <v>3.8461538461538463</v>
      </c>
      <c r="C477" s="209">
        <v>0.8495575221238939</v>
      </c>
      <c r="D477" s="209"/>
      <c r="E477" s="209">
        <v>1.3062409288824384</v>
      </c>
      <c r="F477" s="209">
        <v>2.2222222222222223</v>
      </c>
      <c r="G477" s="209"/>
      <c r="H477" s="209">
        <v>1.6427822439706399</v>
      </c>
      <c r="I477" s="209">
        <v>7.2202166064981945</v>
      </c>
      <c r="J477" s="210">
        <v>7.8704922347986317</v>
      </c>
      <c r="K477" s="210"/>
      <c r="L477" s="246">
        <v>1.8411214953271027</v>
      </c>
      <c r="M477" s="211">
        <v>2.3234200743494422</v>
      </c>
      <c r="N477" s="245">
        <v>2.6534356817042446</v>
      </c>
      <c r="O477" s="213"/>
      <c r="P477" s="214"/>
      <c r="Q477" s="214" t="s">
        <v>232</v>
      </c>
      <c r="R477" s="214" t="s">
        <v>232</v>
      </c>
      <c r="S477" s="214" t="s">
        <v>232</v>
      </c>
      <c r="T477" s="214" t="s">
        <v>232</v>
      </c>
      <c r="U477" s="214" t="s">
        <v>232</v>
      </c>
      <c r="V477" s="214" t="s">
        <v>232</v>
      </c>
      <c r="W477" s="214" t="s">
        <v>232</v>
      </c>
      <c r="X477" s="214" t="s">
        <v>232</v>
      </c>
      <c r="Y477" s="222" t="s">
        <v>232</v>
      </c>
      <c r="Z477" s="222">
        <v>3.6842105263157889</v>
      </c>
      <c r="AA477" s="215"/>
      <c r="AB477" s="216">
        <v>3.6842105263157889</v>
      </c>
      <c r="AC477" s="177">
        <v>5.9925093632958806</v>
      </c>
      <c r="AD477" s="178">
        <v>3.8461538461538463</v>
      </c>
      <c r="AE477" s="178">
        <v>330.73170731707313</v>
      </c>
      <c r="AF477" s="178">
        <v>5.6831922611850061</v>
      </c>
      <c r="AG477" s="178">
        <v>2.3234200743494422</v>
      </c>
      <c r="AH477" s="178">
        <v>1.6427822439706399</v>
      </c>
      <c r="AI477" s="178">
        <v>7.2202166064981945</v>
      </c>
      <c r="AJ477" s="217">
        <v>1.8411214953271027</v>
      </c>
      <c r="AK477" s="218">
        <v>3.0323962065322791</v>
      </c>
      <c r="AL477" s="170">
        <v>42802</v>
      </c>
      <c r="AM477" s="208">
        <v>0</v>
      </c>
      <c r="AN477" s="209">
        <v>9.4316356622021254E-3</v>
      </c>
      <c r="AO477" s="209"/>
      <c r="AP477" s="209">
        <v>1.6279343108970343E-4</v>
      </c>
      <c r="AQ477" s="209">
        <v>8.8982221352173845E-4</v>
      </c>
      <c r="AR477" s="209">
        <v>0</v>
      </c>
      <c r="AS477" s="209">
        <v>4.7826588687388302E-2</v>
      </c>
      <c r="AT477" s="209">
        <v>0.19182714072694815</v>
      </c>
      <c r="AU477" s="210">
        <v>0</v>
      </c>
      <c r="AV477" s="210"/>
      <c r="AW477" s="246">
        <v>2.6930160726224475E-3</v>
      </c>
      <c r="AX477" s="211">
        <v>0</v>
      </c>
      <c r="AY477" s="212">
        <v>1.6382050341125136E-3</v>
      </c>
      <c r="AZ477" s="177">
        <v>4.7309291801055753E-2</v>
      </c>
      <c r="BA477" s="178">
        <v>0</v>
      </c>
      <c r="BB477" s="178">
        <v>0</v>
      </c>
      <c r="BC477" s="178">
        <v>0</v>
      </c>
      <c r="BD477" s="178">
        <v>0</v>
      </c>
      <c r="BE477" s="178">
        <v>5.8575123928215921E-2</v>
      </c>
      <c r="BF477" s="178">
        <v>0.24546019286877563</v>
      </c>
      <c r="BG477" s="217">
        <v>2.0667813297179181E-2</v>
      </c>
      <c r="BH477" s="218">
        <v>4.7580809070281407E-2</v>
      </c>
      <c r="BI477" s="240" t="s">
        <v>273</v>
      </c>
    </row>
    <row r="478" spans="1:61" s="242" customFormat="1" x14ac:dyDescent="0.2">
      <c r="A478" s="170">
        <v>42803</v>
      </c>
      <c r="B478" s="208">
        <v>3.2608695652173911</v>
      </c>
      <c r="C478" s="209">
        <v>1.607142857142857</v>
      </c>
      <c r="D478" s="209"/>
      <c r="E478" s="209">
        <v>1.4705882352941175</v>
      </c>
      <c r="F478" s="209">
        <v>2.9629629629629632</v>
      </c>
      <c r="G478" s="209">
        <v>10.76923076923077</v>
      </c>
      <c r="H478" s="209">
        <v>1.4275517487508922</v>
      </c>
      <c r="I478" s="209">
        <v>5.3429602888086647</v>
      </c>
      <c r="J478" s="210">
        <v>5.3988062940857295</v>
      </c>
      <c r="K478" s="210"/>
      <c r="L478" s="246">
        <v>7.6190476190476195</v>
      </c>
      <c r="M478" s="211"/>
      <c r="N478" s="245">
        <v>2.0888465900221225</v>
      </c>
      <c r="O478" s="213"/>
      <c r="P478" s="214"/>
      <c r="Q478" s="214" t="s">
        <v>232</v>
      </c>
      <c r="R478" s="214" t="s">
        <v>232</v>
      </c>
      <c r="S478" s="214" t="s">
        <v>232</v>
      </c>
      <c r="T478" s="214" t="s">
        <v>232</v>
      </c>
      <c r="U478" s="214" t="s">
        <v>232</v>
      </c>
      <c r="V478" s="214" t="s">
        <v>232</v>
      </c>
      <c r="W478" s="214" t="s">
        <v>232</v>
      </c>
      <c r="X478" s="214" t="s">
        <v>232</v>
      </c>
      <c r="Y478" s="222" t="s">
        <v>232</v>
      </c>
      <c r="Z478" s="222" t="s">
        <v>232</v>
      </c>
      <c r="AA478" s="215"/>
      <c r="AB478" s="216"/>
      <c r="AC478" s="177">
        <v>3.4456928838951311</v>
      </c>
      <c r="AD478" s="178">
        <v>3.2608695652173911</v>
      </c>
      <c r="AE478" s="178">
        <v>330.73170731707313</v>
      </c>
      <c r="AF478" s="178">
        <v>5.6831922611850061</v>
      </c>
      <c r="AG478" s="178"/>
      <c r="AH478" s="178">
        <v>1.4275517487508922</v>
      </c>
      <c r="AI478" s="178">
        <v>5.3429602888086647</v>
      </c>
      <c r="AJ478" s="217">
        <v>7.6190476190476195</v>
      </c>
      <c r="AK478" s="218">
        <v>2.5184793351912131</v>
      </c>
      <c r="AL478" s="170">
        <v>42803</v>
      </c>
      <c r="AM478" s="208">
        <v>2.2909271267535616E-5</v>
      </c>
      <c r="AN478" s="209">
        <v>1.4601569284446253E-2</v>
      </c>
      <c r="AO478" s="209"/>
      <c r="AP478" s="209">
        <v>9.7057443615681166E-2</v>
      </c>
      <c r="AQ478" s="209">
        <v>4.4491110676086916E-3</v>
      </c>
      <c r="AR478" s="209">
        <v>0</v>
      </c>
      <c r="AS478" s="209">
        <v>3.9665354287522041E-2</v>
      </c>
      <c r="AT478" s="209">
        <v>2.5576952096926418E-2</v>
      </c>
      <c r="AU478" s="210">
        <v>4.4223621162771667E-3</v>
      </c>
      <c r="AV478" s="210"/>
      <c r="AW478" s="246">
        <v>6.0885580772333586E-3</v>
      </c>
      <c r="AX478" s="211">
        <v>6.8401636167137111E-3</v>
      </c>
      <c r="AY478" s="212">
        <v>3.5191979400470909E-3</v>
      </c>
      <c r="AZ478" s="177">
        <v>0</v>
      </c>
      <c r="BA478" s="178">
        <v>3.4711017072023691E-4</v>
      </c>
      <c r="BB478" s="178">
        <v>0</v>
      </c>
      <c r="BC478" s="178">
        <v>0</v>
      </c>
      <c r="BD478" s="178">
        <v>2.2800545389045707E-2</v>
      </c>
      <c r="BE478" s="178">
        <v>4.8579735808355222E-2</v>
      </c>
      <c r="BF478" s="178">
        <v>3.2728025715836745E-2</v>
      </c>
      <c r="BG478" s="217">
        <v>4.6727230063187714E-2</v>
      </c>
      <c r="BH478" s="218">
        <v>2.6830357934095571E-2</v>
      </c>
      <c r="BI478" s="240" t="s">
        <v>273</v>
      </c>
    </row>
    <row r="479" spans="1:61" s="242" customFormat="1" x14ac:dyDescent="0.2">
      <c r="A479" s="170">
        <v>42804</v>
      </c>
      <c r="B479" s="208">
        <v>3.804347826086957</v>
      </c>
      <c r="C479" s="209">
        <v>0.7142857142857143</v>
      </c>
      <c r="D479" s="209"/>
      <c r="E479" s="209">
        <v>0.89020771513353114</v>
      </c>
      <c r="F479" s="209">
        <v>1.8518518518518516</v>
      </c>
      <c r="G479" s="209">
        <v>9.6153846153846168</v>
      </c>
      <c r="H479" s="209">
        <v>1.781818181818182</v>
      </c>
      <c r="I479" s="209">
        <v>2.8158844765342961</v>
      </c>
      <c r="J479" s="210">
        <v>6.0833333333333339</v>
      </c>
      <c r="K479" s="210"/>
      <c r="L479" s="246">
        <v>1.9509803921568627</v>
      </c>
      <c r="M479" s="211">
        <v>5.2683504340962903</v>
      </c>
      <c r="N479" s="245">
        <v>1.6849930808017095</v>
      </c>
      <c r="O479" s="213"/>
      <c r="P479" s="214"/>
      <c r="Q479" s="214" t="s">
        <v>232</v>
      </c>
      <c r="R479" s="214" t="s">
        <v>232</v>
      </c>
      <c r="S479" s="214" t="s">
        <v>232</v>
      </c>
      <c r="T479" s="214" t="s">
        <v>232</v>
      </c>
      <c r="U479" s="214" t="s">
        <v>232</v>
      </c>
      <c r="V479" s="214" t="s">
        <v>232</v>
      </c>
      <c r="W479" s="214" t="s">
        <v>232</v>
      </c>
      <c r="X479" s="214" t="s">
        <v>232</v>
      </c>
      <c r="Y479" s="222" t="s">
        <v>232</v>
      </c>
      <c r="Z479" s="222" t="s">
        <v>232</v>
      </c>
      <c r="AA479" s="215"/>
      <c r="AB479" s="216"/>
      <c r="AC479" s="177">
        <v>6.4419475655430709</v>
      </c>
      <c r="AD479" s="178">
        <v>3.804347826086957</v>
      </c>
      <c r="AE479" s="178">
        <v>330.73170731707313</v>
      </c>
      <c r="AF479" s="178">
        <v>5.6831922611850061</v>
      </c>
      <c r="AG479" s="178">
        <v>5.2683504340962903</v>
      </c>
      <c r="AH479" s="178">
        <v>1.781818181818182</v>
      </c>
      <c r="AI479" s="178">
        <v>2.8158844765342961</v>
      </c>
      <c r="AJ479" s="217">
        <v>1.9509803921568627</v>
      </c>
      <c r="AK479" s="218">
        <v>1.9381184711748771</v>
      </c>
      <c r="AL479" s="170">
        <v>42804</v>
      </c>
      <c r="AM479" s="208">
        <v>0</v>
      </c>
      <c r="AN479" s="209">
        <v>9.0124518549931434E-3</v>
      </c>
      <c r="AO479" s="209"/>
      <c r="AP479" s="209">
        <v>5.9256808916652044E-3</v>
      </c>
      <c r="AQ479" s="209">
        <v>1.0677866562260861E-2</v>
      </c>
      <c r="AR479" s="209">
        <v>0</v>
      </c>
      <c r="AS479" s="209">
        <v>2.8301054773729777E-2</v>
      </c>
      <c r="AT479" s="209">
        <v>0</v>
      </c>
      <c r="AU479" s="210">
        <v>1.5478267406970085E-3</v>
      </c>
      <c r="AV479" s="210"/>
      <c r="AW479" s="246">
        <v>7.4936099412102886E-3</v>
      </c>
      <c r="AX479" s="211">
        <v>3.6480872622473132E-3</v>
      </c>
      <c r="AY479" s="212">
        <v>8.6242829889655783E-4</v>
      </c>
      <c r="AZ479" s="177">
        <v>0</v>
      </c>
      <c r="BA479" s="178">
        <v>0</v>
      </c>
      <c r="BB479" s="178">
        <v>0</v>
      </c>
      <c r="BC479" s="178">
        <v>0</v>
      </c>
      <c r="BD479" s="178">
        <v>1.216029087415771E-2</v>
      </c>
      <c r="BE479" s="178">
        <v>3.4661426544678228E-2</v>
      </c>
      <c r="BF479" s="178">
        <v>0</v>
      </c>
      <c r="BG479" s="217">
        <v>5.7510437000846418E-2</v>
      </c>
      <c r="BH479" s="218">
        <v>1.78458802772654E-2</v>
      </c>
      <c r="BI479" s="240" t="s">
        <v>273</v>
      </c>
    </row>
    <row r="480" spans="1:61" s="242" customFormat="1" x14ac:dyDescent="0.2">
      <c r="A480" s="170">
        <v>42807</v>
      </c>
      <c r="B480" s="208">
        <v>2.8260869565217392</v>
      </c>
      <c r="C480" s="209">
        <v>0.8495575221238939</v>
      </c>
      <c r="D480" s="209"/>
      <c r="E480" s="209">
        <v>1.4705882352941175</v>
      </c>
      <c r="F480" s="209">
        <v>2.9629629629629632</v>
      </c>
      <c r="G480" s="209">
        <v>9.6153846153846168</v>
      </c>
      <c r="H480" s="209">
        <v>1.7454545454545456</v>
      </c>
      <c r="I480" s="209">
        <v>9.2307692307692317</v>
      </c>
      <c r="J480" s="210">
        <v>5.5586592178770946</v>
      </c>
      <c r="K480" s="210"/>
      <c r="L480" s="246">
        <v>2.9411764705882351</v>
      </c>
      <c r="M480" s="211">
        <v>3.9807961592318462</v>
      </c>
      <c r="N480" s="245">
        <v>2.288635956829308</v>
      </c>
      <c r="O480" s="213"/>
      <c r="P480" s="214"/>
      <c r="Q480" s="214" t="s">
        <v>232</v>
      </c>
      <c r="R480" s="214" t="s">
        <v>232</v>
      </c>
      <c r="S480" s="214" t="s">
        <v>232</v>
      </c>
      <c r="T480" s="214" t="s">
        <v>232</v>
      </c>
      <c r="U480" s="214" t="s">
        <v>232</v>
      </c>
      <c r="V480" s="214" t="s">
        <v>232</v>
      </c>
      <c r="W480" s="214" t="s">
        <v>232</v>
      </c>
      <c r="X480" s="214" t="s">
        <v>232</v>
      </c>
      <c r="Y480" s="222" t="s">
        <v>232</v>
      </c>
      <c r="Z480" s="222" t="s">
        <v>232</v>
      </c>
      <c r="AA480" s="215"/>
      <c r="AB480" s="216"/>
      <c r="AC480" s="177">
        <v>6.4419475655430709</v>
      </c>
      <c r="AD480" s="178">
        <v>2.8260869565217392</v>
      </c>
      <c r="AE480" s="178">
        <v>330.73170731707313</v>
      </c>
      <c r="AF480" s="178">
        <v>5.6831922611850061</v>
      </c>
      <c r="AG480" s="178">
        <v>3.9807961592318462</v>
      </c>
      <c r="AH480" s="178">
        <v>1.7454545454545456</v>
      </c>
      <c r="AI480" s="178">
        <v>9.2307692307692317</v>
      </c>
      <c r="AJ480" s="217">
        <v>2.9411764705882351</v>
      </c>
      <c r="AK480" s="218">
        <v>2.4806213568973865</v>
      </c>
      <c r="AL480" s="170">
        <v>42807</v>
      </c>
      <c r="AM480" s="208">
        <v>0</v>
      </c>
      <c r="AN480" s="209">
        <v>1.7535855934909139E-2</v>
      </c>
      <c r="AO480" s="209"/>
      <c r="AP480" s="209">
        <v>3.5814554839734749E-3</v>
      </c>
      <c r="AQ480" s="209">
        <v>2.758448861917389E-2</v>
      </c>
      <c r="AR480" s="209">
        <v>0</v>
      </c>
      <c r="AS480" s="209">
        <v>5.4452106936742094E-2</v>
      </c>
      <c r="AT480" s="209">
        <v>1.2788476048463209E-3</v>
      </c>
      <c r="AU480" s="210">
        <v>4.2012440104633089E-3</v>
      </c>
      <c r="AV480" s="210"/>
      <c r="AW480" s="246">
        <v>2.9506089143515511E-2</v>
      </c>
      <c r="AX480" s="211">
        <v>3.8760927161377703E-2</v>
      </c>
      <c r="AY480" s="212">
        <v>1.6995151027544488E-3</v>
      </c>
      <c r="AZ480" s="177">
        <v>0</v>
      </c>
      <c r="BA480" s="178">
        <v>0</v>
      </c>
      <c r="BB480" s="178">
        <v>0</v>
      </c>
      <c r="BC480" s="178">
        <v>0</v>
      </c>
      <c r="BD480" s="178">
        <v>0.12920309053792567</v>
      </c>
      <c r="BE480" s="178">
        <v>6.6689659444877036E-2</v>
      </c>
      <c r="BF480" s="178">
        <v>1.6364012857918375E-3</v>
      </c>
      <c r="BG480" s="217">
        <v>0.22644734569083275</v>
      </c>
      <c r="BH480" s="218">
        <v>4.1057832141349913E-2</v>
      </c>
      <c r="BI480" s="240" t="s">
        <v>273</v>
      </c>
    </row>
    <row r="481" spans="1:61" s="242" customFormat="1" x14ac:dyDescent="0.2">
      <c r="A481" s="170">
        <v>42808</v>
      </c>
      <c r="B481" s="208">
        <v>2.9347826086956523</v>
      </c>
      <c r="C481" s="209">
        <v>0.625</v>
      </c>
      <c r="D481" s="209"/>
      <c r="E481" s="209">
        <v>1.1695906432748537</v>
      </c>
      <c r="F481" s="209">
        <v>0.71174377224199281</v>
      </c>
      <c r="G481" s="209">
        <v>9.6153846153846168</v>
      </c>
      <c r="H481" s="209">
        <v>1.1794138670478913</v>
      </c>
      <c r="I481" s="209">
        <v>9.2307692307692317</v>
      </c>
      <c r="J481" s="210">
        <v>5.5586592178770946</v>
      </c>
      <c r="K481" s="210"/>
      <c r="L481" s="246">
        <v>2.9029126213592233</v>
      </c>
      <c r="M481" s="211">
        <v>5</v>
      </c>
      <c r="N481" s="245">
        <v>3.0667601963366993</v>
      </c>
      <c r="O481" s="213"/>
      <c r="P481" s="214"/>
      <c r="Q481" s="214" t="s">
        <v>232</v>
      </c>
      <c r="R481" s="214" t="s">
        <v>232</v>
      </c>
      <c r="S481" s="214" t="s">
        <v>232</v>
      </c>
      <c r="T481" s="214" t="s">
        <v>232</v>
      </c>
      <c r="U481" s="214" t="s">
        <v>232</v>
      </c>
      <c r="V481" s="214" t="s">
        <v>232</v>
      </c>
      <c r="W481" s="214" t="s">
        <v>232</v>
      </c>
      <c r="X481" s="214" t="s">
        <v>232</v>
      </c>
      <c r="Y481" s="222" t="s">
        <v>232</v>
      </c>
      <c r="Z481" s="222" t="s">
        <v>232</v>
      </c>
      <c r="AA481" s="215"/>
      <c r="AB481" s="216"/>
      <c r="AC481" s="177">
        <v>6.4419475655430709</v>
      </c>
      <c r="AD481" s="178">
        <v>2.9347826086956523</v>
      </c>
      <c r="AE481" s="178">
        <v>330.73170731707313</v>
      </c>
      <c r="AF481" s="178">
        <v>5.6831922611850061</v>
      </c>
      <c r="AG481" s="178">
        <v>5</v>
      </c>
      <c r="AH481" s="178">
        <v>1.1794138670478913</v>
      </c>
      <c r="AI481" s="178">
        <v>9.2307692307692317</v>
      </c>
      <c r="AJ481" s="217">
        <v>2.9029126213592233</v>
      </c>
      <c r="AK481" s="218">
        <v>3.4980909313194548</v>
      </c>
      <c r="AL481" s="170">
        <v>42808</v>
      </c>
      <c r="AM481" s="208">
        <v>0</v>
      </c>
      <c r="AN481" s="209">
        <v>3.4931983934081952E-3</v>
      </c>
      <c r="AO481" s="209"/>
      <c r="AP481" s="209">
        <v>1.3414178721791561E-2</v>
      </c>
      <c r="AQ481" s="209">
        <v>3.2033599686782578E-2</v>
      </c>
      <c r="AR481" s="209">
        <v>2.1911798125977817E-4</v>
      </c>
      <c r="AS481" s="209">
        <v>8.863276068671962E-3</v>
      </c>
      <c r="AT481" s="209">
        <v>6.3942380242316046E-3</v>
      </c>
      <c r="AU481" s="210">
        <v>0</v>
      </c>
      <c r="AV481" s="210"/>
      <c r="AW481" s="246">
        <v>5.0347691792506623E-2</v>
      </c>
      <c r="AX481" s="211">
        <v>0.11286269967577625</v>
      </c>
      <c r="AY481" s="212">
        <v>1.5204897023199976E-3</v>
      </c>
      <c r="AZ481" s="177">
        <v>0</v>
      </c>
      <c r="BA481" s="178">
        <v>0</v>
      </c>
      <c r="BB481" s="178">
        <v>0</v>
      </c>
      <c r="BC481" s="178">
        <v>0</v>
      </c>
      <c r="BD481" s="178">
        <v>0.37620899891925419</v>
      </c>
      <c r="BE481" s="178">
        <v>1.0855206452751941E-2</v>
      </c>
      <c r="BF481" s="178">
        <v>8.1820064289591862E-3</v>
      </c>
      <c r="BG481" s="217">
        <v>0.38639824859943689</v>
      </c>
      <c r="BH481" s="218">
        <v>2.8356488385392748E-2</v>
      </c>
      <c r="BI481" s="240" t="s">
        <v>273</v>
      </c>
    </row>
    <row r="482" spans="1:61" s="242" customFormat="1" x14ac:dyDescent="0.2">
      <c r="A482" s="170">
        <v>42809</v>
      </c>
      <c r="B482" s="208">
        <v>2.9347826086956523</v>
      </c>
      <c r="C482" s="209">
        <v>0.77807250221043323</v>
      </c>
      <c r="D482" s="209"/>
      <c r="E482" s="209">
        <v>1.3235294117647058</v>
      </c>
      <c r="F482" s="209">
        <v>1.5789473684210527</v>
      </c>
      <c r="G482" s="209">
        <v>9.2664092664092657</v>
      </c>
      <c r="H482" s="209">
        <v>1.75561797752809</v>
      </c>
      <c r="I482" s="209">
        <v>9.2307692307692317</v>
      </c>
      <c r="J482" s="210">
        <v>2.7653631284916198</v>
      </c>
      <c r="K482" s="210"/>
      <c r="L482" s="246">
        <v>0.96153846153846156</v>
      </c>
      <c r="M482" s="211">
        <v>1.9800000000000002</v>
      </c>
      <c r="N482" s="245">
        <v>1.1490279842468962</v>
      </c>
      <c r="O482" s="213"/>
      <c r="P482" s="214"/>
      <c r="Q482" s="214" t="s">
        <v>232</v>
      </c>
      <c r="R482" s="214" t="s">
        <v>232</v>
      </c>
      <c r="S482" s="214" t="s">
        <v>232</v>
      </c>
      <c r="T482" s="214" t="s">
        <v>232</v>
      </c>
      <c r="U482" s="214" t="s">
        <v>232</v>
      </c>
      <c r="V482" s="214" t="s">
        <v>232</v>
      </c>
      <c r="W482" s="214" t="s">
        <v>232</v>
      </c>
      <c r="X482" s="214" t="s">
        <v>232</v>
      </c>
      <c r="Y482" s="222" t="s">
        <v>232</v>
      </c>
      <c r="Z482" s="222">
        <v>0.21052631578947667</v>
      </c>
      <c r="AA482" s="215"/>
      <c r="AB482" s="216">
        <v>0.21052631578947667</v>
      </c>
      <c r="AC482" s="177">
        <v>6.4419475655430709</v>
      </c>
      <c r="AD482" s="178">
        <v>2.9347826086956523</v>
      </c>
      <c r="AE482" s="178">
        <v>330.73170731707313</v>
      </c>
      <c r="AF482" s="178">
        <v>5.7668711656441722</v>
      </c>
      <c r="AG482" s="178">
        <v>1.9800000000000002</v>
      </c>
      <c r="AH482" s="178">
        <v>1.75561797752809</v>
      </c>
      <c r="AI482" s="178">
        <v>9.2307692307692317</v>
      </c>
      <c r="AJ482" s="217">
        <v>0.96153846153846156</v>
      </c>
      <c r="AK482" s="218">
        <v>1.3442219408808893</v>
      </c>
      <c r="AL482" s="170">
        <v>42809</v>
      </c>
      <c r="AM482" s="208">
        <v>2.8636589084419518E-5</v>
      </c>
      <c r="AN482" s="209">
        <v>1.578925673820504E-2</v>
      </c>
      <c r="AO482" s="209"/>
      <c r="AP482" s="209">
        <v>2.4842277584288742E-2</v>
      </c>
      <c r="AQ482" s="209">
        <v>6.2287554946521689E-3</v>
      </c>
      <c r="AR482" s="209">
        <v>2.0868379167597917E-5</v>
      </c>
      <c r="AS482" s="209">
        <v>1.9569411517958886E-2</v>
      </c>
      <c r="AT482" s="209">
        <v>0</v>
      </c>
      <c r="AU482" s="210">
        <v>0</v>
      </c>
      <c r="AV482" s="210"/>
      <c r="AW482" s="246">
        <v>3.1262403973486674E-2</v>
      </c>
      <c r="AX482" s="211">
        <v>0</v>
      </c>
      <c r="AY482" s="212">
        <v>1.4174887870015461E-3</v>
      </c>
      <c r="AZ482" s="177">
        <v>0</v>
      </c>
      <c r="BA482" s="178">
        <v>4.3388771340029618E-4</v>
      </c>
      <c r="BB482" s="178">
        <v>0</v>
      </c>
      <c r="BC482" s="178">
        <v>4.7762314138315595E-2</v>
      </c>
      <c r="BD482" s="178">
        <v>0</v>
      </c>
      <c r="BE482" s="178">
        <v>2.3967436029343394E-2</v>
      </c>
      <c r="BF482" s="178">
        <v>0</v>
      </c>
      <c r="BG482" s="217">
        <v>0.23992635436290616</v>
      </c>
      <c r="BH482" s="218">
        <v>2.1291981296323547E-2</v>
      </c>
      <c r="BI482" s="240" t="s">
        <v>273</v>
      </c>
    </row>
    <row r="483" spans="1:61" s="242" customFormat="1" x14ac:dyDescent="0.2">
      <c r="A483" s="170">
        <v>42810</v>
      </c>
      <c r="B483" s="208">
        <v>2.8888888888888888</v>
      </c>
      <c r="C483" s="209">
        <v>0.74244299098462085</v>
      </c>
      <c r="D483" s="209"/>
      <c r="E483" s="209">
        <v>2.1802325581395348</v>
      </c>
      <c r="F483" s="209">
        <v>1.25</v>
      </c>
      <c r="G483" s="209">
        <v>9.6153846153846168</v>
      </c>
      <c r="H483" s="209">
        <v>1.6140350877192984</v>
      </c>
      <c r="I483" s="209">
        <v>9.2307692307692317</v>
      </c>
      <c r="J483" s="210">
        <v>1.3687150837988826</v>
      </c>
      <c r="K483" s="210"/>
      <c r="L483" s="246">
        <v>0.4784688995215311</v>
      </c>
      <c r="M483" s="211">
        <v>1.9</v>
      </c>
      <c r="N483" s="245">
        <v>2.0791424931380411</v>
      </c>
      <c r="O483" s="213"/>
      <c r="P483" s="214"/>
      <c r="Q483" s="214" t="s">
        <v>232</v>
      </c>
      <c r="R483" s="214" t="s">
        <v>232</v>
      </c>
      <c r="S483" s="214" t="s">
        <v>232</v>
      </c>
      <c r="T483" s="214" t="s">
        <v>232</v>
      </c>
      <c r="U483" s="214" t="s">
        <v>232</v>
      </c>
      <c r="V483" s="214" t="s">
        <v>232</v>
      </c>
      <c r="W483" s="214" t="s">
        <v>232</v>
      </c>
      <c r="X483" s="214" t="s">
        <v>232</v>
      </c>
      <c r="Y483" s="222" t="s">
        <v>232</v>
      </c>
      <c r="Z483" s="222">
        <v>2.4210526315789442</v>
      </c>
      <c r="AA483" s="215"/>
      <c r="AB483" s="216">
        <v>2.4210526315789442</v>
      </c>
      <c r="AC483" s="177">
        <v>6.4419475655430709</v>
      </c>
      <c r="AD483" s="178">
        <v>2.8888888888888888</v>
      </c>
      <c r="AE483" s="178"/>
      <c r="AF483" s="178">
        <v>5.7668711656441722</v>
      </c>
      <c r="AG483" s="178">
        <v>1.9</v>
      </c>
      <c r="AH483" s="178">
        <v>1.6140350877192984</v>
      </c>
      <c r="AI483" s="178">
        <v>9.2307692307692317</v>
      </c>
      <c r="AJ483" s="217">
        <v>0.4784688995215311</v>
      </c>
      <c r="AK483" s="218">
        <v>1.1178562725228838</v>
      </c>
      <c r="AL483" s="170">
        <v>42810</v>
      </c>
      <c r="AM483" s="208">
        <v>1.9759246468249469E-3</v>
      </c>
      <c r="AN483" s="209">
        <v>1.8863271324404251E-2</v>
      </c>
      <c r="AO483" s="209"/>
      <c r="AP483" s="209">
        <v>5.6000940294857974E-3</v>
      </c>
      <c r="AQ483" s="209">
        <v>4.4491110676086916E-3</v>
      </c>
      <c r="AR483" s="209">
        <v>2.7128892917877294E-3</v>
      </c>
      <c r="AS483" s="209">
        <v>8.9510312772726735E-3</v>
      </c>
      <c r="AT483" s="209">
        <v>0</v>
      </c>
      <c r="AU483" s="210">
        <v>0</v>
      </c>
      <c r="AV483" s="210"/>
      <c r="AW483" s="246">
        <v>2.0021989061671238E-2</v>
      </c>
      <c r="AX483" s="211">
        <v>1.7556419949565194E-2</v>
      </c>
      <c r="AY483" s="212">
        <v>3.1423453847946618E-3</v>
      </c>
      <c r="AZ483" s="177">
        <v>0</v>
      </c>
      <c r="BA483" s="178">
        <v>2.9938252224620435E-2</v>
      </c>
      <c r="BB483" s="178">
        <v>0</v>
      </c>
      <c r="BC483" s="178">
        <v>0</v>
      </c>
      <c r="BD483" s="178">
        <v>5.852139983188398E-2</v>
      </c>
      <c r="BE483" s="178">
        <v>1.0962683744363346E-2</v>
      </c>
      <c r="BF483" s="178">
        <v>0</v>
      </c>
      <c r="BG483" s="217">
        <v>0.15366069886163652</v>
      </c>
      <c r="BH483" s="218">
        <v>1.9618160801352449E-2</v>
      </c>
      <c r="BI483" s="240" t="s">
        <v>273</v>
      </c>
    </row>
    <row r="484" spans="1:61" s="242" customFormat="1" x14ac:dyDescent="0.2">
      <c r="A484" s="170">
        <v>42811</v>
      </c>
      <c r="B484" s="208">
        <v>3</v>
      </c>
      <c r="C484" s="209">
        <v>0.5975395430579965</v>
      </c>
      <c r="D484" s="209"/>
      <c r="E484" s="209">
        <v>0.87591240875912413</v>
      </c>
      <c r="F484" s="209">
        <v>1.2658227848101267</v>
      </c>
      <c r="G484" s="209">
        <v>9.6153846153846168</v>
      </c>
      <c r="H484" s="209">
        <v>1.5795015795015794</v>
      </c>
      <c r="I484" s="209">
        <v>5.3864168618266977</v>
      </c>
      <c r="J484" s="210">
        <v>1.3687150837988826</v>
      </c>
      <c r="K484" s="210"/>
      <c r="L484" s="246">
        <v>2.8571428571428572</v>
      </c>
      <c r="M484" s="211">
        <v>3.7800000000000002</v>
      </c>
      <c r="N484" s="245">
        <v>2.4376091514672282</v>
      </c>
      <c r="O484" s="213"/>
      <c r="P484" s="214"/>
      <c r="Q484" s="214" t="s">
        <v>232</v>
      </c>
      <c r="R484" s="214" t="s">
        <v>232</v>
      </c>
      <c r="S484" s="214" t="s">
        <v>232</v>
      </c>
      <c r="T484" s="214" t="s">
        <v>232</v>
      </c>
      <c r="U484" s="214" t="s">
        <v>232</v>
      </c>
      <c r="V484" s="214" t="s">
        <v>232</v>
      </c>
      <c r="W484" s="214" t="s">
        <v>232</v>
      </c>
      <c r="X484" s="214" t="s">
        <v>232</v>
      </c>
      <c r="Y484" s="222" t="s">
        <v>232</v>
      </c>
      <c r="Z484" s="222">
        <v>2.4210526315789442</v>
      </c>
      <c r="AA484" s="215"/>
      <c r="AB484" s="216">
        <v>2.4210526315789442</v>
      </c>
      <c r="AC484" s="177">
        <v>2.9508196721311477</v>
      </c>
      <c r="AD484" s="178">
        <v>3</v>
      </c>
      <c r="AE484" s="178"/>
      <c r="AF484" s="178">
        <v>5.8898847631241997</v>
      </c>
      <c r="AG484" s="178">
        <v>3.7800000000000002</v>
      </c>
      <c r="AH484" s="178">
        <v>1.5795015795015794</v>
      </c>
      <c r="AI484" s="178">
        <v>5.3864168618266977</v>
      </c>
      <c r="AJ484" s="217">
        <v>2.8571428571428572</v>
      </c>
      <c r="AK484" s="218">
        <v>3.3178471875200088</v>
      </c>
      <c r="AL484" s="170">
        <v>42811</v>
      </c>
      <c r="AM484" s="208">
        <v>0</v>
      </c>
      <c r="AN484" s="209">
        <v>4.4712939435624897E-3</v>
      </c>
      <c r="AO484" s="209"/>
      <c r="AP484" s="209">
        <v>4.1349531496784669E-3</v>
      </c>
      <c r="AQ484" s="209">
        <v>6.2287554946521689E-3</v>
      </c>
      <c r="AR484" s="209">
        <v>0</v>
      </c>
      <c r="AS484" s="209">
        <v>1.7551041720142496E-3</v>
      </c>
      <c r="AT484" s="209">
        <v>1.1509628443616889E-2</v>
      </c>
      <c r="AU484" s="210">
        <v>0</v>
      </c>
      <c r="AV484" s="210"/>
      <c r="AW484" s="246">
        <v>7.7277852518731092E-3</v>
      </c>
      <c r="AX484" s="211">
        <v>2.2800545389045704E-2</v>
      </c>
      <c r="AY484" s="212">
        <v>3.670429442697198E-4</v>
      </c>
      <c r="AZ484" s="177">
        <v>4.7985138826785123E-2</v>
      </c>
      <c r="BA484" s="178">
        <v>0</v>
      </c>
      <c r="BB484" s="178">
        <v>0</v>
      </c>
      <c r="BC484" s="178">
        <v>3.2166456460498261E-2</v>
      </c>
      <c r="BD484" s="178">
        <v>7.6001817963485693E-2</v>
      </c>
      <c r="BE484" s="178">
        <v>2.1495458322281068E-3</v>
      </c>
      <c r="BF484" s="178">
        <v>1.4727611572126537E-2</v>
      </c>
      <c r="BG484" s="217">
        <v>5.9307638157122873E-2</v>
      </c>
      <c r="BH484" s="218">
        <v>1.0362918064453426E-2</v>
      </c>
      <c r="BI484" s="240" t="s">
        <v>273</v>
      </c>
    </row>
    <row r="485" spans="1:61" s="242" customFormat="1" x14ac:dyDescent="0.2">
      <c r="A485" s="170">
        <v>42814</v>
      </c>
      <c r="B485" s="208">
        <v>2.1111111111111112</v>
      </c>
      <c r="C485" s="209">
        <v>0.68541300527240778</v>
      </c>
      <c r="D485" s="209"/>
      <c r="E485" s="209">
        <v>2.6124818577648767</v>
      </c>
      <c r="F485" s="209">
        <v>1.8145454545454545</v>
      </c>
      <c r="G485" s="209">
        <v>1.9230769230769231</v>
      </c>
      <c r="H485" s="209">
        <v>1.6842105263157894</v>
      </c>
      <c r="I485" s="209">
        <v>7.7037037037037042</v>
      </c>
      <c r="J485" s="210">
        <v>5.5555555555555554</v>
      </c>
      <c r="K485" s="210"/>
      <c r="L485" s="246">
        <v>2.5892361753282782</v>
      </c>
      <c r="M485" s="211">
        <v>4.96</v>
      </c>
      <c r="N485" s="245">
        <v>2.7596527809420142</v>
      </c>
      <c r="O485" s="213"/>
      <c r="P485" s="214"/>
      <c r="Q485" s="214" t="s">
        <v>232</v>
      </c>
      <c r="R485" s="214" t="s">
        <v>232</v>
      </c>
      <c r="S485" s="214" t="s">
        <v>232</v>
      </c>
      <c r="T485" s="214" t="s">
        <v>232</v>
      </c>
      <c r="U485" s="214" t="s">
        <v>232</v>
      </c>
      <c r="V485" s="214" t="s">
        <v>232</v>
      </c>
      <c r="W485" s="214" t="s">
        <v>232</v>
      </c>
      <c r="X485" s="214" t="s">
        <v>232</v>
      </c>
      <c r="Y485" s="222" t="s">
        <v>232</v>
      </c>
      <c r="Z485" s="222" t="s">
        <v>232</v>
      </c>
      <c r="AA485" s="215"/>
      <c r="AB485" s="216"/>
      <c r="AC485" s="177">
        <v>3.7704918032786887</v>
      </c>
      <c r="AD485" s="178">
        <v>2.1111111111111112</v>
      </c>
      <c r="AE485" s="178"/>
      <c r="AF485" s="178">
        <v>8.8348271446862991</v>
      </c>
      <c r="AG485" s="178">
        <v>4.96</v>
      </c>
      <c r="AH485" s="178">
        <v>1.6842105263157894</v>
      </c>
      <c r="AI485" s="178">
        <v>7.7037037037037042</v>
      </c>
      <c r="AJ485" s="217">
        <v>2.5892361753282782</v>
      </c>
      <c r="AK485" s="218">
        <v>4.1779850511266226</v>
      </c>
      <c r="AL485" s="170">
        <v>42814</v>
      </c>
      <c r="AM485" s="208">
        <v>0</v>
      </c>
      <c r="AN485" s="209">
        <v>1.1527554698247044E-2</v>
      </c>
      <c r="AO485" s="209"/>
      <c r="AP485" s="209">
        <v>2.1423615531404969E-2</v>
      </c>
      <c r="AQ485" s="209">
        <v>2.6694666405652151E-3</v>
      </c>
      <c r="AR485" s="209">
        <v>0</v>
      </c>
      <c r="AS485" s="209">
        <v>2.4132682365195931E-3</v>
      </c>
      <c r="AT485" s="209">
        <v>4.8851978505129456E-2</v>
      </c>
      <c r="AU485" s="210">
        <v>1.2161495819762209E-2</v>
      </c>
      <c r="AV485" s="210"/>
      <c r="AW485" s="246">
        <v>4.8005938685878411E-3</v>
      </c>
      <c r="AX485" s="211">
        <v>1.0488250878961025E-2</v>
      </c>
      <c r="AY485" s="212">
        <v>9.9240564441746082E-4</v>
      </c>
      <c r="AZ485" s="177">
        <v>0</v>
      </c>
      <c r="BA485" s="178">
        <v>0</v>
      </c>
      <c r="BB485" s="178">
        <v>0</v>
      </c>
      <c r="BC485" s="178">
        <v>0</v>
      </c>
      <c r="BD485" s="178">
        <v>3.4960836263203419E-2</v>
      </c>
      <c r="BE485" s="178">
        <v>2.9556255193136476E-3</v>
      </c>
      <c r="BF485" s="178">
        <v>6.2510529117248192E-2</v>
      </c>
      <c r="BG485" s="217">
        <v>3.6842623703667234E-2</v>
      </c>
      <c r="BH485" s="218">
        <v>8.1967974239025923E-3</v>
      </c>
      <c r="BI485" s="240" t="s">
        <v>273</v>
      </c>
    </row>
    <row r="486" spans="1:61" s="242" customFormat="1" x14ac:dyDescent="0.2">
      <c r="A486" s="170">
        <v>42815</v>
      </c>
      <c r="B486" s="208">
        <v>3.1111111111111112</v>
      </c>
      <c r="C486" s="209">
        <v>1.736537449570251</v>
      </c>
      <c r="D486" s="209"/>
      <c r="E486" s="209">
        <v>1.3235294117647058</v>
      </c>
      <c r="F486" s="209">
        <v>2.5090909090909093</v>
      </c>
      <c r="G486" s="209">
        <v>1.9230769230769231</v>
      </c>
      <c r="H486" s="209">
        <v>1.7192982456140351</v>
      </c>
      <c r="I486" s="209">
        <v>5.1111111111111116</v>
      </c>
      <c r="J486" s="210">
        <v>4.1666666666666661</v>
      </c>
      <c r="K486" s="210"/>
      <c r="L486" s="246">
        <v>1.8240740740740742</v>
      </c>
      <c r="M486" s="211">
        <v>1.9796040791841631</v>
      </c>
      <c r="N486" s="245">
        <v>1.7355392813751773</v>
      </c>
      <c r="O486" s="213"/>
      <c r="P486" s="214"/>
      <c r="Q486" s="214" t="s">
        <v>232</v>
      </c>
      <c r="R486" s="214" t="s">
        <v>232</v>
      </c>
      <c r="S486" s="214" t="s">
        <v>232</v>
      </c>
      <c r="T486" s="214" t="s">
        <v>232</v>
      </c>
      <c r="U486" s="214" t="s">
        <v>232</v>
      </c>
      <c r="V486" s="214" t="s">
        <v>232</v>
      </c>
      <c r="W486" s="214" t="s">
        <v>232</v>
      </c>
      <c r="X486" s="214" t="s">
        <v>232</v>
      </c>
      <c r="Y486" s="222" t="s">
        <v>232</v>
      </c>
      <c r="Z486" s="222">
        <v>2.9473684210526288</v>
      </c>
      <c r="AA486" s="215"/>
      <c r="AB486" s="216">
        <v>2.9473684210526288</v>
      </c>
      <c r="AC486" s="177">
        <v>3.7704918032786887</v>
      </c>
      <c r="AD486" s="178">
        <v>3.1111111111111112</v>
      </c>
      <c r="AE486" s="178"/>
      <c r="AF486" s="178">
        <v>8.8348271446862991</v>
      </c>
      <c r="AG486" s="178">
        <v>1.9796040791841631</v>
      </c>
      <c r="AH486" s="178">
        <v>1.7192982456140351</v>
      </c>
      <c r="AI486" s="178">
        <v>5.1111111111111116</v>
      </c>
      <c r="AJ486" s="217">
        <v>1.8240740740740742</v>
      </c>
      <c r="AK486" s="218">
        <v>1.7983372257620709</v>
      </c>
      <c r="AL486" s="170">
        <v>42815</v>
      </c>
      <c r="AM486" s="208">
        <v>2.3310183514717491E-3</v>
      </c>
      <c r="AN486" s="209">
        <v>4.8904777507714728E-2</v>
      </c>
      <c r="AO486" s="209"/>
      <c r="AP486" s="209">
        <v>0.27114873882301005</v>
      </c>
      <c r="AQ486" s="209">
        <v>3.5592888540869533E-2</v>
      </c>
      <c r="AR486" s="209">
        <v>0</v>
      </c>
      <c r="AS486" s="209">
        <v>0.11443279201532909</v>
      </c>
      <c r="AT486" s="209">
        <v>0</v>
      </c>
      <c r="AU486" s="210">
        <v>2.2111810581385834E-2</v>
      </c>
      <c r="AV486" s="210"/>
      <c r="AW486" s="246">
        <v>1.4870132227089166E-2</v>
      </c>
      <c r="AX486" s="211">
        <v>1.778442540345565E-2</v>
      </c>
      <c r="AY486" s="212">
        <v>1.0126788404483941E-2</v>
      </c>
      <c r="AZ486" s="177">
        <v>0</v>
      </c>
      <c r="BA486" s="178">
        <v>3.5318459870784108E-2</v>
      </c>
      <c r="BB486" s="178">
        <v>0</v>
      </c>
      <c r="BC486" s="178">
        <v>0</v>
      </c>
      <c r="BD486" s="178">
        <v>5.9281418011518837E-2</v>
      </c>
      <c r="BE486" s="178">
        <v>0.14015038826127257</v>
      </c>
      <c r="BF486" s="178">
        <v>0</v>
      </c>
      <c r="BG486" s="217">
        <v>0.11412227342355462</v>
      </c>
      <c r="BH486" s="218">
        <v>7.926032343833736E-2</v>
      </c>
      <c r="BI486" s="240" t="s">
        <v>273</v>
      </c>
    </row>
    <row r="487" spans="1:61" s="242" customFormat="1" x14ac:dyDescent="0.2">
      <c r="A487" s="170">
        <v>42816</v>
      </c>
      <c r="B487" s="208">
        <v>2</v>
      </c>
      <c r="C487" s="209">
        <v>0.53041018387553041</v>
      </c>
      <c r="D487" s="209"/>
      <c r="E487" s="209">
        <v>1.3235294117647058</v>
      </c>
      <c r="F487" s="209">
        <v>3.2490974729241873</v>
      </c>
      <c r="G487" s="209">
        <v>1.5384615384615385</v>
      </c>
      <c r="H487" s="209">
        <v>1.5789473684210527</v>
      </c>
      <c r="I487" s="209">
        <v>5.0370370370370372</v>
      </c>
      <c r="J487" s="210">
        <v>3</v>
      </c>
      <c r="K487" s="210"/>
      <c r="L487" s="246">
        <v>1.7823042647994909</v>
      </c>
      <c r="M487" s="211">
        <v>0.6</v>
      </c>
      <c r="N487" s="245">
        <v>1.4821406748814374</v>
      </c>
      <c r="O487" s="213"/>
      <c r="P487" s="214"/>
      <c r="Q487" s="214" t="s">
        <v>232</v>
      </c>
      <c r="R487" s="214" t="s">
        <v>232</v>
      </c>
      <c r="S487" s="214" t="s">
        <v>232</v>
      </c>
      <c r="T487" s="214" t="s">
        <v>232</v>
      </c>
      <c r="U487" s="214" t="s">
        <v>232</v>
      </c>
      <c r="V487" s="214" t="s">
        <v>232</v>
      </c>
      <c r="W487" s="214" t="s">
        <v>232</v>
      </c>
      <c r="X487" s="214" t="s">
        <v>232</v>
      </c>
      <c r="Y487" s="222" t="s">
        <v>232</v>
      </c>
      <c r="Z487" s="222" t="s">
        <v>232</v>
      </c>
      <c r="AA487" s="215"/>
      <c r="AB487" s="216"/>
      <c r="AC487" s="177"/>
      <c r="AD487" s="178">
        <v>2</v>
      </c>
      <c r="AE487" s="178"/>
      <c r="AF487" s="178">
        <v>8.8348271446862991</v>
      </c>
      <c r="AG487" s="178">
        <v>0.6</v>
      </c>
      <c r="AH487" s="178">
        <v>1.5789473684210527</v>
      </c>
      <c r="AI487" s="178">
        <v>5.0370370370370372</v>
      </c>
      <c r="AJ487" s="217">
        <v>1.7823042647994909</v>
      </c>
      <c r="AK487" s="218">
        <v>1.5205056698248458</v>
      </c>
      <c r="AL487" s="170">
        <v>42816</v>
      </c>
      <c r="AM487" s="208">
        <v>0</v>
      </c>
      <c r="AN487" s="209">
        <v>2.8644226825947196E-3</v>
      </c>
      <c r="AO487" s="209"/>
      <c r="AP487" s="209">
        <v>2.2791080352558477E-2</v>
      </c>
      <c r="AQ487" s="209">
        <v>2.6694666405652151E-3</v>
      </c>
      <c r="AR487" s="209">
        <v>0</v>
      </c>
      <c r="AS487" s="209">
        <v>1.6322468799732523E-2</v>
      </c>
      <c r="AT487" s="209">
        <v>0</v>
      </c>
      <c r="AU487" s="210">
        <v>0</v>
      </c>
      <c r="AV487" s="210"/>
      <c r="AW487" s="246">
        <v>7.9619605625359316E-3</v>
      </c>
      <c r="AX487" s="211">
        <v>9.1202181556182815E-3</v>
      </c>
      <c r="AY487" s="212">
        <v>1.0005803202363856E-3</v>
      </c>
      <c r="AZ487" s="177">
        <v>2.7033881029174717E-2</v>
      </c>
      <c r="BA487" s="178">
        <v>0</v>
      </c>
      <c r="BB487" s="178">
        <v>0</v>
      </c>
      <c r="BC487" s="178">
        <v>0</v>
      </c>
      <c r="BD487" s="178">
        <v>3.0400727185394275E-2</v>
      </c>
      <c r="BE487" s="178">
        <v>1.9990776239721397E-2</v>
      </c>
      <c r="BF487" s="178">
        <v>0</v>
      </c>
      <c r="BG487" s="217">
        <v>6.1104839313399321E-2</v>
      </c>
      <c r="BH487" s="218">
        <v>1.2799803785073114E-2</v>
      </c>
      <c r="BI487" s="240" t="s">
        <v>273</v>
      </c>
    </row>
    <row r="488" spans="1:61" s="242" customFormat="1" x14ac:dyDescent="0.2">
      <c r="A488" s="170">
        <v>42817</v>
      </c>
      <c r="B488" s="208">
        <v>3.1111111111111112</v>
      </c>
      <c r="C488" s="209">
        <v>0.8771929824561403</v>
      </c>
      <c r="D488" s="209"/>
      <c r="E488" s="209">
        <v>1.3235294117647058</v>
      </c>
      <c r="F488" s="209">
        <v>2.4909747292418771</v>
      </c>
      <c r="G488" s="209">
        <v>1.520912547528517</v>
      </c>
      <c r="H488" s="209">
        <v>2.9328621908127208</v>
      </c>
      <c r="I488" s="209">
        <v>5.0370370370370372</v>
      </c>
      <c r="J488" s="210"/>
      <c r="K488" s="210"/>
      <c r="L488" s="246">
        <v>1.7642779192433611</v>
      </c>
      <c r="M488" s="211">
        <v>1.975806451612903</v>
      </c>
      <c r="N488" s="245">
        <v>1.3753272440860473</v>
      </c>
      <c r="O488" s="213"/>
      <c r="P488" s="214"/>
      <c r="Q488" s="214" t="s">
        <v>232</v>
      </c>
      <c r="R488" s="214" t="s">
        <v>232</v>
      </c>
      <c r="S488" s="214" t="s">
        <v>232</v>
      </c>
      <c r="T488" s="214" t="s">
        <v>232</v>
      </c>
      <c r="U488" s="214" t="s">
        <v>232</v>
      </c>
      <c r="V488" s="214" t="s">
        <v>232</v>
      </c>
      <c r="W488" s="214" t="s">
        <v>232</v>
      </c>
      <c r="X488" s="214" t="s">
        <v>232</v>
      </c>
      <c r="Y488" s="222" t="s">
        <v>232</v>
      </c>
      <c r="Z488" s="222">
        <v>1.1530398322851092</v>
      </c>
      <c r="AA488" s="215"/>
      <c r="AB488" s="216">
        <v>1.1530398322851092</v>
      </c>
      <c r="AC488" s="177"/>
      <c r="AD488" s="178">
        <v>3.1111111111111112</v>
      </c>
      <c r="AE488" s="178"/>
      <c r="AF488" s="178">
        <v>8.8348271446862991</v>
      </c>
      <c r="AG488" s="178">
        <v>1.975806451612903</v>
      </c>
      <c r="AH488" s="178">
        <v>2.9328621908127208</v>
      </c>
      <c r="AI488" s="178">
        <v>5.0370370370370372</v>
      </c>
      <c r="AJ488" s="217">
        <v>1.7642779192433611</v>
      </c>
      <c r="AK488" s="218">
        <v>2.6935672963239523</v>
      </c>
      <c r="AL488" s="170">
        <v>42817</v>
      </c>
      <c r="AM488" s="208">
        <v>2.2336539485847224E-3</v>
      </c>
      <c r="AN488" s="209">
        <v>0.14741297220182584</v>
      </c>
      <c r="AO488" s="209"/>
      <c r="AP488" s="209">
        <v>0</v>
      </c>
      <c r="AQ488" s="209">
        <v>8.8982221352173845E-4</v>
      </c>
      <c r="AR488" s="209">
        <v>2.1911798125977813E-3</v>
      </c>
      <c r="AS488" s="209">
        <v>5.3442922037833906E-2</v>
      </c>
      <c r="AT488" s="209">
        <v>0</v>
      </c>
      <c r="AU488" s="210">
        <v>2.2111810581385834E-2</v>
      </c>
      <c r="AV488" s="210"/>
      <c r="AW488" s="246">
        <v>3.6297173152737335E-3</v>
      </c>
      <c r="AX488" s="211">
        <v>1.9152458126798392E-2</v>
      </c>
      <c r="AY488" s="212">
        <v>4.9325993891391751E-3</v>
      </c>
      <c r="AZ488" s="177">
        <v>7.4343172830230481E-2</v>
      </c>
      <c r="BA488" s="178">
        <v>3.38432416452231E-2</v>
      </c>
      <c r="BB488" s="178">
        <v>0</v>
      </c>
      <c r="BC488" s="178">
        <v>0</v>
      </c>
      <c r="BD488" s="178">
        <v>6.3841527089327985E-2</v>
      </c>
      <c r="BE488" s="178">
        <v>6.5453670591345853E-2</v>
      </c>
      <c r="BF488" s="178">
        <v>0</v>
      </c>
      <c r="BG488" s="217">
        <v>2.7856617922284985E-2</v>
      </c>
      <c r="BH488" s="218">
        <v>4.511930834238273E-2</v>
      </c>
      <c r="BI488" s="240" t="s">
        <v>273</v>
      </c>
    </row>
    <row r="489" spans="1:61" s="242" customFormat="1" x14ac:dyDescent="0.2">
      <c r="A489" s="170">
        <v>42818</v>
      </c>
      <c r="B489" s="208">
        <v>2.7777777777777777</v>
      </c>
      <c r="C489" s="209">
        <v>0.8771929824561403</v>
      </c>
      <c r="D489" s="209"/>
      <c r="E489" s="209">
        <v>2.5</v>
      </c>
      <c r="F489" s="209">
        <v>2.4909747292418771</v>
      </c>
      <c r="G489" s="209">
        <v>3.5294117647058822</v>
      </c>
      <c r="H489" s="209">
        <v>0.67615658362989328</v>
      </c>
      <c r="I489" s="209">
        <v>5.3083528493364565</v>
      </c>
      <c r="J489" s="210">
        <v>5.72737686139748</v>
      </c>
      <c r="K489" s="210"/>
      <c r="L489" s="246"/>
      <c r="M489" s="211">
        <v>1.0101010101010102</v>
      </c>
      <c r="N489" s="245">
        <v>1.7809470835784578</v>
      </c>
      <c r="O489" s="213"/>
      <c r="P489" s="214"/>
      <c r="Q489" s="214" t="s">
        <v>232</v>
      </c>
      <c r="R489" s="214" t="s">
        <v>232</v>
      </c>
      <c r="S489" s="214" t="s">
        <v>232</v>
      </c>
      <c r="T489" s="214" t="s">
        <v>232</v>
      </c>
      <c r="U489" s="214" t="s">
        <v>232</v>
      </c>
      <c r="V489" s="214" t="s">
        <v>232</v>
      </c>
      <c r="W489" s="214" t="s">
        <v>232</v>
      </c>
      <c r="X489" s="214" t="s">
        <v>232</v>
      </c>
      <c r="Y489" s="222" t="s">
        <v>232</v>
      </c>
      <c r="Z489" s="222">
        <v>1.5789473684210527</v>
      </c>
      <c r="AA489" s="215"/>
      <c r="AB489" s="216">
        <v>1.5789473684210527</v>
      </c>
      <c r="AC489" s="177"/>
      <c r="AD489" s="178">
        <v>2.7777777777777777</v>
      </c>
      <c r="AE489" s="178"/>
      <c r="AF489" s="178">
        <v>8.8348271446862991</v>
      </c>
      <c r="AG489" s="178">
        <v>1.0101010101010102</v>
      </c>
      <c r="AH489" s="178">
        <v>0.67615658362989328</v>
      </c>
      <c r="AI489" s="178">
        <v>5.3083528493364565</v>
      </c>
      <c r="AJ489" s="217"/>
      <c r="AK489" s="218">
        <v>0.84366172217237956</v>
      </c>
      <c r="AL489" s="170">
        <v>42818</v>
      </c>
      <c r="AM489" s="208">
        <v>2.3482003049224006E-3</v>
      </c>
      <c r="AN489" s="209">
        <v>0</v>
      </c>
      <c r="AO489" s="209"/>
      <c r="AP489" s="209">
        <v>0.19929171834001491</v>
      </c>
      <c r="AQ489" s="209">
        <v>0</v>
      </c>
      <c r="AR489" s="209">
        <v>1.0851557167150918E-4</v>
      </c>
      <c r="AS489" s="209">
        <v>2.5887786537210185E-2</v>
      </c>
      <c r="AT489" s="209">
        <v>3.3250037726004341E-3</v>
      </c>
      <c r="AU489" s="210">
        <v>0</v>
      </c>
      <c r="AV489" s="210"/>
      <c r="AW489" s="246">
        <v>7.6106975965416993E-3</v>
      </c>
      <c r="AX489" s="211">
        <v>2.2800545389045704E-2</v>
      </c>
      <c r="AY489" s="212">
        <v>6.0517125087499691E-3</v>
      </c>
      <c r="AZ489" s="177">
        <v>0</v>
      </c>
      <c r="BA489" s="178">
        <v>3.5578792498824285E-2</v>
      </c>
      <c r="BB489" s="178">
        <v>0</v>
      </c>
      <c r="BC489" s="178">
        <v>0</v>
      </c>
      <c r="BD489" s="178">
        <v>7.6001817963485693E-2</v>
      </c>
      <c r="BE489" s="178">
        <v>3.1705801025364577E-2</v>
      </c>
      <c r="BF489" s="178">
        <v>4.2546433430587774E-3</v>
      </c>
      <c r="BG489" s="217">
        <v>5.8409037578984642E-2</v>
      </c>
      <c r="BH489" s="218">
        <v>2.8996478574646403E-2</v>
      </c>
      <c r="BI489" s="240" t="s">
        <v>273</v>
      </c>
    </row>
    <row r="490" spans="1:61" s="242" customFormat="1" x14ac:dyDescent="0.2">
      <c r="A490" s="170">
        <v>42821</v>
      </c>
      <c r="B490" s="208">
        <v>4.4444444444444446</v>
      </c>
      <c r="C490" s="209">
        <v>2.1754385964912282</v>
      </c>
      <c r="D490" s="209"/>
      <c r="E490" s="209">
        <v>1.3235294117647058</v>
      </c>
      <c r="F490" s="209">
        <v>1.6363636363636365</v>
      </c>
      <c r="G490" s="209">
        <v>4.7058823529411766</v>
      </c>
      <c r="H490" s="209">
        <v>0.67615658362989328</v>
      </c>
      <c r="I490" s="209">
        <v>2.810304449648712</v>
      </c>
      <c r="J490" s="210">
        <v>4.2668957617411225</v>
      </c>
      <c r="K490" s="210"/>
      <c r="L490" s="246">
        <v>7.4074074074074066</v>
      </c>
      <c r="M490" s="211">
        <v>1.0101010101010102</v>
      </c>
      <c r="N490" s="245">
        <v>2.1579504054381893</v>
      </c>
      <c r="O490" s="213"/>
      <c r="P490" s="214"/>
      <c r="Q490" s="214" t="s">
        <v>232</v>
      </c>
      <c r="R490" s="214" t="s">
        <v>232</v>
      </c>
      <c r="S490" s="214" t="s">
        <v>232</v>
      </c>
      <c r="T490" s="214" t="s">
        <v>232</v>
      </c>
      <c r="U490" s="214" t="s">
        <v>232</v>
      </c>
      <c r="V490" s="214" t="s">
        <v>232</v>
      </c>
      <c r="W490" s="214" t="s">
        <v>232</v>
      </c>
      <c r="X490" s="214" t="s">
        <v>232</v>
      </c>
      <c r="Y490" s="222" t="s">
        <v>232</v>
      </c>
      <c r="Z490" s="222">
        <v>1.5789473684210527</v>
      </c>
      <c r="AA490" s="215"/>
      <c r="AB490" s="216">
        <v>1.5789473684210527</v>
      </c>
      <c r="AC490" s="177"/>
      <c r="AD490" s="178">
        <v>4.4444444444444446</v>
      </c>
      <c r="AE490" s="178"/>
      <c r="AF490" s="178">
        <v>8.8348271446862991</v>
      </c>
      <c r="AG490" s="178">
        <v>1.0101010101010102</v>
      </c>
      <c r="AH490" s="178">
        <v>0.67615658362989328</v>
      </c>
      <c r="AI490" s="178">
        <v>2.810304449648712</v>
      </c>
      <c r="AJ490" s="217">
        <v>7.4074074074074066</v>
      </c>
      <c r="AK490" s="218">
        <v>3.3293177326352641</v>
      </c>
      <c r="AL490" s="170">
        <v>42821</v>
      </c>
      <c r="AM490" s="208">
        <v>0</v>
      </c>
      <c r="AN490" s="209">
        <v>1.9072863228008746E-2</v>
      </c>
      <c r="AO490" s="209"/>
      <c r="AP490" s="209">
        <v>4.7405447133321635E-2</v>
      </c>
      <c r="AQ490" s="209">
        <v>2.3135377551565198E-2</v>
      </c>
      <c r="AR490" s="209">
        <v>0</v>
      </c>
      <c r="AS490" s="209">
        <v>8.907153672972316E-3</v>
      </c>
      <c r="AT490" s="209">
        <v>1.0742319880709096E-2</v>
      </c>
      <c r="AU490" s="210">
        <v>0</v>
      </c>
      <c r="AV490" s="210"/>
      <c r="AW490" s="246">
        <v>4.0980679365993766E-3</v>
      </c>
      <c r="AX490" s="211">
        <v>0</v>
      </c>
      <c r="AY490" s="212">
        <v>1.66354652915118E-3</v>
      </c>
      <c r="AZ490" s="177">
        <v>0</v>
      </c>
      <c r="BA490" s="178">
        <v>0</v>
      </c>
      <c r="BB490" s="178">
        <v>0</v>
      </c>
      <c r="BC490" s="178">
        <v>0</v>
      </c>
      <c r="BD490" s="178">
        <v>0</v>
      </c>
      <c r="BE490" s="178">
        <v>1.0908945098557644E-2</v>
      </c>
      <c r="BF490" s="178">
        <v>1.3745770800651435E-2</v>
      </c>
      <c r="BG490" s="217">
        <v>3.1451020234837881E-2</v>
      </c>
      <c r="BH490" s="218">
        <v>6.8922020381162932E-3</v>
      </c>
      <c r="BI490" s="240" t="s">
        <v>273</v>
      </c>
    </row>
    <row r="491" spans="1:61" s="242" customFormat="1" x14ac:dyDescent="0.2">
      <c r="A491" s="170">
        <v>42822</v>
      </c>
      <c r="B491" s="208">
        <v>3.4090909090909087</v>
      </c>
      <c r="C491" s="209">
        <v>1.3679410733076114</v>
      </c>
      <c r="D491" s="209"/>
      <c r="E491" s="209">
        <v>2.0588235294117645</v>
      </c>
      <c r="F491" s="209">
        <v>1.7636363636363637</v>
      </c>
      <c r="G491" s="209">
        <v>4.8</v>
      </c>
      <c r="H491" s="209">
        <v>1.0714285714285714</v>
      </c>
      <c r="I491" s="209">
        <v>1.4820592823712948</v>
      </c>
      <c r="J491" s="210">
        <v>2.5</v>
      </c>
      <c r="K491" s="210"/>
      <c r="L491" s="246">
        <v>3.669724770642202</v>
      </c>
      <c r="M491" s="211">
        <v>2</v>
      </c>
      <c r="N491" s="245">
        <v>1.8884030316703813</v>
      </c>
      <c r="O491" s="213"/>
      <c r="P491" s="214"/>
      <c r="Q491" s="214" t="s">
        <v>232</v>
      </c>
      <c r="R491" s="214" t="s">
        <v>232</v>
      </c>
      <c r="S491" s="214" t="s">
        <v>232</v>
      </c>
      <c r="T491" s="214" t="s">
        <v>232</v>
      </c>
      <c r="U491" s="214" t="s">
        <v>232</v>
      </c>
      <c r="V491" s="214" t="s">
        <v>232</v>
      </c>
      <c r="W491" s="214" t="s">
        <v>232</v>
      </c>
      <c r="X491" s="214" t="s">
        <v>232</v>
      </c>
      <c r="Y491" s="222" t="s">
        <v>232</v>
      </c>
      <c r="Z491" s="222">
        <v>1.5789473684210527</v>
      </c>
      <c r="AA491" s="215"/>
      <c r="AB491" s="216">
        <v>1.5789473684210527</v>
      </c>
      <c r="AC491" s="177"/>
      <c r="AD491" s="178">
        <v>3.4090909090909087</v>
      </c>
      <c r="AE491" s="178"/>
      <c r="AF491" s="178">
        <v>9.1029023746701849</v>
      </c>
      <c r="AG491" s="178">
        <v>2</v>
      </c>
      <c r="AH491" s="178">
        <v>1.0714285714285714</v>
      </c>
      <c r="AI491" s="178">
        <v>1.4820592823712948</v>
      </c>
      <c r="AJ491" s="217">
        <v>3.669724770642202</v>
      </c>
      <c r="AK491" s="218">
        <v>1.8238545659166663</v>
      </c>
      <c r="AL491" s="170">
        <v>42822</v>
      </c>
      <c r="AM491" s="208">
        <v>3.7513931700589569E-3</v>
      </c>
      <c r="AN491" s="209">
        <v>9.7809555015429452E-3</v>
      </c>
      <c r="AO491" s="209"/>
      <c r="AP491" s="209">
        <v>9.3475988131707696E-2</v>
      </c>
      <c r="AQ491" s="209">
        <v>2.6694666405652151E-3</v>
      </c>
      <c r="AR491" s="209">
        <v>1.043418958379896E-4</v>
      </c>
      <c r="AS491" s="209">
        <v>2.6633705810316238E-2</v>
      </c>
      <c r="AT491" s="209">
        <v>3.6063502456666251E-2</v>
      </c>
      <c r="AU491" s="210">
        <v>2.4101873533710561E-2</v>
      </c>
      <c r="AV491" s="210"/>
      <c r="AW491" s="246">
        <v>1.9904901406339829E-3</v>
      </c>
      <c r="AX491" s="211">
        <v>1.1400272694522852E-2</v>
      </c>
      <c r="AY491" s="212">
        <v>3.8363753618213701E-3</v>
      </c>
      <c r="AZ491" s="177">
        <v>0</v>
      </c>
      <c r="BA491" s="178">
        <v>5.6839290455438791E-2</v>
      </c>
      <c r="BB491" s="178">
        <v>0</v>
      </c>
      <c r="BC491" s="178">
        <v>1.6245685081059727E-3</v>
      </c>
      <c r="BD491" s="178">
        <v>3.8000908981742847E-2</v>
      </c>
      <c r="BE491" s="178">
        <v>3.261935800406153E-2</v>
      </c>
      <c r="BF491" s="178">
        <v>4.6146516259329813E-2</v>
      </c>
      <c r="BG491" s="217">
        <v>1.527620982834983E-2</v>
      </c>
      <c r="BH491" s="218">
        <v>3.6307135736505472E-2</v>
      </c>
      <c r="BI491" s="240" t="s">
        <v>273</v>
      </c>
    </row>
    <row r="492" spans="1:61" s="242" customFormat="1" x14ac:dyDescent="0.2">
      <c r="A492" s="170">
        <v>42823</v>
      </c>
      <c r="B492" s="208">
        <v>2.2727272727272729</v>
      </c>
      <c r="C492" s="209">
        <v>1.3309982486865148</v>
      </c>
      <c r="D492" s="209"/>
      <c r="E492" s="209">
        <v>0.58823529411764708</v>
      </c>
      <c r="F492" s="209">
        <v>1.781818181818182</v>
      </c>
      <c r="G492" s="209">
        <v>4.8</v>
      </c>
      <c r="H492" s="209">
        <v>1.2142857142857142</v>
      </c>
      <c r="I492" s="209">
        <v>1.4820592823712948</v>
      </c>
      <c r="J492" s="210">
        <v>4.1666666666666661</v>
      </c>
      <c r="K492" s="210"/>
      <c r="L492" s="246">
        <v>1.7981651376146788</v>
      </c>
      <c r="M492" s="211">
        <v>1.9797979797979797</v>
      </c>
      <c r="N492" s="245">
        <v>1.4544505555323624</v>
      </c>
      <c r="O492" s="213"/>
      <c r="P492" s="214"/>
      <c r="Q492" s="214" t="s">
        <v>232</v>
      </c>
      <c r="R492" s="214" t="s">
        <v>232</v>
      </c>
      <c r="S492" s="214" t="s">
        <v>232</v>
      </c>
      <c r="T492" s="214" t="s">
        <v>232</v>
      </c>
      <c r="U492" s="214" t="s">
        <v>232</v>
      </c>
      <c r="V492" s="214" t="s">
        <v>232</v>
      </c>
      <c r="W492" s="214" t="s">
        <v>232</v>
      </c>
      <c r="X492" s="214" t="s">
        <v>232</v>
      </c>
      <c r="Y492" s="222" t="s">
        <v>232</v>
      </c>
      <c r="Z492" s="222">
        <v>4.3568464730290479</v>
      </c>
      <c r="AA492" s="215"/>
      <c r="AB492" s="216">
        <v>4.3568464730290479</v>
      </c>
      <c r="AC492" s="177"/>
      <c r="AD492" s="178">
        <v>2.2727272727272729</v>
      </c>
      <c r="AE492" s="178"/>
      <c r="AF492" s="178">
        <v>9.1029023746701849</v>
      </c>
      <c r="AG492" s="178">
        <v>1.9797979797979797</v>
      </c>
      <c r="AH492" s="178">
        <v>1.2142857142857142</v>
      </c>
      <c r="AI492" s="178">
        <v>1.4820592823712948</v>
      </c>
      <c r="AJ492" s="217">
        <v>1.7981651376146788</v>
      </c>
      <c r="AK492" s="218">
        <v>1.736808264099418</v>
      </c>
      <c r="AL492" s="170">
        <v>42823</v>
      </c>
      <c r="AM492" s="208">
        <v>3.4363906901303419E-3</v>
      </c>
      <c r="AN492" s="209">
        <v>1.3204289927082977E-2</v>
      </c>
      <c r="AO492" s="209"/>
      <c r="AP492" s="209">
        <v>2.7512089854159878E-2</v>
      </c>
      <c r="AQ492" s="209">
        <v>4.4491110676086916E-3</v>
      </c>
      <c r="AR492" s="209">
        <v>0</v>
      </c>
      <c r="AS492" s="209">
        <v>1.1715320348195116E-2</v>
      </c>
      <c r="AT492" s="209">
        <v>0</v>
      </c>
      <c r="AU492" s="210">
        <v>0</v>
      </c>
      <c r="AV492" s="210"/>
      <c r="AW492" s="246">
        <v>5.2689444899134833E-3</v>
      </c>
      <c r="AX492" s="211">
        <v>1.3680327233427422E-2</v>
      </c>
      <c r="AY492" s="212">
        <v>1.6439273071857607E-3</v>
      </c>
      <c r="AZ492" s="177">
        <v>0</v>
      </c>
      <c r="BA492" s="178">
        <v>5.2066525608035541E-2</v>
      </c>
      <c r="BB492" s="178">
        <v>0</v>
      </c>
      <c r="BC492" s="178">
        <v>0</v>
      </c>
      <c r="BD492" s="178">
        <v>4.5601090778091415E-2</v>
      </c>
      <c r="BE492" s="178">
        <v>1.4348218430122617E-2</v>
      </c>
      <c r="BF492" s="178">
        <v>0</v>
      </c>
      <c r="BG492" s="217">
        <v>4.0437026016220137E-2</v>
      </c>
      <c r="BH492" s="218">
        <v>2.392578707517513E-2</v>
      </c>
      <c r="BI492" s="240" t="s">
        <v>273</v>
      </c>
    </row>
    <row r="493" spans="1:61" s="242" customFormat="1" x14ac:dyDescent="0.2">
      <c r="A493" s="170">
        <v>42824</v>
      </c>
      <c r="B493" s="208">
        <v>2.2727272727272729</v>
      </c>
      <c r="C493" s="209">
        <v>1.2795793163891325</v>
      </c>
      <c r="D493" s="209"/>
      <c r="E493" s="209">
        <v>0.58823529411764708</v>
      </c>
      <c r="F493" s="209">
        <v>2.5</v>
      </c>
      <c r="G493" s="209">
        <v>5.2</v>
      </c>
      <c r="H493" s="209">
        <v>1.0830324909747291</v>
      </c>
      <c r="I493" s="209">
        <v>3.9001560062402496</v>
      </c>
      <c r="J493" s="210">
        <v>3.3333333333333335</v>
      </c>
      <c r="K493" s="210"/>
      <c r="L493" s="246">
        <v>2.7431192660550456</v>
      </c>
      <c r="M493" s="211">
        <v>2.0408163265306123</v>
      </c>
      <c r="N493" s="245">
        <v>2.148744923220236</v>
      </c>
      <c r="O493" s="213"/>
      <c r="P493" s="214"/>
      <c r="Q493" s="214" t="s">
        <v>232</v>
      </c>
      <c r="R493" s="214" t="s">
        <v>232</v>
      </c>
      <c r="S493" s="214" t="s">
        <v>232</v>
      </c>
      <c r="T493" s="214" t="s">
        <v>232</v>
      </c>
      <c r="U493" s="214" t="s">
        <v>232</v>
      </c>
      <c r="V493" s="214" t="s">
        <v>232</v>
      </c>
      <c r="W493" s="214" t="s">
        <v>232</v>
      </c>
      <c r="X493" s="214" t="s">
        <v>232</v>
      </c>
      <c r="Y493" s="222" t="s">
        <v>232</v>
      </c>
      <c r="Z493" s="222">
        <v>4.3568464730290479</v>
      </c>
      <c r="AA493" s="215"/>
      <c r="AB493" s="216">
        <v>4.3568464730290479</v>
      </c>
      <c r="AC493" s="177"/>
      <c r="AD493" s="178">
        <v>2.2727272727272729</v>
      </c>
      <c r="AE493" s="178"/>
      <c r="AF493" s="178">
        <v>9.1029023746701849</v>
      </c>
      <c r="AG493" s="178">
        <v>2.0408163265306123</v>
      </c>
      <c r="AH493" s="178">
        <v>1.0830324909747291</v>
      </c>
      <c r="AI493" s="178">
        <v>3.9001560062402496</v>
      </c>
      <c r="AJ493" s="217">
        <v>2.7431192660550456</v>
      </c>
      <c r="AK493" s="218">
        <v>1.3396391863606787</v>
      </c>
      <c r="AL493" s="170">
        <v>42824</v>
      </c>
      <c r="AM493" s="208">
        <v>2.8636589084419519E-4</v>
      </c>
      <c r="AN493" s="209">
        <v>2.095919036044917E-2</v>
      </c>
      <c r="AO493" s="209"/>
      <c r="AP493" s="209">
        <v>0</v>
      </c>
      <c r="AQ493" s="209">
        <v>0.39330141837660831</v>
      </c>
      <c r="AR493" s="209">
        <v>1.3115776306835292E-3</v>
      </c>
      <c r="AS493" s="209">
        <v>5.8313336115173448E-2</v>
      </c>
      <c r="AT493" s="209">
        <v>0</v>
      </c>
      <c r="AU493" s="210">
        <v>0</v>
      </c>
      <c r="AV493" s="210"/>
      <c r="AW493" s="246">
        <v>4.3322432472621981E-3</v>
      </c>
      <c r="AX493" s="211">
        <v>2.2800545389045704E-2</v>
      </c>
      <c r="AY493" s="212">
        <v>2.8733985503520383E-3</v>
      </c>
      <c r="AZ493" s="177">
        <v>0</v>
      </c>
      <c r="BA493" s="178">
        <v>4.3388771340029612E-3</v>
      </c>
      <c r="BB493" s="178">
        <v>0</v>
      </c>
      <c r="BC493" s="178">
        <v>0</v>
      </c>
      <c r="BD493" s="178">
        <v>7.6001817963485693E-2</v>
      </c>
      <c r="BE493" s="178">
        <v>7.1418660275778853E-2</v>
      </c>
      <c r="BF493" s="178">
        <v>0</v>
      </c>
      <c r="BG493" s="217">
        <v>3.3248221391114337E-2</v>
      </c>
      <c r="BH493" s="218">
        <v>3.7316351034943927E-2</v>
      </c>
      <c r="BI493" s="240" t="s">
        <v>273</v>
      </c>
    </row>
    <row r="494" spans="1:61" s="242" customFormat="1" x14ac:dyDescent="0.2">
      <c r="A494" s="170">
        <v>42825</v>
      </c>
      <c r="B494" s="208">
        <v>2.0454545454545454</v>
      </c>
      <c r="C494" s="209">
        <v>1.1023622047244095</v>
      </c>
      <c r="D494" s="209"/>
      <c r="E494" s="209">
        <v>0.44117647058823528</v>
      </c>
      <c r="F494" s="209">
        <v>1.8518518518518516</v>
      </c>
      <c r="G494" s="209">
        <v>4.8</v>
      </c>
      <c r="H494" s="209">
        <v>0.35714285714285715</v>
      </c>
      <c r="I494" s="209">
        <v>3.9001560062402496</v>
      </c>
      <c r="J494" s="210">
        <v>3.6931818181818183</v>
      </c>
      <c r="K494" s="210"/>
      <c r="L494" s="246"/>
      <c r="M494" s="211">
        <v>3.0612244897959182</v>
      </c>
      <c r="N494" s="245">
        <v>0.61072297872790759</v>
      </c>
      <c r="O494" s="213"/>
      <c r="P494" s="214"/>
      <c r="Q494" s="214" t="s">
        <v>232</v>
      </c>
      <c r="R494" s="214" t="s">
        <v>232</v>
      </c>
      <c r="S494" s="214" t="s">
        <v>232</v>
      </c>
      <c r="T494" s="214" t="s">
        <v>232</v>
      </c>
      <c r="U494" s="214" t="s">
        <v>232</v>
      </c>
      <c r="V494" s="214" t="s">
        <v>232</v>
      </c>
      <c r="W494" s="214" t="s">
        <v>232</v>
      </c>
      <c r="X494" s="214" t="s">
        <v>232</v>
      </c>
      <c r="Y494" s="222" t="s">
        <v>232</v>
      </c>
      <c r="Z494" s="222">
        <v>1.0482180293501047</v>
      </c>
      <c r="AA494" s="215"/>
      <c r="AB494" s="216">
        <v>1.0482180293501047</v>
      </c>
      <c r="AC494" s="177"/>
      <c r="AD494" s="178">
        <v>2.0454545454545454</v>
      </c>
      <c r="AE494" s="178"/>
      <c r="AF494" s="178">
        <v>8.8390501319261219</v>
      </c>
      <c r="AG494" s="178">
        <v>3.0612244897959182</v>
      </c>
      <c r="AH494" s="178">
        <v>0.35714285714285715</v>
      </c>
      <c r="AI494" s="178">
        <v>3.9001560062402496</v>
      </c>
      <c r="AJ494" s="217"/>
      <c r="AK494" s="218">
        <v>0.29994745519627986</v>
      </c>
      <c r="AL494" s="170">
        <v>42825</v>
      </c>
      <c r="AM494" s="208">
        <v>2.5200198394289175E-4</v>
      </c>
      <c r="AN494" s="209">
        <v>2.0050958778163038E-2</v>
      </c>
      <c r="AO494" s="209"/>
      <c r="AP494" s="209">
        <v>1.855845114422619E-2</v>
      </c>
      <c r="AQ494" s="209">
        <v>1.512697762986955E-2</v>
      </c>
      <c r="AR494" s="209">
        <v>3.7876108189190225E-4</v>
      </c>
      <c r="AS494" s="209">
        <v>7.002865646336856E-2</v>
      </c>
      <c r="AT494" s="209">
        <v>0</v>
      </c>
      <c r="AU494" s="210">
        <v>1.0392550973251343E-2</v>
      </c>
      <c r="AV494" s="210"/>
      <c r="AW494" s="246">
        <v>2.6110547138904597E-2</v>
      </c>
      <c r="AX494" s="211">
        <v>6.8401636167137111E-3</v>
      </c>
      <c r="AY494" s="212">
        <v>2.5970945076723832E-3</v>
      </c>
      <c r="AZ494" s="177">
        <v>0</v>
      </c>
      <c r="BA494" s="178">
        <v>3.8182118779226059E-3</v>
      </c>
      <c r="BB494" s="178">
        <v>0</v>
      </c>
      <c r="BC494" s="178">
        <v>0</v>
      </c>
      <c r="BD494" s="178">
        <v>2.2800545389045707E-2</v>
      </c>
      <c r="BE494" s="178">
        <v>8.5766878705901481E-2</v>
      </c>
      <c r="BF494" s="178">
        <v>0</v>
      </c>
      <c r="BG494" s="217">
        <v>0.20038792892482421</v>
      </c>
      <c r="BH494" s="218">
        <v>4.6596208779121934E-2</v>
      </c>
      <c r="BI494" s="240">
        <v>4.731266819175748E-2</v>
      </c>
    </row>
    <row r="495" spans="1:61" x14ac:dyDescent="0.2">
      <c r="A495" s="170">
        <v>42828</v>
      </c>
      <c r="B495" s="208">
        <v>2.0431328036322363</v>
      </c>
      <c r="C495" s="209">
        <v>0.52173913043478271</v>
      </c>
      <c r="D495" s="209"/>
      <c r="E495" s="209">
        <v>5.0746268656716413</v>
      </c>
      <c r="F495" s="209">
        <v>1.8481481481481481</v>
      </c>
      <c r="G495" s="209">
        <v>4.8</v>
      </c>
      <c r="H495" s="209">
        <v>1.0714285714285714</v>
      </c>
      <c r="I495" s="209">
        <v>3.8221528861154446</v>
      </c>
      <c r="J495" s="210">
        <v>2.8409090909090908</v>
      </c>
      <c r="K495" s="210"/>
      <c r="L495" s="246">
        <v>1.3761467889908259</v>
      </c>
      <c r="M495" s="210">
        <v>1.9797979797979797</v>
      </c>
      <c r="N495" s="245">
        <v>1.3874154131397871</v>
      </c>
      <c r="O495" s="213"/>
      <c r="P495" s="214"/>
      <c r="Q495" s="214" t="s">
        <v>232</v>
      </c>
      <c r="R495" s="214" t="s">
        <v>232</v>
      </c>
      <c r="S495" s="214" t="s">
        <v>232</v>
      </c>
      <c r="T495" s="214" t="s">
        <v>232</v>
      </c>
      <c r="U495" s="214" t="s">
        <v>232</v>
      </c>
      <c r="V495" s="214" t="s">
        <v>232</v>
      </c>
      <c r="W495" s="214" t="s">
        <v>232</v>
      </c>
      <c r="X495" s="214" t="s">
        <v>232</v>
      </c>
      <c r="Y495" s="222"/>
      <c r="Z495" s="222" t="s">
        <v>232</v>
      </c>
      <c r="AA495" s="215"/>
      <c r="AB495" s="216"/>
      <c r="AC495" s="177"/>
      <c r="AD495" s="178">
        <v>2.0431328036322363</v>
      </c>
      <c r="AE495" s="178"/>
      <c r="AF495" s="178">
        <v>5.1282051282051277</v>
      </c>
      <c r="AG495" s="178">
        <v>1.9797979797979797</v>
      </c>
      <c r="AH495" s="178">
        <v>1.0714285714285714</v>
      </c>
      <c r="AI495" s="178">
        <v>3.8221528861154446</v>
      </c>
      <c r="AJ495" s="217">
        <v>1.3761467889908259</v>
      </c>
      <c r="AK495" s="218">
        <v>1.5010925130789525</v>
      </c>
      <c r="AL495" s="170">
        <v>42828</v>
      </c>
      <c r="AM495" s="208">
        <v>2.5772930175977566E-3</v>
      </c>
      <c r="AN495" s="209">
        <v>0.11471663523952512</v>
      </c>
      <c r="AO495" s="209"/>
      <c r="AP495" s="209">
        <v>0.10946230306471656</v>
      </c>
      <c r="AQ495" s="209">
        <v>0</v>
      </c>
      <c r="AR495" s="209">
        <v>0</v>
      </c>
      <c r="AS495" s="209">
        <v>2.6896971436118373E-2</v>
      </c>
      <c r="AT495" s="209">
        <v>0</v>
      </c>
      <c r="AU495" s="210">
        <v>0</v>
      </c>
      <c r="AV495" s="210"/>
      <c r="AW495" s="246">
        <v>2.8101037279538582E-2</v>
      </c>
      <c r="AX495" s="211">
        <v>1.3680327233427422E-2</v>
      </c>
      <c r="AY495" s="212">
        <v>5.2048160939093674E-3</v>
      </c>
      <c r="AZ495" s="177">
        <v>0</v>
      </c>
      <c r="BA495" s="178">
        <v>3.9049894206026649E-2</v>
      </c>
      <c r="BB495" s="178">
        <v>0</v>
      </c>
      <c r="BC495" s="178">
        <v>8.1228425405298635E-2</v>
      </c>
      <c r="BD495" s="178">
        <v>4.5601090778091415E-2</v>
      </c>
      <c r="BE495" s="178">
        <v>3.294178987889574E-2</v>
      </c>
      <c r="BF495" s="178">
        <v>0</v>
      </c>
      <c r="BG495" s="217">
        <v>0.21566413875317406</v>
      </c>
      <c r="BH495" s="218">
        <v>3.9704006741005639E-2</v>
      </c>
      <c r="BI495" s="240" t="s">
        <v>273</v>
      </c>
    </row>
    <row r="496" spans="1:61" x14ac:dyDescent="0.2">
      <c r="A496" s="170">
        <v>42829</v>
      </c>
      <c r="B496" s="208">
        <v>1.5572858731924359</v>
      </c>
      <c r="C496" s="209">
        <v>0.64236111111111105</v>
      </c>
      <c r="D496" s="209"/>
      <c r="E496" s="209">
        <v>1.4925373134328357</v>
      </c>
      <c r="F496" s="209">
        <v>1.8443078290496999</v>
      </c>
      <c r="G496" s="209">
        <v>2.8000000000000003</v>
      </c>
      <c r="H496" s="209">
        <v>1.0357142857142856</v>
      </c>
      <c r="I496" s="209">
        <v>3.74414976599064</v>
      </c>
      <c r="J496" s="210">
        <v>5.6338028169014089</v>
      </c>
      <c r="K496" s="210"/>
      <c r="L496" s="246">
        <v>1.2844036697247707</v>
      </c>
      <c r="M496" s="210">
        <v>7.9831932773109235</v>
      </c>
      <c r="N496" s="245">
        <v>1.3774307549507121</v>
      </c>
      <c r="O496" s="213"/>
      <c r="P496" s="214"/>
      <c r="Q496" s="214" t="s">
        <v>232</v>
      </c>
      <c r="R496" s="214" t="s">
        <v>232</v>
      </c>
      <c r="S496" s="214" t="s">
        <v>232</v>
      </c>
      <c r="T496" s="214" t="s">
        <v>232</v>
      </c>
      <c r="U496" s="214" t="s">
        <v>232</v>
      </c>
      <c r="V496" s="214" t="s">
        <v>232</v>
      </c>
      <c r="W496" s="214" t="s">
        <v>232</v>
      </c>
      <c r="X496" s="214" t="s">
        <v>232</v>
      </c>
      <c r="Y496" s="222"/>
      <c r="Z496" s="222" t="s">
        <v>232</v>
      </c>
      <c r="AA496" s="215"/>
      <c r="AB496" s="216"/>
      <c r="AC496" s="177"/>
      <c r="AD496" s="178">
        <v>1.5572858731924359</v>
      </c>
      <c r="AE496" s="178"/>
      <c r="AF496" s="178">
        <v>5.230386052303861</v>
      </c>
      <c r="AG496" s="178">
        <v>7.9831932773109235</v>
      </c>
      <c r="AH496" s="178">
        <v>1.0357142857142856</v>
      </c>
      <c r="AI496" s="178">
        <v>3.74414976599064</v>
      </c>
      <c r="AJ496" s="217">
        <v>1.2844036697247707</v>
      </c>
      <c r="AK496" s="218">
        <v>2.359028938445773</v>
      </c>
      <c r="AL496" s="170">
        <v>42829</v>
      </c>
      <c r="AM496" s="208">
        <v>3.0755696676666566E-3</v>
      </c>
      <c r="AN496" s="209">
        <v>1.8513951485063435E-2</v>
      </c>
      <c r="AO496" s="209"/>
      <c r="AP496" s="209">
        <v>3.1744719062492169E-2</v>
      </c>
      <c r="AQ496" s="209">
        <v>8.8982221352173845E-4</v>
      </c>
      <c r="AR496" s="209">
        <v>0</v>
      </c>
      <c r="AS496" s="209">
        <v>2.0095942769563158E-2</v>
      </c>
      <c r="AT496" s="209">
        <v>0</v>
      </c>
      <c r="AU496" s="210">
        <v>1.1055905290692917E-2</v>
      </c>
      <c r="AV496" s="210"/>
      <c r="AW496" s="246">
        <v>3.5126296599423228E-3</v>
      </c>
      <c r="AX496" s="211">
        <v>4.5601090778091408E-3</v>
      </c>
      <c r="AY496" s="212">
        <v>1.9096042713008139E-3</v>
      </c>
      <c r="AZ496" s="177">
        <v>0</v>
      </c>
      <c r="BA496" s="178">
        <v>4.6599540419191801E-2</v>
      </c>
      <c r="BB496" s="178">
        <v>0</v>
      </c>
      <c r="BC496" s="178">
        <v>0.26382992571640995</v>
      </c>
      <c r="BD496" s="178">
        <v>1.5200363592697138E-2</v>
      </c>
      <c r="BE496" s="178">
        <v>2.4612299779011824E-2</v>
      </c>
      <c r="BF496" s="178">
        <v>0</v>
      </c>
      <c r="BG496" s="217">
        <v>2.6958017344146757E-2</v>
      </c>
      <c r="BH496" s="218">
        <v>4.5710068517078414E-2</v>
      </c>
      <c r="BI496" s="240" t="s">
        <v>273</v>
      </c>
    </row>
    <row r="497" spans="1:61" x14ac:dyDescent="0.2">
      <c r="A497" s="170">
        <v>42830</v>
      </c>
      <c r="B497" s="208">
        <v>2.0022246941045605</v>
      </c>
      <c r="C497" s="209">
        <v>1.3689135331831572</v>
      </c>
      <c r="D497" s="209"/>
      <c r="E497" s="209">
        <v>2.0588235294117645</v>
      </c>
      <c r="F497" s="209">
        <v>1.8443078290496999</v>
      </c>
      <c r="G497" s="209">
        <v>4.3999999999999995</v>
      </c>
      <c r="H497" s="209">
        <v>0.7142857142857143</v>
      </c>
      <c r="I497" s="209">
        <v>3.74414976599064</v>
      </c>
      <c r="J497" s="210">
        <v>3.4285714285714288</v>
      </c>
      <c r="K497" s="210"/>
      <c r="L497" s="246">
        <v>1.3425925925925926</v>
      </c>
      <c r="M497" s="210">
        <v>4.9419767907162866</v>
      </c>
      <c r="N497" s="245">
        <v>1.4877894886332577</v>
      </c>
      <c r="O497" s="213"/>
      <c r="P497" s="214"/>
      <c r="Q497" s="214" t="s">
        <v>232</v>
      </c>
      <c r="R497" s="214" t="s">
        <v>232</v>
      </c>
      <c r="S497" s="214" t="s">
        <v>232</v>
      </c>
      <c r="T497" s="214" t="s">
        <v>232</v>
      </c>
      <c r="U497" s="214" t="s">
        <v>232</v>
      </c>
      <c r="V497" s="214" t="s">
        <v>232</v>
      </c>
      <c r="W497" s="214" t="s">
        <v>232</v>
      </c>
      <c r="X497" s="214" t="s">
        <v>232</v>
      </c>
      <c r="Y497" s="222"/>
      <c r="Z497" s="222" t="s">
        <v>232</v>
      </c>
      <c r="AA497" s="215"/>
      <c r="AB497" s="216"/>
      <c r="AC497" s="177"/>
      <c r="AD497" s="178">
        <v>2.0022246941045605</v>
      </c>
      <c r="AE497" s="178"/>
      <c r="AF497" s="178">
        <v>4.9813200498132</v>
      </c>
      <c r="AG497" s="178">
        <v>4.9419767907162866</v>
      </c>
      <c r="AH497" s="178">
        <v>0.7142857142857143</v>
      </c>
      <c r="AI497" s="178">
        <v>3.74414976599064</v>
      </c>
      <c r="AJ497" s="217">
        <v>1.3425925925925926</v>
      </c>
      <c r="AK497" s="218">
        <v>1.1410924556436099</v>
      </c>
      <c r="AL497" s="170">
        <v>42830</v>
      </c>
      <c r="AM497" s="208">
        <v>0</v>
      </c>
      <c r="AN497" s="209">
        <v>1.5370072930996057E-3</v>
      </c>
      <c r="AO497" s="209"/>
      <c r="AP497" s="209">
        <v>4.2326292083322892E-2</v>
      </c>
      <c r="AQ497" s="209">
        <v>0</v>
      </c>
      <c r="AR497" s="209">
        <v>0</v>
      </c>
      <c r="AS497" s="209">
        <v>7.5908255439616299E-3</v>
      </c>
      <c r="AT497" s="209">
        <v>0</v>
      </c>
      <c r="AU497" s="210">
        <v>1.1055905290692917E-3</v>
      </c>
      <c r="AV497" s="210"/>
      <c r="AW497" s="246">
        <v>1.1123327256484022E-2</v>
      </c>
      <c r="AX497" s="211">
        <v>0</v>
      </c>
      <c r="AY497" s="212">
        <v>1.3038607931184925E-3</v>
      </c>
      <c r="AZ497" s="177">
        <v>0</v>
      </c>
      <c r="BA497" s="178">
        <v>0</v>
      </c>
      <c r="BB497" s="178">
        <v>0</v>
      </c>
      <c r="BC497" s="178">
        <v>0</v>
      </c>
      <c r="BD497" s="178">
        <v>0</v>
      </c>
      <c r="BE497" s="178">
        <v>9.296785724386563E-3</v>
      </c>
      <c r="BF497" s="178">
        <v>0</v>
      </c>
      <c r="BG497" s="217">
        <v>8.5367054923131402E-2</v>
      </c>
      <c r="BH497" s="218">
        <v>6.5968219507684519E-3</v>
      </c>
      <c r="BI497" s="240" t="s">
        <v>273</v>
      </c>
    </row>
    <row r="498" spans="1:61" x14ac:dyDescent="0.2">
      <c r="A498" s="170">
        <v>42831</v>
      </c>
      <c r="B498" s="208">
        <v>1.6685205784204671</v>
      </c>
      <c r="C498" s="209">
        <v>1.7094017094017095</v>
      </c>
      <c r="D498" s="209"/>
      <c r="E498" s="209">
        <v>1.3254786450662739</v>
      </c>
      <c r="F498" s="209">
        <v>1.8443761342172511</v>
      </c>
      <c r="G498" s="209">
        <v>4</v>
      </c>
      <c r="H498" s="209">
        <v>1.0357142857142856</v>
      </c>
      <c r="I498" s="209">
        <v>3.74414976599064</v>
      </c>
      <c r="J498" s="210">
        <v>3.9714285714285715</v>
      </c>
      <c r="K498" s="210"/>
      <c r="L498" s="246">
        <v>0.46082949308755761</v>
      </c>
      <c r="M498" s="210">
        <v>4.9419767907162866</v>
      </c>
      <c r="N498" s="245">
        <v>1.4873945219885767</v>
      </c>
      <c r="O498" s="213"/>
      <c r="P498" s="214"/>
      <c r="Q498" s="214"/>
      <c r="R498" s="214"/>
      <c r="S498" s="214"/>
      <c r="T498" s="214">
        <v>3.4591194968553429</v>
      </c>
      <c r="U498" s="214"/>
      <c r="V498" s="214"/>
      <c r="W498" s="214"/>
      <c r="X498" s="214">
        <v>2.4287222808870088</v>
      </c>
      <c r="Y498" s="222"/>
      <c r="Z498" s="222" t="s">
        <v>232</v>
      </c>
      <c r="AA498" s="215"/>
      <c r="AB498" s="216">
        <v>2.9439208888711761</v>
      </c>
      <c r="AC498" s="177">
        <v>5.833333333333333</v>
      </c>
      <c r="AD498" s="178">
        <v>1.6685205784204671</v>
      </c>
      <c r="AE498" s="178"/>
      <c r="AF498" s="178">
        <v>4.9813200498132</v>
      </c>
      <c r="AG498" s="178">
        <v>4.9419767907162866</v>
      </c>
      <c r="AH498" s="178">
        <v>1.0357142857142856</v>
      </c>
      <c r="AI498" s="178">
        <v>3.74414976599064</v>
      </c>
      <c r="AJ498" s="217">
        <v>0.46082949308755761</v>
      </c>
      <c r="AK498" s="218">
        <v>1.3263122711032225</v>
      </c>
      <c r="AL498" s="170">
        <v>42831</v>
      </c>
      <c r="AM498" s="208">
        <v>0</v>
      </c>
      <c r="AN498" s="209">
        <v>2.3334565267966744E-2</v>
      </c>
      <c r="AO498" s="209"/>
      <c r="AP498" s="209">
        <v>1.5497934639739766E-2</v>
      </c>
      <c r="AQ498" s="209">
        <v>1.512697762986955E-2</v>
      </c>
      <c r="AR498" s="209">
        <v>0</v>
      </c>
      <c r="AS498" s="209">
        <v>8.863276068671962E-3</v>
      </c>
      <c r="AT498" s="209">
        <v>0</v>
      </c>
      <c r="AU498" s="210">
        <v>0</v>
      </c>
      <c r="AV498" s="210"/>
      <c r="AW498" s="246">
        <v>3.0442790386166793E-3</v>
      </c>
      <c r="AX498" s="211">
        <v>0</v>
      </c>
      <c r="AY498" s="212">
        <v>8.6242829889655783E-4</v>
      </c>
      <c r="AZ498" s="177">
        <v>0</v>
      </c>
      <c r="BA498" s="178">
        <v>0</v>
      </c>
      <c r="BB498" s="178">
        <v>0</v>
      </c>
      <c r="BC498" s="178">
        <v>4.5163004525346037E-2</v>
      </c>
      <c r="BD498" s="178">
        <v>0</v>
      </c>
      <c r="BE498" s="178">
        <v>1.0855206452751941E-2</v>
      </c>
      <c r="BF498" s="178">
        <v>0</v>
      </c>
      <c r="BG498" s="217">
        <v>2.3363615031593857E-2</v>
      </c>
      <c r="BH498" s="218">
        <v>9.0337076713881415E-3</v>
      </c>
      <c r="BI498" s="240" t="s">
        <v>273</v>
      </c>
    </row>
    <row r="499" spans="1:61" x14ac:dyDescent="0.2">
      <c r="A499" s="170">
        <v>42832</v>
      </c>
      <c r="B499" s="208">
        <v>1.564245810055866</v>
      </c>
      <c r="C499" s="209">
        <v>1.2711864406779663</v>
      </c>
      <c r="D499" s="209"/>
      <c r="E499" s="209">
        <v>1.4705882352941175</v>
      </c>
      <c r="F499" s="209">
        <v>1.8443078290496999</v>
      </c>
      <c r="G499" s="209">
        <v>4</v>
      </c>
      <c r="H499" s="209">
        <v>1.0003572704537336</v>
      </c>
      <c r="I499" s="209">
        <v>3.1225604996096799</v>
      </c>
      <c r="J499" s="210">
        <v>3.8028169014084505</v>
      </c>
      <c r="K499" s="210"/>
      <c r="L499" s="246"/>
      <c r="M499" s="210">
        <v>2.94</v>
      </c>
      <c r="N499" s="245">
        <v>1.8602454444491874</v>
      </c>
      <c r="O499" s="213"/>
      <c r="P499" s="214"/>
      <c r="Q499" s="214"/>
      <c r="R499" s="214"/>
      <c r="S499" s="214"/>
      <c r="T499" s="214">
        <v>3.4591194968553429</v>
      </c>
      <c r="U499" s="214"/>
      <c r="V499" s="214"/>
      <c r="W499" s="214"/>
      <c r="X499" s="214">
        <v>2.4287222808870088</v>
      </c>
      <c r="Y499" s="222"/>
      <c r="Z499" s="222" t="s">
        <v>232</v>
      </c>
      <c r="AA499" s="215"/>
      <c r="AB499" s="216">
        <v>2.9439208888711761</v>
      </c>
      <c r="AC499" s="177">
        <v>1.6666666666666667</v>
      </c>
      <c r="AD499" s="178">
        <v>1.564245810055866</v>
      </c>
      <c r="AE499" s="178"/>
      <c r="AF499" s="178">
        <v>2.4906600249066</v>
      </c>
      <c r="AG499" s="178">
        <v>2.94</v>
      </c>
      <c r="AH499" s="178">
        <v>1.0003572704537336</v>
      </c>
      <c r="AI499" s="178">
        <v>3.1225604996096799</v>
      </c>
      <c r="AJ499" s="217"/>
      <c r="AK499" s="218">
        <v>1.0949575950031536</v>
      </c>
      <c r="AL499" s="170">
        <v>42832</v>
      </c>
      <c r="AM499" s="208">
        <v>1.0309172070391028E-3</v>
      </c>
      <c r="AN499" s="209">
        <v>3.7796406616676666E-2</v>
      </c>
      <c r="AO499" s="209"/>
      <c r="AP499" s="209">
        <v>1.4716526170509189E-2</v>
      </c>
      <c r="AQ499" s="209">
        <v>8.8982221352173832E-3</v>
      </c>
      <c r="AR499" s="209">
        <v>0</v>
      </c>
      <c r="AS499" s="209">
        <v>3.6988820425200311E-2</v>
      </c>
      <c r="AT499" s="209">
        <v>1.4067323653309529E-2</v>
      </c>
      <c r="AU499" s="210">
        <v>0.16495410693713833</v>
      </c>
      <c r="AV499" s="210"/>
      <c r="AW499" s="246">
        <v>1.0303713669164147E-2</v>
      </c>
      <c r="AX499" s="211">
        <v>2.5764616289621647E-2</v>
      </c>
      <c r="AY499" s="212">
        <v>2.4752918379704046E-3</v>
      </c>
      <c r="AZ499" s="177">
        <v>0</v>
      </c>
      <c r="BA499" s="178">
        <v>1.5619957682410661E-2</v>
      </c>
      <c r="BB499" s="178">
        <v>0</v>
      </c>
      <c r="BC499" s="178">
        <v>0</v>
      </c>
      <c r="BD499" s="178">
        <v>8.5882054298738825E-2</v>
      </c>
      <c r="BE499" s="178">
        <v>4.5301678414207361E-2</v>
      </c>
      <c r="BF499" s="178">
        <v>1.8000414143710213E-2</v>
      </c>
      <c r="BG499" s="217">
        <v>7.9076850876163826E-2</v>
      </c>
      <c r="BH499" s="218">
        <v>3.1482594309824065E-2</v>
      </c>
      <c r="BI499" s="240" t="s">
        <v>273</v>
      </c>
    </row>
    <row r="500" spans="1:61" x14ac:dyDescent="0.2">
      <c r="A500" s="170">
        <v>42835</v>
      </c>
      <c r="B500" s="208">
        <v>1.6759776536312849</v>
      </c>
      <c r="C500" s="209">
        <v>0.84745762711864403</v>
      </c>
      <c r="D500" s="209"/>
      <c r="E500" s="209">
        <v>2.0467836257309941</v>
      </c>
      <c r="F500" s="209">
        <v>1.8867212558016679</v>
      </c>
      <c r="G500" s="209">
        <v>3.5714285714285712</v>
      </c>
      <c r="H500" s="209">
        <v>0.18089725036179449</v>
      </c>
      <c r="I500" s="209">
        <v>3.5856573705179287</v>
      </c>
      <c r="J500" s="210">
        <v>2.8169014084507045</v>
      </c>
      <c r="K500" s="210"/>
      <c r="L500" s="246">
        <v>2.7906976744186047</v>
      </c>
      <c r="M500" s="210">
        <v>4.8377695745094229</v>
      </c>
      <c r="N500" s="245">
        <v>1.550448809389176</v>
      </c>
      <c r="O500" s="213"/>
      <c r="P500" s="214"/>
      <c r="Q500" s="214"/>
      <c r="R500" s="214"/>
      <c r="S500" s="214"/>
      <c r="T500" s="214">
        <v>3.4591194968553429</v>
      </c>
      <c r="U500" s="214"/>
      <c r="V500" s="214"/>
      <c r="W500" s="214"/>
      <c r="X500" s="214">
        <v>2.4287222808870088</v>
      </c>
      <c r="Y500" s="222"/>
      <c r="Z500" s="222" t="s">
        <v>232</v>
      </c>
      <c r="AA500" s="215"/>
      <c r="AB500" s="216">
        <v>2.9439208888711761</v>
      </c>
      <c r="AC500" s="177">
        <v>11.100832562442182</v>
      </c>
      <c r="AD500" s="178">
        <v>1.6759776536312849</v>
      </c>
      <c r="AE500" s="178"/>
      <c r="AF500" s="178">
        <v>4.8567870485678704</v>
      </c>
      <c r="AG500" s="178">
        <v>4.8377695745094229</v>
      </c>
      <c r="AH500" s="178">
        <v>0.18089725036179449</v>
      </c>
      <c r="AI500" s="178">
        <v>3.5856573705179287</v>
      </c>
      <c r="AJ500" s="217">
        <v>2.7906976744186047</v>
      </c>
      <c r="AK500" s="218">
        <v>2.1854880018361671</v>
      </c>
      <c r="AL500" s="170">
        <v>42835</v>
      </c>
      <c r="AM500" s="208">
        <v>2.1763807704158834E-4</v>
      </c>
      <c r="AN500" s="209">
        <v>3.4303208223268475E-2</v>
      </c>
      <c r="AO500" s="209"/>
      <c r="AP500" s="209">
        <v>4.6558921291655177E-3</v>
      </c>
      <c r="AQ500" s="209">
        <v>2.2245555338043458E-2</v>
      </c>
      <c r="AR500" s="209">
        <v>5.7388042710894275E-4</v>
      </c>
      <c r="AS500" s="209">
        <v>3.7603106885405295E-2</v>
      </c>
      <c r="AT500" s="209">
        <v>4.092312335508227E-3</v>
      </c>
      <c r="AU500" s="210">
        <v>0</v>
      </c>
      <c r="AV500" s="210"/>
      <c r="AW500" s="246">
        <v>0</v>
      </c>
      <c r="AX500" s="211">
        <v>6.3841527089327971E-2</v>
      </c>
      <c r="AY500" s="212">
        <v>1.9619221965419321E-3</v>
      </c>
      <c r="AZ500" s="177">
        <v>6.8260549598666162E-2</v>
      </c>
      <c r="BA500" s="178">
        <v>3.2975466218422506E-3</v>
      </c>
      <c r="BB500" s="178">
        <v>0</v>
      </c>
      <c r="BC500" s="178">
        <v>0</v>
      </c>
      <c r="BD500" s="178">
        <v>0.21280509029775993</v>
      </c>
      <c r="BE500" s="178">
        <v>4.6054019455487191E-2</v>
      </c>
      <c r="BF500" s="178">
        <v>5.2364841145338794E-3</v>
      </c>
      <c r="BG500" s="217">
        <v>0</v>
      </c>
      <c r="BH500" s="218">
        <v>3.1802589404450896E-2</v>
      </c>
      <c r="BI500" s="240" t="s">
        <v>273</v>
      </c>
    </row>
    <row r="501" spans="1:61" x14ac:dyDescent="0.2">
      <c r="A501" s="170">
        <v>42836</v>
      </c>
      <c r="B501" s="208">
        <v>1.6666666666666667</v>
      </c>
      <c r="C501" s="209">
        <v>1.2068965517241379</v>
      </c>
      <c r="D501" s="209"/>
      <c r="E501" s="209">
        <v>1.1922503725782414</v>
      </c>
      <c r="F501" s="209">
        <v>1.8867212558016679</v>
      </c>
      <c r="G501" s="209">
        <v>3.9682539682539679</v>
      </c>
      <c r="H501" s="209">
        <v>0.18057060310581438</v>
      </c>
      <c r="I501" s="209">
        <v>3.5856573705179287</v>
      </c>
      <c r="J501" s="210">
        <v>1.4084507042253522</v>
      </c>
      <c r="K501" s="210"/>
      <c r="L501" s="246">
        <v>2.7748540809491913</v>
      </c>
      <c r="M501" s="210">
        <v>3.0713058419243984</v>
      </c>
      <c r="N501" s="245">
        <v>0.91587103211342769</v>
      </c>
      <c r="O501" s="213"/>
      <c r="P501" s="214"/>
      <c r="Q501" s="214"/>
      <c r="R501" s="214"/>
      <c r="S501" s="214"/>
      <c r="T501" s="214">
        <v>3.4591194968553429</v>
      </c>
      <c r="U501" s="214"/>
      <c r="V501" s="214"/>
      <c r="W501" s="214"/>
      <c r="X501" s="214">
        <v>2.4287222808870088</v>
      </c>
      <c r="Y501" s="222"/>
      <c r="Z501" s="222" t="s">
        <v>232</v>
      </c>
      <c r="AA501" s="215"/>
      <c r="AB501" s="216">
        <v>2.9439208888711761</v>
      </c>
      <c r="AC501" s="177"/>
      <c r="AD501" s="178">
        <v>1.6666666666666667</v>
      </c>
      <c r="AE501" s="178"/>
      <c r="AF501" s="178"/>
      <c r="AG501" s="178">
        <v>3.0713058419243984</v>
      </c>
      <c r="AH501" s="178">
        <v>0.18057060310581438</v>
      </c>
      <c r="AI501" s="178">
        <v>3.5856573705179287</v>
      </c>
      <c r="AJ501" s="217">
        <v>2.7748540809491913</v>
      </c>
      <c r="AK501" s="218">
        <v>0.51601906528279207</v>
      </c>
      <c r="AL501" s="170">
        <v>42836</v>
      </c>
      <c r="AM501" s="208">
        <v>1.4375567720378598E-3</v>
      </c>
      <c r="AN501" s="209">
        <v>2.1657830039130809E-2</v>
      </c>
      <c r="AO501" s="209"/>
      <c r="AP501" s="209">
        <v>3.1256338769223055E-2</v>
      </c>
      <c r="AQ501" s="209">
        <v>0</v>
      </c>
      <c r="AR501" s="209">
        <v>0</v>
      </c>
      <c r="AS501" s="209">
        <v>5.3179656412031769E-2</v>
      </c>
      <c r="AT501" s="209">
        <v>0</v>
      </c>
      <c r="AU501" s="210">
        <v>0</v>
      </c>
      <c r="AV501" s="210"/>
      <c r="AW501" s="246">
        <v>1.8734024853025721E-3</v>
      </c>
      <c r="AX501" s="211">
        <v>2.850068173630713E-2</v>
      </c>
      <c r="AY501" s="212">
        <v>2.349401830358964E-3</v>
      </c>
      <c r="AZ501" s="177">
        <v>7.7046560933147934E-2</v>
      </c>
      <c r="BA501" s="178">
        <v>2.1781163212694864E-2</v>
      </c>
      <c r="BB501" s="178">
        <v>0</v>
      </c>
      <c r="BC501" s="178">
        <v>0.75997314809197403</v>
      </c>
      <c r="BD501" s="178">
        <v>9.500227245435712E-2</v>
      </c>
      <c r="BE501" s="178">
        <v>6.513123871651165E-2</v>
      </c>
      <c r="BF501" s="178">
        <v>0</v>
      </c>
      <c r="BG501" s="217">
        <v>1.4377609250211604E-2</v>
      </c>
      <c r="BH501" s="218">
        <v>9.9863084530849286E-2</v>
      </c>
      <c r="BI501" s="240" t="s">
        <v>273</v>
      </c>
    </row>
    <row r="502" spans="1:61" x14ac:dyDescent="0.2">
      <c r="A502" s="170">
        <v>42837</v>
      </c>
      <c r="B502" s="208">
        <v>1.2087912087912089</v>
      </c>
      <c r="C502" s="209">
        <v>1.2068965517241379</v>
      </c>
      <c r="D502" s="209"/>
      <c r="E502" s="209">
        <v>0.74626865671641784</v>
      </c>
      <c r="F502" s="209">
        <v>7.3582128976265055</v>
      </c>
      <c r="G502" s="209">
        <v>3.9682539682539679</v>
      </c>
      <c r="H502" s="209">
        <v>2.2801302931596092</v>
      </c>
      <c r="I502" s="209">
        <v>3.4615384615384617</v>
      </c>
      <c r="J502" s="210">
        <v>2.7397260273972601</v>
      </c>
      <c r="K502" s="210"/>
      <c r="L502" s="246">
        <v>2.7627906976744185</v>
      </c>
      <c r="M502" s="210">
        <v>5.4478099803878841</v>
      </c>
      <c r="N502" s="245">
        <v>1.9141575646399889</v>
      </c>
      <c r="O502" s="213"/>
      <c r="P502" s="214"/>
      <c r="Q502" s="214"/>
      <c r="R502" s="214"/>
      <c r="S502" s="214"/>
      <c r="T502" s="214">
        <v>3.4591194968553429</v>
      </c>
      <c r="U502" s="214"/>
      <c r="V502" s="214"/>
      <c r="W502" s="214"/>
      <c r="X502" s="214">
        <v>2.4287222808870088</v>
      </c>
      <c r="Y502" s="222"/>
      <c r="Z502" s="222" t="s">
        <v>232</v>
      </c>
      <c r="AA502" s="215"/>
      <c r="AB502" s="216">
        <v>2.9439208888711761</v>
      </c>
      <c r="AC502" s="177">
        <v>5.7504873294346979</v>
      </c>
      <c r="AD502" s="178">
        <v>1.2087912087912089</v>
      </c>
      <c r="AE502" s="178"/>
      <c r="AF502" s="178"/>
      <c r="AG502" s="178">
        <v>5.4478099803878841</v>
      </c>
      <c r="AH502" s="178">
        <v>2.2801302931596092</v>
      </c>
      <c r="AI502" s="178">
        <v>3.4615384615384617</v>
      </c>
      <c r="AJ502" s="217">
        <v>2.7627906976744185</v>
      </c>
      <c r="AK502" s="218">
        <v>1.9922686175674065</v>
      </c>
      <c r="AL502" s="170">
        <v>42837</v>
      </c>
      <c r="AM502" s="208">
        <v>8.2187010672284018E-3</v>
      </c>
      <c r="AN502" s="209">
        <v>0</v>
      </c>
      <c r="AO502" s="209"/>
      <c r="AP502" s="209">
        <v>1.6018873619226815E-2</v>
      </c>
      <c r="AQ502" s="209">
        <v>2.6694666405652151E-3</v>
      </c>
      <c r="AR502" s="209">
        <v>0</v>
      </c>
      <c r="AS502" s="209">
        <v>2.4571458408199492E-3</v>
      </c>
      <c r="AT502" s="209">
        <v>2.0461561677541134E-2</v>
      </c>
      <c r="AU502" s="210">
        <v>5.5279526453464586E-3</v>
      </c>
      <c r="AV502" s="210"/>
      <c r="AW502" s="246">
        <v>1.6392271746397504E-3</v>
      </c>
      <c r="AX502" s="211">
        <v>6.3841527089327985E-3</v>
      </c>
      <c r="AY502" s="212">
        <v>1.7436583521766422E-3</v>
      </c>
      <c r="AZ502" s="177">
        <v>4.7309291801055753E-2</v>
      </c>
      <c r="BA502" s="178">
        <v>0.12452577374588499</v>
      </c>
      <c r="BB502" s="178">
        <v>0</v>
      </c>
      <c r="BC502" s="178">
        <v>0</v>
      </c>
      <c r="BD502" s="178">
        <v>2.1280509029775994E-2</v>
      </c>
      <c r="BE502" s="178">
        <v>3.0093641651193501E-3</v>
      </c>
      <c r="BF502" s="178">
        <v>2.6182420572669399E-2</v>
      </c>
      <c r="BG502" s="217">
        <v>1.2580408093935156E-2</v>
      </c>
      <c r="BH502" s="218">
        <v>4.1427057250534714E-2</v>
      </c>
      <c r="BI502" s="240" t="s">
        <v>273</v>
      </c>
    </row>
    <row r="503" spans="1:61" x14ac:dyDescent="0.2">
      <c r="A503" s="170">
        <v>42838</v>
      </c>
      <c r="B503" s="208">
        <v>0.43956043956043955</v>
      </c>
      <c r="C503" s="209">
        <v>0.94991364421416236</v>
      </c>
      <c r="D503" s="209"/>
      <c r="E503" s="209">
        <v>0.74626865671641784</v>
      </c>
      <c r="F503" s="209">
        <v>2.9592592592592593</v>
      </c>
      <c r="G503" s="209">
        <v>3.9682539682539679</v>
      </c>
      <c r="H503" s="209">
        <v>1.8531976744186047</v>
      </c>
      <c r="I503" s="209">
        <v>2.6923076923076925</v>
      </c>
      <c r="J503" s="210">
        <v>2.7397260273972601</v>
      </c>
      <c r="K503" s="210"/>
      <c r="L503" s="246">
        <v>1.2990654205607477</v>
      </c>
      <c r="M503" s="210">
        <v>7.6269339725430374</v>
      </c>
      <c r="N503" s="245">
        <v>1.2159231731550073</v>
      </c>
      <c r="O503" s="213"/>
      <c r="P503" s="214"/>
      <c r="Q503" s="214"/>
      <c r="R503" s="214"/>
      <c r="S503" s="214"/>
      <c r="T503" s="214">
        <v>3.4591194968553429</v>
      </c>
      <c r="U503" s="214"/>
      <c r="V503" s="214"/>
      <c r="W503" s="214"/>
      <c r="X503" s="214"/>
      <c r="Y503" s="222"/>
      <c r="Z503" s="222" t="s">
        <v>232</v>
      </c>
      <c r="AA503" s="215"/>
      <c r="AB503" s="216">
        <v>3.4591194968553429</v>
      </c>
      <c r="AC503" s="177"/>
      <c r="AD503" s="178">
        <v>0.43956043956043955</v>
      </c>
      <c r="AE503" s="178"/>
      <c r="AF503" s="178"/>
      <c r="AG503" s="178">
        <v>7.6269339725430374</v>
      </c>
      <c r="AH503" s="178">
        <v>1.8531976744186047</v>
      </c>
      <c r="AI503" s="178">
        <v>2.6923076923076925</v>
      </c>
      <c r="AJ503" s="217">
        <v>1.2990654205607477</v>
      </c>
      <c r="AK503" s="218">
        <v>0.85682068295228131</v>
      </c>
      <c r="AL503" s="170">
        <v>42838</v>
      </c>
      <c r="AM503" s="208">
        <v>2.2164719951340707E-2</v>
      </c>
      <c r="AN503" s="209">
        <v>6.9863967868163891E-4</v>
      </c>
      <c r="AO503" s="209"/>
      <c r="AP503" s="209">
        <v>2.3605047508006995E-2</v>
      </c>
      <c r="AQ503" s="209">
        <v>4.2711466249043442E-2</v>
      </c>
      <c r="AR503" s="209">
        <v>0</v>
      </c>
      <c r="AS503" s="209">
        <v>1.5576549526626467E-2</v>
      </c>
      <c r="AT503" s="209">
        <v>0</v>
      </c>
      <c r="AU503" s="210">
        <v>0</v>
      </c>
      <c r="AV503" s="210"/>
      <c r="AW503" s="246">
        <v>1.229420380979813E-2</v>
      </c>
      <c r="AX503" s="211">
        <v>0</v>
      </c>
      <c r="AY503" s="212">
        <v>4.1797117462162078E-3</v>
      </c>
      <c r="AZ503" s="177">
        <v>0</v>
      </c>
      <c r="BA503" s="178">
        <v>0.33582909017182921</v>
      </c>
      <c r="BB503" s="178">
        <v>0</v>
      </c>
      <c r="BC503" s="178">
        <v>0</v>
      </c>
      <c r="BD503" s="178">
        <v>0</v>
      </c>
      <c r="BE503" s="178">
        <v>1.9077219261024451E-2</v>
      </c>
      <c r="BF503" s="178">
        <v>0</v>
      </c>
      <c r="BG503" s="217">
        <v>9.4353060704513658E-2</v>
      </c>
      <c r="BH503" s="218">
        <v>0.10658298151801267</v>
      </c>
      <c r="BI503" s="240" t="s">
        <v>273</v>
      </c>
    </row>
    <row r="504" spans="1:61" x14ac:dyDescent="0.2">
      <c r="A504" s="170">
        <v>42843</v>
      </c>
      <c r="B504" s="208">
        <v>2.197802197802198</v>
      </c>
      <c r="C504" s="209">
        <v>0.86805555555555558</v>
      </c>
      <c r="D504" s="209"/>
      <c r="E504" s="209">
        <v>2.0895522388059704</v>
      </c>
      <c r="F504" s="209">
        <v>2.9591496611236621</v>
      </c>
      <c r="G504" s="209">
        <v>1.9230769230769231</v>
      </c>
      <c r="H504" s="209">
        <v>0.18181818181818182</v>
      </c>
      <c r="I504" s="209">
        <v>8.7692307692307701</v>
      </c>
      <c r="J504" s="210">
        <v>2.7397260273972601</v>
      </c>
      <c r="K504" s="210"/>
      <c r="L504" s="246">
        <v>2.3084112149532707</v>
      </c>
      <c r="M504" s="210">
        <v>7.6269339725430374</v>
      </c>
      <c r="N504" s="245">
        <v>1.0955723203680527</v>
      </c>
      <c r="O504" s="213"/>
      <c r="P504" s="214"/>
      <c r="Q504" s="214"/>
      <c r="R504" s="214"/>
      <c r="S504" s="214"/>
      <c r="T504" s="214">
        <v>3.4591194968553429</v>
      </c>
      <c r="U504" s="214"/>
      <c r="V504" s="214"/>
      <c r="W504" s="214"/>
      <c r="X504" s="214"/>
      <c r="Y504" s="222">
        <v>5.8064516129032313</v>
      </c>
      <c r="Z504" s="222" t="s">
        <v>232</v>
      </c>
      <c r="AA504" s="215"/>
      <c r="AB504" s="216">
        <v>4.6327855548792876</v>
      </c>
      <c r="AC504" s="177"/>
      <c r="AD504" s="178">
        <v>2.197802197802198</v>
      </c>
      <c r="AE504" s="178"/>
      <c r="AF504" s="178"/>
      <c r="AG504" s="178">
        <v>7.6269339725430374</v>
      </c>
      <c r="AH504" s="178">
        <v>0.18181818181818182</v>
      </c>
      <c r="AI504" s="178">
        <v>8.7692307692307701</v>
      </c>
      <c r="AJ504" s="217">
        <v>2.3084112149532707</v>
      </c>
      <c r="AK504" s="218">
        <v>0.26818965008812712</v>
      </c>
      <c r="AL504" s="170">
        <v>42843</v>
      </c>
      <c r="AM504" s="208">
        <v>0</v>
      </c>
      <c r="AN504" s="209">
        <v>6.6510497410492031E-2</v>
      </c>
      <c r="AO504" s="209"/>
      <c r="AP504" s="209">
        <v>0.14436521469034899</v>
      </c>
      <c r="AQ504" s="209">
        <v>2.6694666405652151E-3</v>
      </c>
      <c r="AR504" s="209">
        <v>1.565128437569844E-4</v>
      </c>
      <c r="AS504" s="209">
        <v>3.7427596468203879E-2</v>
      </c>
      <c r="AT504" s="209">
        <v>4.8596208984160189E-3</v>
      </c>
      <c r="AU504" s="210">
        <v>0</v>
      </c>
      <c r="AV504" s="210"/>
      <c r="AW504" s="246">
        <v>0</v>
      </c>
      <c r="AX504" s="211">
        <v>0</v>
      </c>
      <c r="AY504" s="212">
        <v>5.2407846675126364E-3</v>
      </c>
      <c r="AZ504" s="177">
        <v>2.1627104823339776E-2</v>
      </c>
      <c r="BA504" s="178">
        <v>0</v>
      </c>
      <c r="BB504" s="178">
        <v>0</v>
      </c>
      <c r="BC504" s="178">
        <v>0</v>
      </c>
      <c r="BD504" s="178">
        <v>0</v>
      </c>
      <c r="BE504" s="178">
        <v>4.5839064872264391E-2</v>
      </c>
      <c r="BF504" s="178">
        <v>6.2183248860089831E-3</v>
      </c>
      <c r="BG504" s="217">
        <v>0</v>
      </c>
      <c r="BH504" s="218">
        <v>2.2251966580204032E-2</v>
      </c>
      <c r="BI504" s="240" t="s">
        <v>273</v>
      </c>
    </row>
    <row r="505" spans="1:61" x14ac:dyDescent="0.2">
      <c r="A505" s="170">
        <v>42844</v>
      </c>
      <c r="B505" s="208">
        <v>1.1111111111111112</v>
      </c>
      <c r="C505" s="209">
        <v>0.88288288288288286</v>
      </c>
      <c r="D505" s="209"/>
      <c r="E505" s="209">
        <v>2.0588235294117645</v>
      </c>
      <c r="F505" s="209">
        <v>1.8072727272727271</v>
      </c>
      <c r="G505" s="209">
        <v>0.76923076923076927</v>
      </c>
      <c r="H505" s="209">
        <v>5.4181818181818189</v>
      </c>
      <c r="I505" s="209">
        <v>8.7692307692307701</v>
      </c>
      <c r="J505" s="210">
        <v>2.7397260273972601</v>
      </c>
      <c r="K505" s="210"/>
      <c r="L505" s="246">
        <v>1.273705066515709</v>
      </c>
      <c r="M505" s="210">
        <v>8.7164959686206149</v>
      </c>
      <c r="N505" s="245">
        <v>1.9728591024887316</v>
      </c>
      <c r="O505" s="213"/>
      <c r="P505" s="214"/>
      <c r="Q505" s="214"/>
      <c r="R505" s="214"/>
      <c r="S505" s="214"/>
      <c r="T505" s="214">
        <v>3.4591194968553429</v>
      </c>
      <c r="U505" s="214"/>
      <c r="V505" s="214"/>
      <c r="W505" s="214"/>
      <c r="X505" s="214"/>
      <c r="Y505" s="222">
        <v>5.8064516129032313</v>
      </c>
      <c r="Z505" s="222" t="s">
        <v>232</v>
      </c>
      <c r="AA505" s="215"/>
      <c r="AB505" s="216">
        <v>4.6327855548792876</v>
      </c>
      <c r="AC505" s="177"/>
      <c r="AD505" s="178">
        <v>1.1111111111111112</v>
      </c>
      <c r="AE505" s="178"/>
      <c r="AF505" s="178"/>
      <c r="AG505" s="178">
        <v>8.7164959686206149</v>
      </c>
      <c r="AH505" s="178">
        <v>5.4181818181818189</v>
      </c>
      <c r="AI505" s="178">
        <v>8.7692307692307701</v>
      </c>
      <c r="AJ505" s="217">
        <v>1.273705066515709</v>
      </c>
      <c r="AK505" s="218">
        <v>1.2452330920694217</v>
      </c>
      <c r="AL505" s="170">
        <v>42844</v>
      </c>
      <c r="AM505" s="208">
        <v>2.8636589084419519E-4</v>
      </c>
      <c r="AN505" s="209">
        <v>6.9863967868163891E-4</v>
      </c>
      <c r="AO505" s="209"/>
      <c r="AP505" s="209">
        <v>0.15305838391053916</v>
      </c>
      <c r="AQ505" s="209">
        <v>5.3389332811304303E-3</v>
      </c>
      <c r="AR505" s="209">
        <v>0</v>
      </c>
      <c r="AS505" s="209">
        <v>0</v>
      </c>
      <c r="AT505" s="209">
        <v>0</v>
      </c>
      <c r="AU505" s="210">
        <v>0</v>
      </c>
      <c r="AV505" s="210"/>
      <c r="AW505" s="246">
        <v>2.3417531066282152E-3</v>
      </c>
      <c r="AX505" s="211">
        <v>0</v>
      </c>
      <c r="AY505" s="212">
        <v>3.9132173145192623E-3</v>
      </c>
      <c r="AZ505" s="177">
        <v>0</v>
      </c>
      <c r="BA505" s="178">
        <v>4.3388771340029612E-3</v>
      </c>
      <c r="BB505" s="178">
        <v>0</v>
      </c>
      <c r="BC505" s="178">
        <v>0</v>
      </c>
      <c r="BD505" s="178">
        <v>0</v>
      </c>
      <c r="BE505" s="178">
        <v>0</v>
      </c>
      <c r="BF505" s="178">
        <v>0</v>
      </c>
      <c r="BG505" s="217">
        <v>1.7972011562764508E-2</v>
      </c>
      <c r="BH505" s="218">
        <v>1.7230505095290733E-3</v>
      </c>
      <c r="BI505" s="240" t="s">
        <v>273</v>
      </c>
    </row>
    <row r="506" spans="1:61" x14ac:dyDescent="0.2">
      <c r="A506" s="170">
        <v>42845</v>
      </c>
      <c r="B506" s="208">
        <v>2.2222222222222223</v>
      </c>
      <c r="C506" s="209">
        <v>0.8725686238865662</v>
      </c>
      <c r="D506" s="209"/>
      <c r="E506" s="209">
        <v>2.0588235294117645</v>
      </c>
      <c r="F506" s="209">
        <v>7.8535714285714295</v>
      </c>
      <c r="G506" s="209">
        <v>3.7593984962406015</v>
      </c>
      <c r="H506" s="209">
        <v>2.9090909090909092</v>
      </c>
      <c r="I506" s="209">
        <v>8.7692307692307701</v>
      </c>
      <c r="J506" s="210">
        <v>2.7777777777777777</v>
      </c>
      <c r="K506" s="210"/>
      <c r="L506" s="246">
        <v>1.1346153846153846</v>
      </c>
      <c r="M506" s="210">
        <v>8.6757990867579906</v>
      </c>
      <c r="N506" s="245">
        <v>7.5165201257956191</v>
      </c>
      <c r="O506" s="213"/>
      <c r="P506" s="214"/>
      <c r="Q506" s="214"/>
      <c r="R506" s="214"/>
      <c r="S506" s="214"/>
      <c r="T506" s="214">
        <v>3.4591194968553429</v>
      </c>
      <c r="U506" s="214"/>
      <c r="V506" s="214"/>
      <c r="W506" s="214"/>
      <c r="X506" s="214">
        <v>2.8511087645195383</v>
      </c>
      <c r="Y506" s="222" t="s">
        <v>232</v>
      </c>
      <c r="Z506" s="222" t="s">
        <v>232</v>
      </c>
      <c r="AA506" s="215"/>
      <c r="AB506" s="216">
        <v>3.1551141306874406</v>
      </c>
      <c r="AC506" s="177"/>
      <c r="AD506" s="178">
        <v>2.2222222222222223</v>
      </c>
      <c r="AE506" s="178"/>
      <c r="AF506" s="178"/>
      <c r="AG506" s="178">
        <v>8.6757990867579906</v>
      </c>
      <c r="AH506" s="178">
        <v>2.9090909090909092</v>
      </c>
      <c r="AI506" s="178">
        <v>8.7692307692307701</v>
      </c>
      <c r="AJ506" s="217">
        <v>1.1346153846153846</v>
      </c>
      <c r="AK506" s="218">
        <v>2.5574365842709859</v>
      </c>
      <c r="AL506" s="170">
        <v>42845</v>
      </c>
      <c r="AM506" s="208">
        <v>0</v>
      </c>
      <c r="AN506" s="209">
        <v>9.2919077264657975E-3</v>
      </c>
      <c r="AO506" s="209"/>
      <c r="AP506" s="209">
        <v>0</v>
      </c>
      <c r="AQ506" s="209">
        <v>0.90583901336512962</v>
      </c>
      <c r="AR506" s="209">
        <v>3.130256875139688E-4</v>
      </c>
      <c r="AS506" s="209">
        <v>0</v>
      </c>
      <c r="AT506" s="209">
        <v>7.1615465871393965E-3</v>
      </c>
      <c r="AU506" s="210">
        <v>2.4322991639524418E-2</v>
      </c>
      <c r="AV506" s="210"/>
      <c r="AW506" s="246">
        <v>4.6835062132564304E-3</v>
      </c>
      <c r="AX506" s="211">
        <v>2.9640709005759416E-3</v>
      </c>
      <c r="AY506" s="212">
        <v>1.3422817694674386E-3</v>
      </c>
      <c r="AZ506" s="177">
        <v>0</v>
      </c>
      <c r="BA506" s="178">
        <v>0</v>
      </c>
      <c r="BB506" s="178">
        <v>0</v>
      </c>
      <c r="BC506" s="178">
        <v>0</v>
      </c>
      <c r="BD506" s="178">
        <v>9.8802363352531401E-3</v>
      </c>
      <c r="BE506" s="178">
        <v>0</v>
      </c>
      <c r="BF506" s="178">
        <v>9.16384720043429E-3</v>
      </c>
      <c r="BG506" s="217">
        <v>3.5944023125529016E-2</v>
      </c>
      <c r="BH506" s="218">
        <v>1.9938155895979277E-3</v>
      </c>
      <c r="BI506" s="240" t="s">
        <v>273</v>
      </c>
    </row>
    <row r="507" spans="1:61" x14ac:dyDescent="0.2">
      <c r="A507" s="170">
        <v>42846</v>
      </c>
      <c r="B507" s="208">
        <v>1.6666666666666667</v>
      </c>
      <c r="C507" s="209">
        <v>0.89090909090909098</v>
      </c>
      <c r="D507" s="209"/>
      <c r="E507" s="209">
        <v>1.4705882352941175</v>
      </c>
      <c r="F507" s="209">
        <v>1.785778063502268</v>
      </c>
      <c r="G507" s="209">
        <v>4.1353383458646613</v>
      </c>
      <c r="H507" s="209">
        <v>1.7647058823529411</v>
      </c>
      <c r="I507" s="209">
        <v>8.90625</v>
      </c>
      <c r="J507" s="210">
        <v>2.7397260273972601</v>
      </c>
      <c r="K507" s="210"/>
      <c r="L507" s="246">
        <v>6.9375619425173438</v>
      </c>
      <c r="M507" s="210">
        <v>7.6103500761035008</v>
      </c>
      <c r="N507" s="245">
        <v>2.0116578665923819</v>
      </c>
      <c r="O507" s="213"/>
      <c r="P507" s="214"/>
      <c r="Q507" s="214"/>
      <c r="R507" s="214"/>
      <c r="S507" s="214"/>
      <c r="T507" s="214">
        <v>3.4591194968553429</v>
      </c>
      <c r="U507" s="214"/>
      <c r="V507" s="214"/>
      <c r="W507" s="214"/>
      <c r="X507" s="214">
        <v>2.8511087645195383</v>
      </c>
      <c r="Y507" s="222">
        <v>6.0000000000000036</v>
      </c>
      <c r="Z507" s="222" t="s">
        <v>232</v>
      </c>
      <c r="AA507" s="215"/>
      <c r="AB507" s="216">
        <v>4.1034094204582949</v>
      </c>
      <c r="AC507" s="177"/>
      <c r="AD507" s="178">
        <v>1.6666666666666667</v>
      </c>
      <c r="AE507" s="178"/>
      <c r="AF507" s="178"/>
      <c r="AG507" s="178">
        <v>7.6103500761035008</v>
      </c>
      <c r="AH507" s="178">
        <v>1.7647058823529411</v>
      </c>
      <c r="AI507" s="178">
        <v>8.90625</v>
      </c>
      <c r="AJ507" s="217">
        <v>6.9375619425173438</v>
      </c>
      <c r="AK507" s="218">
        <v>7.2834006013435868</v>
      </c>
      <c r="AL507" s="170">
        <v>42846</v>
      </c>
      <c r="AM507" s="208">
        <v>0</v>
      </c>
      <c r="AN507" s="209">
        <v>1.0828915019565405E-2</v>
      </c>
      <c r="AO507" s="209"/>
      <c r="AP507" s="209">
        <v>0</v>
      </c>
      <c r="AQ507" s="209">
        <v>0.75456923706643408</v>
      </c>
      <c r="AR507" s="209">
        <v>0</v>
      </c>
      <c r="AS507" s="209">
        <v>3.2908203225267179E-3</v>
      </c>
      <c r="AT507" s="209">
        <v>0.1278847604846321</v>
      </c>
      <c r="AU507" s="210">
        <v>2.2111810581385834E-3</v>
      </c>
      <c r="AV507" s="210"/>
      <c r="AW507" s="246">
        <v>1.7563148299711614E-3</v>
      </c>
      <c r="AX507" s="211">
        <v>1.0488250878961025E-2</v>
      </c>
      <c r="AY507" s="212">
        <v>1.3480040425406861E-3</v>
      </c>
      <c r="AZ507" s="177">
        <v>0</v>
      </c>
      <c r="BA507" s="178">
        <v>0</v>
      </c>
      <c r="BB507" s="178">
        <v>0</v>
      </c>
      <c r="BC507" s="178">
        <v>0</v>
      </c>
      <c r="BD507" s="178">
        <v>3.4960836263203419E-2</v>
      </c>
      <c r="BE507" s="178">
        <v>4.030398435427701E-3</v>
      </c>
      <c r="BF507" s="178">
        <v>0.16364012857918375</v>
      </c>
      <c r="BG507" s="217">
        <v>1.3479008672073379E-2</v>
      </c>
      <c r="BH507" s="218">
        <v>1.5655144629435579E-2</v>
      </c>
      <c r="BI507" s="240" t="s">
        <v>273</v>
      </c>
    </row>
    <row r="508" spans="1:61" x14ac:dyDescent="0.2">
      <c r="A508" s="170">
        <v>42849</v>
      </c>
      <c r="B508" s="208">
        <v>1.1111111111111112</v>
      </c>
      <c r="C508" s="209">
        <v>0.88304198954766622</v>
      </c>
      <c r="D508" s="209"/>
      <c r="E508" s="209">
        <v>1.4705882352941175</v>
      </c>
      <c r="F508" s="209">
        <v>3.5644130147505266</v>
      </c>
      <c r="G508" s="209">
        <v>6.0150375939849621</v>
      </c>
      <c r="H508" s="209">
        <v>5.0787401574803148</v>
      </c>
      <c r="I508" s="209">
        <v>8.7692307692307701</v>
      </c>
      <c r="J508" s="210">
        <v>2.7777777777777777</v>
      </c>
      <c r="K508" s="210"/>
      <c r="L508" s="246">
        <v>2.4752475247524752</v>
      </c>
      <c r="M508" s="210">
        <v>7.6103500761035008</v>
      </c>
      <c r="N508" s="245">
        <v>1.7574672162082987</v>
      </c>
      <c r="O508" s="213"/>
      <c r="P508" s="214"/>
      <c r="Q508" s="214"/>
      <c r="R508" s="214"/>
      <c r="S508" s="214"/>
      <c r="T508" s="214">
        <v>3.4591194968553429</v>
      </c>
      <c r="U508" s="214"/>
      <c r="V508" s="214"/>
      <c r="W508" s="214"/>
      <c r="X508" s="214" t="s">
        <v>232</v>
      </c>
      <c r="Y508" s="222">
        <v>6.0000000000000036</v>
      </c>
      <c r="Z508" s="222" t="s">
        <v>232</v>
      </c>
      <c r="AA508" s="215"/>
      <c r="AB508" s="216">
        <v>4.7295597484276737</v>
      </c>
      <c r="AC508" s="177">
        <v>11.851851851851853</v>
      </c>
      <c r="AD508" s="178">
        <v>1.1111111111111112</v>
      </c>
      <c r="AE508" s="178"/>
      <c r="AF508" s="178"/>
      <c r="AG508" s="178">
        <v>7.6103500761035008</v>
      </c>
      <c r="AH508" s="178">
        <v>5.0787401574803148</v>
      </c>
      <c r="AI508" s="178">
        <v>8.7692307692307701</v>
      </c>
      <c r="AJ508" s="217">
        <v>2.4752475247524752</v>
      </c>
      <c r="AK508" s="218">
        <v>2.3307748156139239</v>
      </c>
      <c r="AL508" s="170">
        <v>42849</v>
      </c>
      <c r="AM508" s="208">
        <v>4.4100347190006058E-3</v>
      </c>
      <c r="AN508" s="209">
        <v>7.3357166261572094E-3</v>
      </c>
      <c r="AO508" s="209"/>
      <c r="AP508" s="209">
        <v>2.6763240071147242E-2</v>
      </c>
      <c r="AQ508" s="209">
        <v>0</v>
      </c>
      <c r="AR508" s="209">
        <v>0</v>
      </c>
      <c r="AS508" s="209">
        <v>3.6418411569295681E-3</v>
      </c>
      <c r="AT508" s="209">
        <v>7.6730856290779257E-3</v>
      </c>
      <c r="AU508" s="210">
        <v>2.2111810581385834E-3</v>
      </c>
      <c r="AV508" s="210"/>
      <c r="AW508" s="246">
        <v>1.7563148299711614E-3</v>
      </c>
      <c r="AX508" s="211">
        <v>0</v>
      </c>
      <c r="AY508" s="212">
        <v>1.5000530127726858E-3</v>
      </c>
      <c r="AZ508" s="177">
        <v>0</v>
      </c>
      <c r="BA508" s="178">
        <v>6.6818707863645604E-2</v>
      </c>
      <c r="BB508" s="178">
        <v>0</v>
      </c>
      <c r="BC508" s="178">
        <v>0</v>
      </c>
      <c r="BD508" s="178">
        <v>0</v>
      </c>
      <c r="BE508" s="178">
        <v>4.4603076018733222E-3</v>
      </c>
      <c r="BF508" s="178">
        <v>9.8184077147510235E-3</v>
      </c>
      <c r="BG508" s="217">
        <v>1.3479008672073379E-2</v>
      </c>
      <c r="BH508" s="218">
        <v>2.2104276536530111E-2</v>
      </c>
      <c r="BI508" s="240" t="s">
        <v>273</v>
      </c>
    </row>
    <row r="509" spans="1:61" x14ac:dyDescent="0.2">
      <c r="A509" s="170">
        <v>42850</v>
      </c>
      <c r="B509" s="208">
        <v>3.3333333333333335</v>
      </c>
      <c r="C509" s="209">
        <v>1.7999999999999998</v>
      </c>
      <c r="D509" s="209"/>
      <c r="E509" s="209">
        <v>2.7941176470588238</v>
      </c>
      <c r="F509" s="209">
        <v>3.5148148148148151</v>
      </c>
      <c r="G509" s="209">
        <v>4.8872180451127818</v>
      </c>
      <c r="H509" s="209">
        <v>3.1175059952038371</v>
      </c>
      <c r="I509" s="209">
        <v>8.7692307692307701</v>
      </c>
      <c r="J509" s="210">
        <v>2.7777777777777777</v>
      </c>
      <c r="K509" s="210"/>
      <c r="L509" s="246">
        <v>1.5</v>
      </c>
      <c r="M509" s="210">
        <v>7.6103500761035008</v>
      </c>
      <c r="N509" s="245">
        <v>2.279366397770624</v>
      </c>
      <c r="O509" s="213"/>
      <c r="P509" s="214"/>
      <c r="Q509" s="214"/>
      <c r="R509" s="214"/>
      <c r="S509" s="214"/>
      <c r="T509" s="214">
        <v>3.4591194968553429</v>
      </c>
      <c r="U509" s="214"/>
      <c r="V509" s="214"/>
      <c r="W509" s="214"/>
      <c r="X509" s="214" t="s">
        <v>232</v>
      </c>
      <c r="Y509" s="222">
        <v>2.6315789473684208</v>
      </c>
      <c r="Z509" s="222" t="s">
        <v>232</v>
      </c>
      <c r="AA509" s="215"/>
      <c r="AB509" s="216">
        <v>3.0453492221118816</v>
      </c>
      <c r="AC509" s="177">
        <v>7.2222222222222214</v>
      </c>
      <c r="AD509" s="178">
        <v>3.3333333333333335</v>
      </c>
      <c r="AE509" s="178"/>
      <c r="AF509" s="178"/>
      <c r="AG509" s="178">
        <v>7.6103500761035008</v>
      </c>
      <c r="AH509" s="178">
        <v>3.1175059952038371</v>
      </c>
      <c r="AI509" s="178">
        <v>8.7692307692307701</v>
      </c>
      <c r="AJ509" s="217">
        <v>1.5</v>
      </c>
      <c r="AK509" s="218">
        <v>2.551975824198415</v>
      </c>
      <c r="AL509" s="170">
        <v>42850</v>
      </c>
      <c r="AM509" s="208">
        <v>2.4627466612600784E-3</v>
      </c>
      <c r="AN509" s="209">
        <v>2.43825247859892E-2</v>
      </c>
      <c r="AO509" s="209"/>
      <c r="AP509" s="209">
        <v>0</v>
      </c>
      <c r="AQ509" s="209">
        <v>1.3347333202826077E-2</v>
      </c>
      <c r="AR509" s="209">
        <v>0</v>
      </c>
      <c r="AS509" s="209">
        <v>9.8724609675801545E-3</v>
      </c>
      <c r="AT509" s="209">
        <v>0</v>
      </c>
      <c r="AU509" s="210">
        <v>0</v>
      </c>
      <c r="AV509" s="210"/>
      <c r="AW509" s="246">
        <v>6.9081716645532348E-3</v>
      </c>
      <c r="AX509" s="211">
        <v>0</v>
      </c>
      <c r="AY509" s="212">
        <v>8.8123005328008465E-4</v>
      </c>
      <c r="AZ509" s="177">
        <v>0</v>
      </c>
      <c r="BA509" s="178">
        <v>3.7314343352425471E-2</v>
      </c>
      <c r="BB509" s="178">
        <v>0</v>
      </c>
      <c r="BC509" s="178">
        <v>0</v>
      </c>
      <c r="BD509" s="178">
        <v>0</v>
      </c>
      <c r="BE509" s="178">
        <v>1.2091195306283102E-2</v>
      </c>
      <c r="BF509" s="178">
        <v>0</v>
      </c>
      <c r="BG509" s="217">
        <v>5.3017434110155297E-2</v>
      </c>
      <c r="BH509" s="218">
        <v>1.7575115197196546E-2</v>
      </c>
      <c r="BI509" s="240" t="s">
        <v>273</v>
      </c>
    </row>
    <row r="510" spans="1:61" x14ac:dyDescent="0.2">
      <c r="A510" s="170">
        <v>42851</v>
      </c>
      <c r="B510" s="208">
        <v>1.1111111111111112</v>
      </c>
      <c r="C510" s="209">
        <v>0.89074713688420282</v>
      </c>
      <c r="D510" s="209"/>
      <c r="E510" s="209">
        <v>2.9411764705882351</v>
      </c>
      <c r="F510" s="209">
        <v>2.3423423423423424</v>
      </c>
      <c r="G510" s="209">
        <v>4.1353383458646613</v>
      </c>
      <c r="H510" s="209">
        <v>3.1175059952038371</v>
      </c>
      <c r="I510" s="209"/>
      <c r="J510" s="210">
        <v>2.7777777777777777</v>
      </c>
      <c r="K510" s="210"/>
      <c r="L510" s="246">
        <v>1.49</v>
      </c>
      <c r="M510" s="210">
        <v>5.5555555555555554</v>
      </c>
      <c r="N510" s="245">
        <v>2.2848931084057282</v>
      </c>
      <c r="O510" s="213"/>
      <c r="P510" s="214"/>
      <c r="Q510" s="214"/>
      <c r="R510" s="214"/>
      <c r="S510" s="214"/>
      <c r="T510" s="214">
        <v>3.4591194968553429</v>
      </c>
      <c r="U510" s="214"/>
      <c r="V510" s="214"/>
      <c r="W510" s="214"/>
      <c r="X510" s="214" t="s">
        <v>232</v>
      </c>
      <c r="Y510" s="222">
        <v>3.6842105263157889</v>
      </c>
      <c r="Z510" s="222">
        <v>2.9473684210526288</v>
      </c>
      <c r="AA510" s="215"/>
      <c r="AB510" s="216">
        <v>3.3635661480745864</v>
      </c>
      <c r="AC510" s="177">
        <v>7.2222222222222214</v>
      </c>
      <c r="AD510" s="178">
        <v>1.1111111111111112</v>
      </c>
      <c r="AE510" s="178"/>
      <c r="AF510" s="178"/>
      <c r="AG510" s="178">
        <v>5.5555555555555554</v>
      </c>
      <c r="AH510" s="178">
        <v>3.1175059952038371</v>
      </c>
      <c r="AI510" s="178"/>
      <c r="AJ510" s="217">
        <v>1.49</v>
      </c>
      <c r="AK510" s="218">
        <v>1.9622975136073819</v>
      </c>
      <c r="AL510" s="170">
        <v>42851</v>
      </c>
      <c r="AM510" s="208">
        <v>3.8373029373122152E-3</v>
      </c>
      <c r="AN510" s="209">
        <v>1.8374223549327103E-2</v>
      </c>
      <c r="AO510" s="209"/>
      <c r="AP510" s="209">
        <v>0</v>
      </c>
      <c r="AQ510" s="209">
        <v>1.5144774074139988</v>
      </c>
      <c r="AR510" s="209">
        <v>0</v>
      </c>
      <c r="AS510" s="209">
        <v>8.5561328385694666E-3</v>
      </c>
      <c r="AT510" s="209">
        <v>7.2894313476240286E-2</v>
      </c>
      <c r="AU510" s="210">
        <v>0</v>
      </c>
      <c r="AV510" s="210"/>
      <c r="AW510" s="246">
        <v>5.2689444899134833E-3</v>
      </c>
      <c r="AX510" s="211">
        <v>1.2540299963975139E-2</v>
      </c>
      <c r="AY510" s="212">
        <v>2.6281582757842967E-3</v>
      </c>
      <c r="AZ510" s="177">
        <v>0</v>
      </c>
      <c r="BA510" s="178">
        <v>5.8140953595639686E-2</v>
      </c>
      <c r="BB510" s="178">
        <v>0</v>
      </c>
      <c r="BC510" s="178">
        <v>0</v>
      </c>
      <c r="BD510" s="178">
        <v>4.1800999879917131E-2</v>
      </c>
      <c r="BE510" s="178">
        <v>1.0479035932112022E-2</v>
      </c>
      <c r="BF510" s="178">
        <v>9.327487329013473E-2</v>
      </c>
      <c r="BG510" s="217">
        <v>4.0437026016220137E-2</v>
      </c>
      <c r="BH510" s="218">
        <v>3.0768759098733448E-2</v>
      </c>
      <c r="BI510" s="240" t="s">
        <v>273</v>
      </c>
    </row>
    <row r="511" spans="1:61" x14ac:dyDescent="0.2">
      <c r="A511" s="170">
        <v>42852</v>
      </c>
      <c r="B511" s="208">
        <v>0.87912087912087911</v>
      </c>
      <c r="C511" s="209">
        <v>0.89090909090909098</v>
      </c>
      <c r="D511" s="209"/>
      <c r="E511" s="209">
        <v>1.4705882352941175</v>
      </c>
      <c r="F511" s="209">
        <v>2.1621621621621623</v>
      </c>
      <c r="G511" s="209">
        <v>4.8872180451127818</v>
      </c>
      <c r="H511" s="209">
        <v>2.7777777777777777</v>
      </c>
      <c r="I511" s="209"/>
      <c r="J511" s="210">
        <v>1.3888888888888888</v>
      </c>
      <c r="K511" s="210"/>
      <c r="L511" s="246">
        <v>2.48</v>
      </c>
      <c r="M511" s="210">
        <v>4.4444444444444446</v>
      </c>
      <c r="N511" s="245">
        <v>1.2295108242826507</v>
      </c>
      <c r="O511" s="213"/>
      <c r="P511" s="214"/>
      <c r="Q511" s="214"/>
      <c r="R511" s="214"/>
      <c r="S511" s="214"/>
      <c r="T511" s="214">
        <v>3.4591194968553429</v>
      </c>
      <c r="U511" s="214"/>
      <c r="V511" s="214"/>
      <c r="W511" s="214"/>
      <c r="X511" s="214" t="s">
        <v>232</v>
      </c>
      <c r="Y511" s="222"/>
      <c r="Z511" s="222">
        <v>2.9473684210526288</v>
      </c>
      <c r="AA511" s="215"/>
      <c r="AB511" s="216">
        <v>3.2032439589539861</v>
      </c>
      <c r="AC511" s="177">
        <v>7.2222222222222214</v>
      </c>
      <c r="AD511" s="178">
        <v>0.87912087912087911</v>
      </c>
      <c r="AE511" s="178"/>
      <c r="AF511" s="178"/>
      <c r="AG511" s="178">
        <v>4.4444444444444446</v>
      </c>
      <c r="AH511" s="178">
        <v>2.7777777777777777</v>
      </c>
      <c r="AI511" s="178"/>
      <c r="AJ511" s="217">
        <v>2.48</v>
      </c>
      <c r="AK511" s="218">
        <v>1.2383856982324832</v>
      </c>
      <c r="AL511" s="170">
        <v>42852</v>
      </c>
      <c r="AM511" s="208">
        <v>9.200363341042303E-2</v>
      </c>
      <c r="AN511" s="209">
        <v>7.1959886904208814E-3</v>
      </c>
      <c r="AO511" s="209"/>
      <c r="AP511" s="209">
        <v>0</v>
      </c>
      <c r="AQ511" s="209">
        <v>0</v>
      </c>
      <c r="AR511" s="209">
        <v>0</v>
      </c>
      <c r="AS511" s="209">
        <v>1.7682674533043567E-2</v>
      </c>
      <c r="AT511" s="209">
        <v>4.9875056589006511E-2</v>
      </c>
      <c r="AU511" s="210">
        <v>8.8447242325543334E-3</v>
      </c>
      <c r="AV511" s="210"/>
      <c r="AW511" s="246">
        <v>3.7702225016714261E-2</v>
      </c>
      <c r="AX511" s="211">
        <v>0</v>
      </c>
      <c r="AY511" s="212">
        <v>1.4000767275072363E-2</v>
      </c>
      <c r="AZ511" s="177">
        <v>0</v>
      </c>
      <c r="BA511" s="178">
        <v>1.3939944456124713</v>
      </c>
      <c r="BB511" s="178">
        <v>0</v>
      </c>
      <c r="BC511" s="178">
        <v>0</v>
      </c>
      <c r="BD511" s="178">
        <v>0</v>
      </c>
      <c r="BE511" s="178">
        <v>2.165667425969818E-2</v>
      </c>
      <c r="BF511" s="178">
        <v>6.381965014588166E-2</v>
      </c>
      <c r="BG511" s="217">
        <v>0.28934938616050854</v>
      </c>
      <c r="BH511" s="218">
        <v>0.41806128362631112</v>
      </c>
      <c r="BI511" s="240" t="s">
        <v>273</v>
      </c>
    </row>
    <row r="512" spans="1:61" x14ac:dyDescent="0.2">
      <c r="A512" s="170">
        <v>42853</v>
      </c>
      <c r="B512" s="208">
        <v>1.1111111111111112</v>
      </c>
      <c r="C512" s="209">
        <v>0.89090909090909098</v>
      </c>
      <c r="D512" s="209"/>
      <c r="E512" s="209">
        <v>1.3452914798206279</v>
      </c>
      <c r="F512" s="209">
        <v>5.5185185185185182</v>
      </c>
      <c r="G512" s="209">
        <v>3.4615384615384617</v>
      </c>
      <c r="H512" s="209">
        <v>2.7955271565495208</v>
      </c>
      <c r="I512" s="209"/>
      <c r="J512" s="210">
        <v>2.75</v>
      </c>
      <c r="K512" s="210"/>
      <c r="L512" s="246">
        <v>2</v>
      </c>
      <c r="M512" s="210">
        <v>4.4444444444444446</v>
      </c>
      <c r="N512" s="245">
        <v>1.9521478009513595</v>
      </c>
      <c r="O512" s="213"/>
      <c r="P512" s="214"/>
      <c r="Q512" s="214"/>
      <c r="R512" s="214"/>
      <c r="S512" s="214"/>
      <c r="T512" s="214">
        <v>3.4591194968553429</v>
      </c>
      <c r="U512" s="214"/>
      <c r="V512" s="214"/>
      <c r="W512" s="214"/>
      <c r="X512" s="214">
        <v>4.4350580781415028</v>
      </c>
      <c r="Y512" s="222"/>
      <c r="Z512" s="222">
        <v>1.8947368421052602</v>
      </c>
      <c r="AA512" s="215"/>
      <c r="AB512" s="216">
        <v>3.2629714723673686</v>
      </c>
      <c r="AC512" s="177">
        <v>7.0370370370370372</v>
      </c>
      <c r="AD512" s="178">
        <v>1.1111111111111112</v>
      </c>
      <c r="AE512" s="178"/>
      <c r="AF512" s="178"/>
      <c r="AG512" s="178">
        <v>4.4444444444444446</v>
      </c>
      <c r="AH512" s="178">
        <v>2.7955271565495208</v>
      </c>
      <c r="AI512" s="178"/>
      <c r="AJ512" s="217">
        <v>2</v>
      </c>
      <c r="AK512" s="218">
        <v>1.6934585294210314</v>
      </c>
      <c r="AL512" s="170">
        <v>42853</v>
      </c>
      <c r="AM512" s="208">
        <v>2.5543837463302212E-2</v>
      </c>
      <c r="AN512" s="209">
        <v>0</v>
      </c>
      <c r="AO512" s="209"/>
      <c r="AP512" s="209">
        <v>1.6930516833329155E-2</v>
      </c>
      <c r="AQ512" s="209">
        <v>1.6016799843391289E-2</v>
      </c>
      <c r="AR512" s="209">
        <v>1.7738122292458231E-4</v>
      </c>
      <c r="AS512" s="209">
        <v>3.7252086051002449E-2</v>
      </c>
      <c r="AT512" s="209">
        <v>0</v>
      </c>
      <c r="AU512" s="210">
        <v>0</v>
      </c>
      <c r="AV512" s="210"/>
      <c r="AW512" s="246">
        <v>0</v>
      </c>
      <c r="AX512" s="211">
        <v>0</v>
      </c>
      <c r="AY512" s="212">
        <v>4.9187024402470034E-3</v>
      </c>
      <c r="AZ512" s="177">
        <v>0</v>
      </c>
      <c r="BA512" s="178">
        <v>0.38702784035306415</v>
      </c>
      <c r="BB512" s="178">
        <v>0</v>
      </c>
      <c r="BC512" s="178">
        <v>0</v>
      </c>
      <c r="BD512" s="178">
        <v>0</v>
      </c>
      <c r="BE512" s="178">
        <v>4.5624110289041578E-2</v>
      </c>
      <c r="BF512" s="178">
        <v>0</v>
      </c>
      <c r="BG512" s="217">
        <v>0</v>
      </c>
      <c r="BH512" s="218">
        <v>0.13068107364414069</v>
      </c>
      <c r="BI512" s="240" t="s">
        <v>273</v>
      </c>
    </row>
    <row r="513" spans="1:61" x14ac:dyDescent="0.2">
      <c r="A513" s="170">
        <v>42857</v>
      </c>
      <c r="B513" s="208">
        <v>1.9148936170212765</v>
      </c>
      <c r="C513" s="209">
        <v>0.70282933861957109</v>
      </c>
      <c r="D513" s="209"/>
      <c r="E513" s="209">
        <v>3.5820895522388061</v>
      </c>
      <c r="F513" s="209">
        <v>3.7037037037037033</v>
      </c>
      <c r="G513" s="209">
        <v>1.9230769230769231</v>
      </c>
      <c r="H513" s="209">
        <v>2.7944111776447107</v>
      </c>
      <c r="I513" s="209"/>
      <c r="J513" s="210">
        <v>2.7123287671232879</v>
      </c>
      <c r="K513" s="210"/>
      <c r="L513" s="246">
        <v>2.9751243781094527</v>
      </c>
      <c r="M513" s="210">
        <v>6.4444444444444446</v>
      </c>
      <c r="N513" s="245">
        <v>2.1887855482664795</v>
      </c>
      <c r="O513" s="213"/>
      <c r="P513" s="214"/>
      <c r="Q513" s="214"/>
      <c r="R513" s="214"/>
      <c r="S513" s="214"/>
      <c r="T513" s="214">
        <v>3.4591194968553429</v>
      </c>
      <c r="U513" s="214"/>
      <c r="V513" s="214"/>
      <c r="W513" s="214"/>
      <c r="X513" s="214">
        <v>0.83594566353186739</v>
      </c>
      <c r="Y513" s="222"/>
      <c r="Z513" s="222">
        <v>1.8947368421052602</v>
      </c>
      <c r="AA513" s="215"/>
      <c r="AB513" s="216">
        <v>2.063267334164157</v>
      </c>
      <c r="AC513" s="177"/>
      <c r="AD513" s="178">
        <v>1.9148936170212765</v>
      </c>
      <c r="AE513" s="178"/>
      <c r="AF513" s="178"/>
      <c r="AG513" s="178">
        <v>6.4444444444444446</v>
      </c>
      <c r="AH513" s="178">
        <v>2.7944111776447107</v>
      </c>
      <c r="AI513" s="178"/>
      <c r="AJ513" s="217">
        <v>2.9751243781094527</v>
      </c>
      <c r="AK513" s="218">
        <v>2.2520184683619067</v>
      </c>
      <c r="AL513" s="170">
        <v>42857</v>
      </c>
      <c r="AM513" s="208">
        <v>2.6918393739354348E-3</v>
      </c>
      <c r="AN513" s="209">
        <v>7.1959886904208814E-3</v>
      </c>
      <c r="AO513" s="209"/>
      <c r="AP513" s="209">
        <v>1.243741813525334E-2</v>
      </c>
      <c r="AQ513" s="209">
        <v>0</v>
      </c>
      <c r="AR513" s="209">
        <v>0</v>
      </c>
      <c r="AS513" s="209">
        <v>2.1938802150178122E-3</v>
      </c>
      <c r="AT513" s="209">
        <v>0</v>
      </c>
      <c r="AU513" s="210">
        <v>4.3781384951143955E-2</v>
      </c>
      <c r="AV513" s="210"/>
      <c r="AW513" s="246">
        <v>2.3417531066282152E-3</v>
      </c>
      <c r="AX513" s="211">
        <v>0</v>
      </c>
      <c r="AY513" s="212">
        <v>9.9976285265449298E-4</v>
      </c>
      <c r="AZ513" s="177">
        <v>2.0275410771881039E-2</v>
      </c>
      <c r="BA513" s="178">
        <v>4.0785445059627834E-2</v>
      </c>
      <c r="BB513" s="178">
        <v>0</v>
      </c>
      <c r="BC513" s="178">
        <v>0</v>
      </c>
      <c r="BD513" s="178">
        <v>0</v>
      </c>
      <c r="BE513" s="178">
        <v>2.686932290285134E-3</v>
      </c>
      <c r="BF513" s="178">
        <v>0</v>
      </c>
      <c r="BG513" s="217">
        <v>1.7972011562764508E-2</v>
      </c>
      <c r="BH513" s="218">
        <v>1.4030554149022453E-2</v>
      </c>
      <c r="BI513" s="240" t="s">
        <v>273</v>
      </c>
    </row>
    <row r="514" spans="1:61" x14ac:dyDescent="0.2">
      <c r="A514" s="170">
        <v>42858</v>
      </c>
      <c r="B514" s="208">
        <v>2.7835051546391756</v>
      </c>
      <c r="C514" s="209">
        <v>0.72463768115942029</v>
      </c>
      <c r="D514" s="209"/>
      <c r="E514" s="209">
        <v>2.0895522388059704</v>
      </c>
      <c r="F514" s="209">
        <v>3.7037037037037033</v>
      </c>
      <c r="G514" s="209">
        <v>1.9305019305019304</v>
      </c>
      <c r="H514" s="209">
        <v>2.9540918163672654</v>
      </c>
      <c r="I514" s="209"/>
      <c r="J514" s="210">
        <v>2.7397260273972601</v>
      </c>
      <c r="K514" s="210"/>
      <c r="L514" s="246">
        <v>4.9504950495049505</v>
      </c>
      <c r="M514" s="210">
        <v>6.4444444444444446</v>
      </c>
      <c r="N514" s="245">
        <v>2.0028004974995066</v>
      </c>
      <c r="O514" s="213"/>
      <c r="P514" s="214"/>
      <c r="Q514" s="214"/>
      <c r="R514" s="214"/>
      <c r="S514" s="214"/>
      <c r="T514" s="214">
        <v>3.4591194968553429</v>
      </c>
      <c r="U514" s="214"/>
      <c r="V514" s="214"/>
      <c r="W514" s="214"/>
      <c r="X514" s="214">
        <v>0.83594566353186739</v>
      </c>
      <c r="Y514" s="222"/>
      <c r="Z514" s="222">
        <v>1.8947368421052602</v>
      </c>
      <c r="AA514" s="215"/>
      <c r="AB514" s="216">
        <v>2.063267334164157</v>
      </c>
      <c r="AC514" s="177">
        <v>2.263374485596708</v>
      </c>
      <c r="AD514" s="178">
        <v>2.7835051546391756</v>
      </c>
      <c r="AE514" s="178"/>
      <c r="AF514" s="178"/>
      <c r="AG514" s="178">
        <v>6.4444444444444446</v>
      </c>
      <c r="AH514" s="178">
        <v>2.9540918163672654</v>
      </c>
      <c r="AI514" s="178"/>
      <c r="AJ514" s="217">
        <v>4.9504950495049505</v>
      </c>
      <c r="AK514" s="218">
        <v>3.7390167763862436</v>
      </c>
      <c r="AL514" s="170">
        <v>42858</v>
      </c>
      <c r="AM514" s="208">
        <v>6.5348696290645335E-3</v>
      </c>
      <c r="AN514" s="209">
        <v>3.597994345210441E-2</v>
      </c>
      <c r="AO514" s="209"/>
      <c r="AP514" s="209">
        <v>0</v>
      </c>
      <c r="AQ514" s="209">
        <v>0</v>
      </c>
      <c r="AR514" s="209">
        <v>1.0434189583798958E-3</v>
      </c>
      <c r="AS514" s="209">
        <v>0</v>
      </c>
      <c r="AT514" s="209">
        <v>0</v>
      </c>
      <c r="AU514" s="210">
        <v>2.2111810581385834E-2</v>
      </c>
      <c r="AV514" s="210"/>
      <c r="AW514" s="246">
        <v>9.9524507031699145E-3</v>
      </c>
      <c r="AX514" s="211">
        <v>0</v>
      </c>
      <c r="AY514" s="212">
        <v>2.322425400156512E-3</v>
      </c>
      <c r="AZ514" s="177">
        <v>0</v>
      </c>
      <c r="BA514" s="178">
        <v>9.9013176197947583E-2</v>
      </c>
      <c r="BB514" s="178">
        <v>0</v>
      </c>
      <c r="BC514" s="178">
        <v>0</v>
      </c>
      <c r="BD514" s="178">
        <v>0</v>
      </c>
      <c r="BE514" s="178">
        <v>0</v>
      </c>
      <c r="BF514" s="178">
        <v>0</v>
      </c>
      <c r="BG514" s="217">
        <v>7.6381049141749147E-2</v>
      </c>
      <c r="BH514" s="218">
        <v>3.0177998924037767E-2</v>
      </c>
      <c r="BI514" s="240" t="s">
        <v>273</v>
      </c>
    </row>
    <row r="515" spans="1:61" x14ac:dyDescent="0.2">
      <c r="A515" s="170">
        <v>42859</v>
      </c>
      <c r="B515" s="208">
        <v>3.0239833159541192</v>
      </c>
      <c r="C515" s="209">
        <v>0.87035358114233907</v>
      </c>
      <c r="D515" s="209"/>
      <c r="E515" s="209">
        <v>1.1782032400589102</v>
      </c>
      <c r="F515" s="209">
        <v>1.8518518518518516</v>
      </c>
      <c r="G515" s="209">
        <v>1.5444015444015444</v>
      </c>
      <c r="H515" s="209">
        <v>2.792181890706023</v>
      </c>
      <c r="I515" s="209"/>
      <c r="J515" s="210">
        <v>14.285714285714285</v>
      </c>
      <c r="K515" s="210"/>
      <c r="L515" s="246">
        <v>2.4827586206896552</v>
      </c>
      <c r="M515" s="210">
        <v>4.4444444444444446</v>
      </c>
      <c r="N515" s="245">
        <v>2.6505348203007579</v>
      </c>
      <c r="O515" s="213"/>
      <c r="P515" s="214"/>
      <c r="Q515" s="214"/>
      <c r="R515" s="214"/>
      <c r="S515" s="214"/>
      <c r="T515" s="214" t="s">
        <v>232</v>
      </c>
      <c r="U515" s="214"/>
      <c r="V515" s="214"/>
      <c r="W515" s="214"/>
      <c r="X515" s="214">
        <v>0.83594566353186739</v>
      </c>
      <c r="Y515" s="222"/>
      <c r="Z515" s="222" t="s">
        <v>232</v>
      </c>
      <c r="AA515" s="215"/>
      <c r="AB515" s="216">
        <v>0.83594566353186739</v>
      </c>
      <c r="AC515" s="177">
        <v>10.2880658436214</v>
      </c>
      <c r="AD515" s="178">
        <v>3.0239833159541192</v>
      </c>
      <c r="AE515" s="178"/>
      <c r="AF515" s="178"/>
      <c r="AG515" s="178">
        <v>4.4444444444444446</v>
      </c>
      <c r="AH515" s="178">
        <v>2.792181890706023</v>
      </c>
      <c r="AI515" s="178"/>
      <c r="AJ515" s="217">
        <v>2.4827586206896552</v>
      </c>
      <c r="AK515" s="218">
        <v>2.8093707037429794</v>
      </c>
      <c r="AL515" s="170">
        <v>42859</v>
      </c>
      <c r="AM515" s="208">
        <v>9.621893932364959E-3</v>
      </c>
      <c r="AN515" s="209">
        <v>3.3534704576718671E-2</v>
      </c>
      <c r="AO515" s="209"/>
      <c r="AP515" s="209">
        <v>2.3735282252878756E-2</v>
      </c>
      <c r="AQ515" s="209">
        <v>0</v>
      </c>
      <c r="AR515" s="209">
        <v>0</v>
      </c>
      <c r="AS515" s="209">
        <v>2.6326562580213748E-3</v>
      </c>
      <c r="AT515" s="209">
        <v>0</v>
      </c>
      <c r="AU515" s="210">
        <v>2.6534172697663005E-2</v>
      </c>
      <c r="AV515" s="210"/>
      <c r="AW515" s="246">
        <v>1.3230905052449414E-2</v>
      </c>
      <c r="AX515" s="211">
        <v>0</v>
      </c>
      <c r="AY515" s="212">
        <v>2.6011818455818451E-3</v>
      </c>
      <c r="AZ515" s="177">
        <v>2.703388102917472E-3</v>
      </c>
      <c r="BA515" s="178">
        <v>0.1457862717024995</v>
      </c>
      <c r="BB515" s="178">
        <v>0</v>
      </c>
      <c r="BC515" s="178">
        <v>0</v>
      </c>
      <c r="BD515" s="178">
        <v>0</v>
      </c>
      <c r="BE515" s="178">
        <v>3.2243187483421607E-3</v>
      </c>
      <c r="BF515" s="178">
        <v>0</v>
      </c>
      <c r="BG515" s="217">
        <v>0.10154186532961947</v>
      </c>
      <c r="BH515" s="218">
        <v>4.5710068517078414E-2</v>
      </c>
      <c r="BI515" s="240" t="s">
        <v>273</v>
      </c>
    </row>
    <row r="516" spans="1:61" x14ac:dyDescent="0.2">
      <c r="A516" s="170">
        <v>42860</v>
      </c>
      <c r="B516" s="208">
        <v>2.3983315954118871</v>
      </c>
      <c r="C516" s="209">
        <v>0.72072072072072069</v>
      </c>
      <c r="D516" s="209"/>
      <c r="E516" s="209">
        <v>1.3254786450662739</v>
      </c>
      <c r="F516" s="209">
        <v>1.8518518518518516</v>
      </c>
      <c r="G516" s="209">
        <v>1.1583011583011582</v>
      </c>
      <c r="H516" s="209">
        <v>1.9944156362185879</v>
      </c>
      <c r="I516" s="209">
        <v>9.7637795275590555</v>
      </c>
      <c r="J516" s="210">
        <v>11.428571428571429</v>
      </c>
      <c r="K516" s="210"/>
      <c r="L516" s="246">
        <v>2.8476190476190477</v>
      </c>
      <c r="M516" s="210">
        <v>2.2727272727272729</v>
      </c>
      <c r="N516" s="245">
        <v>1.9611366287198309</v>
      </c>
      <c r="O516" s="213"/>
      <c r="P516" s="214"/>
      <c r="Q516" s="214"/>
      <c r="R516" s="214"/>
      <c r="S516" s="214"/>
      <c r="T516" s="214">
        <v>2.9531568228105964</v>
      </c>
      <c r="U516" s="214"/>
      <c r="V516" s="214"/>
      <c r="W516" s="214"/>
      <c r="X516" s="214">
        <v>0.83594566353186739</v>
      </c>
      <c r="Y516" s="222"/>
      <c r="Z516" s="222" t="s">
        <v>232</v>
      </c>
      <c r="AA516" s="215"/>
      <c r="AB516" s="216">
        <v>1.8945512431712319</v>
      </c>
      <c r="AC516" s="177"/>
      <c r="AD516" s="178">
        <v>2.3983315954118871</v>
      </c>
      <c r="AE516" s="178"/>
      <c r="AF516" s="178"/>
      <c r="AG516" s="178">
        <v>2.2727272727272729</v>
      </c>
      <c r="AH516" s="178">
        <v>1.9944156362185879</v>
      </c>
      <c r="AI516" s="178">
        <v>9.7637795275590555</v>
      </c>
      <c r="AJ516" s="217">
        <v>2.8476190476190477</v>
      </c>
      <c r="AK516" s="218">
        <v>2.3304059564753299</v>
      </c>
      <c r="AL516" s="170">
        <v>42860</v>
      </c>
      <c r="AM516" s="208">
        <v>0</v>
      </c>
      <c r="AN516" s="209">
        <v>1.0479595180224585E-2</v>
      </c>
      <c r="AO516" s="209"/>
      <c r="AP516" s="209">
        <v>4.861011852338544E-2</v>
      </c>
      <c r="AQ516" s="209">
        <v>0</v>
      </c>
      <c r="AR516" s="209">
        <v>0</v>
      </c>
      <c r="AS516" s="209">
        <v>0</v>
      </c>
      <c r="AT516" s="209">
        <v>0</v>
      </c>
      <c r="AU516" s="210">
        <v>4.4223621162771667E-3</v>
      </c>
      <c r="AV516" s="210"/>
      <c r="AW516" s="246">
        <v>1.229420380979813E-2</v>
      </c>
      <c r="AX516" s="211">
        <v>5.700136347261426E-3</v>
      </c>
      <c r="AY516" s="212">
        <v>1.4657193743332019E-3</v>
      </c>
      <c r="AZ516" s="177">
        <v>0.15206558078910778</v>
      </c>
      <c r="BA516" s="178">
        <v>0</v>
      </c>
      <c r="BB516" s="178">
        <v>0</v>
      </c>
      <c r="BC516" s="178">
        <v>0</v>
      </c>
      <c r="BD516" s="178">
        <v>1.9000454490871423E-2</v>
      </c>
      <c r="BE516" s="178">
        <v>0</v>
      </c>
      <c r="BF516" s="178">
        <v>0</v>
      </c>
      <c r="BG516" s="217">
        <v>9.4353060704513658E-2</v>
      </c>
      <c r="BH516" s="218">
        <v>8.7383275840402994E-3</v>
      </c>
      <c r="BI516" s="240" t="s">
        <v>273</v>
      </c>
    </row>
    <row r="517" spans="1:61" x14ac:dyDescent="0.2">
      <c r="A517" s="170">
        <v>42863</v>
      </c>
      <c r="B517" s="208">
        <v>2.5263157894736841</v>
      </c>
      <c r="C517" s="209">
        <v>0.63063063063063063</v>
      </c>
      <c r="D517" s="209"/>
      <c r="E517" s="209">
        <v>1.1922503725782414</v>
      </c>
      <c r="F517" s="209">
        <v>3.6363636363636362</v>
      </c>
      <c r="G517" s="209">
        <v>0.78431372549019607</v>
      </c>
      <c r="H517" s="209">
        <v>7.4900398406374498</v>
      </c>
      <c r="I517" s="209">
        <v>9.7637795275590555</v>
      </c>
      <c r="J517" s="210">
        <v>11.428571428571429</v>
      </c>
      <c r="K517" s="210"/>
      <c r="L517" s="246">
        <v>0.95238095238095244</v>
      </c>
      <c r="M517" s="210">
        <v>4.3181818181818183</v>
      </c>
      <c r="N517" s="245">
        <v>7.1686011991152894</v>
      </c>
      <c r="O517" s="213"/>
      <c r="P517" s="214"/>
      <c r="Q517" s="214"/>
      <c r="R517" s="214"/>
      <c r="S517" s="214"/>
      <c r="T517" s="214" t="s">
        <v>232</v>
      </c>
      <c r="U517" s="214"/>
      <c r="V517" s="214"/>
      <c r="W517" s="214"/>
      <c r="X517" s="214">
        <v>0.83594566353186739</v>
      </c>
      <c r="Y517" s="222"/>
      <c r="Z517" s="222" t="s">
        <v>232</v>
      </c>
      <c r="AA517" s="215"/>
      <c r="AB517" s="216">
        <v>0.83594566353186739</v>
      </c>
      <c r="AC517" s="177"/>
      <c r="AD517" s="178">
        <v>2.5263157894736841</v>
      </c>
      <c r="AE517" s="178"/>
      <c r="AF517" s="178"/>
      <c r="AG517" s="178">
        <v>4.3181818181818183</v>
      </c>
      <c r="AH517" s="178">
        <v>7.4900398406374498</v>
      </c>
      <c r="AI517" s="178">
        <v>9.7637795275590555</v>
      </c>
      <c r="AJ517" s="217">
        <v>0.95238095238095244</v>
      </c>
      <c r="AK517" s="218">
        <v>7.4656984811876121</v>
      </c>
      <c r="AL517" s="170">
        <v>42863</v>
      </c>
      <c r="AM517" s="208">
        <v>7.1591472711048793E-4</v>
      </c>
      <c r="AN517" s="209">
        <v>6.7768048832118977E-3</v>
      </c>
      <c r="AO517" s="209"/>
      <c r="AP517" s="209">
        <v>8.7908452788439846E-3</v>
      </c>
      <c r="AQ517" s="209">
        <v>9.7880443487391219E-3</v>
      </c>
      <c r="AR517" s="209">
        <v>5.391345757948922E-3</v>
      </c>
      <c r="AS517" s="209">
        <v>0.79615913002996397</v>
      </c>
      <c r="AT517" s="209">
        <v>0</v>
      </c>
      <c r="AU517" s="210">
        <v>0</v>
      </c>
      <c r="AV517" s="210"/>
      <c r="AW517" s="246">
        <v>0</v>
      </c>
      <c r="AX517" s="211">
        <v>0</v>
      </c>
      <c r="AY517" s="212">
        <v>1.9467990462769216E-2</v>
      </c>
      <c r="AZ517" s="177">
        <v>4.3930056672408915E-2</v>
      </c>
      <c r="BA517" s="178">
        <v>1.0847192835007404E-2</v>
      </c>
      <c r="BB517" s="178">
        <v>0</v>
      </c>
      <c r="BC517" s="178">
        <v>0</v>
      </c>
      <c r="BD517" s="178">
        <v>0</v>
      </c>
      <c r="BE517" s="178">
        <v>0.97508772814447509</v>
      </c>
      <c r="BF517" s="178">
        <v>0</v>
      </c>
      <c r="BG517" s="217">
        <v>0</v>
      </c>
      <c r="BH517" s="218">
        <v>0.45131615846022222</v>
      </c>
      <c r="BI517" s="240" t="s">
        <v>273</v>
      </c>
    </row>
    <row r="518" spans="1:61" x14ac:dyDescent="0.2">
      <c r="A518" s="170">
        <v>42864</v>
      </c>
      <c r="B518" s="208">
        <v>2.1052631578947367</v>
      </c>
      <c r="C518" s="209">
        <v>0.61650045330915682</v>
      </c>
      <c r="D518" s="209"/>
      <c r="E518" s="209">
        <v>1.1851851851851851</v>
      </c>
      <c r="F518" s="209">
        <v>3.6363636363636362</v>
      </c>
      <c r="G518" s="209"/>
      <c r="H518" s="209">
        <v>7.4900398406374498</v>
      </c>
      <c r="I518" s="209">
        <v>6.2204724409448815</v>
      </c>
      <c r="J518" s="210">
        <v>11.428571428571429</v>
      </c>
      <c r="K518" s="210"/>
      <c r="L518" s="246">
        <v>2.666666666666667</v>
      </c>
      <c r="M518" s="210">
        <v>4.3181818181818183</v>
      </c>
      <c r="N518" s="245">
        <v>5.8494156795937995</v>
      </c>
      <c r="O518" s="213"/>
      <c r="P518" s="214"/>
      <c r="Q518" s="214"/>
      <c r="R518" s="214"/>
      <c r="S518" s="214"/>
      <c r="T518" s="214" t="s">
        <v>232</v>
      </c>
      <c r="U518" s="214"/>
      <c r="V518" s="214"/>
      <c r="W518" s="214"/>
      <c r="X518" s="214">
        <v>0.83594566353186739</v>
      </c>
      <c r="Y518" s="222"/>
      <c r="Z518" s="222" t="s">
        <v>232</v>
      </c>
      <c r="AA518" s="215"/>
      <c r="AB518" s="216">
        <v>0.83594566353186739</v>
      </c>
      <c r="AC518" s="177">
        <v>12.272727272727273</v>
      </c>
      <c r="AD518" s="178">
        <v>2.1052631578947367</v>
      </c>
      <c r="AE518" s="178"/>
      <c r="AF518" s="178"/>
      <c r="AG518" s="178">
        <v>4.3181818181818183</v>
      </c>
      <c r="AH518" s="178">
        <v>7.4900398406374498</v>
      </c>
      <c r="AI518" s="178">
        <v>6.2204724409448815</v>
      </c>
      <c r="AJ518" s="217">
        <v>2.666666666666667</v>
      </c>
      <c r="AK518" s="218">
        <v>6.2632961268645291</v>
      </c>
      <c r="AL518" s="170">
        <v>42864</v>
      </c>
      <c r="AM518" s="208">
        <v>9.2782548633519246E-4</v>
      </c>
      <c r="AN518" s="209">
        <v>3.3534704576718673E-3</v>
      </c>
      <c r="AO518" s="209"/>
      <c r="AP518" s="209">
        <v>3.7442489150631787E-2</v>
      </c>
      <c r="AQ518" s="209">
        <v>0</v>
      </c>
      <c r="AR518" s="209">
        <v>4.8466810616746162E-3</v>
      </c>
      <c r="AS518" s="209">
        <v>0.37295963655302805</v>
      </c>
      <c r="AT518" s="209">
        <v>0</v>
      </c>
      <c r="AU518" s="210">
        <v>0</v>
      </c>
      <c r="AV518" s="210"/>
      <c r="AW518" s="246">
        <v>7.7043677208068276E-2</v>
      </c>
      <c r="AX518" s="211">
        <v>0</v>
      </c>
      <c r="AY518" s="212">
        <v>1.2395260944235551E-2</v>
      </c>
      <c r="AZ518" s="177">
        <v>0</v>
      </c>
      <c r="BA518" s="178">
        <v>1.4057961914169595E-2</v>
      </c>
      <c r="BB518" s="178">
        <v>0</v>
      </c>
      <c r="BC518" s="178">
        <v>0</v>
      </c>
      <c r="BD518" s="178">
        <v>0</v>
      </c>
      <c r="BE518" s="178">
        <v>0.45677848934847282</v>
      </c>
      <c r="BF518" s="178">
        <v>0</v>
      </c>
      <c r="BG518" s="217">
        <v>0.59127918041495231</v>
      </c>
      <c r="BH518" s="218">
        <v>0.22941186784015663</v>
      </c>
      <c r="BI518" s="240" t="s">
        <v>273</v>
      </c>
    </row>
    <row r="519" spans="1:61" x14ac:dyDescent="0.2">
      <c r="A519" s="170">
        <v>42865</v>
      </c>
      <c r="B519" s="208">
        <v>2.3182297154899896</v>
      </c>
      <c r="C519" s="209">
        <v>0.59459459459459463</v>
      </c>
      <c r="D519" s="209"/>
      <c r="E519" s="209">
        <v>2.6470588235294117</v>
      </c>
      <c r="F519" s="209">
        <v>2.9090909090909092</v>
      </c>
      <c r="G519" s="209">
        <v>3.5999999999999996</v>
      </c>
      <c r="H519" s="209">
        <v>6.8173397554649862</v>
      </c>
      <c r="I519" s="209">
        <v>5.8518518518518521</v>
      </c>
      <c r="J519" s="210">
        <v>11.428571428571429</v>
      </c>
      <c r="K519" s="210"/>
      <c r="L519" s="246">
        <v>0.82644628099173556</v>
      </c>
      <c r="M519" s="210">
        <v>4.3678160919540225</v>
      </c>
      <c r="N519" s="245">
        <v>2.50685115372359</v>
      </c>
      <c r="O519" s="213"/>
      <c r="P519" s="214"/>
      <c r="Q519" s="214"/>
      <c r="R519" s="214"/>
      <c r="S519" s="214"/>
      <c r="T519" s="214" t="s">
        <v>232</v>
      </c>
      <c r="U519" s="214"/>
      <c r="V519" s="214"/>
      <c r="W519" s="214"/>
      <c r="X519" s="214">
        <v>0.83594566353186739</v>
      </c>
      <c r="Y519" s="222"/>
      <c r="Z519" s="222" t="s">
        <v>232</v>
      </c>
      <c r="AA519" s="215"/>
      <c r="AB519" s="216">
        <v>0.83594566353186739</v>
      </c>
      <c r="AC519" s="177">
        <v>13.090909090909092</v>
      </c>
      <c r="AD519" s="178">
        <v>2.3182297154899896</v>
      </c>
      <c r="AE519" s="178"/>
      <c r="AF519" s="178"/>
      <c r="AG519" s="178">
        <v>4.3678160919540225</v>
      </c>
      <c r="AH519" s="178">
        <v>6.8173397554649862</v>
      </c>
      <c r="AI519" s="178">
        <v>5.8518518518518521</v>
      </c>
      <c r="AJ519" s="217">
        <v>0.82644628099173556</v>
      </c>
      <c r="AK519" s="218">
        <v>2.5016849064475748</v>
      </c>
      <c r="AL519" s="170">
        <v>42865</v>
      </c>
      <c r="AM519" s="208">
        <v>2.0045612359093665E-4</v>
      </c>
      <c r="AN519" s="209">
        <v>1.3972793573632778E-3</v>
      </c>
      <c r="AO519" s="209"/>
      <c r="AP519" s="209">
        <v>7.3615189538763878E-2</v>
      </c>
      <c r="AQ519" s="209">
        <v>0</v>
      </c>
      <c r="AR519" s="209">
        <v>0</v>
      </c>
      <c r="AS519" s="209">
        <v>6.581640645053437E-4</v>
      </c>
      <c r="AT519" s="209">
        <v>5.1153904193852835E-3</v>
      </c>
      <c r="AU519" s="210">
        <v>0</v>
      </c>
      <c r="AV519" s="210"/>
      <c r="AW519" s="246">
        <v>3.7468049706051443E-3</v>
      </c>
      <c r="AX519" s="211">
        <v>9.1202181556182815E-3</v>
      </c>
      <c r="AY519" s="212">
        <v>1.9807239509254592E-3</v>
      </c>
      <c r="AZ519" s="177">
        <v>0</v>
      </c>
      <c r="BA519" s="178">
        <v>3.0372139938020727E-3</v>
      </c>
      <c r="BB519" s="178">
        <v>0</v>
      </c>
      <c r="BC519" s="178">
        <v>0</v>
      </c>
      <c r="BD519" s="178">
        <v>3.0400727185394275E-2</v>
      </c>
      <c r="BE519" s="178">
        <v>8.0607968708554017E-4</v>
      </c>
      <c r="BF519" s="178">
        <v>6.5456051431673499E-3</v>
      </c>
      <c r="BG519" s="217">
        <v>2.8755218500423209E-2</v>
      </c>
      <c r="BH519" s="218">
        <v>3.4953310336161198E-3</v>
      </c>
      <c r="BI519" s="240" t="s">
        <v>273</v>
      </c>
    </row>
    <row r="520" spans="1:61" x14ac:dyDescent="0.2">
      <c r="A520" s="170">
        <v>42866</v>
      </c>
      <c r="B520" s="208">
        <v>0.94736842105263164</v>
      </c>
      <c r="C520" s="209">
        <v>0.90090090090090091</v>
      </c>
      <c r="D520" s="209"/>
      <c r="E520" s="209">
        <v>1.8950437317784257</v>
      </c>
      <c r="F520" s="209">
        <v>2.7740740740740741</v>
      </c>
      <c r="G520" s="209">
        <v>3.5999999999999996</v>
      </c>
      <c r="H520" s="209">
        <v>6.8173397554649862</v>
      </c>
      <c r="I520" s="209"/>
      <c r="J520" s="210">
        <v>11.76470588235294</v>
      </c>
      <c r="K520" s="210"/>
      <c r="L520" s="246">
        <v>1.5597761262501146</v>
      </c>
      <c r="M520" s="210">
        <v>3.4482758620689653</v>
      </c>
      <c r="N520" s="245">
        <v>1.453734798711968</v>
      </c>
      <c r="O520" s="213"/>
      <c r="P520" s="214"/>
      <c r="Q520" s="214"/>
      <c r="R520" s="214"/>
      <c r="S520" s="214"/>
      <c r="T520" s="214" t="s">
        <v>232</v>
      </c>
      <c r="U520" s="214"/>
      <c r="V520" s="214"/>
      <c r="W520" s="214"/>
      <c r="X520" s="214">
        <v>0.83594566353186739</v>
      </c>
      <c r="Y520" s="222"/>
      <c r="Z520" s="222" t="s">
        <v>232</v>
      </c>
      <c r="AA520" s="215"/>
      <c r="AB520" s="216">
        <v>0.83594566353186739</v>
      </c>
      <c r="AC520" s="177">
        <v>12.162162162162163</v>
      </c>
      <c r="AD520" s="178">
        <v>0.94736842105263164</v>
      </c>
      <c r="AE520" s="178"/>
      <c r="AF520" s="178"/>
      <c r="AG520" s="178">
        <v>3.4482758620689653</v>
      </c>
      <c r="AH520" s="178">
        <v>6.8173397554649862</v>
      </c>
      <c r="AI520" s="178"/>
      <c r="AJ520" s="217">
        <v>1.5597761262501146</v>
      </c>
      <c r="AK520" s="218">
        <v>1.270887599042176</v>
      </c>
      <c r="AL520" s="170">
        <v>42866</v>
      </c>
      <c r="AM520" s="208">
        <v>1.5956307437838553E-2</v>
      </c>
      <c r="AN520" s="209">
        <v>2.9063410633156185E-2</v>
      </c>
      <c r="AO520" s="209"/>
      <c r="AP520" s="209">
        <v>5.4470682042614765E-2</v>
      </c>
      <c r="AQ520" s="209">
        <v>4.4491110676086916E-3</v>
      </c>
      <c r="AR520" s="209">
        <v>0</v>
      </c>
      <c r="AS520" s="209">
        <v>0</v>
      </c>
      <c r="AT520" s="209">
        <v>1.0230780838770567E-2</v>
      </c>
      <c r="AU520" s="210">
        <v>1.1055905290692917E-2</v>
      </c>
      <c r="AV520" s="210"/>
      <c r="AW520" s="246">
        <v>2.751559900288153E-2</v>
      </c>
      <c r="AX520" s="211">
        <v>0</v>
      </c>
      <c r="AY520" s="212">
        <v>4.2549187637503164E-3</v>
      </c>
      <c r="AZ520" s="177">
        <v>1.0137705385940519E-2</v>
      </c>
      <c r="BA520" s="178">
        <v>0.24176223390664503</v>
      </c>
      <c r="BB520" s="178">
        <v>0</v>
      </c>
      <c r="BC520" s="178">
        <v>0</v>
      </c>
      <c r="BD520" s="178">
        <v>0</v>
      </c>
      <c r="BE520" s="178">
        <v>0</v>
      </c>
      <c r="BF520" s="178">
        <v>1.30912102863347E-2</v>
      </c>
      <c r="BG520" s="217">
        <v>0.21117113586248296</v>
      </c>
      <c r="BH520" s="218">
        <v>7.5715762390163269E-2</v>
      </c>
      <c r="BI520" s="240" t="s">
        <v>273</v>
      </c>
    </row>
    <row r="521" spans="1:61" x14ac:dyDescent="0.2">
      <c r="A521" s="170">
        <v>42867</v>
      </c>
      <c r="B521" s="208">
        <v>0.31578947368421051</v>
      </c>
      <c r="C521" s="209">
        <v>0.79207920792079212</v>
      </c>
      <c r="D521" s="209"/>
      <c r="E521" s="209">
        <v>3.2857142857142856</v>
      </c>
      <c r="F521" s="209">
        <v>3.5706214689265532</v>
      </c>
      <c r="G521" s="209">
        <v>3.5999999999999996</v>
      </c>
      <c r="H521" s="209">
        <v>2.5</v>
      </c>
      <c r="I521" s="209"/>
      <c r="J521" s="210"/>
      <c r="K521" s="210"/>
      <c r="L521" s="246">
        <v>1.360730593607306</v>
      </c>
      <c r="M521" s="210">
        <v>1.1494252873563218</v>
      </c>
      <c r="N521" s="245">
        <v>1.6757038891805343</v>
      </c>
      <c r="O521" s="213"/>
      <c r="P521" s="214"/>
      <c r="Q521" s="214"/>
      <c r="R521" s="214"/>
      <c r="S521" s="214"/>
      <c r="T521" s="214" t="s">
        <v>232</v>
      </c>
      <c r="U521" s="214" t="s">
        <v>232</v>
      </c>
      <c r="V521" s="214" t="s">
        <v>232</v>
      </c>
      <c r="W521" s="214" t="s">
        <v>232</v>
      </c>
      <c r="X521" s="214">
        <v>0.83594566353186739</v>
      </c>
      <c r="Y521" s="222"/>
      <c r="Z521" s="222" t="s">
        <v>232</v>
      </c>
      <c r="AA521" s="215"/>
      <c r="AB521" s="216">
        <v>0.83594566353186739</v>
      </c>
      <c r="AC521" s="177">
        <v>5.7983193277310923</v>
      </c>
      <c r="AD521" s="178">
        <v>0.31578947368421051</v>
      </c>
      <c r="AE521" s="178"/>
      <c r="AF521" s="178"/>
      <c r="AG521" s="178">
        <v>1.1494252873563218</v>
      </c>
      <c r="AH521" s="178">
        <v>2.5</v>
      </c>
      <c r="AI521" s="178"/>
      <c r="AJ521" s="217">
        <v>1.360730593607306</v>
      </c>
      <c r="AK521" s="218">
        <v>1.4016713069237758</v>
      </c>
      <c r="AL521" s="170">
        <v>42867</v>
      </c>
      <c r="AM521" s="208">
        <v>1.0881903852079418E-2</v>
      </c>
      <c r="AN521" s="209">
        <v>8.3836761441796683E-4</v>
      </c>
      <c r="AO521" s="209"/>
      <c r="AP521" s="209">
        <v>5.6521879274345023E-2</v>
      </c>
      <c r="AQ521" s="209">
        <v>6.2287554946521689E-3</v>
      </c>
      <c r="AR521" s="209">
        <v>0</v>
      </c>
      <c r="AS521" s="209">
        <v>2.1500026107174559E-2</v>
      </c>
      <c r="AT521" s="209">
        <v>0</v>
      </c>
      <c r="AU521" s="210">
        <v>0</v>
      </c>
      <c r="AV521" s="210"/>
      <c r="AW521" s="246">
        <v>2.2129566857636632E-2</v>
      </c>
      <c r="AX521" s="211">
        <v>1.9380463580688852E-2</v>
      </c>
      <c r="AY521" s="212">
        <v>3.6123892443828331E-3</v>
      </c>
      <c r="AZ521" s="177">
        <v>9.4618583602111506E-2</v>
      </c>
      <c r="BA521" s="178">
        <v>0.16487733109211253</v>
      </c>
      <c r="BB521" s="178">
        <v>0</v>
      </c>
      <c r="BC521" s="178">
        <v>0</v>
      </c>
      <c r="BD521" s="178">
        <v>6.4601545268962834E-2</v>
      </c>
      <c r="BE521" s="178">
        <v>2.6331936444794316E-2</v>
      </c>
      <c r="BF521" s="178">
        <v>0</v>
      </c>
      <c r="BG521" s="217">
        <v>0.16983550926812457</v>
      </c>
      <c r="BH521" s="218">
        <v>6.9020480410278875E-2</v>
      </c>
      <c r="BI521" s="240" t="s">
        <v>273</v>
      </c>
    </row>
    <row r="522" spans="1:61" x14ac:dyDescent="0.2">
      <c r="A522" s="170">
        <v>42870</v>
      </c>
      <c r="B522" s="208">
        <v>1.0526315789473684</v>
      </c>
      <c r="C522" s="209">
        <v>0.89285714285714279</v>
      </c>
      <c r="D522" s="209"/>
      <c r="E522" s="209">
        <v>1.8571428571428572</v>
      </c>
      <c r="F522" s="209">
        <v>2.9607000075431844</v>
      </c>
      <c r="G522" s="209">
        <v>3.5999999999999996</v>
      </c>
      <c r="H522" s="209">
        <v>2.5</v>
      </c>
      <c r="I522" s="209"/>
      <c r="J522" s="210"/>
      <c r="K522" s="210"/>
      <c r="L522" s="246">
        <v>1.346188830271057</v>
      </c>
      <c r="M522" s="210">
        <v>2.2758620689655173</v>
      </c>
      <c r="N522" s="245">
        <v>1.4472265320216064</v>
      </c>
      <c r="O522" s="213"/>
      <c r="P522" s="214"/>
      <c r="Q522" s="214"/>
      <c r="R522" s="214"/>
      <c r="S522" s="214"/>
      <c r="T522" s="214" t="s">
        <v>232</v>
      </c>
      <c r="U522" s="214" t="s">
        <v>232</v>
      </c>
      <c r="V522" s="214" t="s">
        <v>232</v>
      </c>
      <c r="W522" s="214" t="s">
        <v>232</v>
      </c>
      <c r="X522" s="214">
        <v>0.83594566353186739</v>
      </c>
      <c r="Y522" s="222"/>
      <c r="Z522" s="222" t="s">
        <v>232</v>
      </c>
      <c r="AA522" s="215"/>
      <c r="AB522" s="216">
        <v>0.83594566353186739</v>
      </c>
      <c r="AC522" s="177"/>
      <c r="AD522" s="178">
        <v>1.0526315789473684</v>
      </c>
      <c r="AE522" s="178"/>
      <c r="AF522" s="178"/>
      <c r="AG522" s="178">
        <v>2.2758620689655173</v>
      </c>
      <c r="AH522" s="178">
        <v>2.5</v>
      </c>
      <c r="AI522" s="178"/>
      <c r="AJ522" s="217">
        <v>1.346188830271057</v>
      </c>
      <c r="AK522" s="218">
        <v>1.0852747175698021</v>
      </c>
      <c r="AL522" s="170">
        <v>42870</v>
      </c>
      <c r="AM522" s="208">
        <v>7.1591472711048801E-3</v>
      </c>
      <c r="AN522" s="209">
        <v>6.9863967868163904E-3</v>
      </c>
      <c r="AO522" s="209"/>
      <c r="AP522" s="209">
        <v>3.7768076012811192E-3</v>
      </c>
      <c r="AQ522" s="209">
        <v>1.0677866562260861E-2</v>
      </c>
      <c r="AR522" s="209">
        <v>0</v>
      </c>
      <c r="AS522" s="209">
        <v>5.1336797031416807E-3</v>
      </c>
      <c r="AT522" s="209">
        <v>0</v>
      </c>
      <c r="AU522" s="210">
        <v>1.1055905290692917E-3</v>
      </c>
      <c r="AV522" s="210"/>
      <c r="AW522" s="246">
        <v>3.1613666939480901E-3</v>
      </c>
      <c r="AX522" s="211">
        <v>0</v>
      </c>
      <c r="AY522" s="212">
        <v>1.3300197557390516E-3</v>
      </c>
      <c r="AZ522" s="177">
        <v>0.24330492926257244</v>
      </c>
      <c r="BA522" s="178">
        <v>0.10847192835007403</v>
      </c>
      <c r="BB522" s="178">
        <v>0</v>
      </c>
      <c r="BC522" s="178">
        <v>0</v>
      </c>
      <c r="BD522" s="178">
        <v>0</v>
      </c>
      <c r="BE522" s="178">
        <v>6.2874215592672138E-3</v>
      </c>
      <c r="BF522" s="178">
        <v>0</v>
      </c>
      <c r="BG522" s="217">
        <v>2.4262215609732081E-2</v>
      </c>
      <c r="BH522" s="218">
        <v>4.3174722767342778E-2</v>
      </c>
      <c r="BI522" s="240" t="s">
        <v>273</v>
      </c>
    </row>
    <row r="523" spans="1:61" x14ac:dyDescent="0.2">
      <c r="A523" s="170">
        <v>42871</v>
      </c>
      <c r="B523" s="208">
        <v>0.84299262381454154</v>
      </c>
      <c r="C523" s="209">
        <v>0.7142857142857143</v>
      </c>
      <c r="D523" s="209"/>
      <c r="E523" s="209">
        <v>1.4705882352941175</v>
      </c>
      <c r="F523" s="209">
        <v>1.8867212558016679</v>
      </c>
      <c r="G523" s="209">
        <v>3.5999999999999996</v>
      </c>
      <c r="H523" s="209">
        <v>2.5</v>
      </c>
      <c r="I523" s="209"/>
      <c r="J523" s="210"/>
      <c r="K523" s="210"/>
      <c r="L523" s="246">
        <v>4.4859813084112146</v>
      </c>
      <c r="M523" s="210">
        <v>2.2045454545454546</v>
      </c>
      <c r="N523" s="245">
        <v>1.9738410340134391</v>
      </c>
      <c r="O523" s="213"/>
      <c r="P523" s="214"/>
      <c r="Q523" s="214"/>
      <c r="R523" s="214"/>
      <c r="S523" s="214"/>
      <c r="T523" s="214" t="s">
        <v>232</v>
      </c>
      <c r="U523" s="214" t="s">
        <v>232</v>
      </c>
      <c r="V523" s="214" t="s">
        <v>232</v>
      </c>
      <c r="W523" s="214" t="s">
        <v>232</v>
      </c>
      <c r="X523" s="214">
        <v>0.83594566353186739</v>
      </c>
      <c r="Y523" s="222"/>
      <c r="Z523" s="222" t="s">
        <v>232</v>
      </c>
      <c r="AA523" s="215"/>
      <c r="AB523" s="216">
        <v>0.83594566353186739</v>
      </c>
      <c r="AC523" s="177">
        <v>8.4166666666666661</v>
      </c>
      <c r="AD523" s="178">
        <v>0.84299262381454154</v>
      </c>
      <c r="AE523" s="178"/>
      <c r="AF523" s="178"/>
      <c r="AG523" s="178">
        <v>2.2045454545454546</v>
      </c>
      <c r="AH523" s="178">
        <v>2.5</v>
      </c>
      <c r="AI523" s="178"/>
      <c r="AJ523" s="217">
        <v>4.4859813084112146</v>
      </c>
      <c r="AK523" s="218">
        <v>3.063957910611613</v>
      </c>
      <c r="AL523" s="170">
        <v>42871</v>
      </c>
      <c r="AM523" s="208">
        <v>2.6574754670341313E-3</v>
      </c>
      <c r="AN523" s="209">
        <v>2.095919036044917E-3</v>
      </c>
      <c r="AO523" s="209"/>
      <c r="AP523" s="209">
        <v>1.0744366451920425E-2</v>
      </c>
      <c r="AQ523" s="209">
        <v>3.5592888540869538E-3</v>
      </c>
      <c r="AR523" s="209">
        <v>0</v>
      </c>
      <c r="AS523" s="209">
        <v>0</v>
      </c>
      <c r="AT523" s="209">
        <v>0</v>
      </c>
      <c r="AU523" s="210">
        <v>0</v>
      </c>
      <c r="AV523" s="210"/>
      <c r="AW523" s="246">
        <v>3.5126296599423228E-3</v>
      </c>
      <c r="AX523" s="211">
        <v>5.700136347261426E-3</v>
      </c>
      <c r="AY523" s="212">
        <v>7.2182387481105261E-4</v>
      </c>
      <c r="AZ523" s="177">
        <v>6.4881314470019311E-2</v>
      </c>
      <c r="BA523" s="178">
        <v>4.0264779803547479E-2</v>
      </c>
      <c r="BB523" s="178">
        <v>0</v>
      </c>
      <c r="BC523" s="178">
        <v>0</v>
      </c>
      <c r="BD523" s="178">
        <v>1.9000454490871423E-2</v>
      </c>
      <c r="BE523" s="178">
        <v>0</v>
      </c>
      <c r="BF523" s="178">
        <v>0</v>
      </c>
      <c r="BG523" s="217">
        <v>2.6958017344146757E-2</v>
      </c>
      <c r="BH523" s="218">
        <v>1.5138229476576857E-2</v>
      </c>
      <c r="BI523" s="240" t="s">
        <v>273</v>
      </c>
    </row>
    <row r="524" spans="1:61" x14ac:dyDescent="0.2">
      <c r="A524" s="170">
        <v>42872</v>
      </c>
      <c r="B524" s="208">
        <v>0.52910052910052907</v>
      </c>
      <c r="C524" s="209">
        <v>2.6785714285714284</v>
      </c>
      <c r="D524" s="209"/>
      <c r="E524" s="209">
        <v>2.5714285714285712</v>
      </c>
      <c r="F524" s="209">
        <v>3.392324817931399</v>
      </c>
      <c r="G524" s="209">
        <v>3.3333333333333335</v>
      </c>
      <c r="H524" s="209">
        <v>3.8076923076923079</v>
      </c>
      <c r="I524" s="209">
        <v>5.8518518518518521</v>
      </c>
      <c r="J524" s="210"/>
      <c r="K524" s="210"/>
      <c r="L524" s="246">
        <v>1.0486177311725453</v>
      </c>
      <c r="M524" s="210">
        <v>3.3636363636363638</v>
      </c>
      <c r="N524" s="245">
        <v>1.9560342015528871</v>
      </c>
      <c r="O524" s="213"/>
      <c r="P524" s="214"/>
      <c r="Q524" s="214"/>
      <c r="R524" s="214"/>
      <c r="S524" s="214"/>
      <c r="T524" s="214" t="s">
        <v>232</v>
      </c>
      <c r="U524" s="214" t="s">
        <v>232</v>
      </c>
      <c r="V524" s="214" t="s">
        <v>232</v>
      </c>
      <c r="W524" s="214" t="s">
        <v>232</v>
      </c>
      <c r="X524" s="214">
        <v>0.83594566353186739</v>
      </c>
      <c r="Y524" s="222"/>
      <c r="Z524" s="222" t="s">
        <v>232</v>
      </c>
      <c r="AA524" s="215"/>
      <c r="AB524" s="216">
        <v>0.83594566353186739</v>
      </c>
      <c r="AC524" s="177">
        <v>8.5</v>
      </c>
      <c r="AD524" s="178">
        <v>0.52910052910052907</v>
      </c>
      <c r="AE524" s="178"/>
      <c r="AF524" s="178"/>
      <c r="AG524" s="178">
        <v>3.3636363636363638</v>
      </c>
      <c r="AH524" s="178">
        <v>3.8076923076923079</v>
      </c>
      <c r="AI524" s="178">
        <v>5.8518518518518521</v>
      </c>
      <c r="AJ524" s="217">
        <v>1.0486177311725453</v>
      </c>
      <c r="AK524" s="218">
        <v>1.5452087919763999</v>
      </c>
      <c r="AL524" s="170">
        <v>42872</v>
      </c>
      <c r="AM524" s="208">
        <v>2.5841657989780175E-2</v>
      </c>
      <c r="AN524" s="209">
        <v>4.5132123242833881E-2</v>
      </c>
      <c r="AO524" s="209"/>
      <c r="AP524" s="209">
        <v>4.9326409620180138E-2</v>
      </c>
      <c r="AQ524" s="209">
        <v>0</v>
      </c>
      <c r="AR524" s="209">
        <v>1.043418958379896E-4</v>
      </c>
      <c r="AS524" s="209">
        <v>2.1324515689973133E-2</v>
      </c>
      <c r="AT524" s="209">
        <v>0</v>
      </c>
      <c r="AU524" s="210">
        <v>0</v>
      </c>
      <c r="AV524" s="210"/>
      <c r="AW524" s="246">
        <v>1.4635956916426345E-2</v>
      </c>
      <c r="AX524" s="211">
        <v>5.973742891929975E-2</v>
      </c>
      <c r="AY524" s="212">
        <v>6.250357131149839E-3</v>
      </c>
      <c r="AZ524" s="177">
        <v>0</v>
      </c>
      <c r="BA524" s="178">
        <v>0.39154027257242724</v>
      </c>
      <c r="BB524" s="178">
        <v>0</v>
      </c>
      <c r="BC524" s="178">
        <v>0</v>
      </c>
      <c r="BD524" s="178">
        <v>0.19912476306433252</v>
      </c>
      <c r="BE524" s="178">
        <v>2.6116981861571506E-2</v>
      </c>
      <c r="BF524" s="178">
        <v>0</v>
      </c>
      <c r="BG524" s="217">
        <v>0.11232507226727816</v>
      </c>
      <c r="BH524" s="218">
        <v>0.13255181419734371</v>
      </c>
      <c r="BI524" s="240" t="s">
        <v>273</v>
      </c>
    </row>
    <row r="525" spans="1:61" x14ac:dyDescent="0.2">
      <c r="A525" s="170">
        <v>42873</v>
      </c>
      <c r="B525" s="208">
        <v>1.7801047120418849</v>
      </c>
      <c r="C525" s="209">
        <v>1.7675415104445635</v>
      </c>
      <c r="D525" s="209"/>
      <c r="E525" s="209">
        <v>1.4084507042253522</v>
      </c>
      <c r="F525" s="209">
        <v>3.392324817931399</v>
      </c>
      <c r="G525" s="209">
        <v>2.9166666666666665</v>
      </c>
      <c r="H525" s="209">
        <v>1.0861423220973783</v>
      </c>
      <c r="I525" s="209"/>
      <c r="J525" s="210">
        <v>10.294117647058822</v>
      </c>
      <c r="K525" s="210"/>
      <c r="L525" s="246">
        <v>1.4018691588785046</v>
      </c>
      <c r="M525" s="210">
        <v>2.3741481644317433</v>
      </c>
      <c r="N525" s="245">
        <v>1.4316830798857387</v>
      </c>
      <c r="O525" s="213"/>
      <c r="P525" s="214"/>
      <c r="Q525" s="214"/>
      <c r="R525" s="214"/>
      <c r="S525" s="214"/>
      <c r="T525" s="214" t="s">
        <v>232</v>
      </c>
      <c r="U525" s="214" t="s">
        <v>232</v>
      </c>
      <c r="V525" s="214" t="s">
        <v>232</v>
      </c>
      <c r="W525" s="214" t="s">
        <v>232</v>
      </c>
      <c r="X525" s="214">
        <v>0.83594566353186739</v>
      </c>
      <c r="Y525" s="222"/>
      <c r="Z525" s="222" t="s">
        <v>232</v>
      </c>
      <c r="AA525" s="215"/>
      <c r="AB525" s="216">
        <v>0.83594566353186739</v>
      </c>
      <c r="AC525" s="177"/>
      <c r="AD525" s="178">
        <v>1.7801047120418849</v>
      </c>
      <c r="AE525" s="178"/>
      <c r="AF525" s="178"/>
      <c r="AG525" s="178">
        <v>2.3741481644317433</v>
      </c>
      <c r="AH525" s="178">
        <v>1.0861423220973783</v>
      </c>
      <c r="AI525" s="178"/>
      <c r="AJ525" s="217">
        <v>1.4018691588785046</v>
      </c>
      <c r="AK525" s="218">
        <v>1.3867939192362928</v>
      </c>
      <c r="AL525" s="170">
        <v>42873</v>
      </c>
      <c r="AM525" s="208">
        <v>1.2233550856864018E-2</v>
      </c>
      <c r="AN525" s="209">
        <v>1.0409731212356421E-2</v>
      </c>
      <c r="AO525" s="209"/>
      <c r="AP525" s="209">
        <v>5.9680071837485277E-2</v>
      </c>
      <c r="AQ525" s="209">
        <v>0</v>
      </c>
      <c r="AR525" s="209">
        <v>3.568492837659244E-4</v>
      </c>
      <c r="AS525" s="209">
        <v>3.1372487074754714E-2</v>
      </c>
      <c r="AT525" s="209">
        <v>4.8596208984160193E-2</v>
      </c>
      <c r="AU525" s="210">
        <v>0</v>
      </c>
      <c r="AV525" s="210"/>
      <c r="AW525" s="246">
        <v>6.0885580772333595E-2</v>
      </c>
      <c r="AX525" s="211">
        <v>5.4721308933709696E-3</v>
      </c>
      <c r="AY525" s="212">
        <v>4.8304159414026158E-3</v>
      </c>
      <c r="AZ525" s="177">
        <v>2.568218697771598E-2</v>
      </c>
      <c r="BA525" s="178">
        <v>0.18535683116460652</v>
      </c>
      <c r="BB525" s="178">
        <v>0</v>
      </c>
      <c r="BC525" s="178">
        <v>0</v>
      </c>
      <c r="BD525" s="178">
        <v>1.8240436311236567E-2</v>
      </c>
      <c r="BE525" s="178">
        <v>3.8423131751077415E-2</v>
      </c>
      <c r="BF525" s="178">
        <v>6.2183248860089822E-2</v>
      </c>
      <c r="BG525" s="217">
        <v>0.46727230063187714</v>
      </c>
      <c r="BH525" s="218">
        <v>8.9180171371769035E-2</v>
      </c>
      <c r="BI525" s="240" t="s">
        <v>273</v>
      </c>
    </row>
    <row r="526" spans="1:61" x14ac:dyDescent="0.2">
      <c r="A526" s="170">
        <v>42874</v>
      </c>
      <c r="B526" s="208">
        <v>0.73145245559038663</v>
      </c>
      <c r="C526" s="209">
        <v>0.85470085470085477</v>
      </c>
      <c r="D526" s="209"/>
      <c r="E526" s="209">
        <v>1.2162162162162162</v>
      </c>
      <c r="F526" s="209">
        <v>4.5500910746812391</v>
      </c>
      <c r="G526" s="209">
        <v>2.083333333333333</v>
      </c>
      <c r="H526" s="209">
        <v>1.0256410256410255</v>
      </c>
      <c r="I526" s="209"/>
      <c r="J526" s="210">
        <v>9.4594594594594597</v>
      </c>
      <c r="K526" s="210"/>
      <c r="L526" s="246">
        <v>3.1132530120481929</v>
      </c>
      <c r="M526" s="210">
        <v>0.32017075773745995</v>
      </c>
      <c r="N526" s="245">
        <v>1.2011970661370828</v>
      </c>
      <c r="O526" s="213"/>
      <c r="P526" s="214"/>
      <c r="Q526" s="214"/>
      <c r="R526" s="214"/>
      <c r="S526" s="214"/>
      <c r="T526" s="214" t="s">
        <v>232</v>
      </c>
      <c r="U526" s="214" t="s">
        <v>232</v>
      </c>
      <c r="V526" s="214" t="s">
        <v>232</v>
      </c>
      <c r="W526" s="214" t="s">
        <v>232</v>
      </c>
      <c r="X526" s="214">
        <v>0.83594566353186739</v>
      </c>
      <c r="Y526" s="222"/>
      <c r="Z526" s="222" t="s">
        <v>232</v>
      </c>
      <c r="AA526" s="215"/>
      <c r="AB526" s="216">
        <v>0.83594566353186739</v>
      </c>
      <c r="AC526" s="177">
        <v>6.0606060606060606</v>
      </c>
      <c r="AD526" s="178">
        <v>0.73145245559038663</v>
      </c>
      <c r="AE526" s="178"/>
      <c r="AF526" s="178"/>
      <c r="AG526" s="178">
        <v>0.32017075773745995</v>
      </c>
      <c r="AH526" s="178">
        <v>1.0256410256410255</v>
      </c>
      <c r="AI526" s="178"/>
      <c r="AJ526" s="217">
        <v>3.1132530120481929</v>
      </c>
      <c r="AK526" s="218">
        <v>1.5866610371233663</v>
      </c>
      <c r="AL526" s="170">
        <v>42874</v>
      </c>
      <c r="AM526" s="208">
        <v>6.2255944669528038E-3</v>
      </c>
      <c r="AN526" s="209">
        <v>8.6631320156523237E-2</v>
      </c>
      <c r="AO526" s="209"/>
      <c r="AP526" s="209">
        <v>4.3661198218258458E-2</v>
      </c>
      <c r="AQ526" s="209">
        <v>4.4491110676086916E-3</v>
      </c>
      <c r="AR526" s="209">
        <v>0</v>
      </c>
      <c r="AS526" s="209">
        <v>2.9661260507040821E-2</v>
      </c>
      <c r="AT526" s="209">
        <v>0</v>
      </c>
      <c r="AU526" s="210">
        <v>1.1055905290692917E-3</v>
      </c>
      <c r="AV526" s="210"/>
      <c r="AW526" s="246">
        <v>1.6860622367723149E-2</v>
      </c>
      <c r="AX526" s="211">
        <v>1.4364343595098795E-2</v>
      </c>
      <c r="AY526" s="212">
        <v>3.728469641011564E-3</v>
      </c>
      <c r="AZ526" s="177">
        <v>0</v>
      </c>
      <c r="BA526" s="178">
        <v>9.4327188893224376E-2</v>
      </c>
      <c r="BB526" s="178">
        <v>0</v>
      </c>
      <c r="BC526" s="178">
        <v>1.2996548064847782E-2</v>
      </c>
      <c r="BD526" s="178">
        <v>4.7881145316995985E-2</v>
      </c>
      <c r="BE526" s="178">
        <v>3.6327324564655011E-2</v>
      </c>
      <c r="BF526" s="178">
        <v>0</v>
      </c>
      <c r="BG526" s="217">
        <v>0.12939848325190442</v>
      </c>
      <c r="BH526" s="218">
        <v>4.9476164630763382E-2</v>
      </c>
      <c r="BI526" s="240" t="s">
        <v>273</v>
      </c>
    </row>
    <row r="527" spans="1:61" x14ac:dyDescent="0.2">
      <c r="A527" s="170">
        <v>42877</v>
      </c>
      <c r="B527" s="208">
        <v>0.52576235541535232</v>
      </c>
      <c r="C527" s="209">
        <v>2.303754266211604</v>
      </c>
      <c r="D527" s="209"/>
      <c r="E527" s="209">
        <v>2.2696929238985315</v>
      </c>
      <c r="F527" s="209">
        <v>3.639344262295082</v>
      </c>
      <c r="G527" s="209">
        <v>2.9166666666666665</v>
      </c>
      <c r="H527" s="209">
        <v>3.7037037037037033</v>
      </c>
      <c r="I527" s="209"/>
      <c r="J527" s="210">
        <v>10.54054054054054</v>
      </c>
      <c r="K527" s="210"/>
      <c r="L527" s="246">
        <v>3.8554216867469884</v>
      </c>
      <c r="M527" s="210">
        <v>2.0625</v>
      </c>
      <c r="N527" s="245">
        <v>2.248243410185415</v>
      </c>
      <c r="O527" s="213"/>
      <c r="P527" s="214"/>
      <c r="Q527" s="214"/>
      <c r="R527" s="214"/>
      <c r="S527" s="214"/>
      <c r="T527" s="214"/>
      <c r="U527" s="214"/>
      <c r="V527" s="214"/>
      <c r="W527" s="214"/>
      <c r="X527" s="214"/>
      <c r="Y527" s="222"/>
      <c r="Z527" s="222"/>
      <c r="AA527" s="215"/>
      <c r="AB527" s="216"/>
      <c r="AC527" s="177">
        <v>10.890360559234731</v>
      </c>
      <c r="AD527" s="178">
        <v>0.52576235541535232</v>
      </c>
      <c r="AE527" s="178"/>
      <c r="AF527" s="178"/>
      <c r="AG527" s="178">
        <v>2.0625</v>
      </c>
      <c r="AH527" s="178">
        <v>3.7037037037037033</v>
      </c>
      <c r="AI527" s="178"/>
      <c r="AJ527" s="217">
        <v>3.8554216867469884</v>
      </c>
      <c r="AK527" s="218">
        <v>2.1830767751313003</v>
      </c>
      <c r="AL527" s="170">
        <v>42877</v>
      </c>
      <c r="AM527" s="208">
        <v>5.7273178168839034E-3</v>
      </c>
      <c r="AN527" s="209">
        <v>5.4004847162090697E-2</v>
      </c>
      <c r="AO527" s="209"/>
      <c r="AP527" s="209">
        <v>5.342880408364066E-2</v>
      </c>
      <c r="AQ527" s="209">
        <v>0</v>
      </c>
      <c r="AR527" s="209">
        <v>0</v>
      </c>
      <c r="AS527" s="209">
        <v>1.6190835986831454E-2</v>
      </c>
      <c r="AT527" s="209">
        <v>0</v>
      </c>
      <c r="AU527" s="210">
        <v>0</v>
      </c>
      <c r="AV527" s="210"/>
      <c r="AW527" s="246">
        <v>0</v>
      </c>
      <c r="AX527" s="211">
        <v>2.3712567204607533E-2</v>
      </c>
      <c r="AY527" s="212">
        <v>3.1774964908160377E-3</v>
      </c>
      <c r="AZ527" s="177">
        <v>6.7584702572936793E-3</v>
      </c>
      <c r="BA527" s="178">
        <v>8.677754268005923E-2</v>
      </c>
      <c r="BB527" s="178">
        <v>0</v>
      </c>
      <c r="BC527" s="178">
        <v>0</v>
      </c>
      <c r="BD527" s="178">
        <v>7.904189068202512E-2</v>
      </c>
      <c r="BE527" s="178">
        <v>1.9829560302304289E-2</v>
      </c>
      <c r="BF527" s="178">
        <v>0</v>
      </c>
      <c r="BG527" s="217">
        <v>0</v>
      </c>
      <c r="BH527" s="218">
        <v>3.6504055794737367E-2</v>
      </c>
      <c r="BI527" s="240" t="s">
        <v>273</v>
      </c>
    </row>
    <row r="528" spans="1:61" x14ac:dyDescent="0.2">
      <c r="A528" s="170">
        <v>42878</v>
      </c>
      <c r="B528" s="208">
        <v>1.4659685863874345</v>
      </c>
      <c r="C528" s="209">
        <v>1.7241379310344827</v>
      </c>
      <c r="D528" s="209"/>
      <c r="E528" s="209">
        <v>1.4824797843665769</v>
      </c>
      <c r="F528" s="209">
        <v>3.6999999999999997</v>
      </c>
      <c r="G528" s="209">
        <v>2.880658436213992</v>
      </c>
      <c r="H528" s="209">
        <v>1.074074074074074</v>
      </c>
      <c r="I528" s="209"/>
      <c r="J528" s="210">
        <v>10.54054054054054</v>
      </c>
      <c r="K528" s="210"/>
      <c r="L528" s="246">
        <v>12.530120481927712</v>
      </c>
      <c r="M528" s="210">
        <v>2.083333333333333</v>
      </c>
      <c r="N528" s="245">
        <v>2.1400220383523445</v>
      </c>
      <c r="O528" s="213"/>
      <c r="P528" s="214"/>
      <c r="Q528" s="214"/>
      <c r="R528" s="214"/>
      <c r="S528" s="214"/>
      <c r="T528" s="214"/>
      <c r="U528" s="214"/>
      <c r="V528" s="214"/>
      <c r="W528" s="214"/>
      <c r="X528" s="214"/>
      <c r="Y528" s="222"/>
      <c r="Z528" s="222"/>
      <c r="AA528" s="215"/>
      <c r="AB528" s="216"/>
      <c r="AC528" s="177">
        <v>6.990434142752024</v>
      </c>
      <c r="AD528" s="178">
        <v>1.4659685863874345</v>
      </c>
      <c r="AE528" s="178"/>
      <c r="AF528" s="178"/>
      <c r="AG528" s="178">
        <v>2.083333333333333</v>
      </c>
      <c r="AH528" s="178">
        <v>1.074074074074074</v>
      </c>
      <c r="AI528" s="178"/>
      <c r="AJ528" s="217">
        <v>12.530120481927712</v>
      </c>
      <c r="AK528" s="218">
        <v>1.4131441768158712</v>
      </c>
      <c r="AL528" s="170">
        <v>42878</v>
      </c>
      <c r="AM528" s="208">
        <v>5.2004045777305843E-3</v>
      </c>
      <c r="AN528" s="209">
        <v>4.6808858471669816E-3</v>
      </c>
      <c r="AO528" s="209"/>
      <c r="AP528" s="209">
        <v>1.2307183390381577E-2</v>
      </c>
      <c r="AQ528" s="209">
        <v>5.3389332811304303E-3</v>
      </c>
      <c r="AR528" s="209">
        <v>4.6515617164575758E-3</v>
      </c>
      <c r="AS528" s="209">
        <v>2.1938802150178122E-3</v>
      </c>
      <c r="AT528" s="209">
        <v>0</v>
      </c>
      <c r="AU528" s="210">
        <v>0</v>
      </c>
      <c r="AV528" s="210"/>
      <c r="AW528" s="246">
        <v>0</v>
      </c>
      <c r="AX528" s="211">
        <v>0</v>
      </c>
      <c r="AY528" s="212">
        <v>4.7960823029631321E-3</v>
      </c>
      <c r="AZ528" s="177">
        <v>0</v>
      </c>
      <c r="BA528" s="178">
        <v>7.879400875349378E-2</v>
      </c>
      <c r="BB528" s="178">
        <v>0</v>
      </c>
      <c r="BC528" s="178">
        <v>0</v>
      </c>
      <c r="BD528" s="178">
        <v>0</v>
      </c>
      <c r="BE528" s="178">
        <v>2.686932290285134E-3</v>
      </c>
      <c r="BF528" s="178">
        <v>0</v>
      </c>
      <c r="BG528" s="217">
        <v>0</v>
      </c>
      <c r="BH528" s="218">
        <v>2.3581176973269315E-2</v>
      </c>
      <c r="BI528" s="240" t="s">
        <v>273</v>
      </c>
    </row>
    <row r="529" spans="1:61" x14ac:dyDescent="0.2">
      <c r="A529" s="170">
        <v>42880</v>
      </c>
      <c r="B529" s="208">
        <v>0.94736842105263164</v>
      </c>
      <c r="C529" s="209">
        <v>0.8771929824561403</v>
      </c>
      <c r="D529" s="209"/>
      <c r="E529" s="209">
        <v>3.7735849056603774</v>
      </c>
      <c r="F529" s="209">
        <v>3.6999999999999997</v>
      </c>
      <c r="G529" s="209">
        <v>2.880658436213992</v>
      </c>
      <c r="H529" s="209">
        <v>0.66666666666666674</v>
      </c>
      <c r="I529" s="209"/>
      <c r="J529" s="210">
        <v>10.27027027027027</v>
      </c>
      <c r="K529" s="210"/>
      <c r="L529" s="246">
        <v>5.7831325301204819</v>
      </c>
      <c r="M529" s="210">
        <v>3.1914893617021276</v>
      </c>
      <c r="N529" s="245">
        <v>1.1312474092472371</v>
      </c>
      <c r="O529" s="213"/>
      <c r="P529" s="214"/>
      <c r="Q529" s="214"/>
      <c r="R529" s="214"/>
      <c r="S529" s="214"/>
      <c r="T529" s="214"/>
      <c r="U529" s="214"/>
      <c r="V529" s="214"/>
      <c r="W529" s="214"/>
      <c r="X529" s="214"/>
      <c r="Y529" s="222"/>
      <c r="Z529" s="222"/>
      <c r="AA529" s="215"/>
      <c r="AB529" s="216"/>
      <c r="AC529" s="177">
        <v>1.9711902956785443</v>
      </c>
      <c r="AD529" s="178">
        <v>0.94736842105263164</v>
      </c>
      <c r="AE529" s="178"/>
      <c r="AF529" s="178"/>
      <c r="AG529" s="178">
        <v>3.1914893617021276</v>
      </c>
      <c r="AH529" s="178">
        <v>0.66666666666666674</v>
      </c>
      <c r="AI529" s="178"/>
      <c r="AJ529" s="217">
        <v>5.7831325301204819</v>
      </c>
      <c r="AK529" s="218">
        <v>1.1398565435810022</v>
      </c>
      <c r="AL529" s="170">
        <v>42880</v>
      </c>
      <c r="AM529" s="208">
        <v>5.7101358634332518E-3</v>
      </c>
      <c r="AN529" s="209">
        <v>6.2877571081347509E-3</v>
      </c>
      <c r="AO529" s="209"/>
      <c r="AP529" s="209">
        <v>0</v>
      </c>
      <c r="AQ529" s="209">
        <v>5.3389332811304303E-3</v>
      </c>
      <c r="AR529" s="209">
        <v>0</v>
      </c>
      <c r="AS529" s="209">
        <v>2.0841862042669215E-2</v>
      </c>
      <c r="AT529" s="209">
        <v>0</v>
      </c>
      <c r="AU529" s="210">
        <v>0</v>
      </c>
      <c r="AV529" s="210"/>
      <c r="AW529" s="246">
        <v>0</v>
      </c>
      <c r="AX529" s="211">
        <v>1.1400272694522852E-2</v>
      </c>
      <c r="AY529" s="212">
        <v>1.3226625475020193E-3</v>
      </c>
      <c r="AZ529" s="177">
        <v>0.18923716720422301</v>
      </c>
      <c r="BA529" s="178">
        <v>8.6517210052019053E-2</v>
      </c>
      <c r="BB529" s="178">
        <v>0</v>
      </c>
      <c r="BC529" s="178">
        <v>0</v>
      </c>
      <c r="BD529" s="178">
        <v>3.8000908981742847E-2</v>
      </c>
      <c r="BE529" s="178">
        <v>2.552585675770877E-2</v>
      </c>
      <c r="BF529" s="178">
        <v>0</v>
      </c>
      <c r="BG529" s="217">
        <v>0</v>
      </c>
      <c r="BH529" s="218">
        <v>4.435624311673414E-2</v>
      </c>
      <c r="BI529" s="240" t="s">
        <v>273</v>
      </c>
    </row>
    <row r="530" spans="1:61" x14ac:dyDescent="0.2">
      <c r="A530" s="170">
        <v>42881</v>
      </c>
      <c r="B530" s="208">
        <v>0.8438818565400843</v>
      </c>
      <c r="C530" s="209">
        <v>0.82470608878750662</v>
      </c>
      <c r="D530" s="209"/>
      <c r="E530" s="209">
        <v>1.9444444444444444</v>
      </c>
      <c r="F530" s="209">
        <v>3.6999999999999997</v>
      </c>
      <c r="G530" s="209">
        <v>0.82304526748971196</v>
      </c>
      <c r="H530" s="209">
        <v>1.1111111111111112</v>
      </c>
      <c r="I530" s="209"/>
      <c r="J530" s="210">
        <v>2.6756756756756759</v>
      </c>
      <c r="K530" s="210"/>
      <c r="L530" s="246">
        <v>5.7831325301204819</v>
      </c>
      <c r="M530" s="210">
        <v>2.9787234042553195</v>
      </c>
      <c r="N530" s="245">
        <v>1.310689891332975</v>
      </c>
      <c r="O530" s="213"/>
      <c r="P530" s="214"/>
      <c r="Q530" s="214"/>
      <c r="R530" s="214"/>
      <c r="S530" s="214"/>
      <c r="T530" s="214"/>
      <c r="U530" s="214"/>
      <c r="V530" s="214"/>
      <c r="W530" s="214"/>
      <c r="X530" s="214"/>
      <c r="Y530" s="222"/>
      <c r="Z530" s="222"/>
      <c r="AA530" s="215"/>
      <c r="AB530" s="216"/>
      <c r="AC530" s="177">
        <v>3.6296296296296298</v>
      </c>
      <c r="AD530" s="178">
        <v>0.8438818565400843</v>
      </c>
      <c r="AE530" s="178"/>
      <c r="AF530" s="178">
        <v>9.5890410958904102</v>
      </c>
      <c r="AG530" s="178">
        <v>2.9787234042553195</v>
      </c>
      <c r="AH530" s="178">
        <v>1.1111111111111112</v>
      </c>
      <c r="AI530" s="178"/>
      <c r="AJ530" s="217">
        <v>5.7831325301204819</v>
      </c>
      <c r="AK530" s="218">
        <v>2.1403287123218213</v>
      </c>
      <c r="AL530" s="170">
        <v>42881</v>
      </c>
      <c r="AM530" s="208">
        <v>6.9644184653308268E-3</v>
      </c>
      <c r="AN530" s="209">
        <v>1.3972793573632778E-3</v>
      </c>
      <c r="AO530" s="209"/>
      <c r="AP530" s="209">
        <v>2.5070188387814325E-3</v>
      </c>
      <c r="AQ530" s="209">
        <v>1.2457510989304338E-2</v>
      </c>
      <c r="AR530" s="209">
        <v>0</v>
      </c>
      <c r="AS530" s="209">
        <v>2.8344932378030131E-2</v>
      </c>
      <c r="AT530" s="209">
        <v>0</v>
      </c>
      <c r="AU530" s="210">
        <v>0</v>
      </c>
      <c r="AV530" s="210"/>
      <c r="AW530" s="246">
        <v>0</v>
      </c>
      <c r="AX530" s="211">
        <v>0</v>
      </c>
      <c r="AY530" s="212">
        <v>1.6128635390738469E-3</v>
      </c>
      <c r="AZ530" s="177">
        <v>0.55419456109808163</v>
      </c>
      <c r="BA530" s="178">
        <v>0.10552149189895202</v>
      </c>
      <c r="BB530" s="178">
        <v>0</v>
      </c>
      <c r="BC530" s="178">
        <v>9.7474110486358359E-2</v>
      </c>
      <c r="BD530" s="178">
        <v>0</v>
      </c>
      <c r="BE530" s="178">
        <v>3.4715165190483933E-2</v>
      </c>
      <c r="BF530" s="178">
        <v>0</v>
      </c>
      <c r="BG530" s="217">
        <v>0</v>
      </c>
      <c r="BH530" s="218">
        <v>7.3401951705938509E-2</v>
      </c>
      <c r="BI530" s="240" t="s">
        <v>273</v>
      </c>
    </row>
    <row r="531" spans="1:61" x14ac:dyDescent="0.2">
      <c r="A531" s="170">
        <v>42884</v>
      </c>
      <c r="B531" s="208">
        <v>0.31914893617021273</v>
      </c>
      <c r="C531" s="209">
        <v>0.85964912280701755</v>
      </c>
      <c r="D531" s="209"/>
      <c r="E531" s="209">
        <v>1.3623978201634876</v>
      </c>
      <c r="F531" s="209">
        <v>2.9629629629629632</v>
      </c>
      <c r="G531" s="209">
        <v>2.4489795918367347</v>
      </c>
      <c r="H531" s="209">
        <v>1.8148148148148149</v>
      </c>
      <c r="I531" s="209"/>
      <c r="J531" s="210">
        <v>3.943661971830986</v>
      </c>
      <c r="K531" s="210"/>
      <c r="L531" s="246">
        <v>3.8072289156626504</v>
      </c>
      <c r="M531" s="210">
        <v>2.1052631578947367</v>
      </c>
      <c r="N531" s="245">
        <v>1.4824893479714862</v>
      </c>
      <c r="O531" s="213"/>
      <c r="P531" s="214"/>
      <c r="Q531" s="214"/>
      <c r="R531" s="214"/>
      <c r="S531" s="214"/>
      <c r="T531" s="214"/>
      <c r="U531" s="214"/>
      <c r="V531" s="214"/>
      <c r="W531" s="214"/>
      <c r="X531" s="214"/>
      <c r="Y531" s="222"/>
      <c r="Z531" s="222"/>
      <c r="AA531" s="215"/>
      <c r="AB531" s="216"/>
      <c r="AC531" s="177">
        <v>6.9834413246940246</v>
      </c>
      <c r="AD531" s="178">
        <v>0.31914893617021273</v>
      </c>
      <c r="AE531" s="178"/>
      <c r="AF531" s="178">
        <v>12.834978843441466</v>
      </c>
      <c r="AG531" s="178">
        <v>2.1052631578947367</v>
      </c>
      <c r="AH531" s="178">
        <v>1.8148148148148149</v>
      </c>
      <c r="AI531" s="178"/>
      <c r="AJ531" s="217">
        <v>3.8072289156626504</v>
      </c>
      <c r="AK531" s="218">
        <v>3.3524496649390616</v>
      </c>
      <c r="AL531" s="170">
        <v>42884</v>
      </c>
      <c r="AM531" s="208">
        <v>1.1242724874543104E-2</v>
      </c>
      <c r="AN531" s="209">
        <v>1.1737146601851534E-2</v>
      </c>
      <c r="AO531" s="209"/>
      <c r="AP531" s="209">
        <v>2.1130587355443504E-2</v>
      </c>
      <c r="AQ531" s="209">
        <v>0</v>
      </c>
      <c r="AR531" s="209">
        <v>7.1682882440698851E-4</v>
      </c>
      <c r="AS531" s="209">
        <v>1.0179604197682648E-2</v>
      </c>
      <c r="AT531" s="209">
        <v>0</v>
      </c>
      <c r="AU531" s="210">
        <v>5.7711825617417035E-2</v>
      </c>
      <c r="AV531" s="210"/>
      <c r="AW531" s="246">
        <v>0</v>
      </c>
      <c r="AX531" s="211">
        <v>1.1400272694522852E-2</v>
      </c>
      <c r="AY531" s="212">
        <v>3.2780450033888121E-3</v>
      </c>
      <c r="AZ531" s="177">
        <v>0.30413116157821557</v>
      </c>
      <c r="BA531" s="178">
        <v>0.17034431628095628</v>
      </c>
      <c r="BB531" s="178">
        <v>0</v>
      </c>
      <c r="BC531" s="178">
        <v>0.22289079931213945</v>
      </c>
      <c r="BD531" s="178">
        <v>3.8000908981742847E-2</v>
      </c>
      <c r="BE531" s="178">
        <v>1.2467365826923022E-2</v>
      </c>
      <c r="BF531" s="178">
        <v>0</v>
      </c>
      <c r="BG531" s="217">
        <v>0</v>
      </c>
      <c r="BH531" s="218">
        <v>8.3223339610254229E-2</v>
      </c>
      <c r="BI531" s="240" t="s">
        <v>273</v>
      </c>
    </row>
    <row r="532" spans="1:61" x14ac:dyDescent="0.2">
      <c r="A532" s="170">
        <v>42885</v>
      </c>
      <c r="B532" s="208">
        <v>0.31914893617021273</v>
      </c>
      <c r="C532" s="209">
        <v>2.6278659611992947</v>
      </c>
      <c r="D532" s="209"/>
      <c r="E532" s="209">
        <v>0.68965517241379315</v>
      </c>
      <c r="F532" s="209">
        <v>2.9090909090909092</v>
      </c>
      <c r="G532" s="209">
        <v>4.0816326530612246</v>
      </c>
      <c r="H532" s="209">
        <v>0.74074074074074081</v>
      </c>
      <c r="I532" s="209"/>
      <c r="J532" s="210">
        <v>1.9390581717451523</v>
      </c>
      <c r="K532" s="210"/>
      <c r="L532" s="246">
        <v>3.0030030030030028</v>
      </c>
      <c r="M532" s="210">
        <v>4.1666666666666661</v>
      </c>
      <c r="N532" s="245">
        <v>1.7457353715011747</v>
      </c>
      <c r="O532" s="213"/>
      <c r="P532" s="214"/>
      <c r="Q532" s="214"/>
      <c r="R532" s="214"/>
      <c r="S532" s="214"/>
      <c r="T532" s="214"/>
      <c r="U532" s="214"/>
      <c r="V532" s="214"/>
      <c r="W532" s="214"/>
      <c r="X532" s="214"/>
      <c r="Y532" s="222"/>
      <c r="Z532" s="222"/>
      <c r="AA532" s="215"/>
      <c r="AB532" s="216"/>
      <c r="AC532" s="177"/>
      <c r="AD532" s="178">
        <v>0.31914893617021273</v>
      </c>
      <c r="AE532" s="178"/>
      <c r="AF532" s="178"/>
      <c r="AG532" s="178">
        <v>4.1666666666666661</v>
      </c>
      <c r="AH532" s="178">
        <v>0.74074074074074081</v>
      </c>
      <c r="AI532" s="178"/>
      <c r="AJ532" s="217">
        <v>3.0030030030030028</v>
      </c>
      <c r="AK532" s="218">
        <v>1.0710653377095141</v>
      </c>
      <c r="AL532" s="170">
        <v>42885</v>
      </c>
      <c r="AM532" s="208">
        <v>4.7548192515770166E-2</v>
      </c>
      <c r="AN532" s="209">
        <v>1.1597418666115206E-2</v>
      </c>
      <c r="AO532" s="209"/>
      <c r="AP532" s="209">
        <v>3.9721597185887634E-3</v>
      </c>
      <c r="AQ532" s="209">
        <v>8.8982221352173832E-3</v>
      </c>
      <c r="AR532" s="209">
        <v>2.7441918605391265E-4</v>
      </c>
      <c r="AS532" s="209">
        <v>6.142864602049874E-3</v>
      </c>
      <c r="AT532" s="209">
        <v>0</v>
      </c>
      <c r="AU532" s="210">
        <v>1.958885299404971</v>
      </c>
      <c r="AV532" s="210"/>
      <c r="AW532" s="246">
        <v>3.4306683012103351E-2</v>
      </c>
      <c r="AX532" s="211">
        <v>8.8922127017278252E-3</v>
      </c>
      <c r="AY532" s="212">
        <v>1.4873005184951632E-2</v>
      </c>
      <c r="AZ532" s="177">
        <v>0.10137705385940519</v>
      </c>
      <c r="BA532" s="178">
        <v>0.72042715932985169</v>
      </c>
      <c r="BB532" s="178">
        <v>0</v>
      </c>
      <c r="BC532" s="178">
        <v>0</v>
      </c>
      <c r="BD532" s="178">
        <v>2.9640709005759418E-2</v>
      </c>
      <c r="BE532" s="178">
        <v>7.5234104127983748E-3</v>
      </c>
      <c r="BF532" s="178">
        <v>0</v>
      </c>
      <c r="BG532" s="217">
        <v>0.2632899693945</v>
      </c>
      <c r="BH532" s="218">
        <v>0.21966432495767785</v>
      </c>
      <c r="BI532" s="240" t="s">
        <v>273</v>
      </c>
    </row>
    <row r="533" spans="1:61" x14ac:dyDescent="0.2">
      <c r="A533" s="170">
        <v>42886</v>
      </c>
      <c r="B533" s="208">
        <v>0.42328042328042331</v>
      </c>
      <c r="C533" s="209">
        <v>0.8771929824561403</v>
      </c>
      <c r="D533" s="209"/>
      <c r="E533" s="209">
        <v>2.0408163265306123</v>
      </c>
      <c r="F533" s="209">
        <v>1.6290909090909091</v>
      </c>
      <c r="G533" s="209">
        <v>4.4897959183673466</v>
      </c>
      <c r="H533" s="209">
        <v>1.1111111111111112</v>
      </c>
      <c r="I533" s="209"/>
      <c r="J533" s="210">
        <v>2.7700831024930745</v>
      </c>
      <c r="K533" s="210"/>
      <c r="L533" s="246">
        <v>3.0303030303030303</v>
      </c>
      <c r="M533" s="210">
        <v>4.1666666666666661</v>
      </c>
      <c r="N533" s="245">
        <v>1.4159580570231616</v>
      </c>
      <c r="O533" s="213"/>
      <c r="P533" s="214"/>
      <c r="Q533" s="214"/>
      <c r="R533" s="214"/>
      <c r="S533" s="214"/>
      <c r="T533" s="214"/>
      <c r="U533" s="214"/>
      <c r="V533" s="214"/>
      <c r="W533" s="214"/>
      <c r="X533" s="214"/>
      <c r="Y533" s="222"/>
      <c r="Z533" s="222"/>
      <c r="AA533" s="215"/>
      <c r="AB533" s="216"/>
      <c r="AC533" s="177">
        <v>5.935483870967742</v>
      </c>
      <c r="AD533" s="178">
        <v>0.42328042328042331</v>
      </c>
      <c r="AE533" s="178"/>
      <c r="AF533" s="178"/>
      <c r="AG533" s="178">
        <v>4.1666666666666661</v>
      </c>
      <c r="AH533" s="178">
        <v>1.1111111111111112</v>
      </c>
      <c r="AI533" s="178"/>
      <c r="AJ533" s="217">
        <v>3.0303030303030303</v>
      </c>
      <c r="AK533" s="218">
        <v>1.075123696720145</v>
      </c>
      <c r="AL533" s="170">
        <v>42886</v>
      </c>
      <c r="AM533" s="208">
        <v>3.400881319665662E-2</v>
      </c>
      <c r="AN533" s="209">
        <v>3.8425182327490141E-3</v>
      </c>
      <c r="AO533" s="209"/>
      <c r="AP533" s="209">
        <v>7.3191926617930655E-2</v>
      </c>
      <c r="AQ533" s="209">
        <v>9.7880443487391219E-3</v>
      </c>
      <c r="AR533" s="209">
        <v>0</v>
      </c>
      <c r="AS533" s="209">
        <v>2.1587781315775271E-2</v>
      </c>
      <c r="AT533" s="209">
        <v>0</v>
      </c>
      <c r="AU533" s="210">
        <v>0.19237275205805676</v>
      </c>
      <c r="AV533" s="210"/>
      <c r="AW533" s="246">
        <v>5.8543827665705379E-3</v>
      </c>
      <c r="AX533" s="211">
        <v>0</v>
      </c>
      <c r="AY533" s="212">
        <v>7.9000067114088478E-3</v>
      </c>
      <c r="AZ533" s="177">
        <v>0.23654645900527876</v>
      </c>
      <c r="BA533" s="178">
        <v>0.51528504843419165</v>
      </c>
      <c r="BB533" s="178">
        <v>0</v>
      </c>
      <c r="BC533" s="178">
        <v>0</v>
      </c>
      <c r="BD533" s="178">
        <v>0</v>
      </c>
      <c r="BE533" s="178">
        <v>2.643941373640572E-2</v>
      </c>
      <c r="BF533" s="178">
        <v>0</v>
      </c>
      <c r="BG533" s="217">
        <v>4.4930028906911265E-2</v>
      </c>
      <c r="BH533" s="218">
        <v>0.16812049971547957</v>
      </c>
      <c r="BI533" s="240" t="s">
        <v>273</v>
      </c>
    </row>
    <row r="534" spans="1:61" x14ac:dyDescent="0.2">
      <c r="A534" s="170">
        <v>42887</v>
      </c>
      <c r="B534" s="208">
        <v>0.6256517205422315</v>
      </c>
      <c r="C534" s="209">
        <v>1.5652173913043479</v>
      </c>
      <c r="D534" s="209"/>
      <c r="E534" s="209">
        <v>2.6315789473684208</v>
      </c>
      <c r="F534" s="209">
        <v>2.3636363636363638</v>
      </c>
      <c r="G534" s="209">
        <v>3.9682539682539679</v>
      </c>
      <c r="H534" s="209">
        <v>1.4598540145985401</v>
      </c>
      <c r="I534" s="209">
        <v>11.447811447811448</v>
      </c>
      <c r="J534" s="210">
        <v>2.7700831024930745</v>
      </c>
      <c r="K534" s="210"/>
      <c r="L534" s="246">
        <v>1.4848484848484849</v>
      </c>
      <c r="M534" s="210">
        <v>1.5228426395939088</v>
      </c>
      <c r="N534" s="245">
        <v>1.8538943420885907</v>
      </c>
      <c r="O534" s="213"/>
      <c r="P534" s="214"/>
      <c r="Q534" s="214"/>
      <c r="R534" s="214"/>
      <c r="S534" s="214" t="s">
        <v>232</v>
      </c>
      <c r="T534" s="214" t="s">
        <v>232</v>
      </c>
      <c r="U534" s="214" t="s">
        <v>232</v>
      </c>
      <c r="V534" s="214" t="s">
        <v>232</v>
      </c>
      <c r="W534" s="214" t="s">
        <v>232</v>
      </c>
      <c r="X534" s="214" t="s">
        <v>232</v>
      </c>
      <c r="Y534" s="222"/>
      <c r="Z534" s="222" t="s">
        <v>232</v>
      </c>
      <c r="AA534" s="215"/>
      <c r="AB534" s="216"/>
      <c r="AC534" s="177">
        <v>4.3071161048689142</v>
      </c>
      <c r="AD534" s="178">
        <v>0.6256517205422315</v>
      </c>
      <c r="AE534" s="178"/>
      <c r="AF534" s="178"/>
      <c r="AG534" s="178">
        <v>1.5228426395939088</v>
      </c>
      <c r="AH534" s="178">
        <v>1.4598540145985401</v>
      </c>
      <c r="AI534" s="178">
        <v>11.447811447811448</v>
      </c>
      <c r="AJ534" s="217">
        <v>1.4848484848484849</v>
      </c>
      <c r="AK534" s="218">
        <v>1.5282841324383443</v>
      </c>
      <c r="AL534" s="170">
        <v>42887</v>
      </c>
      <c r="AM534" s="208">
        <v>1.6466038723541222E-2</v>
      </c>
      <c r="AN534" s="209">
        <v>2.3404429235834905E-2</v>
      </c>
      <c r="AO534" s="209"/>
      <c r="AP534" s="209">
        <v>0.10321103531087197</v>
      </c>
      <c r="AQ534" s="209">
        <v>5.427915502482604E-2</v>
      </c>
      <c r="AR534" s="209">
        <v>5.6344623752514376E-5</v>
      </c>
      <c r="AS534" s="209">
        <v>1.4567364627718273E-2</v>
      </c>
      <c r="AT534" s="209">
        <v>5.1153904193852835E-3</v>
      </c>
      <c r="AU534" s="210">
        <v>0.10281991920344413</v>
      </c>
      <c r="AV534" s="210"/>
      <c r="AW534" s="246">
        <v>5.1518568345820734E-3</v>
      </c>
      <c r="AX534" s="211">
        <v>2.0520490850141133E-2</v>
      </c>
      <c r="AY534" s="212">
        <v>6.0868636147713446E-3</v>
      </c>
      <c r="AZ534" s="177">
        <v>0.36292985281667056</v>
      </c>
      <c r="BA534" s="178">
        <v>0.24948543520517028</v>
      </c>
      <c r="BB534" s="178">
        <v>0</v>
      </c>
      <c r="BC534" s="178">
        <v>3.8989644194543344E-2</v>
      </c>
      <c r="BD534" s="178">
        <v>6.8401636167137125E-2</v>
      </c>
      <c r="BE534" s="178">
        <v>1.7841230407493289E-2</v>
      </c>
      <c r="BF534" s="178">
        <v>6.5456051431673499E-3</v>
      </c>
      <c r="BG534" s="217">
        <v>3.9538425438081913E-2</v>
      </c>
      <c r="BH534" s="218">
        <v>9.8903099246968787E-2</v>
      </c>
      <c r="BI534" s="240" t="s">
        <v>273</v>
      </c>
    </row>
    <row r="535" spans="1:61" x14ac:dyDescent="0.2">
      <c r="A535" s="170">
        <v>42891</v>
      </c>
      <c r="B535" s="208">
        <v>0.31088082901554404</v>
      </c>
      <c r="C535" s="209">
        <v>0.70052539404553416</v>
      </c>
      <c r="D535" s="209"/>
      <c r="E535" s="209">
        <v>3.2175032175032174</v>
      </c>
      <c r="F535" s="209">
        <v>1.4545454545454546</v>
      </c>
      <c r="G535" s="209">
        <v>3.1620553359683794</v>
      </c>
      <c r="H535" s="209">
        <v>1.4814814814814816</v>
      </c>
      <c r="I535" s="209"/>
      <c r="J535" s="210">
        <v>2.4456521739130435</v>
      </c>
      <c r="K535" s="210"/>
      <c r="L535" s="246">
        <v>0.99989796959493937</v>
      </c>
      <c r="M535" s="210">
        <v>3.1269035532994929</v>
      </c>
      <c r="N535" s="245">
        <v>1.1894482400082356</v>
      </c>
      <c r="O535" s="213"/>
      <c r="P535" s="214"/>
      <c r="Q535" s="214"/>
      <c r="R535" s="214"/>
      <c r="S535" s="214" t="s">
        <v>232</v>
      </c>
      <c r="T535" s="214" t="s">
        <v>232</v>
      </c>
      <c r="U535" s="214" t="s">
        <v>232</v>
      </c>
      <c r="V535" s="214" t="s">
        <v>232</v>
      </c>
      <c r="W535" s="214" t="s">
        <v>232</v>
      </c>
      <c r="X535" s="214" t="s">
        <v>232</v>
      </c>
      <c r="Y535" s="222"/>
      <c r="Z535" s="222" t="s">
        <v>232</v>
      </c>
      <c r="AA535" s="215"/>
      <c r="AB535" s="216"/>
      <c r="AC535" s="177"/>
      <c r="AD535" s="178">
        <v>0.31088082901554404</v>
      </c>
      <c r="AE535" s="178"/>
      <c r="AF535" s="178">
        <v>9.4499294781382233</v>
      </c>
      <c r="AG535" s="178">
        <v>3.1269035532994929</v>
      </c>
      <c r="AH535" s="178">
        <v>1.4814814814814816</v>
      </c>
      <c r="AI535" s="178"/>
      <c r="AJ535" s="217">
        <v>0.99989796959493937</v>
      </c>
      <c r="AK535" s="218">
        <v>0.83588665362248227</v>
      </c>
      <c r="AL535" s="170">
        <v>42891</v>
      </c>
      <c r="AM535" s="208">
        <v>2.414637191598254E-2</v>
      </c>
      <c r="AN535" s="209">
        <v>7.9644923369706841E-3</v>
      </c>
      <c r="AO535" s="209"/>
      <c r="AP535" s="209">
        <v>5.5089297080755641E-2</v>
      </c>
      <c r="AQ535" s="209">
        <v>6.2287554946521689E-3</v>
      </c>
      <c r="AR535" s="209">
        <v>1.043418958379896E-4</v>
      </c>
      <c r="AS535" s="209">
        <v>7.5162336166510246E-2</v>
      </c>
      <c r="AT535" s="209">
        <v>3.3250037726004343E-2</v>
      </c>
      <c r="AU535" s="210">
        <v>1.1055905290692917E-3</v>
      </c>
      <c r="AV535" s="210"/>
      <c r="AW535" s="246">
        <v>2.5759284172910367E-3</v>
      </c>
      <c r="AX535" s="211">
        <v>0</v>
      </c>
      <c r="AY535" s="212">
        <v>6.5389231875578819E-3</v>
      </c>
      <c r="AZ535" s="177">
        <v>0.37171586415115238</v>
      </c>
      <c r="BA535" s="178">
        <v>0.3658541199391297</v>
      </c>
      <c r="BB535" s="178">
        <v>0</v>
      </c>
      <c r="BC535" s="178">
        <v>0</v>
      </c>
      <c r="BD535" s="178">
        <v>0</v>
      </c>
      <c r="BE535" s="178">
        <v>9.2054300265168698E-2</v>
      </c>
      <c r="BF535" s="178">
        <v>4.2546433430587768E-2</v>
      </c>
      <c r="BG535" s="217">
        <v>1.9769212719040957E-2</v>
      </c>
      <c r="BH535" s="218">
        <v>0.16322211326696121</v>
      </c>
      <c r="BI535" s="240" t="s">
        <v>273</v>
      </c>
    </row>
    <row r="536" spans="1:61" x14ac:dyDescent="0.2">
      <c r="A536" s="170">
        <v>42892</v>
      </c>
      <c r="B536" s="208">
        <v>0.62305295950155759</v>
      </c>
      <c r="C536" s="209">
        <v>0.86956521739130432</v>
      </c>
      <c r="D536" s="209"/>
      <c r="E536" s="209">
        <v>1.0526315789473684</v>
      </c>
      <c r="F536" s="209">
        <v>1.8145454545454545</v>
      </c>
      <c r="G536" s="209">
        <v>3.1620553359683794</v>
      </c>
      <c r="H536" s="209">
        <v>1.7100371747211895</v>
      </c>
      <c r="I536" s="209"/>
      <c r="J536" s="210">
        <v>2.1944444444444442</v>
      </c>
      <c r="K536" s="210"/>
      <c r="L536" s="246">
        <v>1.1111111111111112</v>
      </c>
      <c r="M536" s="210">
        <v>2.2698875468554767</v>
      </c>
      <c r="N536" s="245">
        <v>1.2080432168002084</v>
      </c>
      <c r="O536" s="213"/>
      <c r="P536" s="214"/>
      <c r="Q536" s="214"/>
      <c r="R536" s="214"/>
      <c r="S536" s="214" t="s">
        <v>232</v>
      </c>
      <c r="T536" s="214" t="s">
        <v>232</v>
      </c>
      <c r="U536" s="214" t="s">
        <v>232</v>
      </c>
      <c r="V536" s="214" t="s">
        <v>232</v>
      </c>
      <c r="W536" s="214" t="s">
        <v>232</v>
      </c>
      <c r="X536" s="214">
        <v>2.194357366771154</v>
      </c>
      <c r="Y536" s="222"/>
      <c r="Z536" s="222" t="s">
        <v>232</v>
      </c>
      <c r="AA536" s="215"/>
      <c r="AB536" s="216">
        <v>2.194357366771154</v>
      </c>
      <c r="AC536" s="177">
        <v>2.9393370856785492</v>
      </c>
      <c r="AD536" s="178">
        <v>0.62305295950155759</v>
      </c>
      <c r="AE536" s="178"/>
      <c r="AF536" s="178"/>
      <c r="AG536" s="178">
        <v>2.2698875468554767</v>
      </c>
      <c r="AH536" s="178">
        <v>1.7100371747211895</v>
      </c>
      <c r="AI536" s="178"/>
      <c r="AJ536" s="217">
        <v>1.1111111111111112</v>
      </c>
      <c r="AK536" s="218">
        <v>1.2511189965143146</v>
      </c>
      <c r="AL536" s="170">
        <v>42892</v>
      </c>
      <c r="AM536" s="208">
        <v>1.0589810643418339E-2</v>
      </c>
      <c r="AN536" s="209">
        <v>1.201660247332419E-2</v>
      </c>
      <c r="AO536" s="209"/>
      <c r="AP536" s="209">
        <v>3.5033146370504177E-2</v>
      </c>
      <c r="AQ536" s="209">
        <v>2.4915021978608676E-2</v>
      </c>
      <c r="AR536" s="209">
        <v>0</v>
      </c>
      <c r="AS536" s="209">
        <v>1.4391854210516846E-2</v>
      </c>
      <c r="AT536" s="209">
        <v>0</v>
      </c>
      <c r="AU536" s="210">
        <v>4.4223621162771667E-3</v>
      </c>
      <c r="AV536" s="210"/>
      <c r="AW536" s="246">
        <v>3.6765523774062975E-2</v>
      </c>
      <c r="AX536" s="211">
        <v>3.6936883530254046E-2</v>
      </c>
      <c r="AY536" s="212">
        <v>3.2281794808933714E-3</v>
      </c>
      <c r="AZ536" s="177">
        <v>0.10070120683367582</v>
      </c>
      <c r="BA536" s="178">
        <v>0.16045167641542951</v>
      </c>
      <c r="BB536" s="178">
        <v>0</v>
      </c>
      <c r="BC536" s="178">
        <v>1.6245685081059728E-2</v>
      </c>
      <c r="BD536" s="178">
        <v>0.12312294510084683</v>
      </c>
      <c r="BE536" s="178">
        <v>1.7626275824270479E-2</v>
      </c>
      <c r="BF536" s="178">
        <v>0</v>
      </c>
      <c r="BG536" s="217">
        <v>0.28216058153540274</v>
      </c>
      <c r="BH536" s="218">
        <v>7.0202000759670244E-2</v>
      </c>
      <c r="BI536" s="240" t="s">
        <v>273</v>
      </c>
    </row>
    <row r="537" spans="1:61" x14ac:dyDescent="0.2">
      <c r="A537" s="170">
        <v>42893</v>
      </c>
      <c r="B537" s="208">
        <v>0.3125</v>
      </c>
      <c r="C537" s="209">
        <v>0.99130434782608701</v>
      </c>
      <c r="D537" s="209"/>
      <c r="E537" s="209">
        <v>0.52910052910052907</v>
      </c>
      <c r="F537" s="209">
        <v>1.0869565217391304</v>
      </c>
      <c r="G537" s="209">
        <v>1.1857707509881421</v>
      </c>
      <c r="H537" s="209">
        <v>1.7426770485724878</v>
      </c>
      <c r="I537" s="209">
        <v>10</v>
      </c>
      <c r="J537" s="210">
        <v>2.1944444444444442</v>
      </c>
      <c r="K537" s="210"/>
      <c r="L537" s="246">
        <v>0.50499949500050501</v>
      </c>
      <c r="M537" s="210">
        <v>3.0715316429602146</v>
      </c>
      <c r="N537" s="245">
        <v>0.91240818868979201</v>
      </c>
      <c r="O537" s="213"/>
      <c r="P537" s="214"/>
      <c r="Q537" s="214"/>
      <c r="R537" s="214"/>
      <c r="S537" s="214" t="s">
        <v>232</v>
      </c>
      <c r="T537" s="214" t="s">
        <v>232</v>
      </c>
      <c r="U537" s="214" t="s">
        <v>232</v>
      </c>
      <c r="V537" s="214" t="s">
        <v>232</v>
      </c>
      <c r="W537" s="214" t="s">
        <v>232</v>
      </c>
      <c r="X537" s="214">
        <v>2.194357366771154</v>
      </c>
      <c r="Y537" s="222"/>
      <c r="Z537" s="222">
        <v>3.1521739130434843</v>
      </c>
      <c r="AA537" s="215"/>
      <c r="AB537" s="216">
        <v>2.6732656399073189</v>
      </c>
      <c r="AC537" s="177">
        <v>6.6828675577156744</v>
      </c>
      <c r="AD537" s="178">
        <v>0.3125</v>
      </c>
      <c r="AE537" s="178"/>
      <c r="AF537" s="178">
        <v>8.8435374149659864</v>
      </c>
      <c r="AG537" s="178">
        <v>3.0715316429602146</v>
      </c>
      <c r="AH537" s="178">
        <v>1.7426770485724878</v>
      </c>
      <c r="AI537" s="178">
        <v>10</v>
      </c>
      <c r="AJ537" s="217">
        <v>0.50499949500050501</v>
      </c>
      <c r="AK537" s="218">
        <v>1.2068216511827812</v>
      </c>
      <c r="AL537" s="170">
        <v>42893</v>
      </c>
      <c r="AM537" s="208">
        <v>4.2324878666772049E-3</v>
      </c>
      <c r="AN537" s="209">
        <v>1.1038506923169895E-2</v>
      </c>
      <c r="AO537" s="209"/>
      <c r="AP537" s="209">
        <v>2.2009671883327902E-2</v>
      </c>
      <c r="AQ537" s="209">
        <v>1.6016799843391289E-2</v>
      </c>
      <c r="AR537" s="209">
        <v>0</v>
      </c>
      <c r="AS537" s="209">
        <v>3.7295963655302805E-3</v>
      </c>
      <c r="AT537" s="209">
        <v>0</v>
      </c>
      <c r="AU537" s="210">
        <v>0</v>
      </c>
      <c r="AV537" s="210"/>
      <c r="AW537" s="246">
        <v>1.1708765533141076E-3</v>
      </c>
      <c r="AX537" s="211">
        <v>6.8401636167137111E-3</v>
      </c>
      <c r="AY537" s="212">
        <v>1.4027743705274816E-3</v>
      </c>
      <c r="AZ537" s="177">
        <v>1.6896175643234198E-2</v>
      </c>
      <c r="BA537" s="178">
        <v>6.412860404056378E-2</v>
      </c>
      <c r="BB537" s="178">
        <v>0</v>
      </c>
      <c r="BC537" s="178">
        <v>4.873705524317918E-3</v>
      </c>
      <c r="BD537" s="178">
        <v>2.2800545389045707E-2</v>
      </c>
      <c r="BE537" s="178">
        <v>4.5677848934847273E-3</v>
      </c>
      <c r="BF537" s="178">
        <v>0</v>
      </c>
      <c r="BG537" s="217">
        <v>8.9860057813822541E-3</v>
      </c>
      <c r="BH537" s="218">
        <v>2.2251966580204032E-2</v>
      </c>
      <c r="BI537" s="240" t="s">
        <v>273</v>
      </c>
    </row>
    <row r="538" spans="1:61" x14ac:dyDescent="0.2">
      <c r="A538" s="170">
        <v>42894</v>
      </c>
      <c r="B538" s="208">
        <v>0.52083333333333326</v>
      </c>
      <c r="C538" s="209">
        <v>0.86956521739130432</v>
      </c>
      <c r="D538" s="209"/>
      <c r="E538" s="209">
        <v>1.8421052631578945</v>
      </c>
      <c r="F538" s="209">
        <v>3.9249999999999998</v>
      </c>
      <c r="G538" s="209">
        <v>2.8000000000000003</v>
      </c>
      <c r="H538" s="209">
        <v>0.59679224170085787</v>
      </c>
      <c r="I538" s="209">
        <v>9.3243243243243246</v>
      </c>
      <c r="J538" s="210">
        <v>2.1944444444444442</v>
      </c>
      <c r="K538" s="210"/>
      <c r="L538" s="246">
        <v>0.50200803212851408</v>
      </c>
      <c r="M538" s="210">
        <v>8.0064051240992792E-2</v>
      </c>
      <c r="N538" s="245">
        <v>0.88245360058716626</v>
      </c>
      <c r="O538" s="213"/>
      <c r="P538" s="214"/>
      <c r="Q538" s="214"/>
      <c r="R538" s="214"/>
      <c r="S538" s="214" t="s">
        <v>232</v>
      </c>
      <c r="T538" s="214"/>
      <c r="U538" s="214"/>
      <c r="V538" s="214"/>
      <c r="W538" s="214"/>
      <c r="X538" s="214">
        <v>2.194357366771154</v>
      </c>
      <c r="Y538" s="222"/>
      <c r="Z538" s="222">
        <v>3.0851063829787297</v>
      </c>
      <c r="AA538" s="215"/>
      <c r="AB538" s="216">
        <v>2.6397318748749417</v>
      </c>
      <c r="AC538" s="177">
        <v>2.9824561403508771</v>
      </c>
      <c r="AD538" s="178">
        <v>0.52083333333333326</v>
      </c>
      <c r="AE538" s="178"/>
      <c r="AF538" s="178">
        <v>4.0816326530612246</v>
      </c>
      <c r="AG538" s="178">
        <v>8.0064051240992792E-2</v>
      </c>
      <c r="AH538" s="178">
        <v>0.59679224170085787</v>
      </c>
      <c r="AI538" s="178">
        <v>9.3243243243243246</v>
      </c>
      <c r="AJ538" s="217">
        <v>0.50200803212851408</v>
      </c>
      <c r="AK538" s="218">
        <v>0.60195624634392919</v>
      </c>
      <c r="AL538" s="170">
        <v>42894</v>
      </c>
      <c r="AM538" s="208">
        <v>1.9094877601490933E-2</v>
      </c>
      <c r="AN538" s="209">
        <v>1.7465991967040975E-2</v>
      </c>
      <c r="AO538" s="209"/>
      <c r="AP538" s="209">
        <v>1.8884038006405594E-2</v>
      </c>
      <c r="AQ538" s="209">
        <v>1.3347333202826077E-2</v>
      </c>
      <c r="AR538" s="209">
        <v>1.5651284375698439E-3</v>
      </c>
      <c r="AS538" s="209">
        <v>1.1671442743894761E-2</v>
      </c>
      <c r="AT538" s="209">
        <v>0</v>
      </c>
      <c r="AU538" s="210">
        <v>0</v>
      </c>
      <c r="AV538" s="210"/>
      <c r="AW538" s="246">
        <v>2.4588407619596259E-2</v>
      </c>
      <c r="AX538" s="211">
        <v>1.390833268731788E-2</v>
      </c>
      <c r="AY538" s="212">
        <v>5.0813784890436052E-3</v>
      </c>
      <c r="AZ538" s="177">
        <v>0.10475628898805203</v>
      </c>
      <c r="BA538" s="178">
        <v>0.28931632729531748</v>
      </c>
      <c r="BB538" s="178">
        <v>0</v>
      </c>
      <c r="BC538" s="178">
        <v>0</v>
      </c>
      <c r="BD538" s="178">
        <v>4.6361108957726271E-2</v>
      </c>
      <c r="BE538" s="178">
        <v>1.4294479784316912E-2</v>
      </c>
      <c r="BF538" s="178">
        <v>0</v>
      </c>
      <c r="BG538" s="217">
        <v>0.18870612140902732</v>
      </c>
      <c r="BH538" s="218">
        <v>9.9100019305200696E-2</v>
      </c>
      <c r="BI538" s="240" t="s">
        <v>273</v>
      </c>
    </row>
    <row r="539" spans="1:61" x14ac:dyDescent="0.2">
      <c r="A539" s="170">
        <v>42895</v>
      </c>
      <c r="B539" s="208">
        <v>0.41666666666666669</v>
      </c>
      <c r="C539" s="209">
        <v>0.87017055342847194</v>
      </c>
      <c r="D539" s="209"/>
      <c r="E539" s="209">
        <v>1.1688311688311688</v>
      </c>
      <c r="F539" s="209">
        <v>1.4285714285714286</v>
      </c>
      <c r="G539" s="209">
        <v>1.214574898785425</v>
      </c>
      <c r="H539" s="209">
        <v>1.449814126394052</v>
      </c>
      <c r="I539" s="209">
        <v>7.9729729729729737</v>
      </c>
      <c r="J539" s="210">
        <v>2.1944444444444442</v>
      </c>
      <c r="K539" s="210"/>
      <c r="L539" s="246">
        <v>1</v>
      </c>
      <c r="M539" s="210">
        <v>1.9607843137254901</v>
      </c>
      <c r="N539" s="245">
        <v>0.97584724637807629</v>
      </c>
      <c r="O539" s="213"/>
      <c r="P539" s="214"/>
      <c r="Q539" s="214"/>
      <c r="R539" s="214"/>
      <c r="S539" s="214" t="s">
        <v>232</v>
      </c>
      <c r="T539" s="214"/>
      <c r="U539" s="214"/>
      <c r="V539" s="214"/>
      <c r="W539" s="214"/>
      <c r="X539" s="214">
        <v>2.194357366771154</v>
      </c>
      <c r="Y539" s="222"/>
      <c r="Z539" s="222">
        <v>1.0626992561105209</v>
      </c>
      <c r="AA539" s="215"/>
      <c r="AB539" s="216">
        <v>1.6285283114408373</v>
      </c>
      <c r="AC539" s="177"/>
      <c r="AD539" s="178">
        <v>0.41666666666666669</v>
      </c>
      <c r="AE539" s="178"/>
      <c r="AF539" s="178">
        <v>4.0816326530612246</v>
      </c>
      <c r="AG539" s="178">
        <v>1.9607843137254901</v>
      </c>
      <c r="AH539" s="178">
        <v>1.449814126394052</v>
      </c>
      <c r="AI539" s="178">
        <v>7.9729729729729737</v>
      </c>
      <c r="AJ539" s="217">
        <v>1</v>
      </c>
      <c r="AK539" s="218">
        <v>0.91996019684950914</v>
      </c>
      <c r="AL539" s="170">
        <v>42895</v>
      </c>
      <c r="AM539" s="208">
        <v>1.6655040211498391E-2</v>
      </c>
      <c r="AN539" s="209">
        <v>1.3972793573632778E-3</v>
      </c>
      <c r="AO539" s="209"/>
      <c r="AP539" s="209">
        <v>1.6279343108970342E-3</v>
      </c>
      <c r="AQ539" s="209">
        <v>0</v>
      </c>
      <c r="AR539" s="209">
        <v>8.6290747858017397E-4</v>
      </c>
      <c r="AS539" s="209">
        <v>2.4790846429701276E-2</v>
      </c>
      <c r="AT539" s="209">
        <v>0</v>
      </c>
      <c r="AU539" s="210">
        <v>0</v>
      </c>
      <c r="AV539" s="210"/>
      <c r="AW539" s="246">
        <v>2.8101037279538582E-2</v>
      </c>
      <c r="AX539" s="211">
        <v>3.4200818083568563E-2</v>
      </c>
      <c r="AY539" s="212">
        <v>3.8911456898081658E-3</v>
      </c>
      <c r="AZ539" s="177">
        <v>0.15544481591775464</v>
      </c>
      <c r="BA539" s="178">
        <v>0.25234909411361223</v>
      </c>
      <c r="BB539" s="178">
        <v>0</v>
      </c>
      <c r="BC539" s="178">
        <v>0</v>
      </c>
      <c r="BD539" s="178">
        <v>0.11400272694522855</v>
      </c>
      <c r="BE539" s="178">
        <v>3.0362334880222018E-2</v>
      </c>
      <c r="BF539" s="178">
        <v>0</v>
      </c>
      <c r="BG539" s="217">
        <v>0.21566413875317406</v>
      </c>
      <c r="BH539" s="218">
        <v>0.10074922479289281</v>
      </c>
      <c r="BI539" s="240" t="s">
        <v>273</v>
      </c>
    </row>
    <row r="540" spans="1:61" x14ac:dyDescent="0.2">
      <c r="A540" s="170">
        <v>42898</v>
      </c>
      <c r="B540" s="208">
        <v>0.20876826722338201</v>
      </c>
      <c r="C540" s="209">
        <v>1.6896551724137929</v>
      </c>
      <c r="D540" s="209"/>
      <c r="E540" s="209">
        <v>1.8181818181818181</v>
      </c>
      <c r="F540" s="209">
        <v>1.0678571428571428</v>
      </c>
      <c r="G540" s="209">
        <v>3.6437246963562751</v>
      </c>
      <c r="H540" s="209">
        <v>1.4126394052044611</v>
      </c>
      <c r="I540" s="209">
        <v>7.9729729729729737</v>
      </c>
      <c r="J540" s="210">
        <v>2.1938350458206055</v>
      </c>
      <c r="K540" s="210"/>
      <c r="L540" s="246">
        <v>2.9897010298970104</v>
      </c>
      <c r="M540" s="210">
        <v>0.97029702970297027</v>
      </c>
      <c r="N540" s="245">
        <v>1.1543417385297217</v>
      </c>
      <c r="O540" s="213"/>
      <c r="P540" s="214"/>
      <c r="Q540" s="214"/>
      <c r="R540" s="214"/>
      <c r="S540" s="214" t="s">
        <v>232</v>
      </c>
      <c r="T540" s="214"/>
      <c r="U540" s="214"/>
      <c r="V540" s="214"/>
      <c r="W540" s="214"/>
      <c r="X540" s="214">
        <v>2.194357366771154</v>
      </c>
      <c r="Y540" s="222"/>
      <c r="Z540" s="222"/>
      <c r="AA540" s="215"/>
      <c r="AB540" s="216">
        <v>2.194357366771154</v>
      </c>
      <c r="AC540" s="177">
        <v>5.9090909090909092</v>
      </c>
      <c r="AD540" s="178">
        <v>0.20876826722338201</v>
      </c>
      <c r="AE540" s="178"/>
      <c r="AF540" s="178">
        <v>8.8435374149659864</v>
      </c>
      <c r="AG540" s="178">
        <v>0.97029702970297027</v>
      </c>
      <c r="AH540" s="178">
        <v>1.4126394052044611</v>
      </c>
      <c r="AI540" s="178">
        <v>7.9729729729729737</v>
      </c>
      <c r="AJ540" s="217">
        <v>2.9897010298970104</v>
      </c>
      <c r="AK540" s="218">
        <v>0.93611267136700593</v>
      </c>
      <c r="AL540" s="170">
        <v>42898</v>
      </c>
      <c r="AM540" s="208">
        <v>2.8121130480899967E-2</v>
      </c>
      <c r="AN540" s="209">
        <v>3.0810009829860277E-2</v>
      </c>
      <c r="AO540" s="209"/>
      <c r="AP540" s="209">
        <v>2.5330657877557852E-2</v>
      </c>
      <c r="AQ540" s="209">
        <v>3.5592888540869538E-3</v>
      </c>
      <c r="AR540" s="209">
        <v>0</v>
      </c>
      <c r="AS540" s="209">
        <v>3.633065636069497E-2</v>
      </c>
      <c r="AT540" s="209">
        <v>0</v>
      </c>
      <c r="AU540" s="210">
        <v>1.1055905290692917E-3</v>
      </c>
      <c r="AV540" s="210"/>
      <c r="AW540" s="246">
        <v>1.3465080363112236E-2</v>
      </c>
      <c r="AX540" s="211">
        <v>2.2800545389045704E-3</v>
      </c>
      <c r="AY540" s="212">
        <v>5.7966626231995173E-3</v>
      </c>
      <c r="AZ540" s="177">
        <v>0</v>
      </c>
      <c r="BA540" s="178">
        <v>0.42607773455909076</v>
      </c>
      <c r="BB540" s="178">
        <v>0</v>
      </c>
      <c r="BC540" s="178">
        <v>0</v>
      </c>
      <c r="BD540" s="178">
        <v>7.6001817963485688E-3</v>
      </c>
      <c r="BE540" s="178">
        <v>4.4495598727121818E-2</v>
      </c>
      <c r="BF540" s="178">
        <v>0</v>
      </c>
      <c r="BG540" s="217">
        <v>0.1033390664858959</v>
      </c>
      <c r="BH540" s="218">
        <v>0.14431778767669937</v>
      </c>
      <c r="BI540" s="240" t="s">
        <v>273</v>
      </c>
    </row>
    <row r="541" spans="1:61" x14ac:dyDescent="0.2">
      <c r="A541" s="170">
        <v>42899</v>
      </c>
      <c r="B541" s="208"/>
      <c r="C541" s="209">
        <v>0.86206896551724133</v>
      </c>
      <c r="D541" s="209"/>
      <c r="E541" s="209">
        <v>1.948051948051948</v>
      </c>
      <c r="F541" s="209">
        <v>1.0607142857142857</v>
      </c>
      <c r="G541" s="209">
        <v>0.80971659919028338</v>
      </c>
      <c r="H541" s="209">
        <v>2.4074074074074074</v>
      </c>
      <c r="I541" s="209">
        <v>7.9729729729729737</v>
      </c>
      <c r="J541" s="210">
        <v>2.0549847264648711</v>
      </c>
      <c r="K541" s="210"/>
      <c r="L541" s="246">
        <v>5.9894010598940106</v>
      </c>
      <c r="M541" s="210">
        <v>0.99009900990099009</v>
      </c>
      <c r="N541" s="245">
        <v>1.5928013042647484</v>
      </c>
      <c r="O541" s="213"/>
      <c r="P541" s="214"/>
      <c r="Q541" s="214"/>
      <c r="R541" s="214"/>
      <c r="S541" s="214" t="s">
        <v>232</v>
      </c>
      <c r="T541" s="214"/>
      <c r="U541" s="214"/>
      <c r="V541" s="214"/>
      <c r="W541" s="214"/>
      <c r="X541" s="214">
        <v>2.194357366771154</v>
      </c>
      <c r="Y541" s="222"/>
      <c r="Z541" s="222"/>
      <c r="AA541" s="215"/>
      <c r="AB541" s="216">
        <v>2.194357366771154</v>
      </c>
      <c r="AC541" s="177">
        <v>2.8977272727272725</v>
      </c>
      <c r="AD541" s="178"/>
      <c r="AE541" s="178"/>
      <c r="AF541" s="178">
        <v>8.8435374149659864</v>
      </c>
      <c r="AG541" s="178">
        <v>0.99009900990099009</v>
      </c>
      <c r="AH541" s="178">
        <v>2.4074074074074074</v>
      </c>
      <c r="AI541" s="178">
        <v>7.9729729729729737</v>
      </c>
      <c r="AJ541" s="217">
        <v>5.9894010598940106</v>
      </c>
      <c r="AK541" s="218">
        <v>2.207801271948564</v>
      </c>
      <c r="AL541" s="170">
        <v>42899</v>
      </c>
      <c r="AM541" s="208">
        <v>2.8636589084419519E-4</v>
      </c>
      <c r="AN541" s="209">
        <v>3.5141575837686442E-2</v>
      </c>
      <c r="AO541" s="209"/>
      <c r="AP541" s="209">
        <v>0</v>
      </c>
      <c r="AQ541" s="209">
        <v>1.6906622056913029E-2</v>
      </c>
      <c r="AR541" s="209">
        <v>0</v>
      </c>
      <c r="AS541" s="209">
        <v>5.5285781418448865E-2</v>
      </c>
      <c r="AT541" s="209">
        <v>0</v>
      </c>
      <c r="AU541" s="210">
        <v>0</v>
      </c>
      <c r="AV541" s="210"/>
      <c r="AW541" s="246">
        <v>0</v>
      </c>
      <c r="AX541" s="211">
        <v>2.1660518119593422E-2</v>
      </c>
      <c r="AY541" s="212">
        <v>1.5752600303067931E-3</v>
      </c>
      <c r="AZ541" s="177">
        <v>0</v>
      </c>
      <c r="BA541" s="178">
        <v>4.3388771340029612E-3</v>
      </c>
      <c r="BB541" s="178">
        <v>0</v>
      </c>
      <c r="BC541" s="178">
        <v>0</v>
      </c>
      <c r="BD541" s="178">
        <v>7.2201727065311416E-2</v>
      </c>
      <c r="BE541" s="178">
        <v>6.7710693715185372E-2</v>
      </c>
      <c r="BF541" s="178">
        <v>0</v>
      </c>
      <c r="BG541" s="217">
        <v>0</v>
      </c>
      <c r="BH541" s="218">
        <v>3.4584085226976397E-2</v>
      </c>
      <c r="BI541" s="240" t="s">
        <v>273</v>
      </c>
    </row>
    <row r="542" spans="1:61" x14ac:dyDescent="0.2">
      <c r="A542" s="170">
        <v>42900</v>
      </c>
      <c r="B542" s="208">
        <v>3.5294117647058822</v>
      </c>
      <c r="C542" s="209">
        <v>2.3620689655172411</v>
      </c>
      <c r="D542" s="209"/>
      <c r="E542" s="209">
        <v>1.1688311688311688</v>
      </c>
      <c r="F542" s="209">
        <v>2.6785714285714284</v>
      </c>
      <c r="G542" s="209">
        <v>0.81632653061224492</v>
      </c>
      <c r="H542" s="209">
        <v>1.4814814814814816</v>
      </c>
      <c r="I542" s="209">
        <v>7.9729729729729737</v>
      </c>
      <c r="J542" s="210">
        <v>2.0521353300055463</v>
      </c>
      <c r="K542" s="210"/>
      <c r="L542" s="246">
        <v>2.8571428571428572</v>
      </c>
      <c r="M542" s="210"/>
      <c r="N542" s="245">
        <v>2.0731836240844137</v>
      </c>
      <c r="O542" s="213"/>
      <c r="P542" s="214"/>
      <c r="Q542" s="214"/>
      <c r="R542" s="214"/>
      <c r="S542" s="214" t="s">
        <v>232</v>
      </c>
      <c r="T542" s="214"/>
      <c r="U542" s="214"/>
      <c r="V542" s="214"/>
      <c r="W542" s="214"/>
      <c r="X542" s="214">
        <v>2.194357366771154</v>
      </c>
      <c r="Y542" s="222"/>
      <c r="Z542" s="222"/>
      <c r="AA542" s="215"/>
      <c r="AB542" s="216">
        <v>2.194357366771154</v>
      </c>
      <c r="AC542" s="177">
        <v>2.8977272727272725</v>
      </c>
      <c r="AD542" s="178">
        <v>3.5294117647058822</v>
      </c>
      <c r="AE542" s="178"/>
      <c r="AF542" s="178">
        <v>8.8435374149659864</v>
      </c>
      <c r="AG542" s="178"/>
      <c r="AH542" s="178">
        <v>1.4814814814814816</v>
      </c>
      <c r="AI542" s="178">
        <v>7.9729729729729737</v>
      </c>
      <c r="AJ542" s="217">
        <v>2.8571428571428572</v>
      </c>
      <c r="AK542" s="218">
        <v>2.5892240845758927</v>
      </c>
      <c r="AL542" s="170">
        <v>42900</v>
      </c>
      <c r="AM542" s="208">
        <v>7.5772414717374045E-3</v>
      </c>
      <c r="AN542" s="209">
        <v>1.2994698023478484E-2</v>
      </c>
      <c r="AO542" s="209"/>
      <c r="AP542" s="209">
        <v>5.8182372271459996E-2</v>
      </c>
      <c r="AQ542" s="209">
        <v>2.4915021978608676E-2</v>
      </c>
      <c r="AR542" s="209">
        <v>3.1845146609754426E-3</v>
      </c>
      <c r="AS542" s="209">
        <v>1.7551041720142498E-2</v>
      </c>
      <c r="AT542" s="209">
        <v>0</v>
      </c>
      <c r="AU542" s="210">
        <v>2.2111810581385834E-3</v>
      </c>
      <c r="AV542" s="210"/>
      <c r="AW542" s="246">
        <v>5.8543827665705379E-3</v>
      </c>
      <c r="AX542" s="211">
        <v>0</v>
      </c>
      <c r="AY542" s="212">
        <v>5.5882083898169364E-3</v>
      </c>
      <c r="AZ542" s="177">
        <v>0</v>
      </c>
      <c r="BA542" s="178">
        <v>0.11480668896571836</v>
      </c>
      <c r="BB542" s="178">
        <v>0</v>
      </c>
      <c r="BC542" s="178">
        <v>0</v>
      </c>
      <c r="BD542" s="178">
        <v>0</v>
      </c>
      <c r="BE542" s="178">
        <v>2.1495458322281072E-2</v>
      </c>
      <c r="BF542" s="178">
        <v>0</v>
      </c>
      <c r="BG542" s="217">
        <v>4.4930028906911265E-2</v>
      </c>
      <c r="BH542" s="218">
        <v>4.3642407905643527E-2</v>
      </c>
      <c r="BI542" s="240" t="s">
        <v>273</v>
      </c>
    </row>
    <row r="543" spans="1:61" x14ac:dyDescent="0.2">
      <c r="A543" s="170">
        <v>42901</v>
      </c>
      <c r="B543" s="208">
        <v>3.5294117647058822</v>
      </c>
      <c r="C543" s="209">
        <v>0.86206896551724133</v>
      </c>
      <c r="D543" s="209"/>
      <c r="E543" s="209">
        <v>1.1688311688311688</v>
      </c>
      <c r="F543" s="209">
        <v>1.750877192982456</v>
      </c>
      <c r="G543" s="209">
        <v>3.6734693877551026</v>
      </c>
      <c r="H543" s="209">
        <v>1.2987012987012987</v>
      </c>
      <c r="I543" s="209">
        <v>7.6388888888888893</v>
      </c>
      <c r="J543" s="210">
        <v>2.0498614958448753</v>
      </c>
      <c r="K543" s="210"/>
      <c r="L543" s="246">
        <v>1.932367149758454</v>
      </c>
      <c r="M543" s="210">
        <v>9.8415841584158414</v>
      </c>
      <c r="N543" s="245">
        <v>1.5232601666665366</v>
      </c>
      <c r="O543" s="213"/>
      <c r="P543" s="214"/>
      <c r="Q543" s="214"/>
      <c r="R543" s="214"/>
      <c r="S543" s="214" t="s">
        <v>232</v>
      </c>
      <c r="T543" s="214"/>
      <c r="U543" s="214"/>
      <c r="V543" s="214"/>
      <c r="W543" s="214"/>
      <c r="X543" s="214">
        <v>2.194357366771154</v>
      </c>
      <c r="Y543" s="222"/>
      <c r="Z543" s="222"/>
      <c r="AA543" s="215"/>
      <c r="AB543" s="216">
        <v>2.194357366771154</v>
      </c>
      <c r="AC543" s="177"/>
      <c r="AD543" s="178">
        <v>3.5294117647058822</v>
      </c>
      <c r="AE543" s="178"/>
      <c r="AF543" s="178">
        <v>8.8435374149659864</v>
      </c>
      <c r="AG543" s="178">
        <v>9.8415841584158414</v>
      </c>
      <c r="AH543" s="178">
        <v>1.2987012987012987</v>
      </c>
      <c r="AI543" s="178">
        <v>7.6388888888888893</v>
      </c>
      <c r="AJ543" s="217">
        <v>1.932367149758454</v>
      </c>
      <c r="AK543" s="218">
        <v>1.4065202065874298</v>
      </c>
      <c r="AL543" s="170">
        <v>42901</v>
      </c>
      <c r="AM543" s="208">
        <v>0</v>
      </c>
      <c r="AN543" s="209">
        <v>4.0311509459930575E-2</v>
      </c>
      <c r="AO543" s="209"/>
      <c r="AP543" s="209">
        <v>3.0605165044864244E-2</v>
      </c>
      <c r="AQ543" s="209">
        <v>2.2245555338043458E-2</v>
      </c>
      <c r="AR543" s="209">
        <v>1.0903728115069912E-3</v>
      </c>
      <c r="AS543" s="209">
        <v>8.3367448170676862E-3</v>
      </c>
      <c r="AT543" s="209">
        <v>2.5576952096926418E-2</v>
      </c>
      <c r="AU543" s="210">
        <v>6.6335431744157514E-2</v>
      </c>
      <c r="AV543" s="210"/>
      <c r="AW543" s="246">
        <v>1.1708765533141076E-2</v>
      </c>
      <c r="AX543" s="211">
        <v>0</v>
      </c>
      <c r="AY543" s="212">
        <v>2.67884126586163E-3</v>
      </c>
      <c r="AZ543" s="177">
        <v>0.37847433440844602</v>
      </c>
      <c r="BA543" s="178">
        <v>0</v>
      </c>
      <c r="BB543" s="178">
        <v>0</v>
      </c>
      <c r="BC543" s="178">
        <v>0</v>
      </c>
      <c r="BD543" s="178">
        <v>0</v>
      </c>
      <c r="BE543" s="178">
        <v>1.0210342703083511E-2</v>
      </c>
      <c r="BF543" s="178">
        <v>3.2728025715836745E-2</v>
      </c>
      <c r="BG543" s="217">
        <v>8.986005781382253E-2</v>
      </c>
      <c r="BH543" s="218">
        <v>2.338425691503742E-2</v>
      </c>
      <c r="BI543" s="240" t="s">
        <v>273</v>
      </c>
    </row>
    <row r="544" spans="1:61" x14ac:dyDescent="0.2">
      <c r="A544" s="170">
        <v>42902</v>
      </c>
      <c r="B544" s="208">
        <v>2.9411764705882351</v>
      </c>
      <c r="C544" s="209">
        <v>0.34782608695652173</v>
      </c>
      <c r="D544" s="209"/>
      <c r="E544" s="209">
        <v>1.1826544021024967</v>
      </c>
      <c r="F544" s="209">
        <v>1.7857142857142856</v>
      </c>
      <c r="G544" s="209">
        <v>3.7344398340248963</v>
      </c>
      <c r="H544" s="209">
        <v>1.2781954887218046</v>
      </c>
      <c r="I544" s="209">
        <v>0.69444444444444442</v>
      </c>
      <c r="J544" s="210">
        <v>2.0498614958448753</v>
      </c>
      <c r="K544" s="210"/>
      <c r="L544" s="246">
        <v>1.9134615384615385</v>
      </c>
      <c r="M544" s="210">
        <v>2.9702970297029703</v>
      </c>
      <c r="N544" s="245">
        <v>1.6443820694435849</v>
      </c>
      <c r="O544" s="213"/>
      <c r="P544" s="214"/>
      <c r="Q544" s="214"/>
      <c r="R544" s="214"/>
      <c r="S544" s="214" t="s">
        <v>232</v>
      </c>
      <c r="T544" s="214"/>
      <c r="U544" s="214"/>
      <c r="V544" s="214"/>
      <c r="W544" s="214"/>
      <c r="X544" s="214">
        <v>2.194357366771154</v>
      </c>
      <c r="Y544" s="222"/>
      <c r="Z544" s="222"/>
      <c r="AA544" s="215"/>
      <c r="AB544" s="216">
        <v>2.194357366771154</v>
      </c>
      <c r="AC544" s="177"/>
      <c r="AD544" s="178">
        <v>2.9411764705882351</v>
      </c>
      <c r="AE544" s="178"/>
      <c r="AF544" s="178">
        <v>8.8435374149659864</v>
      </c>
      <c r="AG544" s="178">
        <v>2.9702970297029703</v>
      </c>
      <c r="AH544" s="178">
        <v>1.2781954887218046</v>
      </c>
      <c r="AI544" s="178">
        <v>0.69444444444444442</v>
      </c>
      <c r="AJ544" s="217">
        <v>1.9134615384615385</v>
      </c>
      <c r="AK544" s="218">
        <v>0.93362966466116071</v>
      </c>
      <c r="AL544" s="170">
        <v>42902</v>
      </c>
      <c r="AM544" s="208">
        <v>0</v>
      </c>
      <c r="AN544" s="209">
        <v>1.1178234858906224E-3</v>
      </c>
      <c r="AO544" s="209"/>
      <c r="AP544" s="209">
        <v>6.5117372435881372E-4</v>
      </c>
      <c r="AQ544" s="209">
        <v>2.847431083269563E-2</v>
      </c>
      <c r="AR544" s="209">
        <v>4.2780177293575736E-5</v>
      </c>
      <c r="AS544" s="209">
        <v>2.1938802150178122E-3</v>
      </c>
      <c r="AT544" s="209">
        <v>0</v>
      </c>
      <c r="AU544" s="210">
        <v>0</v>
      </c>
      <c r="AV544" s="210"/>
      <c r="AW544" s="246">
        <v>1.1708765533141076E-3</v>
      </c>
      <c r="AX544" s="211">
        <v>0</v>
      </c>
      <c r="AY544" s="212">
        <v>1.3815202133982775E-4</v>
      </c>
      <c r="AZ544" s="177">
        <v>6.082623231564311E-2</v>
      </c>
      <c r="BA544" s="178">
        <v>0</v>
      </c>
      <c r="BB544" s="178">
        <v>0</v>
      </c>
      <c r="BC544" s="178">
        <v>0</v>
      </c>
      <c r="BD544" s="178">
        <v>0</v>
      </c>
      <c r="BE544" s="178">
        <v>2.686932290285134E-3</v>
      </c>
      <c r="BF544" s="178">
        <v>0</v>
      </c>
      <c r="BG544" s="217">
        <v>8.9860057813822541E-3</v>
      </c>
      <c r="BH544" s="218">
        <v>3.6922510918480141E-3</v>
      </c>
      <c r="BI544" s="240" t="s">
        <v>273</v>
      </c>
    </row>
    <row r="545" spans="1:61" x14ac:dyDescent="0.2">
      <c r="A545" s="170">
        <v>42905</v>
      </c>
      <c r="B545" s="208">
        <v>4.4705882352941178</v>
      </c>
      <c r="C545" s="209">
        <v>0.86956521739130432</v>
      </c>
      <c r="D545" s="209"/>
      <c r="E545" s="209">
        <v>1.2987012987012987</v>
      </c>
      <c r="F545" s="209">
        <v>1.782142857142857</v>
      </c>
      <c r="G545" s="209">
        <v>3.3195020746887969</v>
      </c>
      <c r="H545" s="209">
        <v>1.0760667903525045</v>
      </c>
      <c r="I545" s="209">
        <v>8.9552238805970141</v>
      </c>
      <c r="J545" s="210">
        <v>2.0521353300055463</v>
      </c>
      <c r="K545" s="210"/>
      <c r="L545" s="246">
        <v>1.4190476190476191</v>
      </c>
      <c r="M545" s="210">
        <v>2.9702970297029703</v>
      </c>
      <c r="N545" s="245">
        <v>2.2744045482700996</v>
      </c>
      <c r="O545" s="213"/>
      <c r="P545" s="214"/>
      <c r="Q545" s="214"/>
      <c r="R545" s="214"/>
      <c r="S545" s="214">
        <v>2.8331584470094469</v>
      </c>
      <c r="T545" s="214"/>
      <c r="U545" s="214"/>
      <c r="V545" s="214"/>
      <c r="W545" s="214"/>
      <c r="X545" s="214">
        <v>2.194357366771154</v>
      </c>
      <c r="Y545" s="222"/>
      <c r="Z545" s="222"/>
      <c r="AA545" s="215"/>
      <c r="AB545" s="216">
        <v>2.5137579068903007</v>
      </c>
      <c r="AC545" s="177">
        <v>5.6818181818181816E-2</v>
      </c>
      <c r="AD545" s="178">
        <v>4.4705882352941178</v>
      </c>
      <c r="AE545" s="178"/>
      <c r="AF545" s="178">
        <v>2.8571428571428572</v>
      </c>
      <c r="AG545" s="178">
        <v>2.9702970297029703</v>
      </c>
      <c r="AH545" s="178">
        <v>1.0760667903525045</v>
      </c>
      <c r="AI545" s="178">
        <v>8.9552238805970141</v>
      </c>
      <c r="AJ545" s="217">
        <v>1.4190476190476191</v>
      </c>
      <c r="AK545" s="218">
        <v>2.9357657896442313</v>
      </c>
      <c r="AL545" s="170">
        <v>42905</v>
      </c>
      <c r="AM545" s="208">
        <v>1.1970094237287359E-3</v>
      </c>
      <c r="AN545" s="209">
        <v>2.5640076207616151E-2</v>
      </c>
      <c r="AO545" s="209"/>
      <c r="AP545" s="209">
        <v>5.8214930957677935E-2</v>
      </c>
      <c r="AQ545" s="209">
        <v>0</v>
      </c>
      <c r="AR545" s="209">
        <v>0</v>
      </c>
      <c r="AS545" s="209">
        <v>7.9418463783644793E-3</v>
      </c>
      <c r="AT545" s="209">
        <v>0.23837719354335421</v>
      </c>
      <c r="AU545" s="210">
        <v>1.3267086348831503E-2</v>
      </c>
      <c r="AV545" s="210"/>
      <c r="AW545" s="246">
        <v>5.0113516481843805E-2</v>
      </c>
      <c r="AX545" s="211">
        <v>0</v>
      </c>
      <c r="AY545" s="212">
        <v>3.2412589622036504E-3</v>
      </c>
      <c r="AZ545" s="177">
        <v>1.6896175643234198E-2</v>
      </c>
      <c r="BA545" s="178">
        <v>1.813650642013238E-2</v>
      </c>
      <c r="BB545" s="178">
        <v>0</v>
      </c>
      <c r="BC545" s="178">
        <v>0</v>
      </c>
      <c r="BD545" s="178">
        <v>0</v>
      </c>
      <c r="BE545" s="178">
        <v>9.7266948908321851E-3</v>
      </c>
      <c r="BF545" s="178">
        <v>0.30502519967159847</v>
      </c>
      <c r="BG545" s="217">
        <v>0.38460104744316043</v>
      </c>
      <c r="BH545" s="218">
        <v>4.3691637920201497E-2</v>
      </c>
      <c r="BI545" s="240" t="s">
        <v>273</v>
      </c>
    </row>
    <row r="546" spans="1:61" x14ac:dyDescent="0.2">
      <c r="A546" s="170">
        <v>42906</v>
      </c>
      <c r="B546" s="208">
        <v>2.9069767441860463</v>
      </c>
      <c r="C546" s="209">
        <v>0.86956521739130432</v>
      </c>
      <c r="D546" s="209"/>
      <c r="E546" s="209">
        <v>1.0403120936280885</v>
      </c>
      <c r="F546" s="209">
        <v>3.5678571428571426</v>
      </c>
      <c r="G546" s="209">
        <v>1.6597510373443984</v>
      </c>
      <c r="H546" s="209">
        <v>1.339784145887607</v>
      </c>
      <c r="I546" s="209">
        <v>9.7014925373134329</v>
      </c>
      <c r="J546" s="210">
        <v>2.0521353300055463</v>
      </c>
      <c r="K546" s="210"/>
      <c r="L546" s="246">
        <v>0.93457943925233633</v>
      </c>
      <c r="M546" s="210">
        <v>1.9607843137254901</v>
      </c>
      <c r="N546" s="245">
        <v>1.8638900577104931</v>
      </c>
      <c r="O546" s="213"/>
      <c r="P546" s="214"/>
      <c r="Q546" s="214"/>
      <c r="R546" s="214"/>
      <c r="S546" s="214">
        <v>2.8331584470094469</v>
      </c>
      <c r="T546" s="214"/>
      <c r="U546" s="214"/>
      <c r="V546" s="214"/>
      <c r="W546" s="214"/>
      <c r="X546" s="214">
        <v>2.194357366771154</v>
      </c>
      <c r="Y546" s="222"/>
      <c r="Z546" s="222"/>
      <c r="AA546" s="215"/>
      <c r="AB546" s="216">
        <v>2.5137579068903007</v>
      </c>
      <c r="AC546" s="177"/>
      <c r="AD546" s="178">
        <v>2.9069767441860463</v>
      </c>
      <c r="AE546" s="178"/>
      <c r="AF546" s="178">
        <v>6.666666666666667</v>
      </c>
      <c r="AG546" s="178">
        <v>1.9607843137254901</v>
      </c>
      <c r="AH546" s="178">
        <v>1.339784145887607</v>
      </c>
      <c r="AI546" s="178">
        <v>9.7014925373134329</v>
      </c>
      <c r="AJ546" s="217">
        <v>0.93457943925233633</v>
      </c>
      <c r="AK546" s="218">
        <v>1.5551171505912436</v>
      </c>
      <c r="AL546" s="170">
        <v>42906</v>
      </c>
      <c r="AM546" s="208">
        <v>1.1454635633767807E-2</v>
      </c>
      <c r="AN546" s="209">
        <v>1.7465991967040976E-3</v>
      </c>
      <c r="AO546" s="209"/>
      <c r="AP546" s="209">
        <v>1.1004835941663951E-2</v>
      </c>
      <c r="AQ546" s="209">
        <v>1.6906622056913029E-2</v>
      </c>
      <c r="AR546" s="209">
        <v>0</v>
      </c>
      <c r="AS546" s="209">
        <v>1.8560226619050692E-2</v>
      </c>
      <c r="AT546" s="209">
        <v>0</v>
      </c>
      <c r="AU546" s="210">
        <v>0</v>
      </c>
      <c r="AV546" s="210"/>
      <c r="AW546" s="246">
        <v>2.0958690304322528E-2</v>
      </c>
      <c r="AX546" s="211">
        <v>1.2540299963975139E-2</v>
      </c>
      <c r="AY546" s="212">
        <v>2.484283981371222E-3</v>
      </c>
      <c r="AZ546" s="177">
        <v>0.24330492926257244</v>
      </c>
      <c r="BA546" s="178">
        <v>0.17355508536011846</v>
      </c>
      <c r="BB546" s="178">
        <v>0</v>
      </c>
      <c r="BC546" s="178">
        <v>0</v>
      </c>
      <c r="BD546" s="178">
        <v>4.1800999879917131E-2</v>
      </c>
      <c r="BE546" s="178">
        <v>2.2731447175812235E-2</v>
      </c>
      <c r="BF546" s="178">
        <v>0</v>
      </c>
      <c r="BG546" s="217">
        <v>0.16084950348674235</v>
      </c>
      <c r="BH546" s="218">
        <v>7.4263476960703054E-2</v>
      </c>
      <c r="BI546" s="240" t="s">
        <v>273</v>
      </c>
    </row>
    <row r="547" spans="1:61" x14ac:dyDescent="0.2">
      <c r="A547" s="170">
        <v>42907</v>
      </c>
      <c r="B547" s="208">
        <v>3.8372093023255816</v>
      </c>
      <c r="C547" s="209">
        <v>0.68965517241379315</v>
      </c>
      <c r="D547" s="209"/>
      <c r="E547" s="209">
        <v>0.52631578947368418</v>
      </c>
      <c r="F547" s="209">
        <v>3.5678571428571426</v>
      </c>
      <c r="G547" s="209">
        <v>1.6597510373443984</v>
      </c>
      <c r="H547" s="209">
        <v>2.306805074971165</v>
      </c>
      <c r="I547" s="209">
        <v>9.7014925373134329</v>
      </c>
      <c r="J547" s="210">
        <v>2.0521353300055463</v>
      </c>
      <c r="K547" s="210"/>
      <c r="L547" s="246">
        <v>1.3888888888888888</v>
      </c>
      <c r="M547" s="210">
        <v>3.8627450980392157</v>
      </c>
      <c r="N547" s="245">
        <v>1.8735286564626576</v>
      </c>
      <c r="O547" s="213"/>
      <c r="P547" s="214"/>
      <c r="Q547" s="214"/>
      <c r="R547" s="214"/>
      <c r="S547" s="214">
        <v>2.8331584470094469</v>
      </c>
      <c r="T547" s="214"/>
      <c r="U547" s="214"/>
      <c r="V547" s="214"/>
      <c r="W547" s="214"/>
      <c r="X547" s="214">
        <v>0.73684210526316096</v>
      </c>
      <c r="Y547" s="222"/>
      <c r="Z547" s="222"/>
      <c r="AA547" s="215"/>
      <c r="AB547" s="216">
        <v>1.785000276136304</v>
      </c>
      <c r="AC547" s="177">
        <v>2.7777777777777777</v>
      </c>
      <c r="AD547" s="178">
        <v>3.8372093023255816</v>
      </c>
      <c r="AE547" s="178"/>
      <c r="AF547" s="178">
        <v>6.666666666666667</v>
      </c>
      <c r="AG547" s="178">
        <v>3.8627450980392157</v>
      </c>
      <c r="AH547" s="178">
        <v>2.306805074971165</v>
      </c>
      <c r="AI547" s="178">
        <v>9.7014925373134329</v>
      </c>
      <c r="AJ547" s="217">
        <v>1.3888888888888888</v>
      </c>
      <c r="AK547" s="218">
        <v>1.8564976022608464</v>
      </c>
      <c r="AL547" s="170">
        <v>42907</v>
      </c>
      <c r="AM547" s="208">
        <v>0</v>
      </c>
      <c r="AN547" s="209">
        <v>2.43825247859892E-2</v>
      </c>
      <c r="AO547" s="209"/>
      <c r="AP547" s="209">
        <v>2.4712042839416977E-2</v>
      </c>
      <c r="AQ547" s="209">
        <v>6.317737716004343E-2</v>
      </c>
      <c r="AR547" s="209">
        <v>0</v>
      </c>
      <c r="AS547" s="209">
        <v>2.9266362068337614E-2</v>
      </c>
      <c r="AT547" s="209">
        <v>0</v>
      </c>
      <c r="AU547" s="210">
        <v>4.4223621162771667E-3</v>
      </c>
      <c r="AV547" s="210"/>
      <c r="AW547" s="246">
        <v>3.4775033633428994E-2</v>
      </c>
      <c r="AX547" s="211">
        <v>1.2768305417865597E-2</v>
      </c>
      <c r="AY547" s="212">
        <v>1.8139605642193948E-3</v>
      </c>
      <c r="AZ547" s="177">
        <v>4.7309291801055753E-2</v>
      </c>
      <c r="BA547" s="178">
        <v>0</v>
      </c>
      <c r="BB547" s="178">
        <v>0</v>
      </c>
      <c r="BC547" s="178">
        <v>0</v>
      </c>
      <c r="BD547" s="178">
        <v>4.2561018059551987E-2</v>
      </c>
      <c r="BE547" s="178">
        <v>3.5843676752403693E-2</v>
      </c>
      <c r="BF547" s="178">
        <v>0</v>
      </c>
      <c r="BG547" s="217">
        <v>0.26688437170705293</v>
      </c>
      <c r="BH547" s="218">
        <v>2.6830357934095571E-2</v>
      </c>
      <c r="BI547" s="240" t="s">
        <v>273</v>
      </c>
    </row>
    <row r="548" spans="1:61" x14ac:dyDescent="0.2">
      <c r="A548" s="170">
        <v>42908</v>
      </c>
      <c r="B548" s="208">
        <v>5</v>
      </c>
      <c r="C548" s="209">
        <v>0.68493150684931503</v>
      </c>
      <c r="D548" s="209"/>
      <c r="E548" s="209">
        <v>0.52910052910052907</v>
      </c>
      <c r="F548" s="209">
        <v>3.2107142857142854</v>
      </c>
      <c r="G548" s="209">
        <v>3.7344398340248963</v>
      </c>
      <c r="H548" s="209">
        <v>1.9230769230769231</v>
      </c>
      <c r="I548" s="209">
        <v>9.7014925373134329</v>
      </c>
      <c r="J548" s="210">
        <v>2.0521353300055463</v>
      </c>
      <c r="K548" s="210"/>
      <c r="L548" s="246">
        <v>2.7685185185185186</v>
      </c>
      <c r="M548" s="210">
        <v>1.9019607843137256</v>
      </c>
      <c r="N548" s="245">
        <v>1.8373772428553354</v>
      </c>
      <c r="O548" s="213"/>
      <c r="P548" s="214"/>
      <c r="Q548" s="214"/>
      <c r="R548" s="214"/>
      <c r="S548" s="214">
        <v>2.8331584470094469</v>
      </c>
      <c r="T548" s="214"/>
      <c r="U548" s="214"/>
      <c r="V548" s="214"/>
      <c r="W548" s="214"/>
      <c r="X548" s="214">
        <v>2.9473684210526288</v>
      </c>
      <c r="Y548" s="222"/>
      <c r="Z548" s="222"/>
      <c r="AA548" s="215"/>
      <c r="AB548" s="216">
        <v>2.8902634340310378</v>
      </c>
      <c r="AC548" s="177">
        <v>7.2222222222222214</v>
      </c>
      <c r="AD548" s="178">
        <v>5</v>
      </c>
      <c r="AE548" s="178"/>
      <c r="AF548" s="178">
        <v>6.666666666666667</v>
      </c>
      <c r="AG548" s="178">
        <v>1.9019607843137256</v>
      </c>
      <c r="AH548" s="178">
        <v>1.9230769230769231</v>
      </c>
      <c r="AI548" s="178">
        <v>9.7014925373134329</v>
      </c>
      <c r="AJ548" s="217">
        <v>2.7685185185185186</v>
      </c>
      <c r="AK548" s="218">
        <v>3.7067037077700888</v>
      </c>
      <c r="AL548" s="170">
        <v>42908</v>
      </c>
      <c r="AM548" s="208">
        <v>2.0412160699374234E-2</v>
      </c>
      <c r="AN548" s="209">
        <v>0.13637446527865593</v>
      </c>
      <c r="AO548" s="209"/>
      <c r="AP548" s="209">
        <v>2.6046948974352549E-3</v>
      </c>
      <c r="AQ548" s="209">
        <v>2.2245555338043458E-2</v>
      </c>
      <c r="AR548" s="209">
        <v>4.1736758335195835E-5</v>
      </c>
      <c r="AS548" s="209">
        <v>9.1002151318938851E-2</v>
      </c>
      <c r="AT548" s="209">
        <v>0</v>
      </c>
      <c r="AU548" s="210">
        <v>0</v>
      </c>
      <c r="AV548" s="210"/>
      <c r="AW548" s="246">
        <v>1.8148586576368669E-2</v>
      </c>
      <c r="AX548" s="211">
        <v>1.0716256332851481E-2</v>
      </c>
      <c r="AY548" s="212">
        <v>6.4882401974805486E-3</v>
      </c>
      <c r="AZ548" s="177">
        <v>0.80020287846357174</v>
      </c>
      <c r="BA548" s="178">
        <v>0.30927516211173106</v>
      </c>
      <c r="BB548" s="178">
        <v>0</v>
      </c>
      <c r="BC548" s="178">
        <v>0</v>
      </c>
      <c r="BD548" s="178">
        <v>3.5720854442838276E-2</v>
      </c>
      <c r="BE548" s="178">
        <v>0.11145395140102737</v>
      </c>
      <c r="BF548" s="178">
        <v>0</v>
      </c>
      <c r="BG548" s="217">
        <v>0.13928308961142494</v>
      </c>
      <c r="BH548" s="218">
        <v>0.17289581112760299</v>
      </c>
      <c r="BI548" s="240" t="s">
        <v>273</v>
      </c>
    </row>
    <row r="549" spans="1:61" x14ac:dyDescent="0.2">
      <c r="A549" s="170">
        <v>42909</v>
      </c>
      <c r="B549" s="208">
        <v>5.0223214285714288</v>
      </c>
      <c r="C549" s="209">
        <v>1.103448275862069</v>
      </c>
      <c r="D549" s="209"/>
      <c r="E549" s="209">
        <v>0.39473684210526316</v>
      </c>
      <c r="F549" s="209">
        <v>1.782142857142857</v>
      </c>
      <c r="G549" s="209">
        <v>3.7344398340248963</v>
      </c>
      <c r="H549" s="209">
        <v>1.8461538461538463</v>
      </c>
      <c r="I549" s="209">
        <v>9.7014925373134329</v>
      </c>
      <c r="J549" s="210">
        <v>2.0521353300055463</v>
      </c>
      <c r="K549" s="210"/>
      <c r="L549" s="246">
        <v>3.2129629629629632</v>
      </c>
      <c r="M549" s="210">
        <v>1.9019607843137256</v>
      </c>
      <c r="N549" s="245">
        <v>2.3874237119009325</v>
      </c>
      <c r="O549" s="213"/>
      <c r="P549" s="214"/>
      <c r="Q549" s="214"/>
      <c r="R549" s="214"/>
      <c r="S549" s="214">
        <v>2.8331584470094469</v>
      </c>
      <c r="T549" s="214"/>
      <c r="U549" s="214"/>
      <c r="V549" s="214"/>
      <c r="W549" s="214"/>
      <c r="X549" s="214">
        <v>2.9473684210526288</v>
      </c>
      <c r="Y549" s="222"/>
      <c r="Z549" s="222"/>
      <c r="AA549" s="215"/>
      <c r="AB549" s="216">
        <v>2.8902634340310378</v>
      </c>
      <c r="AC549" s="177">
        <v>6.9579288025889969</v>
      </c>
      <c r="AD549" s="178">
        <v>5.0223214285714288</v>
      </c>
      <c r="AE549" s="178"/>
      <c r="AF549" s="178">
        <v>6.666666666666667</v>
      </c>
      <c r="AG549" s="178">
        <v>1.9019607843137256</v>
      </c>
      <c r="AH549" s="178">
        <v>1.8461538461538463</v>
      </c>
      <c r="AI549" s="178">
        <v>9.7014925373134329</v>
      </c>
      <c r="AJ549" s="217">
        <v>3.2129629629629632</v>
      </c>
      <c r="AK549" s="218">
        <v>3.0423237114976187</v>
      </c>
      <c r="AL549" s="170">
        <v>42909</v>
      </c>
      <c r="AM549" s="208">
        <v>4.5073991218876324E-3</v>
      </c>
      <c r="AN549" s="209">
        <v>3.6678583130786042E-2</v>
      </c>
      <c r="AO549" s="209"/>
      <c r="AP549" s="209">
        <v>1.0549014334612781E-2</v>
      </c>
      <c r="AQ549" s="209">
        <v>9.7880443487391219E-3</v>
      </c>
      <c r="AR549" s="209">
        <v>0</v>
      </c>
      <c r="AS549" s="209">
        <v>4.0323518352027382E-2</v>
      </c>
      <c r="AT549" s="209">
        <v>0</v>
      </c>
      <c r="AU549" s="210">
        <v>0</v>
      </c>
      <c r="AV549" s="210"/>
      <c r="AW549" s="246">
        <v>5.503119800576306E-2</v>
      </c>
      <c r="AX549" s="211">
        <v>1.2996310871756053E-2</v>
      </c>
      <c r="AY549" s="212">
        <v>2.5284272307934154E-3</v>
      </c>
      <c r="AZ549" s="177">
        <v>8.7860113344817831E-2</v>
      </c>
      <c r="BA549" s="178">
        <v>6.8293926089206605E-2</v>
      </c>
      <c r="BB549" s="178">
        <v>0</v>
      </c>
      <c r="BC549" s="178">
        <v>0</v>
      </c>
      <c r="BD549" s="178">
        <v>4.3321036239186844E-2</v>
      </c>
      <c r="BE549" s="178">
        <v>4.9385815495440757E-2</v>
      </c>
      <c r="BF549" s="178">
        <v>0</v>
      </c>
      <c r="BG549" s="217">
        <v>0.42234227172496591</v>
      </c>
      <c r="BH549" s="218">
        <v>5.8165262200245711E-2</v>
      </c>
      <c r="BI549" s="240" t="s">
        <v>273</v>
      </c>
    </row>
    <row r="550" spans="1:61" x14ac:dyDescent="0.2">
      <c r="A550" s="170">
        <v>42913</v>
      </c>
      <c r="B550" s="208">
        <v>4.5810055865921786</v>
      </c>
      <c r="C550" s="209">
        <v>1.7094017094017095</v>
      </c>
      <c r="D550" s="209"/>
      <c r="E550" s="209">
        <v>0.92470277410832236</v>
      </c>
      <c r="F550" s="209">
        <v>2.9403508771929823</v>
      </c>
      <c r="G550" s="209">
        <v>3.7344398340248963</v>
      </c>
      <c r="H550" s="209">
        <v>1.153846153846154</v>
      </c>
      <c r="I550" s="209">
        <v>9.3525179856115113</v>
      </c>
      <c r="J550" s="210">
        <v>2.0108695652173911</v>
      </c>
      <c r="K550" s="210"/>
      <c r="L550" s="246">
        <v>1.8518518518518516</v>
      </c>
      <c r="M550" s="210">
        <v>1.9019607843137256</v>
      </c>
      <c r="N550" s="245">
        <v>1.890464423372221</v>
      </c>
      <c r="O550" s="213"/>
      <c r="P550" s="214"/>
      <c r="Q550" s="214"/>
      <c r="R550" s="214"/>
      <c r="S550" s="214">
        <v>2.8331584470094469</v>
      </c>
      <c r="T550" s="214"/>
      <c r="U550" s="214"/>
      <c r="V550" s="214"/>
      <c r="W550" s="214"/>
      <c r="X550" s="214">
        <v>2.9473684210526288</v>
      </c>
      <c r="Y550" s="222"/>
      <c r="Z550" s="222"/>
      <c r="AA550" s="215"/>
      <c r="AB550" s="216">
        <v>2.8902634340310378</v>
      </c>
      <c r="AC550" s="177">
        <v>8.4455958549222796</v>
      </c>
      <c r="AD550" s="178">
        <v>4.5810055865921786</v>
      </c>
      <c r="AE550" s="178"/>
      <c r="AF550" s="178">
        <v>6.666666666666667</v>
      </c>
      <c r="AG550" s="178">
        <v>1.9019607843137256</v>
      </c>
      <c r="AH550" s="178">
        <v>1.153846153846154</v>
      </c>
      <c r="AI550" s="178">
        <v>9.3525179856115113</v>
      </c>
      <c r="AJ550" s="217">
        <v>1.8518518518518516</v>
      </c>
      <c r="AK550" s="218">
        <v>2.7322527435685151</v>
      </c>
      <c r="AL550" s="170">
        <v>42913</v>
      </c>
      <c r="AM550" s="208">
        <v>3.8373029373122152E-3</v>
      </c>
      <c r="AN550" s="209">
        <v>1.2715242152005828E-2</v>
      </c>
      <c r="AO550" s="209"/>
      <c r="AP550" s="209">
        <v>6.8470917116329258E-2</v>
      </c>
      <c r="AQ550" s="209">
        <v>9.7880443487391219E-3</v>
      </c>
      <c r="AR550" s="209">
        <v>0</v>
      </c>
      <c r="AS550" s="209">
        <v>9.2142969030748114E-3</v>
      </c>
      <c r="AT550" s="209">
        <v>5.1153904193852835E-3</v>
      </c>
      <c r="AU550" s="210">
        <v>6.6335431744157509E-4</v>
      </c>
      <c r="AV550" s="210"/>
      <c r="AW550" s="246">
        <v>6.6739963538904124E-3</v>
      </c>
      <c r="AX550" s="211">
        <v>0</v>
      </c>
      <c r="AY550" s="212">
        <v>2.6616744466418881E-3</v>
      </c>
      <c r="AZ550" s="177">
        <v>6.7584702572936793E-3</v>
      </c>
      <c r="BA550" s="178">
        <v>5.8140953595639686E-2</v>
      </c>
      <c r="BB550" s="178">
        <v>0</v>
      </c>
      <c r="BC550" s="178">
        <v>0</v>
      </c>
      <c r="BD550" s="178">
        <v>0</v>
      </c>
      <c r="BE550" s="178">
        <v>1.1285115619197563E-2</v>
      </c>
      <c r="BF550" s="178">
        <v>6.5456051431673499E-3</v>
      </c>
      <c r="BG550" s="217">
        <v>5.1220232953878841E-2</v>
      </c>
      <c r="BH550" s="218">
        <v>2.3802712038780198E-2</v>
      </c>
      <c r="BI550" s="240" t="s">
        <v>273</v>
      </c>
    </row>
    <row r="551" spans="1:61" x14ac:dyDescent="0.2">
      <c r="A551" s="170">
        <v>42914</v>
      </c>
      <c r="B551" s="208">
        <v>4.2458100558659213</v>
      </c>
      <c r="C551" s="209">
        <v>1.5517241379310345</v>
      </c>
      <c r="D551" s="209"/>
      <c r="E551" s="209">
        <v>2.7777777777777777</v>
      </c>
      <c r="F551" s="209">
        <v>2.8245614035087718</v>
      </c>
      <c r="G551" s="209">
        <v>3.3195020746887969</v>
      </c>
      <c r="H551" s="209">
        <v>3.8461538461538463</v>
      </c>
      <c r="I551" s="209">
        <v>9.3525179856115113</v>
      </c>
      <c r="J551" s="210">
        <v>2.0108695652173911</v>
      </c>
      <c r="K551" s="210"/>
      <c r="L551" s="246">
        <v>1.8333333333333333</v>
      </c>
      <c r="M551" s="210">
        <v>1.9019607843137256</v>
      </c>
      <c r="N551" s="245">
        <v>3.1360147231831896</v>
      </c>
      <c r="O551" s="213"/>
      <c r="P551" s="214"/>
      <c r="Q551" s="214"/>
      <c r="R551" s="214"/>
      <c r="S551" s="214">
        <v>2.8331584470094469</v>
      </c>
      <c r="T551" s="214"/>
      <c r="U551" s="214"/>
      <c r="V551" s="214"/>
      <c r="W551" s="214"/>
      <c r="X551" s="214">
        <v>2.9473684210526288</v>
      </c>
      <c r="Y551" s="222"/>
      <c r="Z551" s="222"/>
      <c r="AA551" s="215"/>
      <c r="AB551" s="216">
        <v>2.8902634340310378</v>
      </c>
      <c r="AC551" s="177">
        <v>3.6269430051813467</v>
      </c>
      <c r="AD551" s="178">
        <v>4.2458100558659213</v>
      </c>
      <c r="AE551" s="178"/>
      <c r="AF551" s="178">
        <v>8.4487534626038787</v>
      </c>
      <c r="AG551" s="178">
        <v>1.9019607843137256</v>
      </c>
      <c r="AH551" s="178">
        <v>3.8461538461538463</v>
      </c>
      <c r="AI551" s="178">
        <v>9.3525179856115113</v>
      </c>
      <c r="AJ551" s="217">
        <v>1.8333333333333333</v>
      </c>
      <c r="AK551" s="218">
        <v>3.6818878991811088</v>
      </c>
      <c r="AL551" s="170">
        <v>42914</v>
      </c>
      <c r="AM551" s="208">
        <v>0</v>
      </c>
      <c r="AN551" s="209">
        <v>2.7945587147265561E-4</v>
      </c>
      <c r="AO551" s="209"/>
      <c r="AP551" s="209">
        <v>8.1396715544851707E-3</v>
      </c>
      <c r="AQ551" s="209">
        <v>1.7796444270434769E-3</v>
      </c>
      <c r="AR551" s="209">
        <v>2.0868379167597917E-5</v>
      </c>
      <c r="AS551" s="209">
        <v>1.6849000051336799E-2</v>
      </c>
      <c r="AT551" s="209">
        <v>0</v>
      </c>
      <c r="AU551" s="210">
        <v>0</v>
      </c>
      <c r="AV551" s="210"/>
      <c r="AW551" s="246">
        <v>4.9176815239192519E-3</v>
      </c>
      <c r="AX551" s="211">
        <v>0</v>
      </c>
      <c r="AY551" s="212">
        <v>5.7386224248851512E-4</v>
      </c>
      <c r="AZ551" s="177">
        <v>1.6896175643234198E-2</v>
      </c>
      <c r="BA551" s="178">
        <v>0</v>
      </c>
      <c r="BB551" s="178">
        <v>0</v>
      </c>
      <c r="BC551" s="178">
        <v>6.3358171816132944E-2</v>
      </c>
      <c r="BD551" s="178">
        <v>0</v>
      </c>
      <c r="BE551" s="178">
        <v>2.0635639989389828E-2</v>
      </c>
      <c r="BF551" s="178">
        <v>0</v>
      </c>
      <c r="BG551" s="217">
        <v>3.7741224281805458E-2</v>
      </c>
      <c r="BH551" s="218">
        <v>1.5901294702225448E-2</v>
      </c>
      <c r="BI551" s="240" t="s">
        <v>273</v>
      </c>
    </row>
    <row r="552" spans="1:61" x14ac:dyDescent="0.2">
      <c r="A552" s="170">
        <v>42915</v>
      </c>
      <c r="B552" s="208">
        <v>3.2584269662921348</v>
      </c>
      <c r="C552" s="209">
        <v>1.6365202411714039</v>
      </c>
      <c r="D552" s="209"/>
      <c r="E552" s="209">
        <v>6.25</v>
      </c>
      <c r="F552" s="209">
        <v>1.7543859649122806</v>
      </c>
      <c r="G552" s="209">
        <v>3.7344398340248963</v>
      </c>
      <c r="H552" s="209">
        <v>2.1113243761996161</v>
      </c>
      <c r="I552" s="209">
        <v>9.3525179856115113</v>
      </c>
      <c r="J552" s="210">
        <v>2.0108695652173911</v>
      </c>
      <c r="K552" s="210"/>
      <c r="L552" s="246">
        <v>1.287037037037037</v>
      </c>
      <c r="M552" s="210">
        <v>2.8364743955834761</v>
      </c>
      <c r="N552" s="245">
        <v>5.2798681372472931</v>
      </c>
      <c r="O552" s="213"/>
      <c r="P552" s="214"/>
      <c r="Q552" s="214"/>
      <c r="R552" s="214"/>
      <c r="S552" s="214">
        <v>2.8331584470094469</v>
      </c>
      <c r="T552" s="214"/>
      <c r="U552" s="214"/>
      <c r="V552" s="214"/>
      <c r="W552" s="214"/>
      <c r="X552" s="214">
        <v>2.9473684210526288</v>
      </c>
      <c r="Y552" s="222"/>
      <c r="Z552" s="222"/>
      <c r="AA552" s="215"/>
      <c r="AB552" s="216">
        <v>2.8902634340310378</v>
      </c>
      <c r="AC552" s="177">
        <v>5.0505050505050502</v>
      </c>
      <c r="AD552" s="178">
        <v>3.2584269662921348</v>
      </c>
      <c r="AE552" s="178"/>
      <c r="AF552" s="178">
        <v>8.4487534626038787</v>
      </c>
      <c r="AG552" s="178">
        <v>2.8364743955834761</v>
      </c>
      <c r="AH552" s="178">
        <v>2.1113243761996161</v>
      </c>
      <c r="AI552" s="178">
        <v>9.3525179856115113</v>
      </c>
      <c r="AJ552" s="217">
        <v>1.287037037037037</v>
      </c>
      <c r="AK552" s="218">
        <v>3.6467030503376665</v>
      </c>
      <c r="AL552" s="170">
        <v>42915</v>
      </c>
      <c r="AM552" s="208">
        <v>1.6494675312625643E-3</v>
      </c>
      <c r="AN552" s="209">
        <v>1.0479595180224585E-3</v>
      </c>
      <c r="AO552" s="209"/>
      <c r="AP552" s="209">
        <v>9.8555143181706439E-2</v>
      </c>
      <c r="AQ552" s="209">
        <v>0</v>
      </c>
      <c r="AR552" s="209">
        <v>0</v>
      </c>
      <c r="AS552" s="209">
        <v>4.3877604300356244E-3</v>
      </c>
      <c r="AT552" s="209">
        <v>0</v>
      </c>
      <c r="AU552" s="210">
        <v>0</v>
      </c>
      <c r="AV552" s="210"/>
      <c r="AW552" s="246">
        <v>0</v>
      </c>
      <c r="AX552" s="211">
        <v>8.2081963400564544E-3</v>
      </c>
      <c r="AY552" s="212">
        <v>2.8333426388393074E-3</v>
      </c>
      <c r="AZ552" s="177">
        <v>0.15882405104640146</v>
      </c>
      <c r="BA552" s="178">
        <v>2.4991932291857054E-2</v>
      </c>
      <c r="BB552" s="178">
        <v>0</v>
      </c>
      <c r="BC552" s="178">
        <v>0</v>
      </c>
      <c r="BD552" s="178">
        <v>2.7360654466854852E-2</v>
      </c>
      <c r="BE552" s="178">
        <v>5.373864580570268E-3</v>
      </c>
      <c r="BF552" s="178">
        <v>0</v>
      </c>
      <c r="BG552" s="217">
        <v>0</v>
      </c>
      <c r="BH552" s="218">
        <v>1.6221289796852275E-2</v>
      </c>
      <c r="BI552" s="240" t="s">
        <v>273</v>
      </c>
    </row>
    <row r="553" spans="1:61" x14ac:dyDescent="0.2">
      <c r="A553" s="170">
        <v>42916</v>
      </c>
      <c r="B553" s="208">
        <v>4.0540540540540544</v>
      </c>
      <c r="C553" s="209">
        <v>1.6365202411714039</v>
      </c>
      <c r="D553" s="209"/>
      <c r="E553" s="209">
        <v>3.247631935047361</v>
      </c>
      <c r="F553" s="209">
        <v>3.9249999999999998</v>
      </c>
      <c r="G553" s="209">
        <v>3.7344398340248963</v>
      </c>
      <c r="H553" s="209">
        <v>2.0308386611508085</v>
      </c>
      <c r="I553" s="209">
        <v>8.8321167883211675</v>
      </c>
      <c r="J553" s="210">
        <v>1.9836956521739131</v>
      </c>
      <c r="K553" s="210"/>
      <c r="L553" s="246">
        <v>1.2213039485766759</v>
      </c>
      <c r="M553" s="210">
        <v>4.8627450980392162</v>
      </c>
      <c r="N553" s="245">
        <v>3.1284070752191195</v>
      </c>
      <c r="O553" s="213"/>
      <c r="P553" s="214"/>
      <c r="Q553" s="214"/>
      <c r="R553" s="214"/>
      <c r="S553" s="214">
        <v>2.8331584470094469</v>
      </c>
      <c r="T553" s="214"/>
      <c r="U553" s="214"/>
      <c r="V553" s="214"/>
      <c r="W553" s="214"/>
      <c r="X553" s="214">
        <v>2.9473684210526288</v>
      </c>
      <c r="Y553" s="222"/>
      <c r="Z553" s="222"/>
      <c r="AA553" s="215"/>
      <c r="AB553" s="216">
        <v>2.8902634340310378</v>
      </c>
      <c r="AC553" s="177">
        <v>3.4848484848484853</v>
      </c>
      <c r="AD553" s="178">
        <v>4.0540540540540544</v>
      </c>
      <c r="AE553" s="178"/>
      <c r="AF553" s="178">
        <v>2.0775623268698062</v>
      </c>
      <c r="AG553" s="178">
        <v>4.8627450980392162</v>
      </c>
      <c r="AH553" s="178">
        <v>2.0308386611508085</v>
      </c>
      <c r="AI553" s="178">
        <v>8.8321167883211675</v>
      </c>
      <c r="AJ553" s="217">
        <v>1.2213039485766759</v>
      </c>
      <c r="AK553" s="218">
        <v>2.9778433086521465</v>
      </c>
      <c r="AL553" s="170">
        <v>42916</v>
      </c>
      <c r="AM553" s="208">
        <v>1.3860109116859047E-3</v>
      </c>
      <c r="AN553" s="209">
        <v>9.0823158228613078E-4</v>
      </c>
      <c r="AO553" s="209"/>
      <c r="AP553" s="209">
        <v>1.6279343108970343E-4</v>
      </c>
      <c r="AQ553" s="209">
        <v>1.2457510989304338E-2</v>
      </c>
      <c r="AR553" s="209">
        <v>0</v>
      </c>
      <c r="AS553" s="209">
        <v>6.3622526235516553E-3</v>
      </c>
      <c r="AT553" s="209">
        <v>2.5576952096926418E-2</v>
      </c>
      <c r="AU553" s="210">
        <v>0</v>
      </c>
      <c r="AV553" s="210"/>
      <c r="AW553" s="246">
        <v>5.2689444899134833E-3</v>
      </c>
      <c r="AX553" s="211">
        <v>4.5601090778091408E-3</v>
      </c>
      <c r="AY553" s="212">
        <v>4.7740106782520348E-4</v>
      </c>
      <c r="AZ553" s="177">
        <v>0</v>
      </c>
      <c r="BA553" s="178">
        <v>2.1000165328574336E-2</v>
      </c>
      <c r="BB553" s="178">
        <v>0</v>
      </c>
      <c r="BC553" s="178">
        <v>0</v>
      </c>
      <c r="BD553" s="178">
        <v>1.5200363592697138E-2</v>
      </c>
      <c r="BE553" s="178">
        <v>7.7921036418268884E-3</v>
      </c>
      <c r="BF553" s="178">
        <v>3.2728025715836745E-2</v>
      </c>
      <c r="BG553" s="217">
        <v>4.0437026016220137E-2</v>
      </c>
      <c r="BH553" s="218">
        <v>1.3587484018000692E-2</v>
      </c>
      <c r="BI553" s="240">
        <v>2.0526938344385803E-2</v>
      </c>
    </row>
    <row r="554" spans="1:61" x14ac:dyDescent="0.2">
      <c r="A554" s="170" t="s">
        <v>433</v>
      </c>
      <c r="B554" s="208">
        <v>4.1763341067285378</v>
      </c>
      <c r="C554" s="209">
        <v>0.75783672063382712</v>
      </c>
      <c r="D554" s="209"/>
      <c r="E554" s="209">
        <v>1.3698630136986301</v>
      </c>
      <c r="F554" s="209">
        <v>3.214285714285714</v>
      </c>
      <c r="G554" s="209">
        <v>2.0576131687242798</v>
      </c>
      <c r="H554" s="209">
        <v>0.71698113207547165</v>
      </c>
      <c r="I554" s="209">
        <v>6.3075832742735649</v>
      </c>
      <c r="J554" s="210">
        <v>1.9961186581646799</v>
      </c>
      <c r="K554" s="210"/>
      <c r="L554" s="246">
        <v>0.43158861340679527</v>
      </c>
      <c r="M554" s="210">
        <v>1.9607843137254901</v>
      </c>
      <c r="N554" s="245">
        <v>2.3850758746129523</v>
      </c>
      <c r="O554" s="213"/>
      <c r="P554" s="214"/>
      <c r="Q554" s="214"/>
      <c r="R554" s="214"/>
      <c r="S554" s="214">
        <v>2.8331584470094469</v>
      </c>
      <c r="T554" s="214" t="s">
        <v>232</v>
      </c>
      <c r="U554" s="214" t="s">
        <v>232</v>
      </c>
      <c r="V554" s="214" t="s">
        <v>232</v>
      </c>
      <c r="W554" s="214" t="s">
        <v>232</v>
      </c>
      <c r="X554" s="214">
        <v>2.9473684210526288</v>
      </c>
      <c r="Y554" s="222" t="s">
        <v>232</v>
      </c>
      <c r="Z554" s="222" t="s">
        <v>232</v>
      </c>
      <c r="AA554" s="215"/>
      <c r="AB554" s="216">
        <v>2.8902634340310378</v>
      </c>
      <c r="AC554" s="177">
        <v>3.4848484848484853</v>
      </c>
      <c r="AD554" s="178">
        <v>4.1763341067285378</v>
      </c>
      <c r="AE554" s="178" t="s">
        <v>232</v>
      </c>
      <c r="AF554" s="178">
        <v>3.0470914127423825</v>
      </c>
      <c r="AG554" s="178">
        <v>1.9607843137254901</v>
      </c>
      <c r="AH554" s="178">
        <v>0.71698113207547165</v>
      </c>
      <c r="AI554" s="178">
        <v>6.3075832742735649</v>
      </c>
      <c r="AJ554" s="217">
        <v>0.43158861340679527</v>
      </c>
      <c r="AK554" s="218">
        <v>3.4170733430286839</v>
      </c>
      <c r="AL554" s="170" t="s">
        <v>433</v>
      </c>
      <c r="AM554" s="208">
        <v>4.8682201443513186E-3</v>
      </c>
      <c r="AN554" s="209">
        <v>9.2919077264657975E-3</v>
      </c>
      <c r="AO554" s="209"/>
      <c r="AP554" s="209">
        <v>7.9768781233954672E-3</v>
      </c>
      <c r="AQ554" s="209">
        <v>4.4491110676086916E-3</v>
      </c>
      <c r="AR554" s="209">
        <v>9.3907706254190635E-5</v>
      </c>
      <c r="AS554" s="209">
        <v>2.1938802150178122E-3</v>
      </c>
      <c r="AT554" s="209">
        <v>2.3019256887233778E-2</v>
      </c>
      <c r="AU554" s="210">
        <v>1.8352802782550241E-2</v>
      </c>
      <c r="AV554" s="210"/>
      <c r="AW554" s="246">
        <v>0</v>
      </c>
      <c r="AX554" s="211">
        <v>1.8240436311236563E-2</v>
      </c>
      <c r="AY554" s="212">
        <v>1.329202288157159E-3</v>
      </c>
      <c r="AZ554" s="177">
        <v>7.9749949036065415E-2</v>
      </c>
      <c r="BA554" s="178">
        <v>7.3760911278050345E-2</v>
      </c>
      <c r="BB554" s="178">
        <v>0</v>
      </c>
      <c r="BC554" s="178">
        <v>0</v>
      </c>
      <c r="BD554" s="178">
        <v>6.080145437078855E-2</v>
      </c>
      <c r="BE554" s="178">
        <v>2.686932290285134E-3</v>
      </c>
      <c r="BF554" s="178">
        <v>2.9455223144253074E-2</v>
      </c>
      <c r="BG554" s="217">
        <v>0</v>
      </c>
      <c r="BH554" s="218">
        <v>2.9242628647436271E-2</v>
      </c>
      <c r="BI554" s="240" t="s">
        <v>273</v>
      </c>
    </row>
    <row r="555" spans="1:61" x14ac:dyDescent="0.2">
      <c r="A555" s="170" t="s">
        <v>434</v>
      </c>
      <c r="B555" s="208">
        <v>2.6744186046511627</v>
      </c>
      <c r="C555" s="209">
        <v>1.7068965517241379</v>
      </c>
      <c r="D555" s="209"/>
      <c r="E555" s="209">
        <v>5.5555555555555554</v>
      </c>
      <c r="F555" s="209">
        <v>1.7678571428571428</v>
      </c>
      <c r="G555" s="209">
        <v>2.0576131687242798</v>
      </c>
      <c r="H555" s="209">
        <v>0.76628352490421447</v>
      </c>
      <c r="I555" s="209">
        <v>7.0163004961020556</v>
      </c>
      <c r="J555" s="210">
        <v>1.6366158113730929</v>
      </c>
      <c r="K555" s="210"/>
      <c r="L555" s="246">
        <v>0.8018433179723502</v>
      </c>
      <c r="M555" s="210">
        <v>1.9411764705882355</v>
      </c>
      <c r="N555" s="245">
        <v>2.1218910256490453</v>
      </c>
      <c r="O555" s="213"/>
      <c r="P555" s="214"/>
      <c r="Q555" s="214"/>
      <c r="R555" s="214"/>
      <c r="S555" s="214">
        <v>2.8331584470094469</v>
      </c>
      <c r="T555" s="214" t="s">
        <v>232</v>
      </c>
      <c r="U555" s="214" t="s">
        <v>232</v>
      </c>
      <c r="V555" s="214" t="s">
        <v>232</v>
      </c>
      <c r="W555" s="214" t="s">
        <v>232</v>
      </c>
      <c r="X555" s="214">
        <v>2.9473684210526288</v>
      </c>
      <c r="Y555" s="222" t="s">
        <v>232</v>
      </c>
      <c r="Z555" s="222" t="s">
        <v>232</v>
      </c>
      <c r="AA555" s="215"/>
      <c r="AB555" s="216">
        <v>2.8902634340310378</v>
      </c>
      <c r="AC555" s="177">
        <v>8.0808080808080813</v>
      </c>
      <c r="AD555" s="178">
        <v>2.6744186046511627</v>
      </c>
      <c r="AE555" s="178" t="s">
        <v>232</v>
      </c>
      <c r="AF555" s="178">
        <v>7.4792243767313016</v>
      </c>
      <c r="AG555" s="178">
        <v>1.9411764705882355</v>
      </c>
      <c r="AH555" s="178">
        <v>0.76628352490421447</v>
      </c>
      <c r="AI555" s="178">
        <v>7.0163004961020556</v>
      </c>
      <c r="AJ555" s="217">
        <v>0.8018433179723502</v>
      </c>
      <c r="AK555" s="218">
        <v>1.6371749012889674</v>
      </c>
      <c r="AL555" s="170" t="s">
        <v>434</v>
      </c>
      <c r="AM555" s="208">
        <v>2.2909271267535615E-3</v>
      </c>
      <c r="AN555" s="209">
        <v>5.4284303033563353E-2</v>
      </c>
      <c r="AO555" s="209"/>
      <c r="AP555" s="209">
        <v>4.3010024493899644E-2</v>
      </c>
      <c r="AQ555" s="209">
        <v>0</v>
      </c>
      <c r="AR555" s="209">
        <v>1.4503523521480553E-3</v>
      </c>
      <c r="AS555" s="209">
        <v>1.3031648477205802E-2</v>
      </c>
      <c r="AT555" s="209">
        <v>0</v>
      </c>
      <c r="AU555" s="210">
        <v>2.2111810581385834E-2</v>
      </c>
      <c r="AV555" s="210"/>
      <c r="AW555" s="246">
        <v>8.196135873198752E-4</v>
      </c>
      <c r="AX555" s="211">
        <v>5.6545352564833354E-2</v>
      </c>
      <c r="AY555" s="212">
        <v>3.7113028217918217E-3</v>
      </c>
      <c r="AZ555" s="177">
        <v>0</v>
      </c>
      <c r="BA555" s="178">
        <v>3.4711017072023689E-2</v>
      </c>
      <c r="BB555" s="178">
        <v>0</v>
      </c>
      <c r="BC555" s="178">
        <v>0</v>
      </c>
      <c r="BD555" s="178">
        <v>0.18848450854944454</v>
      </c>
      <c r="BE555" s="178">
        <v>1.5960377804293695E-2</v>
      </c>
      <c r="BF555" s="178">
        <v>0</v>
      </c>
      <c r="BG555" s="217">
        <v>6.290204046967578E-3</v>
      </c>
      <c r="BH555" s="218">
        <v>2.3433486929595397E-2</v>
      </c>
      <c r="BI555" s="240" t="s">
        <v>273</v>
      </c>
    </row>
    <row r="556" spans="1:61" x14ac:dyDescent="0.2">
      <c r="A556" s="170" t="s">
        <v>435</v>
      </c>
      <c r="B556" s="208">
        <v>0.69204152249134954</v>
      </c>
      <c r="C556" s="209">
        <v>1.7068965517241379</v>
      </c>
      <c r="D556" s="209"/>
      <c r="E556" s="209">
        <v>2.5</v>
      </c>
      <c r="F556" s="209">
        <v>1.7642857142857145</v>
      </c>
      <c r="G556" s="209">
        <v>2.4691358024691357</v>
      </c>
      <c r="H556" s="209">
        <v>0.76045627376425851</v>
      </c>
      <c r="I556" s="209">
        <v>6.378454996456413</v>
      </c>
      <c r="J556" s="210">
        <v>1.6366158113730929</v>
      </c>
      <c r="K556" s="210"/>
      <c r="L556" s="246">
        <v>1.3761467889908259</v>
      </c>
      <c r="M556" s="210">
        <v>4.9019607843137258</v>
      </c>
      <c r="N556" s="245">
        <v>1.4863525670053148</v>
      </c>
      <c r="O556" s="213"/>
      <c r="P556" s="214"/>
      <c r="Q556" s="214"/>
      <c r="R556" s="214"/>
      <c r="S556" s="214">
        <v>2.8331584470094469</v>
      </c>
      <c r="T556" s="214" t="s">
        <v>232</v>
      </c>
      <c r="U556" s="214" t="s">
        <v>232</v>
      </c>
      <c r="V556" s="214" t="s">
        <v>232</v>
      </c>
      <c r="W556" s="214" t="s">
        <v>232</v>
      </c>
      <c r="X556" s="214">
        <v>2.9473684210526288</v>
      </c>
      <c r="Y556" s="222" t="s">
        <v>232</v>
      </c>
      <c r="Z556" s="222" t="s">
        <v>232</v>
      </c>
      <c r="AA556" s="215"/>
      <c r="AB556" s="216">
        <v>2.8902634340310378</v>
      </c>
      <c r="AC556" s="177">
        <v>5.5179593961478393</v>
      </c>
      <c r="AD556" s="178">
        <v>0.69204152249134954</v>
      </c>
      <c r="AE556" s="178" t="s">
        <v>232</v>
      </c>
      <c r="AF556" s="178">
        <v>7.0637119113573412</v>
      </c>
      <c r="AG556" s="178">
        <v>4.9019607843137258</v>
      </c>
      <c r="AH556" s="178">
        <v>0.76045627376425851</v>
      </c>
      <c r="AI556" s="178">
        <v>6.378454996456413</v>
      </c>
      <c r="AJ556" s="217">
        <v>1.3761467889908259</v>
      </c>
      <c r="AK556" s="218">
        <v>1.6514397895468695</v>
      </c>
      <c r="AL556" s="170" t="s">
        <v>435</v>
      </c>
      <c r="AM556" s="208">
        <v>1.8041051123184298E-3</v>
      </c>
      <c r="AN556" s="209">
        <v>1.8863271324404255E-3</v>
      </c>
      <c r="AO556" s="209"/>
      <c r="AP556" s="209">
        <v>4.0698357772425853E-3</v>
      </c>
      <c r="AQ556" s="209">
        <v>2.758448861917389E-2</v>
      </c>
      <c r="AR556" s="209">
        <v>0</v>
      </c>
      <c r="AS556" s="209">
        <v>2.461533601249985E-2</v>
      </c>
      <c r="AT556" s="209">
        <v>0</v>
      </c>
      <c r="AU556" s="210">
        <v>0</v>
      </c>
      <c r="AV556" s="210"/>
      <c r="AW556" s="246">
        <v>3.4775033633428994E-2</v>
      </c>
      <c r="AX556" s="211">
        <v>1.6644398134003365E-2</v>
      </c>
      <c r="AY556" s="212">
        <v>1.1681611745243421E-3</v>
      </c>
      <c r="AZ556" s="177">
        <v>0.11354230032253382</v>
      </c>
      <c r="BA556" s="178">
        <v>2.7334925944218658E-2</v>
      </c>
      <c r="BB556" s="178">
        <v>0</v>
      </c>
      <c r="BC556" s="178">
        <v>0</v>
      </c>
      <c r="BD556" s="178">
        <v>5.548132711334456E-2</v>
      </c>
      <c r="BE556" s="178">
        <v>3.0147380296999204E-2</v>
      </c>
      <c r="BF556" s="178">
        <v>0</v>
      </c>
      <c r="BG556" s="217">
        <v>0.26688437170705293</v>
      </c>
      <c r="BH556" s="218">
        <v>3.480562029248728E-2</v>
      </c>
      <c r="BI556" s="240" t="s">
        <v>273</v>
      </c>
    </row>
    <row r="557" spans="1:61" x14ac:dyDescent="0.2">
      <c r="A557" s="170" t="s">
        <v>436</v>
      </c>
      <c r="B557" s="208">
        <v>0.57670126874279126</v>
      </c>
      <c r="C557" s="209">
        <v>0.34358357670503353</v>
      </c>
      <c r="D557" s="209"/>
      <c r="E557" s="209">
        <v>2.6388888888888888</v>
      </c>
      <c r="F557" s="209">
        <v>1.4285714285714286</v>
      </c>
      <c r="G557" s="209">
        <v>2.4793388429752068</v>
      </c>
      <c r="H557" s="209">
        <v>0.72243346007604559</v>
      </c>
      <c r="I557" s="209">
        <v>5.3153791637136782</v>
      </c>
      <c r="J557" s="210">
        <v>1.6298342541436466</v>
      </c>
      <c r="K557" s="210"/>
      <c r="L557" s="246">
        <v>2.2803738317757007</v>
      </c>
      <c r="M557" s="210">
        <v>4.9019607843137258</v>
      </c>
      <c r="N557" s="245">
        <v>1.2286093373647051</v>
      </c>
      <c r="O557" s="213"/>
      <c r="P557" s="214"/>
      <c r="Q557" s="214"/>
      <c r="R557" s="214"/>
      <c r="S557" s="214">
        <v>2.8331584470094469</v>
      </c>
      <c r="T557" s="214" t="s">
        <v>232</v>
      </c>
      <c r="U557" s="214" t="s">
        <v>232</v>
      </c>
      <c r="V557" s="214" t="s">
        <v>232</v>
      </c>
      <c r="W557" s="214" t="s">
        <v>232</v>
      </c>
      <c r="X557" s="214">
        <v>2.9473684210526288</v>
      </c>
      <c r="Y557" s="222" t="s">
        <v>232</v>
      </c>
      <c r="Z557" s="222" t="s">
        <v>232</v>
      </c>
      <c r="AA557" s="215"/>
      <c r="AB557" s="216">
        <v>2.8902634340310378</v>
      </c>
      <c r="AC557" s="177">
        <v>1.5189873417721518</v>
      </c>
      <c r="AD557" s="178">
        <v>0.57670126874279126</v>
      </c>
      <c r="AE557" s="178" t="s">
        <v>232</v>
      </c>
      <c r="AF557" s="178">
        <v>7.0637119113573412</v>
      </c>
      <c r="AG557" s="178">
        <v>4.9019607843137258</v>
      </c>
      <c r="AH557" s="178">
        <v>0.72243346007604559</v>
      </c>
      <c r="AI557" s="178">
        <v>5.3153791637136782</v>
      </c>
      <c r="AJ557" s="217">
        <v>2.2803738317757007</v>
      </c>
      <c r="AK557" s="218">
        <v>1.3863396725332975</v>
      </c>
      <c r="AL557" s="170" t="s">
        <v>436</v>
      </c>
      <c r="AM557" s="208">
        <v>0</v>
      </c>
      <c r="AN557" s="209">
        <v>1.4182385477237271E-2</v>
      </c>
      <c r="AO557" s="209"/>
      <c r="AP557" s="209">
        <v>4.0698357772425853E-3</v>
      </c>
      <c r="AQ557" s="209">
        <v>6.7626488227652118E-2</v>
      </c>
      <c r="AR557" s="209">
        <v>2.086837916759792E-4</v>
      </c>
      <c r="AS557" s="209">
        <v>8.7316432557708913E-3</v>
      </c>
      <c r="AT557" s="209">
        <v>0</v>
      </c>
      <c r="AU557" s="210">
        <v>4.4223621162771669E-2</v>
      </c>
      <c r="AV557" s="210"/>
      <c r="AW557" s="246">
        <v>4.2151555919307873E-3</v>
      </c>
      <c r="AX557" s="211">
        <v>0</v>
      </c>
      <c r="AY557" s="212">
        <v>8.4934881758627807E-4</v>
      </c>
      <c r="AZ557" s="177">
        <v>1.351694051458736E-3</v>
      </c>
      <c r="BA557" s="178">
        <v>0</v>
      </c>
      <c r="BB557" s="178">
        <v>0</v>
      </c>
      <c r="BC557" s="178">
        <v>0</v>
      </c>
      <c r="BD557" s="178">
        <v>0</v>
      </c>
      <c r="BE557" s="178">
        <v>1.0693990515334834E-2</v>
      </c>
      <c r="BF557" s="178">
        <v>0</v>
      </c>
      <c r="BG557" s="217">
        <v>3.2349620812976106E-2</v>
      </c>
      <c r="BH557" s="218">
        <v>5.8337567251198616E-3</v>
      </c>
      <c r="BI557" s="240" t="s">
        <v>273</v>
      </c>
    </row>
    <row r="558" spans="1:61" x14ac:dyDescent="0.2">
      <c r="A558" s="170" t="s">
        <v>437</v>
      </c>
      <c r="B558" s="208">
        <v>1.4994232987312572</v>
      </c>
      <c r="C558" s="209">
        <v>0.83746368142197913</v>
      </c>
      <c r="D558" s="209"/>
      <c r="E558" s="209">
        <v>2.3611111111111112</v>
      </c>
      <c r="F558" s="209">
        <v>0.35714285714285715</v>
      </c>
      <c r="G558" s="209">
        <v>2.8925619834710745</v>
      </c>
      <c r="H558" s="209">
        <v>0.76628352490421447</v>
      </c>
      <c r="I558" s="209">
        <v>5.3153791637136782</v>
      </c>
      <c r="J558" s="210">
        <v>1.6298342541436466</v>
      </c>
      <c r="K558" s="210"/>
      <c r="L558" s="246">
        <v>6.3454545454545457</v>
      </c>
      <c r="M558" s="210">
        <v>3.9215686274509802</v>
      </c>
      <c r="N558" s="245">
        <v>2.5625139235628702</v>
      </c>
      <c r="O558" s="213"/>
      <c r="P558" s="214"/>
      <c r="Q558" s="214"/>
      <c r="R558" s="214"/>
      <c r="S558" s="214">
        <v>2.8331584470094469</v>
      </c>
      <c r="T558" s="214" t="s">
        <v>232</v>
      </c>
      <c r="U558" s="214" t="s">
        <v>232</v>
      </c>
      <c r="V558" s="214" t="s">
        <v>232</v>
      </c>
      <c r="W558" s="214" t="s">
        <v>232</v>
      </c>
      <c r="X558" s="214">
        <v>2.9473684210526288</v>
      </c>
      <c r="Y558" s="222" t="s">
        <v>232</v>
      </c>
      <c r="Z558" s="222" t="s">
        <v>232</v>
      </c>
      <c r="AA558" s="215"/>
      <c r="AB558" s="216">
        <v>2.8902634340310378</v>
      </c>
      <c r="AC558" s="177">
        <v>2.7835051546391756</v>
      </c>
      <c r="AD558" s="178">
        <v>1.4994232987312572</v>
      </c>
      <c r="AE558" s="178" t="s">
        <v>232</v>
      </c>
      <c r="AF558" s="178">
        <v>7.0637119113573412</v>
      </c>
      <c r="AG558" s="178">
        <v>3.9215686274509802</v>
      </c>
      <c r="AH558" s="178">
        <v>0.76628352490421447</v>
      </c>
      <c r="AI558" s="178">
        <v>5.3153791637136782</v>
      </c>
      <c r="AJ558" s="217">
        <v>6.3454545454545457</v>
      </c>
      <c r="AK558" s="218">
        <v>3.9102710180125029</v>
      </c>
      <c r="AL558" s="170" t="s">
        <v>437</v>
      </c>
      <c r="AM558" s="208">
        <v>5.7101358634332518E-3</v>
      </c>
      <c r="AN558" s="209">
        <v>3.4931983934081946E-4</v>
      </c>
      <c r="AO558" s="209"/>
      <c r="AP558" s="209">
        <v>0</v>
      </c>
      <c r="AQ558" s="209">
        <v>6.8516310441173844E-2</v>
      </c>
      <c r="AR558" s="209">
        <v>0</v>
      </c>
      <c r="AS558" s="209">
        <v>1.0091848989081935E-2</v>
      </c>
      <c r="AT558" s="209">
        <v>0</v>
      </c>
      <c r="AU558" s="210">
        <v>0</v>
      </c>
      <c r="AV558" s="210"/>
      <c r="AW558" s="246">
        <v>1.9202375474351364E-2</v>
      </c>
      <c r="AX558" s="211">
        <v>0</v>
      </c>
      <c r="AY558" s="212">
        <v>1.2041297481276108E-3</v>
      </c>
      <c r="AZ558" s="177">
        <v>0.12705924083712117</v>
      </c>
      <c r="BA558" s="178">
        <v>8.6517210052019053E-2</v>
      </c>
      <c r="BB558" s="178">
        <v>0</v>
      </c>
      <c r="BC558" s="178">
        <v>0</v>
      </c>
      <c r="BD558" s="178">
        <v>0</v>
      </c>
      <c r="BE558" s="178">
        <v>1.2359888535311617E-2</v>
      </c>
      <c r="BF558" s="178">
        <v>0</v>
      </c>
      <c r="BG558" s="217">
        <v>0.14737049481466893</v>
      </c>
      <c r="BH558" s="218">
        <v>3.8867096493520097E-2</v>
      </c>
      <c r="BI558" s="240" t="s">
        <v>273</v>
      </c>
    </row>
    <row r="559" spans="1:61" x14ac:dyDescent="0.2">
      <c r="A559" s="170" t="s">
        <v>438</v>
      </c>
      <c r="B559" s="208">
        <v>2.0761245674740483</v>
      </c>
      <c r="C559" s="209">
        <v>1.4745762711864407</v>
      </c>
      <c r="D559" s="209"/>
      <c r="E559" s="209">
        <v>2.7027027027027026</v>
      </c>
      <c r="F559" s="209">
        <v>3.5678571428571426</v>
      </c>
      <c r="G559" s="209">
        <v>2.0661157024793391</v>
      </c>
      <c r="H559" s="209">
        <v>0.68441064638783278</v>
      </c>
      <c r="I559" s="209">
        <v>5.3153791637136782</v>
      </c>
      <c r="J559" s="210">
        <v>1.6298342541436466</v>
      </c>
      <c r="K559" s="210"/>
      <c r="L559" s="246">
        <v>4.503693028283192</v>
      </c>
      <c r="M559" s="210">
        <v>4.7619047619047619</v>
      </c>
      <c r="N559" s="245">
        <v>2.6006403785962653</v>
      </c>
      <c r="O559" s="213"/>
      <c r="P559" s="214"/>
      <c r="Q559" s="214"/>
      <c r="R559" s="214"/>
      <c r="S559" s="214">
        <v>2.8331584470094469</v>
      </c>
      <c r="T559" s="214" t="s">
        <v>232</v>
      </c>
      <c r="U559" s="214" t="s">
        <v>232</v>
      </c>
      <c r="V559" s="214" t="s">
        <v>232</v>
      </c>
      <c r="W559" s="214" t="s">
        <v>232</v>
      </c>
      <c r="X559" s="214" t="s">
        <v>232</v>
      </c>
      <c r="Y559" s="222" t="s">
        <v>232</v>
      </c>
      <c r="Z559" s="222" t="s">
        <v>232</v>
      </c>
      <c r="AA559" s="215"/>
      <c r="AB559" s="216">
        <v>2.8331584470094469</v>
      </c>
      <c r="AC559" s="177">
        <v>1.712846347607053</v>
      </c>
      <c r="AD559" s="178">
        <v>2.0761245674740483</v>
      </c>
      <c r="AE559" s="178" t="s">
        <v>232</v>
      </c>
      <c r="AF559" s="178">
        <v>8.7999999999999989</v>
      </c>
      <c r="AG559" s="178">
        <v>4.7619047619047619</v>
      </c>
      <c r="AH559" s="178">
        <v>0.68441064638783278</v>
      </c>
      <c r="AI559" s="178">
        <v>5.3153791637136782</v>
      </c>
      <c r="AJ559" s="217">
        <v>4.503693028283192</v>
      </c>
      <c r="AK559" s="218">
        <v>3.3001614224331401</v>
      </c>
      <c r="AL559" s="170" t="s">
        <v>438</v>
      </c>
      <c r="AM559" s="208">
        <v>0</v>
      </c>
      <c r="AN559" s="209">
        <v>1.2785106119873994E-2</v>
      </c>
      <c r="AO559" s="209"/>
      <c r="AP559" s="209">
        <v>2.4125986487494044E-2</v>
      </c>
      <c r="AQ559" s="209">
        <v>0</v>
      </c>
      <c r="AR559" s="209">
        <v>0</v>
      </c>
      <c r="AS559" s="209">
        <v>2.5229622472704837E-2</v>
      </c>
      <c r="AT559" s="209">
        <v>0</v>
      </c>
      <c r="AU559" s="210">
        <v>8.4024880209266177E-3</v>
      </c>
      <c r="AV559" s="210"/>
      <c r="AW559" s="246">
        <v>2.0490339682996885E-2</v>
      </c>
      <c r="AX559" s="211">
        <v>9.576229063399196E-3</v>
      </c>
      <c r="AY559" s="212">
        <v>1.4338381386393955E-3</v>
      </c>
      <c r="AZ559" s="177">
        <v>3.3792351286468396E-2</v>
      </c>
      <c r="BA559" s="178">
        <v>0</v>
      </c>
      <c r="BB559" s="178">
        <v>0</v>
      </c>
      <c r="BC559" s="178">
        <v>0.11274505446255451</v>
      </c>
      <c r="BD559" s="178">
        <v>3.1920763544663992E-2</v>
      </c>
      <c r="BE559" s="178">
        <v>3.0899721338279042E-2</v>
      </c>
      <c r="BF559" s="178">
        <v>0</v>
      </c>
      <c r="BG559" s="217">
        <v>0.15725510117418942</v>
      </c>
      <c r="BH559" s="218">
        <v>2.9267243654715256E-2</v>
      </c>
      <c r="BI559" s="240" t="s">
        <v>273</v>
      </c>
    </row>
    <row r="560" spans="1:61" x14ac:dyDescent="0.2">
      <c r="A560" s="170" t="s">
        <v>439</v>
      </c>
      <c r="B560" s="208">
        <v>2.1615472127417523</v>
      </c>
      <c r="C560" s="209">
        <v>5.3166666666666664</v>
      </c>
      <c r="D560" s="209"/>
      <c r="E560" s="209">
        <v>2.0270270270270272</v>
      </c>
      <c r="F560" s="209">
        <v>3.6782032400589104</v>
      </c>
      <c r="G560" s="209">
        <v>2.0576131687242798</v>
      </c>
      <c r="H560" s="209">
        <v>2.0599250936329585</v>
      </c>
      <c r="I560" s="209">
        <v>4.2523033309709426</v>
      </c>
      <c r="J560" s="210">
        <v>1.3535911602209945</v>
      </c>
      <c r="K560" s="210"/>
      <c r="L560" s="246">
        <v>2.2158169699153305</v>
      </c>
      <c r="M560" s="210">
        <v>7.2380952380952381</v>
      </c>
      <c r="N560" s="245">
        <v>2.8429738100666615</v>
      </c>
      <c r="O560" s="213"/>
      <c r="P560" s="214"/>
      <c r="Q560" s="214"/>
      <c r="R560" s="214"/>
      <c r="S560" s="214">
        <v>2.8331584470094469</v>
      </c>
      <c r="T560" s="214" t="s">
        <v>232</v>
      </c>
      <c r="U560" s="214" t="s">
        <v>232</v>
      </c>
      <c r="V560" s="214" t="s">
        <v>232</v>
      </c>
      <c r="W560" s="214" t="s">
        <v>232</v>
      </c>
      <c r="X560" s="214" t="s">
        <v>232</v>
      </c>
      <c r="Y560" s="222" t="s">
        <v>232</v>
      </c>
      <c r="Z560" s="222" t="s">
        <v>232</v>
      </c>
      <c r="AA560" s="215"/>
      <c r="AB560" s="216">
        <v>2.8331584470094469</v>
      </c>
      <c r="AC560" s="177">
        <v>3.7688442211055273</v>
      </c>
      <c r="AD560" s="178">
        <v>2.1615472127417523</v>
      </c>
      <c r="AE560" s="178" t="s">
        <v>232</v>
      </c>
      <c r="AF560" s="178">
        <v>6.5333333333333323</v>
      </c>
      <c r="AG560" s="178">
        <v>7.2380952380952381</v>
      </c>
      <c r="AH560" s="178">
        <v>2.0599250936329585</v>
      </c>
      <c r="AI560" s="178">
        <v>4.2523033309709426</v>
      </c>
      <c r="AJ560" s="217">
        <v>2.2158169699153305</v>
      </c>
      <c r="AK560" s="218">
        <v>3.1253982038525479</v>
      </c>
      <c r="AL560" s="170" t="s">
        <v>439</v>
      </c>
      <c r="AM560" s="208">
        <v>2.0045612359093665E-3</v>
      </c>
      <c r="AN560" s="209">
        <v>1.3134425959214813E-2</v>
      </c>
      <c r="AO560" s="209"/>
      <c r="AP560" s="209">
        <v>8.8722419943888367E-2</v>
      </c>
      <c r="AQ560" s="209">
        <v>2.6694666405652151E-3</v>
      </c>
      <c r="AR560" s="209">
        <v>5.373607635656464E-3</v>
      </c>
      <c r="AS560" s="209">
        <v>1.9920432352361735E-2</v>
      </c>
      <c r="AT560" s="209">
        <v>0</v>
      </c>
      <c r="AU560" s="210">
        <v>0</v>
      </c>
      <c r="AV560" s="210"/>
      <c r="AW560" s="246">
        <v>0</v>
      </c>
      <c r="AX560" s="211">
        <v>9.1202181556182815E-3</v>
      </c>
      <c r="AY560" s="212">
        <v>7.2836361546619243E-3</v>
      </c>
      <c r="AZ560" s="177">
        <v>0.20072656664162228</v>
      </c>
      <c r="BA560" s="178">
        <v>3.037213993802073E-2</v>
      </c>
      <c r="BB560" s="178">
        <v>0</v>
      </c>
      <c r="BC560" s="178">
        <v>4.2888608613997681E-2</v>
      </c>
      <c r="BD560" s="178">
        <v>3.0400727185394275E-2</v>
      </c>
      <c r="BE560" s="178">
        <v>2.4397345195789018E-2</v>
      </c>
      <c r="BF560" s="178">
        <v>0</v>
      </c>
      <c r="BG560" s="217">
        <v>0</v>
      </c>
      <c r="BH560" s="218">
        <v>3.133490426615014E-2</v>
      </c>
      <c r="BI560" s="240" t="s">
        <v>273</v>
      </c>
    </row>
    <row r="561" spans="1:61" x14ac:dyDescent="0.2">
      <c r="A561" s="170" t="s">
        <v>440</v>
      </c>
      <c r="B561" s="208">
        <v>2.584269662921348</v>
      </c>
      <c r="C561" s="209">
        <v>0.81967213114754101</v>
      </c>
      <c r="D561" s="209"/>
      <c r="E561" s="209">
        <v>2.7027027027027026</v>
      </c>
      <c r="F561" s="209">
        <v>3.5587188612099649</v>
      </c>
      <c r="G561" s="209">
        <v>2.0661157024793391</v>
      </c>
      <c r="H561" s="209">
        <v>1.2611275964391691</v>
      </c>
      <c r="I561" s="209"/>
      <c r="J561" s="210">
        <v>4.5958367126250339</v>
      </c>
      <c r="K561" s="210"/>
      <c r="L561" s="246">
        <v>2.1402987682362191</v>
      </c>
      <c r="M561" s="210"/>
      <c r="N561" s="245">
        <v>2.7346386937431437</v>
      </c>
      <c r="O561" s="213"/>
      <c r="P561" s="214"/>
      <c r="Q561" s="214"/>
      <c r="R561" s="214"/>
      <c r="S561" s="214">
        <v>2.7551020408163294</v>
      </c>
      <c r="T561" s="214" t="s">
        <v>232</v>
      </c>
      <c r="U561" s="214" t="s">
        <v>232</v>
      </c>
      <c r="V561" s="214" t="s">
        <v>232</v>
      </c>
      <c r="W561" s="214" t="s">
        <v>232</v>
      </c>
      <c r="X561" s="214" t="s">
        <v>232</v>
      </c>
      <c r="Y561" s="222" t="s">
        <v>232</v>
      </c>
      <c r="Z561" s="222" t="s">
        <v>232</v>
      </c>
      <c r="AA561" s="215"/>
      <c r="AB561" s="216">
        <v>2.7551020408163294</v>
      </c>
      <c r="AC561" s="177">
        <v>3.8095238095238098</v>
      </c>
      <c r="AD561" s="178">
        <v>2.584269662921348</v>
      </c>
      <c r="AE561" s="178" t="s">
        <v>232</v>
      </c>
      <c r="AF561" s="178">
        <v>2.2020725388601035</v>
      </c>
      <c r="AG561" s="178" t="s">
        <v>232</v>
      </c>
      <c r="AH561" s="178">
        <v>1.2611275964391691</v>
      </c>
      <c r="AI561" s="178" t="s">
        <v>232</v>
      </c>
      <c r="AJ561" s="217">
        <v>2.1402987682362191</v>
      </c>
      <c r="AK561" s="218">
        <v>1.9419188535115803</v>
      </c>
      <c r="AL561" s="170" t="s">
        <v>440</v>
      </c>
      <c r="AM561" s="208">
        <v>3.9575766114667782E-3</v>
      </c>
      <c r="AN561" s="209">
        <v>3.6329263291445231E-3</v>
      </c>
      <c r="AO561" s="209"/>
      <c r="AP561" s="209">
        <v>0.22566425417654684</v>
      </c>
      <c r="AQ561" s="209">
        <v>0.14860030965813031</v>
      </c>
      <c r="AR561" s="209">
        <v>6.9283018836425092E-4</v>
      </c>
      <c r="AS561" s="209">
        <v>2.9266362068337614E-2</v>
      </c>
      <c r="AT561" s="209">
        <v>2.5576952096926418E-2</v>
      </c>
      <c r="AU561" s="210">
        <v>2.6976408909290719E-2</v>
      </c>
      <c r="AV561" s="210"/>
      <c r="AW561" s="246">
        <v>9.3670124265128607E-4</v>
      </c>
      <c r="AX561" s="211">
        <v>9.1202181556182815E-3</v>
      </c>
      <c r="AY561" s="212">
        <v>7.7185289082287185E-3</v>
      </c>
      <c r="AZ561" s="177">
        <v>0.27033881029174717</v>
      </c>
      <c r="BA561" s="178">
        <v>5.9963281991920928E-2</v>
      </c>
      <c r="BB561" s="178">
        <v>0</v>
      </c>
      <c r="BC561" s="178">
        <v>3.2491370162119455E-2</v>
      </c>
      <c r="BD561" s="178">
        <v>3.0400727185394275E-2</v>
      </c>
      <c r="BE561" s="178">
        <v>3.5843676752403693E-2</v>
      </c>
      <c r="BF561" s="178">
        <v>3.2728025715836745E-2</v>
      </c>
      <c r="BG561" s="217">
        <v>7.1888046251058022E-3</v>
      </c>
      <c r="BH561" s="218">
        <v>4.9377704601647442E-2</v>
      </c>
      <c r="BI561" s="240" t="s">
        <v>273</v>
      </c>
    </row>
    <row r="562" spans="1:61" x14ac:dyDescent="0.2">
      <c r="A562" s="170" t="s">
        <v>441</v>
      </c>
      <c r="B562" s="208">
        <v>1.124859392575928</v>
      </c>
      <c r="C562" s="209">
        <v>4.032258064516129</v>
      </c>
      <c r="D562" s="209"/>
      <c r="E562" s="209">
        <v>1.0666666666666667</v>
      </c>
      <c r="F562" s="209">
        <v>3.5017543859649121</v>
      </c>
      <c r="G562" s="209">
        <v>1.6129032258064515</v>
      </c>
      <c r="H562" s="209">
        <v>1.0857356795207787</v>
      </c>
      <c r="I562" s="209">
        <v>6.4724919093851128</v>
      </c>
      <c r="J562" s="210">
        <v>4.4336307110029738</v>
      </c>
      <c r="K562" s="210"/>
      <c r="L562" s="246">
        <v>4.2608695652173916</v>
      </c>
      <c r="M562" s="210">
        <v>5.3903345724907066</v>
      </c>
      <c r="N562" s="245">
        <v>2.637435192661242</v>
      </c>
      <c r="O562" s="213"/>
      <c r="P562" s="214"/>
      <c r="Q562" s="214"/>
      <c r="R562" s="214"/>
      <c r="S562" s="214">
        <v>2.7551020408163294</v>
      </c>
      <c r="T562" s="214" t="s">
        <v>232</v>
      </c>
      <c r="U562" s="214" t="s">
        <v>232</v>
      </c>
      <c r="V562" s="214" t="s">
        <v>232</v>
      </c>
      <c r="W562" s="214" t="s">
        <v>232</v>
      </c>
      <c r="X562" s="214" t="s">
        <v>232</v>
      </c>
      <c r="Y562" s="222" t="s">
        <v>232</v>
      </c>
      <c r="Z562" s="222" t="s">
        <v>232</v>
      </c>
      <c r="AA562" s="215"/>
      <c r="AB562" s="216">
        <v>2.7551020408163294</v>
      </c>
      <c r="AC562" s="177">
        <v>2.2727272727272729</v>
      </c>
      <c r="AD562" s="178">
        <v>1.124859392575928</v>
      </c>
      <c r="AE562" s="178" t="s">
        <v>232</v>
      </c>
      <c r="AF562" s="178">
        <v>5.0314465408805038</v>
      </c>
      <c r="AG562" s="178">
        <v>5.3903345724907066</v>
      </c>
      <c r="AH562" s="178">
        <v>1.0857356795207787</v>
      </c>
      <c r="AI562" s="178">
        <v>6.4724919093851128</v>
      </c>
      <c r="AJ562" s="217">
        <v>4.2608695652173916</v>
      </c>
      <c r="AK562" s="218">
        <v>2.1055047430191709</v>
      </c>
      <c r="AL562" s="170" t="s">
        <v>441</v>
      </c>
      <c r="AM562" s="208">
        <v>2.0790163675288571E-3</v>
      </c>
      <c r="AN562" s="209">
        <v>4.457321149988857E-2</v>
      </c>
      <c r="AO562" s="209"/>
      <c r="AP562" s="209">
        <v>1.2990915800958333E-2</v>
      </c>
      <c r="AQ562" s="209">
        <v>9.7880443487391219E-3</v>
      </c>
      <c r="AR562" s="209">
        <v>5.217094791899479E-4</v>
      </c>
      <c r="AS562" s="209">
        <v>9.556542216617589E-2</v>
      </c>
      <c r="AT562" s="209">
        <v>3.9644275750235949E-2</v>
      </c>
      <c r="AU562" s="210">
        <v>0</v>
      </c>
      <c r="AV562" s="210"/>
      <c r="AW562" s="246">
        <v>2.2012479202305223E-2</v>
      </c>
      <c r="AX562" s="211">
        <v>0</v>
      </c>
      <c r="AY562" s="212">
        <v>3.6230163229474346E-3</v>
      </c>
      <c r="AZ562" s="177">
        <v>0.18788547315276427</v>
      </c>
      <c r="BA562" s="178">
        <v>3.1500247992861503E-2</v>
      </c>
      <c r="BB562" s="178">
        <v>0</v>
      </c>
      <c r="BC562" s="178">
        <v>7.0181359550178013E-2</v>
      </c>
      <c r="BD562" s="178">
        <v>0</v>
      </c>
      <c r="BE562" s="178">
        <v>0.11704277056482043</v>
      </c>
      <c r="BF562" s="178">
        <v>5.0728439859546955E-2</v>
      </c>
      <c r="BG562" s="217">
        <v>0.16893690868998634</v>
      </c>
      <c r="BH562" s="218">
        <v>8.3149494588417278E-2</v>
      </c>
      <c r="BI562" s="240" t="s">
        <v>273</v>
      </c>
    </row>
    <row r="563" spans="1:61" x14ac:dyDescent="0.2">
      <c r="A563" s="170" t="s">
        <v>442</v>
      </c>
      <c r="B563" s="208">
        <v>1.0112359550561798</v>
      </c>
      <c r="C563" s="209">
        <v>0.80645161290322576</v>
      </c>
      <c r="D563" s="209"/>
      <c r="E563" s="209">
        <v>0.92226613965744397</v>
      </c>
      <c r="F563" s="209">
        <v>1.7017543859649122</v>
      </c>
      <c r="G563" s="209">
        <v>2.0491803278688523</v>
      </c>
      <c r="H563" s="209">
        <v>1.0007412898443291</v>
      </c>
      <c r="I563" s="209">
        <v>1.804604853764779</v>
      </c>
      <c r="J563" s="210">
        <v>4.2424242424242431</v>
      </c>
      <c r="K563" s="210"/>
      <c r="L563" s="246">
        <v>2.1739130434782608</v>
      </c>
      <c r="M563" s="210"/>
      <c r="N563" s="245">
        <v>1.213997244967044</v>
      </c>
      <c r="O563" s="213"/>
      <c r="P563" s="214"/>
      <c r="Q563" s="214"/>
      <c r="R563" s="214"/>
      <c r="S563" s="214">
        <v>2.7551020408163294</v>
      </c>
      <c r="T563" s="214" t="s">
        <v>232</v>
      </c>
      <c r="U563" s="214" t="s">
        <v>232</v>
      </c>
      <c r="V563" s="214" t="s">
        <v>232</v>
      </c>
      <c r="W563" s="214" t="s">
        <v>232</v>
      </c>
      <c r="X563" s="214" t="s">
        <v>232</v>
      </c>
      <c r="Y563" s="222" t="s">
        <v>232</v>
      </c>
      <c r="Z563" s="222">
        <v>2.9166666666666634</v>
      </c>
      <c r="AA563" s="215"/>
      <c r="AB563" s="216">
        <v>2.8358843537414966</v>
      </c>
      <c r="AC563" s="177">
        <v>2.2272727272727275</v>
      </c>
      <c r="AD563" s="178">
        <v>1.0112359550561798</v>
      </c>
      <c r="AE563" s="178" t="s">
        <v>232</v>
      </c>
      <c r="AF563" s="178">
        <v>5.534591194968554</v>
      </c>
      <c r="AG563" s="178" t="s">
        <v>232</v>
      </c>
      <c r="AH563" s="178">
        <v>1.0007412898443291</v>
      </c>
      <c r="AI563" s="178">
        <v>1.804604853764779</v>
      </c>
      <c r="AJ563" s="217">
        <v>2.1739130434782608</v>
      </c>
      <c r="AK563" s="218">
        <v>1.8134716014519732</v>
      </c>
      <c r="AL563" s="170" t="s">
        <v>442</v>
      </c>
      <c r="AM563" s="208">
        <v>4.816674283999363E-3</v>
      </c>
      <c r="AN563" s="209">
        <v>3.716763090586319E-2</v>
      </c>
      <c r="AO563" s="209"/>
      <c r="AP563" s="209">
        <v>8.1396715544851709E-4</v>
      </c>
      <c r="AQ563" s="209">
        <v>1.9576088697478244E-2</v>
      </c>
      <c r="AR563" s="209">
        <v>5.8118435981760203E-4</v>
      </c>
      <c r="AS563" s="209">
        <v>1.5357161505124685E-3</v>
      </c>
      <c r="AT563" s="209">
        <v>3.6319271977635514E-2</v>
      </c>
      <c r="AU563" s="210">
        <v>2.2111810581385834E-3</v>
      </c>
      <c r="AV563" s="210"/>
      <c r="AW563" s="246">
        <v>9.1328371158500374E-3</v>
      </c>
      <c r="AX563" s="211">
        <v>0</v>
      </c>
      <c r="AY563" s="212">
        <v>1.8327623186029218E-3</v>
      </c>
      <c r="AZ563" s="177">
        <v>0.266283728137371</v>
      </c>
      <c r="BA563" s="178">
        <v>7.2979913393929813E-2</v>
      </c>
      <c r="BB563" s="178">
        <v>0</v>
      </c>
      <c r="BC563" s="178">
        <v>0</v>
      </c>
      <c r="BD563" s="178">
        <v>0</v>
      </c>
      <c r="BE563" s="178">
        <v>1.8808526031995937E-3</v>
      </c>
      <c r="BF563" s="178">
        <v>4.6473796516488183E-2</v>
      </c>
      <c r="BG563" s="217">
        <v>7.009084509478157E-2</v>
      </c>
      <c r="BH563" s="218">
        <v>3.6676360845690273E-2</v>
      </c>
      <c r="BI563" s="240" t="s">
        <v>273</v>
      </c>
    </row>
    <row r="564" spans="1:61" x14ac:dyDescent="0.2">
      <c r="A564" s="170" t="s">
        <v>443</v>
      </c>
      <c r="B564" s="208">
        <v>2.4774774774774775</v>
      </c>
      <c r="C564" s="209">
        <v>4.16</v>
      </c>
      <c r="D564" s="209"/>
      <c r="E564" s="209">
        <v>1.0652463382157125</v>
      </c>
      <c r="F564" s="209">
        <v>3.4526315789473685</v>
      </c>
      <c r="G564" s="209">
        <v>2.4</v>
      </c>
      <c r="H564" s="209">
        <v>1.4084507042253522</v>
      </c>
      <c r="I564" s="209">
        <v>9.7454996896337676</v>
      </c>
      <c r="J564" s="210">
        <v>4.2424242424242431</v>
      </c>
      <c r="K564" s="210"/>
      <c r="L564" s="246">
        <v>2.390888541123283</v>
      </c>
      <c r="M564" s="210"/>
      <c r="N564" s="245">
        <v>2.5160225837772701</v>
      </c>
      <c r="O564" s="213"/>
      <c r="P564" s="214"/>
      <c r="Q564" s="214"/>
      <c r="R564" s="214"/>
      <c r="S564" s="214">
        <v>2.7551020408163294</v>
      </c>
      <c r="T564" s="214" t="s">
        <v>232</v>
      </c>
      <c r="U564" s="214" t="s">
        <v>232</v>
      </c>
      <c r="V564" s="214" t="s">
        <v>232</v>
      </c>
      <c r="W564" s="214" t="s">
        <v>232</v>
      </c>
      <c r="X564" s="214" t="s">
        <v>232</v>
      </c>
      <c r="Y564" s="222" t="s">
        <v>232</v>
      </c>
      <c r="Z564" s="222">
        <v>2.9166666666666634</v>
      </c>
      <c r="AA564" s="215"/>
      <c r="AB564" s="216">
        <v>2.8358843537414966</v>
      </c>
      <c r="AC564" s="177">
        <v>4.5945945945945947</v>
      </c>
      <c r="AD564" s="178">
        <v>2.4774774774774775</v>
      </c>
      <c r="AE564" s="178" t="s">
        <v>232</v>
      </c>
      <c r="AF564" s="178">
        <v>5.625</v>
      </c>
      <c r="AG564" s="178" t="s">
        <v>232</v>
      </c>
      <c r="AH564" s="178">
        <v>1.4084507042253522</v>
      </c>
      <c r="AI564" s="178">
        <v>9.7454996896337676</v>
      </c>
      <c r="AJ564" s="217">
        <v>2.390888541123283</v>
      </c>
      <c r="AK564" s="218">
        <v>3.2483828759444977</v>
      </c>
      <c r="AL564" s="170" t="s">
        <v>443</v>
      </c>
      <c r="AM564" s="208">
        <v>9.9082598232091545E-4</v>
      </c>
      <c r="AN564" s="209">
        <v>8.5234040799159957E-3</v>
      </c>
      <c r="AO564" s="209"/>
      <c r="AP564" s="209">
        <v>1.7907277419867376E-2</v>
      </c>
      <c r="AQ564" s="209">
        <v>8.8982221352173845E-4</v>
      </c>
      <c r="AR564" s="209">
        <v>4.0797681272653928E-3</v>
      </c>
      <c r="AS564" s="209">
        <v>4.6071484515374057E-3</v>
      </c>
      <c r="AT564" s="209">
        <v>3.8365428145389628E-3</v>
      </c>
      <c r="AU564" s="210">
        <v>0</v>
      </c>
      <c r="AV564" s="210"/>
      <c r="AW564" s="246">
        <v>3.4189595356771942E-2</v>
      </c>
      <c r="AX564" s="211">
        <v>0</v>
      </c>
      <c r="AY564" s="212">
        <v>4.2246724632202942E-3</v>
      </c>
      <c r="AZ564" s="177">
        <v>0.75154189261105708</v>
      </c>
      <c r="BA564" s="178">
        <v>1.5012514883650244E-2</v>
      </c>
      <c r="BB564" s="178">
        <v>0</v>
      </c>
      <c r="BC564" s="178">
        <v>6.4982740324238909E-3</v>
      </c>
      <c r="BD564" s="178">
        <v>0</v>
      </c>
      <c r="BE564" s="178">
        <v>5.6425578095987815E-3</v>
      </c>
      <c r="BF564" s="178">
        <v>4.9092038573755117E-3</v>
      </c>
      <c r="BG564" s="217">
        <v>0.26239136881636177</v>
      </c>
      <c r="BH564" s="218">
        <v>4.2263967498020263E-2</v>
      </c>
      <c r="BI564" s="240" t="s">
        <v>273</v>
      </c>
    </row>
    <row r="565" spans="1:61" x14ac:dyDescent="0.2">
      <c r="A565" s="170" t="s">
        <v>444</v>
      </c>
      <c r="B565" s="208">
        <v>1.8038331454340473</v>
      </c>
      <c r="C565" s="209">
        <v>1.7277235642297231</v>
      </c>
      <c r="D565" s="209"/>
      <c r="E565" s="209">
        <v>1.1703511053315996</v>
      </c>
      <c r="F565" s="209">
        <v>1.7438596491228069</v>
      </c>
      <c r="G565" s="209">
        <v>3.2</v>
      </c>
      <c r="H565" s="209">
        <v>0.85820895522388063</v>
      </c>
      <c r="I565" s="209">
        <v>9.6834264432029791</v>
      </c>
      <c r="J565" s="210">
        <v>4.2424242424242431</v>
      </c>
      <c r="K565" s="210"/>
      <c r="L565" s="246">
        <v>1.2820512820512819</v>
      </c>
      <c r="M565" s="210">
        <v>5.2044609665427508</v>
      </c>
      <c r="N565" s="245">
        <v>1.5888987913236077</v>
      </c>
      <c r="O565" s="213"/>
      <c r="P565" s="214"/>
      <c r="Q565" s="214"/>
      <c r="R565" s="214"/>
      <c r="S565" s="214">
        <v>2.7551020408163294</v>
      </c>
      <c r="T565" s="214" t="s">
        <v>232</v>
      </c>
      <c r="U565" s="214" t="s">
        <v>232</v>
      </c>
      <c r="V565" s="214" t="s">
        <v>232</v>
      </c>
      <c r="W565" s="214" t="s">
        <v>232</v>
      </c>
      <c r="X565" s="214">
        <v>2.9473684210526288</v>
      </c>
      <c r="Y565" s="222" t="s">
        <v>232</v>
      </c>
      <c r="Z565" s="222">
        <v>2.9166666666666634</v>
      </c>
      <c r="AA565" s="215"/>
      <c r="AB565" s="216">
        <v>2.873045709511874</v>
      </c>
      <c r="AC565" s="177">
        <v>2.7027027027027026</v>
      </c>
      <c r="AD565" s="178">
        <v>1.8038331454340473</v>
      </c>
      <c r="AE565" s="178" t="s">
        <v>232</v>
      </c>
      <c r="AF565" s="178">
        <v>5.625</v>
      </c>
      <c r="AG565" s="178">
        <v>5.2044609665427508</v>
      </c>
      <c r="AH565" s="178">
        <v>0.85820895522388063</v>
      </c>
      <c r="AI565" s="178">
        <v>9.6834264432029791</v>
      </c>
      <c r="AJ565" s="217">
        <v>1.2820512820512819</v>
      </c>
      <c r="AK565" s="218">
        <v>1.4584999755224726</v>
      </c>
      <c r="AL565" s="170" t="s">
        <v>444</v>
      </c>
      <c r="AM565" s="208">
        <v>1.678104120346984E-3</v>
      </c>
      <c r="AN565" s="209">
        <v>8.8028599513886516E-3</v>
      </c>
      <c r="AO565" s="209"/>
      <c r="AP565" s="209">
        <v>8.7159603005427216E-2</v>
      </c>
      <c r="AQ565" s="209">
        <v>2.6694666405652151E-3</v>
      </c>
      <c r="AR565" s="209">
        <v>3.6519663543296359E-3</v>
      </c>
      <c r="AS565" s="209">
        <v>1.4874507857820768E-2</v>
      </c>
      <c r="AT565" s="209">
        <v>0</v>
      </c>
      <c r="AU565" s="210">
        <v>0</v>
      </c>
      <c r="AV565" s="210"/>
      <c r="AW565" s="246">
        <v>2.3417531066282152E-3</v>
      </c>
      <c r="AX565" s="211">
        <v>0</v>
      </c>
      <c r="AY565" s="212">
        <v>5.6879394348078186E-3</v>
      </c>
      <c r="AZ565" s="177">
        <v>3.3792351286468396E-2</v>
      </c>
      <c r="BA565" s="178">
        <v>2.5425820005257352E-2</v>
      </c>
      <c r="BB565" s="178">
        <v>0</v>
      </c>
      <c r="BC565" s="178">
        <v>3.5090679775089006E-2</v>
      </c>
      <c r="BD565" s="178">
        <v>0</v>
      </c>
      <c r="BE565" s="178">
        <v>1.8217400928133207E-2</v>
      </c>
      <c r="BF565" s="178">
        <v>0</v>
      </c>
      <c r="BG565" s="217">
        <v>1.7972011562764508E-2</v>
      </c>
      <c r="BH565" s="218">
        <v>1.9938155895979276E-2</v>
      </c>
      <c r="BI565" s="240" t="s">
        <v>273</v>
      </c>
    </row>
    <row r="566" spans="1:61" x14ac:dyDescent="0.2">
      <c r="A566" s="170" t="s">
        <v>445</v>
      </c>
      <c r="B566" s="208">
        <v>1.0123734533183353</v>
      </c>
      <c r="C566" s="209">
        <v>2.8169014084507045</v>
      </c>
      <c r="D566" s="209"/>
      <c r="E566" s="209">
        <v>0.52287581699346397</v>
      </c>
      <c r="F566" s="209">
        <v>1.0344827586206897</v>
      </c>
      <c r="G566" s="209">
        <v>3.5999999999999996</v>
      </c>
      <c r="H566" s="209">
        <v>0.96367679762787251</v>
      </c>
      <c r="I566" s="209">
        <v>9.6834264432029791</v>
      </c>
      <c r="J566" s="210">
        <v>5</v>
      </c>
      <c r="K566" s="210"/>
      <c r="L566" s="246">
        <v>2.493723849372385</v>
      </c>
      <c r="M566" s="210">
        <v>10.527272727272727</v>
      </c>
      <c r="N566" s="245">
        <v>4.4022940969399169</v>
      </c>
      <c r="O566" s="213"/>
      <c r="P566" s="214"/>
      <c r="Q566" s="214"/>
      <c r="R566" s="214"/>
      <c r="S566" s="214">
        <v>2.7551020408163294</v>
      </c>
      <c r="T566" s="214" t="s">
        <v>232</v>
      </c>
      <c r="U566" s="214" t="s">
        <v>232</v>
      </c>
      <c r="V566" s="214" t="s">
        <v>232</v>
      </c>
      <c r="W566" s="214" t="s">
        <v>232</v>
      </c>
      <c r="X566" s="214" t="s">
        <v>232</v>
      </c>
      <c r="Y566" s="222" t="s">
        <v>232</v>
      </c>
      <c r="Z566" s="222">
        <v>2.9166666666666634</v>
      </c>
      <c r="AA566" s="215"/>
      <c r="AB566" s="216">
        <v>2.8358843537414966</v>
      </c>
      <c r="AC566" s="177">
        <v>5.4054054054054053</v>
      </c>
      <c r="AD566" s="178">
        <v>1.0123734533183353</v>
      </c>
      <c r="AE566" s="178" t="s">
        <v>232</v>
      </c>
      <c r="AF566" s="178">
        <v>5.5</v>
      </c>
      <c r="AG566" s="178">
        <v>10.527272727272727</v>
      </c>
      <c r="AH566" s="178">
        <v>0.96367679762787251</v>
      </c>
      <c r="AI566" s="178">
        <v>9.6834264432029791</v>
      </c>
      <c r="AJ566" s="217">
        <v>2.493723849372385</v>
      </c>
      <c r="AK566" s="218">
        <v>3.5505321291464593</v>
      </c>
      <c r="AL566" s="170" t="s">
        <v>445</v>
      </c>
      <c r="AM566" s="208">
        <v>5.7960456306865114E-3</v>
      </c>
      <c r="AN566" s="209">
        <v>3.6958039002258705E-2</v>
      </c>
      <c r="AO566" s="209"/>
      <c r="AP566" s="209">
        <v>2.380039962531464E-2</v>
      </c>
      <c r="AQ566" s="209">
        <v>3.5592888540869533E-2</v>
      </c>
      <c r="AR566" s="209">
        <v>2.2882177757271118E-3</v>
      </c>
      <c r="AS566" s="209">
        <v>4.0367395956327741E-3</v>
      </c>
      <c r="AT566" s="209">
        <v>0</v>
      </c>
      <c r="AU566" s="210">
        <v>1.5599882365167708</v>
      </c>
      <c r="AV566" s="210"/>
      <c r="AW566" s="246">
        <v>1.4753044571757756E-2</v>
      </c>
      <c r="AX566" s="211">
        <v>1.7328414495674738E-2</v>
      </c>
      <c r="AY566" s="212">
        <v>9.6902607157533602E-3</v>
      </c>
      <c r="AZ566" s="177">
        <v>0.22302951849069141</v>
      </c>
      <c r="BA566" s="178">
        <v>8.781887319221994E-2</v>
      </c>
      <c r="BB566" s="178">
        <v>0</v>
      </c>
      <c r="BC566" s="178">
        <v>4.9386882646421569E-2</v>
      </c>
      <c r="BD566" s="178">
        <v>5.7761381652249123E-2</v>
      </c>
      <c r="BE566" s="178">
        <v>4.9439554141246468E-3</v>
      </c>
      <c r="BF566" s="178">
        <v>0</v>
      </c>
      <c r="BG566" s="217">
        <v>0.11322367284541637</v>
      </c>
      <c r="BH566" s="218">
        <v>4.4011633014828327E-2</v>
      </c>
      <c r="BI566" s="240" t="s">
        <v>273</v>
      </c>
    </row>
    <row r="567" spans="1:61" x14ac:dyDescent="0.2">
      <c r="A567" s="170" t="s">
        <v>446</v>
      </c>
      <c r="B567" s="208">
        <v>2.0247469066366706</v>
      </c>
      <c r="C567" s="209"/>
      <c r="D567" s="209"/>
      <c r="E567" s="209">
        <v>1.3003901170351104</v>
      </c>
      <c r="F567" s="209">
        <v>2.7118644067796609</v>
      </c>
      <c r="G567" s="209">
        <v>2</v>
      </c>
      <c r="H567" s="209">
        <v>2.7837259100642395</v>
      </c>
      <c r="I567" s="209"/>
      <c r="J567" s="210">
        <v>4.7619047619047619</v>
      </c>
      <c r="K567" s="210"/>
      <c r="L567" s="246">
        <v>3.9754098360655736</v>
      </c>
      <c r="M567" s="210"/>
      <c r="N567" s="245">
        <v>2.3374044340420967</v>
      </c>
      <c r="O567" s="213"/>
      <c r="P567" s="214"/>
      <c r="Q567" s="214"/>
      <c r="R567" s="214"/>
      <c r="S567" s="214">
        <v>2.7551020408163294</v>
      </c>
      <c r="T567" s="214" t="s">
        <v>232</v>
      </c>
      <c r="U567" s="214" t="s">
        <v>232</v>
      </c>
      <c r="V567" s="214" t="s">
        <v>232</v>
      </c>
      <c r="W567" s="214" t="s">
        <v>232</v>
      </c>
      <c r="X567" s="214" t="s">
        <v>232</v>
      </c>
      <c r="Y567" s="222" t="s">
        <v>232</v>
      </c>
      <c r="Z567" s="222">
        <v>2.9166666666666634</v>
      </c>
      <c r="AA567" s="215"/>
      <c r="AB567" s="216">
        <v>2.8358843537414966</v>
      </c>
      <c r="AC567" s="177">
        <v>8.1081081081081088</v>
      </c>
      <c r="AD567" s="178">
        <v>2.0247469066366706</v>
      </c>
      <c r="AE567" s="178" t="s">
        <v>232</v>
      </c>
      <c r="AF567" s="178">
        <v>5.5068836045056324</v>
      </c>
      <c r="AG567" s="178" t="s">
        <v>232</v>
      </c>
      <c r="AH567" s="178">
        <v>2.7837259100642395</v>
      </c>
      <c r="AI567" s="178" t="s">
        <v>232</v>
      </c>
      <c r="AJ567" s="217">
        <v>3.9754098360655736</v>
      </c>
      <c r="AK567" s="218">
        <v>3.9300059882396052</v>
      </c>
      <c r="AL567" s="170" t="s">
        <v>446</v>
      </c>
      <c r="AM567" s="208">
        <v>7.7376063706101538E-3</v>
      </c>
      <c r="AN567" s="209">
        <v>1.7046808159831991E-2</v>
      </c>
      <c r="AO567" s="209"/>
      <c r="AP567" s="209">
        <v>8.6313077163760743E-2</v>
      </c>
      <c r="AQ567" s="209">
        <v>2.0465910910999981E-2</v>
      </c>
      <c r="AR567" s="209">
        <v>5.843146166927417E-5</v>
      </c>
      <c r="AS567" s="209">
        <v>3.1679630304857209E-2</v>
      </c>
      <c r="AT567" s="209">
        <v>1.2788476048463209E-2</v>
      </c>
      <c r="AU567" s="210">
        <v>1.0834787184879058E-2</v>
      </c>
      <c r="AV567" s="210"/>
      <c r="AW567" s="246">
        <v>2.8686475556195634E-2</v>
      </c>
      <c r="AX567" s="211">
        <v>1.3680327233427424E-3</v>
      </c>
      <c r="AY567" s="212">
        <v>4.4118725394736704E-3</v>
      </c>
      <c r="AZ567" s="177">
        <v>0.2041058017702691</v>
      </c>
      <c r="BA567" s="178">
        <v>0.11723646016076</v>
      </c>
      <c r="BB567" s="178">
        <v>0</v>
      </c>
      <c r="BC567" s="178">
        <v>0.53708234877983452</v>
      </c>
      <c r="BD567" s="178">
        <v>4.5601090778091416E-3</v>
      </c>
      <c r="BE567" s="178">
        <v>3.8799302271717337E-2</v>
      </c>
      <c r="BF567" s="178">
        <v>1.6364012857918372E-2</v>
      </c>
      <c r="BG567" s="217">
        <v>0.22015714164386521</v>
      </c>
      <c r="BH567" s="218">
        <v>0.10655836651073368</v>
      </c>
      <c r="BI567" s="240" t="s">
        <v>273</v>
      </c>
    </row>
    <row r="568" spans="1:61" x14ac:dyDescent="0.2">
      <c r="A568" s="170" t="s">
        <v>447</v>
      </c>
      <c r="B568" s="208">
        <v>1.4623172103487065</v>
      </c>
      <c r="C568" s="209">
        <v>2.8970588235294117</v>
      </c>
      <c r="D568" s="209"/>
      <c r="E568" s="209">
        <v>3.5000000000000004</v>
      </c>
      <c r="F568" s="209">
        <v>2.1753460777851021</v>
      </c>
      <c r="G568" s="209">
        <v>1.2</v>
      </c>
      <c r="H568" s="209">
        <v>2.6071428571428572</v>
      </c>
      <c r="I568" s="209">
        <v>11.525795828759605</v>
      </c>
      <c r="J568" s="210">
        <v>4.5</v>
      </c>
      <c r="K568" s="210"/>
      <c r="L568" s="246">
        <v>5.1361867704280151</v>
      </c>
      <c r="M568" s="210"/>
      <c r="N568" s="245">
        <v>3.4836745919330827</v>
      </c>
      <c r="O568" s="213"/>
      <c r="P568" s="214"/>
      <c r="Q568" s="214"/>
      <c r="R568" s="214"/>
      <c r="S568" s="214">
        <v>2.7551020408163294</v>
      </c>
      <c r="T568" s="214" t="s">
        <v>232</v>
      </c>
      <c r="U568" s="214" t="s">
        <v>232</v>
      </c>
      <c r="V568" s="214" t="s">
        <v>232</v>
      </c>
      <c r="W568" s="214" t="s">
        <v>232</v>
      </c>
      <c r="X568" s="214" t="s">
        <v>232</v>
      </c>
      <c r="Y568" s="222" t="s">
        <v>232</v>
      </c>
      <c r="Z568" s="222">
        <v>2.9166666666666634</v>
      </c>
      <c r="AA568" s="215"/>
      <c r="AB568" s="216">
        <v>2.8358843537414966</v>
      </c>
      <c r="AC568" s="177">
        <v>10.391304347826088</v>
      </c>
      <c r="AD568" s="178">
        <v>1.4623172103487065</v>
      </c>
      <c r="AE568" s="178" t="s">
        <v>232</v>
      </c>
      <c r="AF568" s="178">
        <v>5.625</v>
      </c>
      <c r="AG568" s="178" t="s">
        <v>232</v>
      </c>
      <c r="AH568" s="178">
        <v>2.6071428571428572</v>
      </c>
      <c r="AI568" s="178">
        <v>11.525795828759605</v>
      </c>
      <c r="AJ568" s="217">
        <v>5.1361867704280151</v>
      </c>
      <c r="AK568" s="218">
        <v>5.0096207242603752</v>
      </c>
      <c r="AL568" s="170" t="s">
        <v>447</v>
      </c>
      <c r="AM568" s="208">
        <v>1.5297665888896908E-2</v>
      </c>
      <c r="AN568" s="209">
        <v>4.3595115949734267E-2</v>
      </c>
      <c r="AO568" s="209"/>
      <c r="AP568" s="209">
        <v>6.218709067626671E-2</v>
      </c>
      <c r="AQ568" s="209">
        <v>3.5592888540869533E-2</v>
      </c>
      <c r="AR568" s="209">
        <v>1.0217158440455941E-2</v>
      </c>
      <c r="AS568" s="209">
        <v>3.3741877706973955E-2</v>
      </c>
      <c r="AT568" s="209">
        <v>3.8365428145389628E-3</v>
      </c>
      <c r="AU568" s="210">
        <v>1.1055905290692917E-3</v>
      </c>
      <c r="AV568" s="210"/>
      <c r="AW568" s="246">
        <v>9.3787211920460009E-2</v>
      </c>
      <c r="AX568" s="211">
        <v>9.1202181556182815E-3</v>
      </c>
      <c r="AY568" s="212">
        <v>1.3624732187401829E-2</v>
      </c>
      <c r="AZ568" s="177">
        <v>0.68057795490947359</v>
      </c>
      <c r="BA568" s="178">
        <v>0.23178281649843821</v>
      </c>
      <c r="BB568" s="178">
        <v>0</v>
      </c>
      <c r="BC568" s="178">
        <v>0.72618212312336983</v>
      </c>
      <c r="BD568" s="178">
        <v>3.0400727185394275E-2</v>
      </c>
      <c r="BE568" s="178">
        <v>4.1325018624585361E-2</v>
      </c>
      <c r="BF568" s="178">
        <v>4.9092038573755117E-3</v>
      </c>
      <c r="BG568" s="217">
        <v>0.71977906308871842</v>
      </c>
      <c r="BH568" s="218">
        <v>0.18554792486900218</v>
      </c>
      <c r="BI568" s="240" t="s">
        <v>273</v>
      </c>
    </row>
    <row r="569" spans="1:61" x14ac:dyDescent="0.2">
      <c r="A569" s="170" t="s">
        <v>448</v>
      </c>
      <c r="B569" s="208">
        <v>2.1205357142857144</v>
      </c>
      <c r="C569" s="209">
        <v>1.4345746993189392</v>
      </c>
      <c r="D569" s="209"/>
      <c r="E569" s="209">
        <v>5.9241706161137442</v>
      </c>
      <c r="F569" s="209">
        <v>5.8999999999999995</v>
      </c>
      <c r="G569" s="209">
        <v>3.0534351145038165</v>
      </c>
      <c r="H569" s="209">
        <v>3.5161744022503515E-2</v>
      </c>
      <c r="I569" s="209">
        <v>16.36460554371002</v>
      </c>
      <c r="J569" s="210">
        <v>9.7087378640776691</v>
      </c>
      <c r="K569" s="210"/>
      <c r="L569" s="246">
        <v>1.9455252918287937</v>
      </c>
      <c r="M569" s="210"/>
      <c r="N569" s="245">
        <v>2.1578199413295214</v>
      </c>
      <c r="O569" s="213"/>
      <c r="P569" s="214"/>
      <c r="Q569" s="214"/>
      <c r="R569" s="214"/>
      <c r="S569" s="214">
        <v>2.7551020408163294</v>
      </c>
      <c r="T569" s="214" t="s">
        <v>232</v>
      </c>
      <c r="U569" s="214" t="s">
        <v>232</v>
      </c>
      <c r="V569" s="214" t="s">
        <v>232</v>
      </c>
      <c r="W569" s="214" t="s">
        <v>232</v>
      </c>
      <c r="X569" s="214" t="s">
        <v>232</v>
      </c>
      <c r="Y569" s="222" t="s">
        <v>232</v>
      </c>
      <c r="Z569" s="222">
        <v>2.931937172774866</v>
      </c>
      <c r="AA569" s="215"/>
      <c r="AB569" s="216">
        <v>2.8435196067955975</v>
      </c>
      <c r="AC569" s="177">
        <v>8.6521739130434785</v>
      </c>
      <c r="AD569" s="178">
        <v>2.1205357142857144</v>
      </c>
      <c r="AE569" s="178" t="s">
        <v>232</v>
      </c>
      <c r="AF569" s="178">
        <v>1.5795868772782502</v>
      </c>
      <c r="AG569" s="178" t="s">
        <v>232</v>
      </c>
      <c r="AH569" s="178">
        <v>3.5161744022503515E-2</v>
      </c>
      <c r="AI569" s="178">
        <v>16.36460554371002</v>
      </c>
      <c r="AJ569" s="217">
        <v>1.9455252918287937</v>
      </c>
      <c r="AK569" s="218">
        <v>1.5429858309639473</v>
      </c>
      <c r="AL569" s="170" t="s">
        <v>448</v>
      </c>
      <c r="AM569" s="208">
        <v>1.4570296526152653E-2</v>
      </c>
      <c r="AN569" s="209">
        <v>6.490362614952426E-2</v>
      </c>
      <c r="AO569" s="209"/>
      <c r="AP569" s="209">
        <v>3.3893592352876256E-2</v>
      </c>
      <c r="AQ569" s="209">
        <v>3.1143777473260845E-2</v>
      </c>
      <c r="AR569" s="209">
        <v>1.7738122292458229E-3</v>
      </c>
      <c r="AS569" s="209">
        <v>3.1635752700556852E-2</v>
      </c>
      <c r="AT569" s="209">
        <v>1.5346171258155851E-2</v>
      </c>
      <c r="AU569" s="210">
        <v>4.4223621162771667E-3</v>
      </c>
      <c r="AV569" s="210"/>
      <c r="AW569" s="246">
        <v>1.1591677877809665E-2</v>
      </c>
      <c r="AX569" s="211">
        <v>9.1202181556182815E-3</v>
      </c>
      <c r="AY569" s="212">
        <v>5.8767744462249792E-3</v>
      </c>
      <c r="AZ569" s="177">
        <v>0</v>
      </c>
      <c r="BA569" s="178">
        <v>0.22076206857807068</v>
      </c>
      <c r="BB569" s="178">
        <v>0</v>
      </c>
      <c r="BC569" s="178">
        <v>0.29567146847528702</v>
      </c>
      <c r="BD569" s="178">
        <v>3.0400727185394275E-2</v>
      </c>
      <c r="BE569" s="178">
        <v>3.8745563625911632E-2</v>
      </c>
      <c r="BF569" s="178">
        <v>1.9636815429502047E-2</v>
      </c>
      <c r="BG569" s="217">
        <v>8.8961457235684313E-2</v>
      </c>
      <c r="BH569" s="218">
        <v>0.10766604183828808</v>
      </c>
      <c r="BI569" s="240" t="s">
        <v>273</v>
      </c>
    </row>
    <row r="570" spans="1:61" x14ac:dyDescent="0.2">
      <c r="A570" s="170" t="s">
        <v>449</v>
      </c>
      <c r="B570" s="208">
        <v>3.2679738562091507</v>
      </c>
      <c r="C570" s="209">
        <v>2.1594202898550723</v>
      </c>
      <c r="D570" s="209"/>
      <c r="E570" s="209">
        <v>2.360248447204969</v>
      </c>
      <c r="F570" s="209">
        <v>1.935483870967742</v>
      </c>
      <c r="G570" s="209">
        <v>3.4482758620689653</v>
      </c>
      <c r="H570" s="209">
        <v>3.1953522149600579</v>
      </c>
      <c r="I570" s="209">
        <v>5.9400544959128068</v>
      </c>
      <c r="J570" s="210">
        <v>10.922330097087379</v>
      </c>
      <c r="K570" s="210"/>
      <c r="L570" s="246">
        <v>8.5525291828793772</v>
      </c>
      <c r="M570" s="210">
        <v>7.7519379844961236</v>
      </c>
      <c r="N570" s="245">
        <v>3.2393782061107759</v>
      </c>
      <c r="O570" s="213"/>
      <c r="P570" s="214"/>
      <c r="Q570" s="214"/>
      <c r="R570" s="214"/>
      <c r="S570" s="214">
        <v>2.7551020408163294</v>
      </c>
      <c r="T570" s="214" t="s">
        <v>232</v>
      </c>
      <c r="U570" s="214" t="s">
        <v>232</v>
      </c>
      <c r="V570" s="214" t="s">
        <v>232</v>
      </c>
      <c r="W570" s="214" t="s">
        <v>232</v>
      </c>
      <c r="X570" s="214" t="s">
        <v>232</v>
      </c>
      <c r="Y570" s="222" t="s">
        <v>232</v>
      </c>
      <c r="Z570" s="222">
        <v>2.931937172774866</v>
      </c>
      <c r="AA570" s="215"/>
      <c r="AB570" s="216">
        <v>2.8435196067955975</v>
      </c>
      <c r="AC570" s="177">
        <v>8.4782608695652169</v>
      </c>
      <c r="AD570" s="178">
        <v>3.2679738562091507</v>
      </c>
      <c r="AE570" s="178" t="s">
        <v>232</v>
      </c>
      <c r="AF570" s="178">
        <v>0.60606060606060608</v>
      </c>
      <c r="AG570" s="178">
        <v>7.7519379844961236</v>
      </c>
      <c r="AH570" s="178">
        <v>3.1953522149600579</v>
      </c>
      <c r="AI570" s="178">
        <v>5.9400544959128068</v>
      </c>
      <c r="AJ570" s="217">
        <v>8.5525291828793772</v>
      </c>
      <c r="AK570" s="218">
        <v>5.1756093196101487</v>
      </c>
      <c r="AL570" s="170" t="s">
        <v>449</v>
      </c>
      <c r="AM570" s="208">
        <v>1.115108778947296E-2</v>
      </c>
      <c r="AN570" s="209">
        <v>5.63103581017401E-2</v>
      </c>
      <c r="AO570" s="209"/>
      <c r="AP570" s="209">
        <v>2.7870235402557224E-2</v>
      </c>
      <c r="AQ570" s="209">
        <v>3.6482710754391273E-2</v>
      </c>
      <c r="AR570" s="209">
        <v>3.5476244584916458E-3</v>
      </c>
      <c r="AS570" s="209">
        <v>1.9086757870654964E-2</v>
      </c>
      <c r="AT570" s="209">
        <v>2.5576952096926418E-2</v>
      </c>
      <c r="AU570" s="210">
        <v>0</v>
      </c>
      <c r="AV570" s="210"/>
      <c r="AW570" s="246">
        <v>9.0157494605186284E-3</v>
      </c>
      <c r="AX570" s="211">
        <v>1.8468441765127023E-2</v>
      </c>
      <c r="AY570" s="212">
        <v>6.3296514865934092E-3</v>
      </c>
      <c r="AZ570" s="177">
        <v>0.47309291801055753</v>
      </c>
      <c r="BA570" s="178">
        <v>0.16895587559807532</v>
      </c>
      <c r="BB570" s="178">
        <v>0</v>
      </c>
      <c r="BC570" s="178">
        <v>0.37527532537247971</v>
      </c>
      <c r="BD570" s="178">
        <v>6.1561472550423414E-2</v>
      </c>
      <c r="BE570" s="178">
        <v>2.3376310925480665E-2</v>
      </c>
      <c r="BF570" s="178">
        <v>3.2728025715836745E-2</v>
      </c>
      <c r="BG570" s="217">
        <v>6.9192244516643339E-2</v>
      </c>
      <c r="BH570" s="218">
        <v>0.11064445771904548</v>
      </c>
      <c r="BI570" s="240" t="s">
        <v>273</v>
      </c>
    </row>
    <row r="571" spans="1:61" x14ac:dyDescent="0.2">
      <c r="A571" s="170" t="s">
        <v>450</v>
      </c>
      <c r="B571" s="208">
        <v>1.1943539630836049</v>
      </c>
      <c r="C571" s="209">
        <v>3.6029411764705879</v>
      </c>
      <c r="D571" s="209"/>
      <c r="E571" s="209">
        <v>1.1180124223602486</v>
      </c>
      <c r="F571" s="209">
        <v>7.2185430463576159</v>
      </c>
      <c r="G571" s="209">
        <v>3.7735849056603774</v>
      </c>
      <c r="H571" s="209">
        <v>1.4760147601476015</v>
      </c>
      <c r="I571" s="209">
        <v>6.1201572150477261</v>
      </c>
      <c r="J571" s="210">
        <v>3.7037037037037033</v>
      </c>
      <c r="K571" s="210"/>
      <c r="L571" s="246">
        <v>3.0180774303669793</v>
      </c>
      <c r="M571" s="210"/>
      <c r="N571" s="245">
        <v>3.0027072014331022</v>
      </c>
      <c r="O571" s="213"/>
      <c r="P571" s="214"/>
      <c r="Q571" s="214"/>
      <c r="R571" s="214"/>
      <c r="S571" s="214">
        <v>2.7551020408163294</v>
      </c>
      <c r="T571" s="214" t="s">
        <v>232</v>
      </c>
      <c r="U571" s="214" t="s">
        <v>232</v>
      </c>
      <c r="V571" s="214" t="s">
        <v>232</v>
      </c>
      <c r="W571" s="214" t="s">
        <v>232</v>
      </c>
      <c r="X571" s="214" t="s">
        <v>232</v>
      </c>
      <c r="Y571" s="222" t="s">
        <v>232</v>
      </c>
      <c r="Z571" s="222">
        <v>2.931937172774866</v>
      </c>
      <c r="AA571" s="215"/>
      <c r="AB571" s="216">
        <v>2.8435196067955975</v>
      </c>
      <c r="AC571" s="177" t="s">
        <v>232</v>
      </c>
      <c r="AD571" s="178">
        <v>1.1943539630836049</v>
      </c>
      <c r="AE571" s="178" t="s">
        <v>232</v>
      </c>
      <c r="AF571" s="178">
        <v>2.3557126030624262</v>
      </c>
      <c r="AG571" s="178" t="s">
        <v>232</v>
      </c>
      <c r="AH571" s="178">
        <v>1.4760147601476015</v>
      </c>
      <c r="AI571" s="178">
        <v>6.1201572150477261</v>
      </c>
      <c r="AJ571" s="217">
        <v>3.0180774303669793</v>
      </c>
      <c r="AK571" s="218">
        <v>1.6649508354679721</v>
      </c>
      <c r="AL571" s="170" t="s">
        <v>450</v>
      </c>
      <c r="AM571" s="208">
        <v>4.2382151844940884E-3</v>
      </c>
      <c r="AN571" s="209">
        <v>6.9863967868163904E-3</v>
      </c>
      <c r="AO571" s="209"/>
      <c r="AP571" s="209">
        <v>0</v>
      </c>
      <c r="AQ571" s="209">
        <v>5.3389332811304303E-3</v>
      </c>
      <c r="AR571" s="209">
        <v>3.4818890641137128E-3</v>
      </c>
      <c r="AS571" s="209">
        <v>9.3459297159758804E-3</v>
      </c>
      <c r="AT571" s="209">
        <v>8.6961637129549831E-3</v>
      </c>
      <c r="AU571" s="210">
        <v>6.6335431744157514E-3</v>
      </c>
      <c r="AV571" s="210"/>
      <c r="AW571" s="246">
        <v>7.4936099412102886E-3</v>
      </c>
      <c r="AX571" s="211">
        <v>0</v>
      </c>
      <c r="AY571" s="212">
        <v>3.6982233404815427E-3</v>
      </c>
      <c r="AZ571" s="177">
        <v>0.27033881029174717</v>
      </c>
      <c r="BA571" s="178">
        <v>6.421538158324383E-2</v>
      </c>
      <c r="BB571" s="178">
        <v>0</v>
      </c>
      <c r="BC571" s="178">
        <v>0.24790915433697144</v>
      </c>
      <c r="BD571" s="178">
        <v>0</v>
      </c>
      <c r="BE571" s="178">
        <v>1.144633155661467E-2</v>
      </c>
      <c r="BF571" s="178">
        <v>1.1127528743384496E-2</v>
      </c>
      <c r="BG571" s="217">
        <v>5.7510437000846418E-2</v>
      </c>
      <c r="BH571" s="218">
        <v>5.4497626115676684E-2</v>
      </c>
      <c r="BI571" s="240" t="s">
        <v>273</v>
      </c>
    </row>
    <row r="572" spans="1:61" x14ac:dyDescent="0.2">
      <c r="A572" s="170" t="s">
        <v>451</v>
      </c>
      <c r="B572" s="208">
        <v>0.44198895027624313</v>
      </c>
      <c r="C572" s="209">
        <v>1.5151515151515151</v>
      </c>
      <c r="D572" s="209"/>
      <c r="E572" s="209">
        <v>3.1605562579013902</v>
      </c>
      <c r="F572" s="209">
        <v>5.9602649006622519</v>
      </c>
      <c r="G572" s="209">
        <v>3.3962264150943398</v>
      </c>
      <c r="H572" s="209">
        <v>2.6415094339622645</v>
      </c>
      <c r="I572" s="209">
        <v>6.064008983717013</v>
      </c>
      <c r="J572" s="210">
        <v>8.9683074848280508</v>
      </c>
      <c r="K572" s="210"/>
      <c r="L572" s="246">
        <v>1.5793650793650793</v>
      </c>
      <c r="M572" s="210"/>
      <c r="N572" s="245">
        <v>1.7053476749228853</v>
      </c>
      <c r="O572" s="213"/>
      <c r="P572" s="214"/>
      <c r="Q572" s="214"/>
      <c r="R572" s="214"/>
      <c r="S572" s="214">
        <v>2.7551020408163294</v>
      </c>
      <c r="T572" s="214" t="s">
        <v>232</v>
      </c>
      <c r="U572" s="214" t="s">
        <v>232</v>
      </c>
      <c r="V572" s="214" t="s">
        <v>232</v>
      </c>
      <c r="W572" s="214" t="s">
        <v>232</v>
      </c>
      <c r="X572" s="214" t="s">
        <v>232</v>
      </c>
      <c r="Y572" s="222" t="s">
        <v>232</v>
      </c>
      <c r="Z572" s="222">
        <v>2.931937172774866</v>
      </c>
      <c r="AA572" s="215"/>
      <c r="AB572" s="216">
        <v>2.8435196067955975</v>
      </c>
      <c r="AC572" s="177">
        <v>8.4444444444444446</v>
      </c>
      <c r="AD572" s="178">
        <v>0.44198895027624313</v>
      </c>
      <c r="AE572" s="178" t="s">
        <v>232</v>
      </c>
      <c r="AF572" s="178">
        <v>2.944640753828033</v>
      </c>
      <c r="AG572" s="178" t="s">
        <v>232</v>
      </c>
      <c r="AH572" s="178">
        <v>2.6415094339622645</v>
      </c>
      <c r="AI572" s="178">
        <v>6.064008983717013</v>
      </c>
      <c r="AJ572" s="217">
        <v>1.5793650793650793</v>
      </c>
      <c r="AK572" s="218">
        <v>1.711925384787619</v>
      </c>
      <c r="AL572" s="170" t="s">
        <v>451</v>
      </c>
      <c r="AM572" s="208">
        <v>2.0881800760358712E-2</v>
      </c>
      <c r="AN572" s="209">
        <v>2.0889326392581006E-2</v>
      </c>
      <c r="AO572" s="209"/>
      <c r="AP572" s="209">
        <v>1.2339742076599517E-2</v>
      </c>
      <c r="AQ572" s="209">
        <v>0</v>
      </c>
      <c r="AR572" s="209">
        <v>0</v>
      </c>
      <c r="AS572" s="209">
        <v>5.2082716304522853E-2</v>
      </c>
      <c r="AT572" s="209">
        <v>3.7086580540543305E-2</v>
      </c>
      <c r="AU572" s="210">
        <v>2.2111810581385834E-3</v>
      </c>
      <c r="AV572" s="210"/>
      <c r="AW572" s="246">
        <v>2.3534618721613564E-2</v>
      </c>
      <c r="AX572" s="211">
        <v>0</v>
      </c>
      <c r="AY572" s="212">
        <v>4.7960823029631321E-3</v>
      </c>
      <c r="AZ572" s="177">
        <v>2.0275410771881039E-2</v>
      </c>
      <c r="BA572" s="178">
        <v>0.31639092061149598</v>
      </c>
      <c r="BB572" s="178">
        <v>0</v>
      </c>
      <c r="BC572" s="178">
        <v>0</v>
      </c>
      <c r="BD572" s="178">
        <v>0</v>
      </c>
      <c r="BE572" s="178">
        <v>6.3787772571369084E-2</v>
      </c>
      <c r="BF572" s="178">
        <v>4.745563728796328E-2</v>
      </c>
      <c r="BG572" s="217">
        <v>0.18061871620578326</v>
      </c>
      <c r="BH572" s="218">
        <v>0.12821957291624203</v>
      </c>
      <c r="BI572" s="240" t="s">
        <v>273</v>
      </c>
    </row>
    <row r="573" spans="1:61" x14ac:dyDescent="0.2">
      <c r="A573" s="170" t="s">
        <v>452</v>
      </c>
      <c r="B573" s="208">
        <v>0.55248618784530379</v>
      </c>
      <c r="C573" s="209">
        <v>2.8838659392049886</v>
      </c>
      <c r="D573" s="209"/>
      <c r="E573" s="209">
        <v>1.7948717948717947</v>
      </c>
      <c r="F573" s="209">
        <v>2.313333333333333</v>
      </c>
      <c r="G573" s="209">
        <v>3.0188679245283021</v>
      </c>
      <c r="H573" s="209">
        <v>1.0820895522388061</v>
      </c>
      <c r="I573" s="209">
        <v>8</v>
      </c>
      <c r="J573" s="210">
        <v>8.9907844459429072</v>
      </c>
      <c r="K573" s="210"/>
      <c r="L573" s="246">
        <v>0.79051383399209485</v>
      </c>
      <c r="M573" s="210"/>
      <c r="N573" s="245">
        <v>2.1343239351869947</v>
      </c>
      <c r="O573" s="213"/>
      <c r="P573" s="214"/>
      <c r="Q573" s="214"/>
      <c r="R573" s="214"/>
      <c r="S573" s="214">
        <v>2.7551020408163294</v>
      </c>
      <c r="T573" s="214" t="s">
        <v>232</v>
      </c>
      <c r="U573" s="214" t="s">
        <v>232</v>
      </c>
      <c r="V573" s="214" t="s">
        <v>232</v>
      </c>
      <c r="W573" s="214" t="s">
        <v>232</v>
      </c>
      <c r="X573" s="214" t="s">
        <v>232</v>
      </c>
      <c r="Y573" s="222" t="s">
        <v>232</v>
      </c>
      <c r="Z573" s="222">
        <v>2.4083769633507823</v>
      </c>
      <c r="AA573" s="215"/>
      <c r="AB573" s="216">
        <v>2.5817395020835558</v>
      </c>
      <c r="AC573" s="177" t="s">
        <v>232</v>
      </c>
      <c r="AD573" s="178">
        <v>0.55248618784530379</v>
      </c>
      <c r="AE573" s="178" t="s">
        <v>232</v>
      </c>
      <c r="AF573" s="178">
        <v>3.4157832744405181</v>
      </c>
      <c r="AG573" s="178" t="s">
        <v>232</v>
      </c>
      <c r="AH573" s="178">
        <v>1.0820895522388061</v>
      </c>
      <c r="AI573" s="178">
        <v>8</v>
      </c>
      <c r="AJ573" s="217">
        <v>0.79051383399209485</v>
      </c>
      <c r="AK573" s="218">
        <v>0.96224518539703863</v>
      </c>
      <c r="AL573" s="170" t="s">
        <v>452</v>
      </c>
      <c r="AM573" s="208">
        <v>7.6173326964555921E-3</v>
      </c>
      <c r="AN573" s="209">
        <v>4.7856817989692269E-2</v>
      </c>
      <c r="AO573" s="209"/>
      <c r="AP573" s="209">
        <v>4.3954226394219923E-3</v>
      </c>
      <c r="AQ573" s="209">
        <v>1.7796444270434769E-3</v>
      </c>
      <c r="AR573" s="209">
        <v>0</v>
      </c>
      <c r="AS573" s="209">
        <v>9.0387864858733867E-3</v>
      </c>
      <c r="AT573" s="209">
        <v>1.2276937006524682E-2</v>
      </c>
      <c r="AU573" s="210">
        <v>0</v>
      </c>
      <c r="AV573" s="210"/>
      <c r="AW573" s="246">
        <v>8.8986618051872177E-3</v>
      </c>
      <c r="AX573" s="211">
        <v>0</v>
      </c>
      <c r="AY573" s="212">
        <v>2.028954538257115E-3</v>
      </c>
      <c r="AZ573" s="177">
        <v>0</v>
      </c>
      <c r="BA573" s="178">
        <v>0.11541413176447876</v>
      </c>
      <c r="BB573" s="178">
        <v>0</v>
      </c>
      <c r="BC573" s="178">
        <v>0</v>
      </c>
      <c r="BD573" s="178">
        <v>0</v>
      </c>
      <c r="BE573" s="178">
        <v>1.1070161035974753E-2</v>
      </c>
      <c r="BF573" s="178">
        <v>1.5709452343601639E-2</v>
      </c>
      <c r="BG573" s="217">
        <v>6.8293643938505122E-2</v>
      </c>
      <c r="BH573" s="218">
        <v>4.0860912083118026E-2</v>
      </c>
      <c r="BI573" s="240" t="s">
        <v>273</v>
      </c>
    </row>
    <row r="574" spans="1:61" x14ac:dyDescent="0.2">
      <c r="A574" s="170">
        <v>42947</v>
      </c>
      <c r="B574" s="208">
        <v>0.98901098901098894</v>
      </c>
      <c r="C574" s="209">
        <v>3.046875</v>
      </c>
      <c r="D574" s="209"/>
      <c r="E574" s="209">
        <v>4.3586550435865501</v>
      </c>
      <c r="F574" s="209">
        <v>2.666666666666667</v>
      </c>
      <c r="G574" s="209">
        <v>3.3962264150943398</v>
      </c>
      <c r="H574" s="209">
        <v>2.5746268656716418</v>
      </c>
      <c r="I574" s="209">
        <v>7.6666666666666661</v>
      </c>
      <c r="J574" s="210">
        <v>8.9907844459429072</v>
      </c>
      <c r="K574" s="210"/>
      <c r="L574" s="246">
        <v>0.75968992248062017</v>
      </c>
      <c r="M574" s="210"/>
      <c r="N574" s="245">
        <v>2.2060884718813742</v>
      </c>
      <c r="O574" s="213"/>
      <c r="P574" s="214"/>
      <c r="Q574" s="214"/>
      <c r="R574" s="214"/>
      <c r="S574" s="214">
        <v>2.7551020408163294</v>
      </c>
      <c r="T574" s="214" t="s">
        <v>232</v>
      </c>
      <c r="U574" s="214" t="s">
        <v>232</v>
      </c>
      <c r="V574" s="214" t="s">
        <v>232</v>
      </c>
      <c r="W574" s="214" t="s">
        <v>232</v>
      </c>
      <c r="X574" s="214">
        <v>4.2931937172774814</v>
      </c>
      <c r="Y574" s="222" t="s">
        <v>232</v>
      </c>
      <c r="Z574" s="222">
        <v>2.4083769633507823</v>
      </c>
      <c r="AA574" s="215"/>
      <c r="AB574" s="216">
        <v>3.1522242404815315</v>
      </c>
      <c r="AC574" s="177" t="s">
        <v>232</v>
      </c>
      <c r="AD574" s="178">
        <v>0.98901098901098894</v>
      </c>
      <c r="AE574" s="178" t="s">
        <v>232</v>
      </c>
      <c r="AF574" s="178">
        <v>3.4319526627218933</v>
      </c>
      <c r="AG574" s="178" t="s">
        <v>232</v>
      </c>
      <c r="AH574" s="178">
        <v>2.5746268656716418</v>
      </c>
      <c r="AI574" s="178">
        <v>7.6666666666666661</v>
      </c>
      <c r="AJ574" s="217">
        <v>0.75968992248062017</v>
      </c>
      <c r="AK574" s="218">
        <v>1.9131972272939004</v>
      </c>
      <c r="AL574" s="170">
        <v>42947</v>
      </c>
      <c r="AM574" s="208">
        <v>6.3000495985722936E-3</v>
      </c>
      <c r="AN574" s="209">
        <v>5.8685733009257671E-3</v>
      </c>
      <c r="AO574" s="209"/>
      <c r="AP574" s="209">
        <v>1.3023474487176273E-2</v>
      </c>
      <c r="AQ574" s="209">
        <v>6.9406132654695585E-2</v>
      </c>
      <c r="AR574" s="209">
        <v>1.5651284375698439E-3</v>
      </c>
      <c r="AS574" s="209">
        <v>4.6949036601381181E-2</v>
      </c>
      <c r="AT574" s="209">
        <v>8.7473176171488351E-2</v>
      </c>
      <c r="AU574" s="210">
        <v>0</v>
      </c>
      <c r="AV574" s="210"/>
      <c r="AW574" s="246">
        <v>3.6882611429394391E-2</v>
      </c>
      <c r="AX574" s="211">
        <v>0</v>
      </c>
      <c r="AY574" s="212">
        <v>3.9965990078722948E-3</v>
      </c>
      <c r="AZ574" s="177">
        <v>0</v>
      </c>
      <c r="BA574" s="178">
        <v>9.5455296948065149E-2</v>
      </c>
      <c r="BB574" s="178">
        <v>0</v>
      </c>
      <c r="BC574" s="178">
        <v>4.873705524317918E-2</v>
      </c>
      <c r="BD574" s="178">
        <v>0</v>
      </c>
      <c r="BE574" s="178">
        <v>5.7500351012101873E-2</v>
      </c>
      <c r="BF574" s="178">
        <v>0.11192984794816169</v>
      </c>
      <c r="BG574" s="217">
        <v>0.28305918211354097</v>
      </c>
      <c r="BH574" s="218">
        <v>7.327887666954358E-2</v>
      </c>
      <c r="BI574" s="240" t="s">
        <v>273</v>
      </c>
    </row>
    <row r="575" spans="1:61" x14ac:dyDescent="0.2">
      <c r="A575" s="170">
        <v>42948</v>
      </c>
      <c r="B575" s="208">
        <v>1.6483516483516485</v>
      </c>
      <c r="C575" s="209">
        <v>2.6283048211508553</v>
      </c>
      <c r="D575" s="209"/>
      <c r="E575" s="209">
        <v>1.8404907975460123</v>
      </c>
      <c r="F575" s="209">
        <v>5.5</v>
      </c>
      <c r="G575" s="209">
        <v>1.8867924528301887</v>
      </c>
      <c r="H575" s="209">
        <v>1.6597510373443984</v>
      </c>
      <c r="I575" s="209">
        <v>7.0270270270270272</v>
      </c>
      <c r="J575" s="210">
        <v>8.9907844459429072</v>
      </c>
      <c r="K575" s="210"/>
      <c r="L575" s="246">
        <v>0.72924747866563222</v>
      </c>
      <c r="M575" s="210">
        <v>5.5348837209302326</v>
      </c>
      <c r="N575" s="245">
        <v>2.0351144998444903</v>
      </c>
      <c r="O575" s="213"/>
      <c r="P575" s="214"/>
      <c r="Q575" s="214"/>
      <c r="R575" s="214"/>
      <c r="S575" s="214">
        <v>2.7551020408163294</v>
      </c>
      <c r="T575" s="214">
        <v>3.381147540983604</v>
      </c>
      <c r="U575" s="214" t="s">
        <v>232</v>
      </c>
      <c r="V575" s="214">
        <v>5.0526315789473655</v>
      </c>
      <c r="W575" s="214" t="s">
        <v>232</v>
      </c>
      <c r="X575" s="214">
        <v>4.1884816753926701</v>
      </c>
      <c r="Y575" s="222" t="s">
        <v>232</v>
      </c>
      <c r="Z575" s="222">
        <v>2.4083769633507823</v>
      </c>
      <c r="AA575" s="215"/>
      <c r="AB575" s="216">
        <v>3.5571479598981504</v>
      </c>
      <c r="AC575" s="177" t="s">
        <v>232</v>
      </c>
      <c r="AD575" s="178">
        <v>1.6483516483516485</v>
      </c>
      <c r="AE575" s="178" t="s">
        <v>232</v>
      </c>
      <c r="AF575" s="178">
        <v>3.4319526627218933</v>
      </c>
      <c r="AG575" s="178">
        <v>5.5348837209302326</v>
      </c>
      <c r="AH575" s="178">
        <v>1.6597510373443984</v>
      </c>
      <c r="AI575" s="178">
        <v>7.0270270270270272</v>
      </c>
      <c r="AJ575" s="217">
        <v>0.72924747866563222</v>
      </c>
      <c r="AK575" s="218">
        <v>1.4196298744985072</v>
      </c>
      <c r="AL575" s="170">
        <v>42948</v>
      </c>
      <c r="AM575" s="208">
        <v>5.6356807318137612E-3</v>
      </c>
      <c r="AN575" s="209">
        <v>5.6589813973212753E-3</v>
      </c>
      <c r="AO575" s="209"/>
      <c r="AP575" s="209">
        <v>1.3023474487176273E-2</v>
      </c>
      <c r="AQ575" s="209">
        <v>1.6016799843391289E-2</v>
      </c>
      <c r="AR575" s="209">
        <v>0</v>
      </c>
      <c r="AS575" s="209">
        <v>7.020416688056999E-2</v>
      </c>
      <c r="AT575" s="209">
        <v>1.2788476048463209E-2</v>
      </c>
      <c r="AU575" s="210">
        <v>0</v>
      </c>
      <c r="AV575" s="210"/>
      <c r="AW575" s="246">
        <v>4.4493309025936088E-3</v>
      </c>
      <c r="AX575" s="211">
        <v>0</v>
      </c>
      <c r="AY575" s="212">
        <v>2.5921897021810281E-3</v>
      </c>
      <c r="AZ575" s="177">
        <v>0.30751039670686242</v>
      </c>
      <c r="BA575" s="178">
        <v>8.5389101997178279E-2</v>
      </c>
      <c r="BB575" s="178">
        <v>0</v>
      </c>
      <c r="BC575" s="178">
        <v>3.2491370162119454E-3</v>
      </c>
      <c r="BD575" s="178">
        <v>0</v>
      </c>
      <c r="BE575" s="178">
        <v>8.5981833289124288E-2</v>
      </c>
      <c r="BF575" s="178">
        <v>1.6364012857918372E-2</v>
      </c>
      <c r="BG575" s="217">
        <v>3.4146821969252561E-2</v>
      </c>
      <c r="BH575" s="218">
        <v>7.7217277834181461E-2</v>
      </c>
      <c r="BI575" s="240" t="s">
        <v>273</v>
      </c>
    </row>
    <row r="576" spans="1:61" x14ac:dyDescent="0.2">
      <c r="A576" s="170">
        <v>42950</v>
      </c>
      <c r="B576" s="208">
        <v>1.5384615384615385</v>
      </c>
      <c r="C576" s="209">
        <v>2.05723124516628</v>
      </c>
      <c r="D576" s="209"/>
      <c r="E576" s="209">
        <v>1.1042944785276074</v>
      </c>
      <c r="F576" s="209">
        <v>3.3333333333333335</v>
      </c>
      <c r="G576" s="209">
        <v>1.5037593984962405</v>
      </c>
      <c r="H576" s="209">
        <v>1.4444444444444444</v>
      </c>
      <c r="I576" s="209">
        <v>2.9189189189189189</v>
      </c>
      <c r="J576" s="210"/>
      <c r="K576" s="210"/>
      <c r="L576" s="246">
        <v>1.1472868217054264</v>
      </c>
      <c r="M576" s="210">
        <v>4.2833333333333332</v>
      </c>
      <c r="N576" s="245">
        <v>1.4423697324754139</v>
      </c>
      <c r="O576" s="213"/>
      <c r="P576" s="214"/>
      <c r="Q576" s="214"/>
      <c r="R576" s="214"/>
      <c r="S576" s="214">
        <v>2.7551020408163294</v>
      </c>
      <c r="T576" s="214">
        <v>3.381147540983604</v>
      </c>
      <c r="U576" s="214" t="s">
        <v>232</v>
      </c>
      <c r="V576" s="214">
        <v>2.9473684210526288</v>
      </c>
      <c r="W576" s="214" t="s">
        <v>232</v>
      </c>
      <c r="X576" s="214">
        <v>4.1884816753926701</v>
      </c>
      <c r="Y576" s="222" t="s">
        <v>232</v>
      </c>
      <c r="Z576" s="222">
        <v>2.4083769633507823</v>
      </c>
      <c r="AA576" s="215"/>
      <c r="AB576" s="216">
        <v>3.136095328319203</v>
      </c>
      <c r="AC576" s="177">
        <v>9.9135970895861742</v>
      </c>
      <c r="AD576" s="178">
        <v>1.5384615384615385</v>
      </c>
      <c r="AE576" s="178" t="s">
        <v>232</v>
      </c>
      <c r="AF576" s="178">
        <v>1.5853658536585367</v>
      </c>
      <c r="AG576" s="178">
        <v>4.2833333333333332</v>
      </c>
      <c r="AH576" s="178">
        <v>1.4444444444444444</v>
      </c>
      <c r="AI576" s="178">
        <v>2.9189189189189189</v>
      </c>
      <c r="AJ576" s="217">
        <v>1.1472868217054264</v>
      </c>
      <c r="AK576" s="218">
        <v>1.4544591707221588</v>
      </c>
      <c r="AL576" s="170">
        <v>42950</v>
      </c>
      <c r="AM576" s="208">
        <v>0</v>
      </c>
      <c r="AN576" s="209">
        <v>4.8904777507714726E-3</v>
      </c>
      <c r="AO576" s="209"/>
      <c r="AP576" s="209">
        <v>1.3186267918265977E-2</v>
      </c>
      <c r="AQ576" s="209">
        <v>0</v>
      </c>
      <c r="AR576" s="209">
        <v>5.7502818796316057E-3</v>
      </c>
      <c r="AS576" s="209">
        <v>0.13347567228168369</v>
      </c>
      <c r="AT576" s="209">
        <v>0</v>
      </c>
      <c r="AU576" s="210">
        <v>1.3267086348831503E-2</v>
      </c>
      <c r="AV576" s="210"/>
      <c r="AW576" s="246">
        <v>2.2715005134293687E-2</v>
      </c>
      <c r="AX576" s="211">
        <v>1.1400272694522852E-2</v>
      </c>
      <c r="AY576" s="212">
        <v>7.6286074742205464E-3</v>
      </c>
      <c r="AZ576" s="177">
        <v>0</v>
      </c>
      <c r="BA576" s="178">
        <v>0</v>
      </c>
      <c r="BB576" s="178">
        <v>0</v>
      </c>
      <c r="BC576" s="178">
        <v>1.2996548064847782E-2</v>
      </c>
      <c r="BD576" s="178">
        <v>3.8000908981742847E-2</v>
      </c>
      <c r="BE576" s="178">
        <v>0.16347296054094754</v>
      </c>
      <c r="BF576" s="178">
        <v>0</v>
      </c>
      <c r="BG576" s="217">
        <v>0.1743285121588157</v>
      </c>
      <c r="BH576" s="218">
        <v>8.1869514209909969E-2</v>
      </c>
      <c r="BI576" s="240" t="s">
        <v>273</v>
      </c>
    </row>
    <row r="577" spans="1:61" x14ac:dyDescent="0.2">
      <c r="A577" s="170">
        <v>42951</v>
      </c>
      <c r="B577" s="208">
        <v>1.545253863134658</v>
      </c>
      <c r="C577" s="209">
        <v>2.2575757575757573</v>
      </c>
      <c r="D577" s="209"/>
      <c r="E577" s="209">
        <v>2.1951219512195119</v>
      </c>
      <c r="F577" s="209">
        <v>5</v>
      </c>
      <c r="G577" s="209">
        <v>1.4545454545454546</v>
      </c>
      <c r="H577" s="209">
        <v>2.9629629629629632</v>
      </c>
      <c r="I577" s="209">
        <v>6.8071312803889779</v>
      </c>
      <c r="J577" s="210">
        <v>9.97752808988764</v>
      </c>
      <c r="K577" s="210"/>
      <c r="L577" s="246">
        <v>0.38461538461538464</v>
      </c>
      <c r="M577" s="210">
        <v>1.6666666666666667</v>
      </c>
      <c r="N577" s="245">
        <v>2.0719629139396893</v>
      </c>
      <c r="O577" s="213"/>
      <c r="P577" s="214"/>
      <c r="Q577" s="214"/>
      <c r="R577" s="214"/>
      <c r="S577" s="214" t="s">
        <v>232</v>
      </c>
      <c r="T577" s="214">
        <v>3.381147540983604</v>
      </c>
      <c r="U577" s="214" t="s">
        <v>232</v>
      </c>
      <c r="V577" s="214">
        <v>2.9473684210526288</v>
      </c>
      <c r="W577" s="214" t="s">
        <v>232</v>
      </c>
      <c r="X577" s="214">
        <v>4.1884816753926701</v>
      </c>
      <c r="Y577" s="222" t="s">
        <v>232</v>
      </c>
      <c r="Z577" s="222">
        <v>2.4083769633507823</v>
      </c>
      <c r="AA577" s="215"/>
      <c r="AB577" s="216">
        <v>3.2313436501949218</v>
      </c>
      <c r="AC577" s="177">
        <v>3.936269915651359</v>
      </c>
      <c r="AD577" s="178">
        <v>1.545253863134658</v>
      </c>
      <c r="AE577" s="178" t="s">
        <v>232</v>
      </c>
      <c r="AF577" s="178">
        <v>2.4390243902439024</v>
      </c>
      <c r="AG577" s="178">
        <v>1.6666666666666667</v>
      </c>
      <c r="AH577" s="178">
        <v>2.9629629629629632</v>
      </c>
      <c r="AI577" s="178">
        <v>6.8071312803889779</v>
      </c>
      <c r="AJ577" s="217">
        <v>0.38461538461538464</v>
      </c>
      <c r="AK577" s="218">
        <v>2.1378788727312199</v>
      </c>
      <c r="AL577" s="170">
        <v>42951</v>
      </c>
      <c r="AM577" s="208">
        <v>8.590976725325856E-5</v>
      </c>
      <c r="AN577" s="209">
        <v>1.5509800866732386E-2</v>
      </c>
      <c r="AO577" s="209"/>
      <c r="AP577" s="209">
        <v>1.0321103531087197E-2</v>
      </c>
      <c r="AQ577" s="209">
        <v>4.4491110676086916E-3</v>
      </c>
      <c r="AR577" s="209">
        <v>3.9263855403835488E-3</v>
      </c>
      <c r="AS577" s="209">
        <v>5.4452106936742094E-2</v>
      </c>
      <c r="AT577" s="209">
        <v>6.9057770661701328E-3</v>
      </c>
      <c r="AU577" s="210">
        <v>1.9900629523247251E-3</v>
      </c>
      <c r="AV577" s="210"/>
      <c r="AW577" s="246">
        <v>1.7094797678385971E-2</v>
      </c>
      <c r="AX577" s="211">
        <v>4.126898715417273E-2</v>
      </c>
      <c r="AY577" s="212">
        <v>4.8443128902947875E-3</v>
      </c>
      <c r="AZ577" s="177">
        <v>0.14868634566046096</v>
      </c>
      <c r="BA577" s="178">
        <v>1.3016631402008884E-3</v>
      </c>
      <c r="BB577" s="178">
        <v>0</v>
      </c>
      <c r="BC577" s="178">
        <v>0</v>
      </c>
      <c r="BD577" s="178">
        <v>0.13756329051390909</v>
      </c>
      <c r="BE577" s="178">
        <v>6.6689659444877036E-2</v>
      </c>
      <c r="BF577" s="178">
        <v>8.8365669432759232E-3</v>
      </c>
      <c r="BG577" s="217">
        <v>0.13119568440818088</v>
      </c>
      <c r="BH577" s="218">
        <v>4.5045463320545771E-2</v>
      </c>
      <c r="BI577" s="240" t="s">
        <v>273</v>
      </c>
    </row>
    <row r="578" spans="1:61" x14ac:dyDescent="0.2">
      <c r="A578" s="170">
        <v>42954</v>
      </c>
      <c r="B578" s="208">
        <v>1.098901098901099</v>
      </c>
      <c r="C578" s="209">
        <v>4.3283582089552244</v>
      </c>
      <c r="D578" s="209"/>
      <c r="E578" s="209">
        <v>0.59241706161137442</v>
      </c>
      <c r="F578" s="209">
        <v>1.2788051665010738</v>
      </c>
      <c r="G578" s="209">
        <v>3.5587188612099649</v>
      </c>
      <c r="H578" s="209">
        <v>1.6666666666666667</v>
      </c>
      <c r="I578" s="209">
        <v>4.7120418848167542</v>
      </c>
      <c r="J578" s="210">
        <v>9.8876404494382015</v>
      </c>
      <c r="K578" s="210"/>
      <c r="L578" s="246">
        <v>1.1003717472118959</v>
      </c>
      <c r="M578" s="210">
        <v>2.6166666666666667</v>
      </c>
      <c r="N578" s="245">
        <v>1.7508903341105109</v>
      </c>
      <c r="O578" s="213"/>
      <c r="P578" s="214"/>
      <c r="Q578" s="214"/>
      <c r="R578" s="214"/>
      <c r="S578" s="214" t="s">
        <v>232</v>
      </c>
      <c r="T578" s="214">
        <v>3.381147540983604</v>
      </c>
      <c r="U578" s="214" t="s">
        <v>232</v>
      </c>
      <c r="V578" s="214">
        <v>2.9473684210526288</v>
      </c>
      <c r="W578" s="214" t="s">
        <v>232</v>
      </c>
      <c r="X578" s="214">
        <v>4.1884816753926701</v>
      </c>
      <c r="Y578" s="222" t="s">
        <v>232</v>
      </c>
      <c r="Z578" s="222">
        <v>2.4083769633507823</v>
      </c>
      <c r="AA578" s="215"/>
      <c r="AB578" s="216">
        <v>3.2313436501949218</v>
      </c>
      <c r="AC578" s="177">
        <v>6.7010309278350517</v>
      </c>
      <c r="AD578" s="178">
        <v>1.098901098901099</v>
      </c>
      <c r="AE578" s="178" t="s">
        <v>232</v>
      </c>
      <c r="AF578" s="178">
        <v>2.8048780487804881</v>
      </c>
      <c r="AG578" s="178">
        <v>2.6166666666666667</v>
      </c>
      <c r="AH578" s="178">
        <v>1.6666666666666667</v>
      </c>
      <c r="AI578" s="178">
        <v>4.7120418848167542</v>
      </c>
      <c r="AJ578" s="217">
        <v>1.1003717472118959</v>
      </c>
      <c r="AK578" s="218">
        <v>1.3740111735911338</v>
      </c>
      <c r="AL578" s="170">
        <v>42954</v>
      </c>
      <c r="AM578" s="208">
        <v>1.0767357495741739E-2</v>
      </c>
      <c r="AN578" s="209">
        <v>2.026055068176753E-3</v>
      </c>
      <c r="AO578" s="209"/>
      <c r="AP578" s="209">
        <v>5.6359085843255323E-2</v>
      </c>
      <c r="AQ578" s="209">
        <v>2.758448861917389E-2</v>
      </c>
      <c r="AR578" s="209">
        <v>1.5244350981930279E-3</v>
      </c>
      <c r="AS578" s="209">
        <v>6.2744974149509428E-2</v>
      </c>
      <c r="AT578" s="209">
        <v>2.7878877785649795E-2</v>
      </c>
      <c r="AU578" s="210">
        <v>4.7098156538351831E-2</v>
      </c>
      <c r="AV578" s="210"/>
      <c r="AW578" s="246">
        <v>8.1258832799999056E-2</v>
      </c>
      <c r="AX578" s="211">
        <v>4.788114531699598E-3</v>
      </c>
      <c r="AY578" s="212">
        <v>6.211936154800893E-3</v>
      </c>
      <c r="AZ578" s="177">
        <v>6.082623231564311E-2</v>
      </c>
      <c r="BA578" s="178">
        <v>0.16314178023851134</v>
      </c>
      <c r="BB578" s="178">
        <v>0</v>
      </c>
      <c r="BC578" s="178">
        <v>0</v>
      </c>
      <c r="BD578" s="178">
        <v>1.5960381772331996E-2</v>
      </c>
      <c r="BE578" s="178">
        <v>7.684626350215483E-2</v>
      </c>
      <c r="BF578" s="178">
        <v>3.5673548030262056E-2</v>
      </c>
      <c r="BG578" s="217">
        <v>0.6236288012279283</v>
      </c>
      <c r="BH578" s="218">
        <v>0.10397379074644007</v>
      </c>
      <c r="BI578" s="240" t="s">
        <v>273</v>
      </c>
    </row>
    <row r="579" spans="1:61" x14ac:dyDescent="0.2">
      <c r="A579" s="170">
        <v>42955</v>
      </c>
      <c r="B579" s="208">
        <v>1.956521739130435</v>
      </c>
      <c r="C579" s="209">
        <v>2.83290410543857</v>
      </c>
      <c r="D579" s="209"/>
      <c r="E579" s="209">
        <v>1.6374269005847955</v>
      </c>
      <c r="F579" s="209">
        <v>1.7627640139739114</v>
      </c>
      <c r="G579" s="209">
        <v>3.2028469750889679</v>
      </c>
      <c r="H579" s="209">
        <v>0.74074074074074081</v>
      </c>
      <c r="I579" s="209">
        <v>6.0375443937087772</v>
      </c>
      <c r="J579" s="210">
        <v>13.111111111111112</v>
      </c>
      <c r="K579" s="210"/>
      <c r="L579" s="246">
        <v>1.8364312267657994</v>
      </c>
      <c r="M579" s="210">
        <v>4.1423948220064721</v>
      </c>
      <c r="N579" s="245">
        <v>3.7311242473758379</v>
      </c>
      <c r="O579" s="213"/>
      <c r="P579" s="214"/>
      <c r="Q579" s="214"/>
      <c r="R579" s="214"/>
      <c r="S579" s="214" t="s">
        <v>232</v>
      </c>
      <c r="T579" s="214">
        <v>3.381147540983604</v>
      </c>
      <c r="U579" s="214" t="s">
        <v>232</v>
      </c>
      <c r="V579" s="214">
        <v>2.9473684210526288</v>
      </c>
      <c r="W579" s="214" t="s">
        <v>232</v>
      </c>
      <c r="X579" s="214">
        <v>4.1884816753926701</v>
      </c>
      <c r="Y579" s="222" t="s">
        <v>232</v>
      </c>
      <c r="Z579" s="222">
        <v>2.4083769633507823</v>
      </c>
      <c r="AA579" s="215"/>
      <c r="AB579" s="216">
        <v>3.2313436501949218</v>
      </c>
      <c r="AC579" s="177">
        <v>2.999062792877226</v>
      </c>
      <c r="AD579" s="178">
        <v>1.956521739130435</v>
      </c>
      <c r="AE579" s="178" t="s">
        <v>232</v>
      </c>
      <c r="AF579" s="178">
        <v>2.7251184834123223</v>
      </c>
      <c r="AG579" s="178">
        <v>4.1423948220064721</v>
      </c>
      <c r="AH579" s="178">
        <v>0.74074074074074081</v>
      </c>
      <c r="AI579" s="178">
        <v>6.0375443937087772</v>
      </c>
      <c r="AJ579" s="217">
        <v>1.8364312267657994</v>
      </c>
      <c r="AK579" s="218">
        <v>1.9994483050913663</v>
      </c>
      <c r="AL579" s="170">
        <v>42955</v>
      </c>
      <c r="AM579" s="208">
        <v>3.4363906901303419E-3</v>
      </c>
      <c r="AN579" s="209">
        <v>1.7465991967040975E-2</v>
      </c>
      <c r="AO579" s="209"/>
      <c r="AP579" s="209">
        <v>4.8968264071782786E-2</v>
      </c>
      <c r="AQ579" s="209">
        <v>0</v>
      </c>
      <c r="AR579" s="209">
        <v>7.303932708659271E-4</v>
      </c>
      <c r="AS579" s="209">
        <v>5.0459244945409674E-2</v>
      </c>
      <c r="AT579" s="209">
        <v>2.5576952096926418E-2</v>
      </c>
      <c r="AU579" s="210">
        <v>7.1421148177876245E-2</v>
      </c>
      <c r="AV579" s="210"/>
      <c r="AW579" s="246">
        <v>0</v>
      </c>
      <c r="AX579" s="211">
        <v>4.4461063508639126E-2</v>
      </c>
      <c r="AY579" s="212">
        <v>3.9418286798854991E-3</v>
      </c>
      <c r="AZ579" s="177">
        <v>0</v>
      </c>
      <c r="BA579" s="178">
        <v>5.2066525608035541E-2</v>
      </c>
      <c r="BB579" s="178">
        <v>0</v>
      </c>
      <c r="BC579" s="178">
        <v>0.31516629057255868</v>
      </c>
      <c r="BD579" s="178">
        <v>0.1482035450287971</v>
      </c>
      <c r="BE579" s="178">
        <v>6.1799442676558083E-2</v>
      </c>
      <c r="BF579" s="178">
        <v>3.2728025715836745E-2</v>
      </c>
      <c r="BG579" s="217">
        <v>0</v>
      </c>
      <c r="BH579" s="218">
        <v>7.4214246946145077E-2</v>
      </c>
      <c r="BI579" s="240" t="s">
        <v>273</v>
      </c>
    </row>
    <row r="580" spans="1:61" x14ac:dyDescent="0.2">
      <c r="A580" s="170">
        <v>42956</v>
      </c>
      <c r="B580" s="208">
        <v>0.4329004329004329</v>
      </c>
      <c r="C580" s="209">
        <v>1.8045112781954888</v>
      </c>
      <c r="D580" s="209"/>
      <c r="E580" s="209">
        <v>2.0930232558139537</v>
      </c>
      <c r="F580" s="209">
        <v>1.9080012957563977</v>
      </c>
      <c r="G580" s="209">
        <v>2.8469750889679712</v>
      </c>
      <c r="H580" s="209">
        <v>4.6296296296296298</v>
      </c>
      <c r="I580" s="209">
        <v>5.5809233891425674</v>
      </c>
      <c r="J580" s="210">
        <v>10.847826086956522</v>
      </c>
      <c r="K580" s="210"/>
      <c r="L580" s="246">
        <v>4.8077635380398549</v>
      </c>
      <c r="M580" s="210">
        <v>7.1844660194174752</v>
      </c>
      <c r="N580" s="245">
        <v>4.144269849526081</v>
      </c>
      <c r="O580" s="213"/>
      <c r="P580" s="214"/>
      <c r="Q580" s="214"/>
      <c r="R580" s="214"/>
      <c r="S580" s="214" t="s">
        <v>232</v>
      </c>
      <c r="T580" s="214">
        <v>3.381147540983604</v>
      </c>
      <c r="U580" s="214" t="s">
        <v>232</v>
      </c>
      <c r="V580" s="214">
        <v>2.1052631578947367</v>
      </c>
      <c r="W580" s="214" t="s">
        <v>232</v>
      </c>
      <c r="X580" s="214">
        <v>1.2631578947368449</v>
      </c>
      <c r="Y580" s="222" t="s">
        <v>232</v>
      </c>
      <c r="Z580" s="222">
        <v>2.4083769633507823</v>
      </c>
      <c r="AA580" s="215"/>
      <c r="AB580" s="216">
        <v>2.2894863892414921</v>
      </c>
      <c r="AC580" s="177">
        <v>8.8566073102155567</v>
      </c>
      <c r="AD580" s="178">
        <v>0.4329004329004329</v>
      </c>
      <c r="AE580" s="178" t="s">
        <v>232</v>
      </c>
      <c r="AF580" s="178">
        <v>2.7251184834123223</v>
      </c>
      <c r="AG580" s="178">
        <v>7.1844660194174752</v>
      </c>
      <c r="AH580" s="178">
        <v>4.6296296296296298</v>
      </c>
      <c r="AI580" s="178">
        <v>5.5809233891425674</v>
      </c>
      <c r="AJ580" s="217">
        <v>4.8077635380398549</v>
      </c>
      <c r="AK580" s="218">
        <v>4.8274378558779425</v>
      </c>
      <c r="AL580" s="170">
        <v>42956</v>
      </c>
      <c r="AM580" s="208">
        <v>8.5909767253258547E-4</v>
      </c>
      <c r="AN580" s="209">
        <v>1.7465991967040976E-3</v>
      </c>
      <c r="AO580" s="209"/>
      <c r="AP580" s="209">
        <v>2.005615071025146E-2</v>
      </c>
      <c r="AQ580" s="209">
        <v>5.3389332811304303E-3</v>
      </c>
      <c r="AR580" s="209">
        <v>2.086837916759792E-4</v>
      </c>
      <c r="AS580" s="209">
        <v>5.5417414231349937E-2</v>
      </c>
      <c r="AT580" s="209">
        <v>0</v>
      </c>
      <c r="AU580" s="210">
        <v>4.4223621162771667E-3</v>
      </c>
      <c r="AV580" s="210"/>
      <c r="AW580" s="246">
        <v>2.6930160726224475E-3</v>
      </c>
      <c r="AX580" s="211">
        <v>0</v>
      </c>
      <c r="AY580" s="212">
        <v>1.8826278410983624E-3</v>
      </c>
      <c r="AZ580" s="177">
        <v>0.10137705385940519</v>
      </c>
      <c r="BA580" s="178">
        <v>1.3016631402008885E-2</v>
      </c>
      <c r="BB580" s="178">
        <v>0</v>
      </c>
      <c r="BC580" s="178">
        <v>0</v>
      </c>
      <c r="BD580" s="178">
        <v>0</v>
      </c>
      <c r="BE580" s="178">
        <v>6.787190965260248E-2</v>
      </c>
      <c r="BF580" s="178">
        <v>0</v>
      </c>
      <c r="BG580" s="217">
        <v>2.0667813297179181E-2</v>
      </c>
      <c r="BH580" s="218">
        <v>3.9039401544472996E-2</v>
      </c>
      <c r="BI580" s="240" t="s">
        <v>273</v>
      </c>
    </row>
    <row r="581" spans="1:61" x14ac:dyDescent="0.2">
      <c r="A581" s="170">
        <v>42957</v>
      </c>
      <c r="B581" s="208">
        <v>1.8967334035827188</v>
      </c>
      <c r="C581" s="209">
        <v>2.9701492537313432</v>
      </c>
      <c r="D581" s="209"/>
      <c r="E581" s="209">
        <v>2.2093023255813953</v>
      </c>
      <c r="F581" s="209">
        <v>2.7243589743589745</v>
      </c>
      <c r="G581" s="209">
        <v>6.7615658362989333</v>
      </c>
      <c r="H581" s="209">
        <v>1.8181818181818181</v>
      </c>
      <c r="I581" s="209">
        <v>5.8346017250126838</v>
      </c>
      <c r="J581" s="210">
        <v>8.695652173913043</v>
      </c>
      <c r="K581" s="210"/>
      <c r="L581" s="246">
        <v>1.4001037113860286</v>
      </c>
      <c r="M581" s="210">
        <v>5.5825242718446608</v>
      </c>
      <c r="N581" s="245">
        <v>2.4920286300625527</v>
      </c>
      <c r="O581" s="213"/>
      <c r="P581" s="214"/>
      <c r="Q581" s="214"/>
      <c r="R581" s="214"/>
      <c r="S581" s="214">
        <v>2.8571428571428541</v>
      </c>
      <c r="T581" s="214">
        <v>3.381147540983604</v>
      </c>
      <c r="U581" s="214" t="s">
        <v>232</v>
      </c>
      <c r="V581" s="214">
        <v>2.1052631578947367</v>
      </c>
      <c r="W581" s="214" t="s">
        <v>232</v>
      </c>
      <c r="X581" s="214">
        <v>1.2631578947368449</v>
      </c>
      <c r="Y581" s="222" t="s">
        <v>232</v>
      </c>
      <c r="Z581" s="222">
        <v>2.4083769633507823</v>
      </c>
      <c r="AA581" s="215"/>
      <c r="AB581" s="216">
        <v>2.4030176828217646</v>
      </c>
      <c r="AC581" s="177">
        <v>9.0081892629663329</v>
      </c>
      <c r="AD581" s="178">
        <v>1.8967334035827188</v>
      </c>
      <c r="AE581" s="178" t="s">
        <v>232</v>
      </c>
      <c r="AF581" s="178">
        <v>2.7251184834123223</v>
      </c>
      <c r="AG581" s="178">
        <v>5.5825242718446608</v>
      </c>
      <c r="AH581" s="178">
        <v>1.8181818181818181</v>
      </c>
      <c r="AI581" s="178">
        <v>5.8346017250126838</v>
      </c>
      <c r="AJ581" s="217">
        <v>1.4001037113860286</v>
      </c>
      <c r="AK581" s="218">
        <v>1.9748432476009854</v>
      </c>
      <c r="AL581" s="170">
        <v>42957</v>
      </c>
      <c r="AM581" s="208">
        <v>1.2989556808692694E-2</v>
      </c>
      <c r="AN581" s="209">
        <v>3.8425182327490141E-3</v>
      </c>
      <c r="AO581" s="209"/>
      <c r="AP581" s="209">
        <v>0</v>
      </c>
      <c r="AQ581" s="209">
        <v>2.758448861917389E-2</v>
      </c>
      <c r="AR581" s="209">
        <v>2.5814185030318625E-3</v>
      </c>
      <c r="AS581" s="209">
        <v>5.0459244945409674E-2</v>
      </c>
      <c r="AT581" s="209">
        <v>0</v>
      </c>
      <c r="AU581" s="210">
        <v>0</v>
      </c>
      <c r="AV581" s="210"/>
      <c r="AW581" s="246">
        <v>0</v>
      </c>
      <c r="AX581" s="211">
        <v>0</v>
      </c>
      <c r="AY581" s="212">
        <v>4.8868212045531968E-3</v>
      </c>
      <c r="AZ581" s="177">
        <v>2.0275410771881039E-2</v>
      </c>
      <c r="BA581" s="178">
        <v>0.19681146679837433</v>
      </c>
      <c r="BB581" s="178">
        <v>0</v>
      </c>
      <c r="BC581" s="178">
        <v>9.7474110486358359E-2</v>
      </c>
      <c r="BD581" s="178">
        <v>0</v>
      </c>
      <c r="BE581" s="178">
        <v>6.1799442676558083E-2</v>
      </c>
      <c r="BF581" s="178">
        <v>0</v>
      </c>
      <c r="BG581" s="217">
        <v>0</v>
      </c>
      <c r="BH581" s="218">
        <v>9.2257047281642371E-2</v>
      </c>
      <c r="BI581" s="240" t="s">
        <v>273</v>
      </c>
    </row>
    <row r="582" spans="1:61" x14ac:dyDescent="0.2">
      <c r="A582" s="170">
        <v>42958</v>
      </c>
      <c r="B582" s="208">
        <v>1.5822784810126582</v>
      </c>
      <c r="C582" s="209">
        <v>0.72970960536113183</v>
      </c>
      <c r="D582" s="209"/>
      <c r="E582" s="209">
        <v>0.93023255813953487</v>
      </c>
      <c r="F582" s="209">
        <v>1.2820512820512819</v>
      </c>
      <c r="G582" s="209">
        <v>2.4305555555555558</v>
      </c>
      <c r="H582" s="209">
        <v>1.781818181818182</v>
      </c>
      <c r="I582" s="209">
        <v>4.8198883815322171</v>
      </c>
      <c r="J582" s="210">
        <v>11.088888888888889</v>
      </c>
      <c r="K582" s="210"/>
      <c r="L582" s="246">
        <v>3.7371230919618017</v>
      </c>
      <c r="M582" s="210">
        <v>2.7346278317152106</v>
      </c>
      <c r="N582" s="245">
        <v>3.8958933618578957</v>
      </c>
      <c r="O582" s="213"/>
      <c r="P582" s="214"/>
      <c r="Q582" s="214"/>
      <c r="R582" s="214"/>
      <c r="S582" s="214"/>
      <c r="T582" s="214"/>
      <c r="U582" s="214">
        <v>2.9755579171094704</v>
      </c>
      <c r="V582" s="214">
        <v>2.1052631578947367</v>
      </c>
      <c r="W582" s="214" t="s">
        <v>232</v>
      </c>
      <c r="X582" s="214">
        <v>1.2631578947368449</v>
      </c>
      <c r="Y582" s="222" t="s">
        <v>232</v>
      </c>
      <c r="Z582" s="222">
        <v>2.4083769633507823</v>
      </c>
      <c r="AA582" s="215"/>
      <c r="AB582" s="216">
        <v>2.1880889832729586</v>
      </c>
      <c r="AC582" s="177">
        <v>4.4585987261146496</v>
      </c>
      <c r="AD582" s="178">
        <v>1.5822784810126582</v>
      </c>
      <c r="AE582" s="178" t="s">
        <v>232</v>
      </c>
      <c r="AF582" s="178">
        <v>2.3696682464454977</v>
      </c>
      <c r="AG582" s="178">
        <v>2.7346278317152106</v>
      </c>
      <c r="AH582" s="178">
        <v>1.781818181818182</v>
      </c>
      <c r="AI582" s="178">
        <v>4.8198883815322171</v>
      </c>
      <c r="AJ582" s="217">
        <v>3.7371230919618017</v>
      </c>
      <c r="AK582" s="218">
        <v>3.4560616192427118</v>
      </c>
      <c r="AL582" s="170">
        <v>42958</v>
      </c>
      <c r="AM582" s="208">
        <v>1.3115557800664141E-3</v>
      </c>
      <c r="AN582" s="209">
        <v>4.4014299756943258E-3</v>
      </c>
      <c r="AO582" s="209"/>
      <c r="AP582" s="209">
        <v>0</v>
      </c>
      <c r="AQ582" s="209">
        <v>1.3347333202826077E-2</v>
      </c>
      <c r="AR582" s="209">
        <v>3.1302568751396876E-5</v>
      </c>
      <c r="AS582" s="209">
        <v>5.3969453289438177E-3</v>
      </c>
      <c r="AT582" s="209">
        <v>0</v>
      </c>
      <c r="AU582" s="210">
        <v>2.9629826179057021E-2</v>
      </c>
      <c r="AV582" s="210"/>
      <c r="AW582" s="246">
        <v>3.0442790386166797E-2</v>
      </c>
      <c r="AX582" s="211">
        <v>0</v>
      </c>
      <c r="AY582" s="212">
        <v>6.9811731493617094E-4</v>
      </c>
      <c r="AZ582" s="177">
        <v>0</v>
      </c>
      <c r="BA582" s="178">
        <v>1.9872057273733562E-2</v>
      </c>
      <c r="BB582" s="178">
        <v>0</v>
      </c>
      <c r="BC582" s="178">
        <v>0</v>
      </c>
      <c r="BD582" s="178">
        <v>0</v>
      </c>
      <c r="BE582" s="178">
        <v>6.6098534341014299E-3</v>
      </c>
      <c r="BF582" s="178">
        <v>0</v>
      </c>
      <c r="BG582" s="217">
        <v>0.23363615031593857</v>
      </c>
      <c r="BH582" s="218">
        <v>1.5064384454739897E-2</v>
      </c>
      <c r="BI582" s="240" t="s">
        <v>273</v>
      </c>
    </row>
    <row r="583" spans="1:61" x14ac:dyDescent="0.2">
      <c r="A583" s="170">
        <v>42961</v>
      </c>
      <c r="B583" s="208">
        <v>0.6376195536663124</v>
      </c>
      <c r="C583" s="209">
        <v>1.4411764705882353</v>
      </c>
      <c r="D583" s="209"/>
      <c r="E583" s="209">
        <v>1.6470588235294119</v>
      </c>
      <c r="F583" s="209">
        <v>0.95833333333333326</v>
      </c>
      <c r="G583" s="209">
        <v>2.083333333333333</v>
      </c>
      <c r="H583" s="209">
        <v>1.6721192293711378</v>
      </c>
      <c r="I583" s="209">
        <v>4.769152714358194</v>
      </c>
      <c r="J583" s="210">
        <v>3.2747252747252751</v>
      </c>
      <c r="K583" s="210"/>
      <c r="L583" s="246">
        <v>3.3761936987743444</v>
      </c>
      <c r="M583" s="210">
        <v>5.566343042071197</v>
      </c>
      <c r="N583" s="245">
        <v>1.9954022873205708</v>
      </c>
      <c r="O583" s="213"/>
      <c r="P583" s="214"/>
      <c r="Q583" s="214"/>
      <c r="R583" s="214"/>
      <c r="S583" s="214"/>
      <c r="T583" s="214"/>
      <c r="U583" s="214">
        <v>2.9755579171094704</v>
      </c>
      <c r="V583" s="214">
        <v>2.1052631578947367</v>
      </c>
      <c r="W583" s="214" t="s">
        <v>232</v>
      </c>
      <c r="X583" s="214">
        <v>1.2631578947368449</v>
      </c>
      <c r="Y583" s="222" t="s">
        <v>232</v>
      </c>
      <c r="Z583" s="222" t="s">
        <v>232</v>
      </c>
      <c r="AA583" s="215"/>
      <c r="AB583" s="216">
        <v>2.114659656580351</v>
      </c>
      <c r="AC583" s="177">
        <v>9.0536851683348498</v>
      </c>
      <c r="AD583" s="178">
        <v>0.6376195536663124</v>
      </c>
      <c r="AE583" s="178" t="s">
        <v>232</v>
      </c>
      <c r="AF583" s="178">
        <v>2.4881516587677726</v>
      </c>
      <c r="AG583" s="178">
        <v>5.566343042071197</v>
      </c>
      <c r="AH583" s="178">
        <v>1.6721192293711378</v>
      </c>
      <c r="AI583" s="178">
        <v>4.769152714358194</v>
      </c>
      <c r="AJ583" s="217">
        <v>3.3761936987743444</v>
      </c>
      <c r="AK583" s="218">
        <v>2.0532741865799977</v>
      </c>
      <c r="AL583" s="170">
        <v>42961</v>
      </c>
      <c r="AM583" s="208">
        <v>3.2473892021731734E-3</v>
      </c>
      <c r="AN583" s="209">
        <v>1.6068712609677696E-2</v>
      </c>
      <c r="AO583" s="209"/>
      <c r="AP583" s="209">
        <v>3.3112183883645674E-2</v>
      </c>
      <c r="AQ583" s="209">
        <v>1.8686266483956507E-2</v>
      </c>
      <c r="AR583" s="209">
        <v>0</v>
      </c>
      <c r="AS583" s="209">
        <v>0.1001725706177133</v>
      </c>
      <c r="AT583" s="209">
        <v>0</v>
      </c>
      <c r="AU583" s="210">
        <v>4.9751573808118128E-2</v>
      </c>
      <c r="AV583" s="210"/>
      <c r="AW583" s="246">
        <v>2.0958690304322528E-2</v>
      </c>
      <c r="AX583" s="211">
        <v>0</v>
      </c>
      <c r="AY583" s="212">
        <v>3.6965884053177574E-3</v>
      </c>
      <c r="AZ583" s="177">
        <v>0</v>
      </c>
      <c r="BA583" s="178">
        <v>4.9202866699593582E-2</v>
      </c>
      <c r="BB583" s="178">
        <v>0</v>
      </c>
      <c r="BC583" s="178">
        <v>0</v>
      </c>
      <c r="BD583" s="178">
        <v>0</v>
      </c>
      <c r="BE583" s="178">
        <v>0.12268532837441921</v>
      </c>
      <c r="BF583" s="178">
        <v>0</v>
      </c>
      <c r="BG583" s="217">
        <v>0.16084950348674235</v>
      </c>
      <c r="BH583" s="218">
        <v>7.4558857048050889E-2</v>
      </c>
      <c r="BI583" s="240" t="s">
        <v>273</v>
      </c>
    </row>
    <row r="584" spans="1:61" x14ac:dyDescent="0.2">
      <c r="A584" s="170">
        <v>42962</v>
      </c>
      <c r="B584" s="208">
        <v>1.1689691817215728</v>
      </c>
      <c r="C584" s="209">
        <v>1.3069016152716595</v>
      </c>
      <c r="D584" s="209"/>
      <c r="E584" s="209">
        <v>1.3095238095238095</v>
      </c>
      <c r="F584" s="209">
        <v>1.9225806451612906</v>
      </c>
      <c r="G584" s="209">
        <v>3.5714285714285712</v>
      </c>
      <c r="H584" s="209">
        <v>1.3038754074610648</v>
      </c>
      <c r="I584" s="209"/>
      <c r="J584" s="210">
        <v>1.1111111111111112</v>
      </c>
      <c r="K584" s="210"/>
      <c r="L584" s="246">
        <v>2.2923076923076926</v>
      </c>
      <c r="M584" s="210">
        <v>4.8543689320388346</v>
      </c>
      <c r="N584" s="245">
        <v>1.3584157023736865</v>
      </c>
      <c r="O584" s="213"/>
      <c r="P584" s="214"/>
      <c r="Q584" s="214"/>
      <c r="R584" s="214"/>
      <c r="S584" s="214"/>
      <c r="T584" s="214"/>
      <c r="U584" s="214">
        <v>2.9755579171094704</v>
      </c>
      <c r="V584" s="214">
        <v>2.1052631578947367</v>
      </c>
      <c r="W584" s="214" t="s">
        <v>232</v>
      </c>
      <c r="X584" s="214">
        <v>1.2631578947368449</v>
      </c>
      <c r="Y584" s="222" t="s">
        <v>232</v>
      </c>
      <c r="Z584" s="222" t="s">
        <v>232</v>
      </c>
      <c r="AA584" s="215"/>
      <c r="AB584" s="216">
        <v>2.114659656580351</v>
      </c>
      <c r="AC584" s="177">
        <v>9.045454545454545</v>
      </c>
      <c r="AD584" s="178">
        <v>1.1689691817215728</v>
      </c>
      <c r="AE584" s="178" t="s">
        <v>232</v>
      </c>
      <c r="AF584" s="178">
        <v>1.8957345971563981</v>
      </c>
      <c r="AG584" s="178">
        <v>4.8543689320388346</v>
      </c>
      <c r="AH584" s="178">
        <v>1.3038754074610648</v>
      </c>
      <c r="AI584" s="178" t="s">
        <v>232</v>
      </c>
      <c r="AJ584" s="217">
        <v>2.2923076923076926</v>
      </c>
      <c r="AK584" s="218">
        <v>3.1217641721744691</v>
      </c>
      <c r="AL584" s="170">
        <v>42962</v>
      </c>
      <c r="AM584" s="208">
        <v>7.2049658136399504E-3</v>
      </c>
      <c r="AN584" s="209">
        <v>4.6738994503801652E-2</v>
      </c>
      <c r="AO584" s="209"/>
      <c r="AP584" s="209">
        <v>7.3843100342289469E-2</v>
      </c>
      <c r="AQ584" s="209">
        <v>9.7880443487391219E-3</v>
      </c>
      <c r="AR584" s="209">
        <v>1.9824960209218023E-3</v>
      </c>
      <c r="AS584" s="209">
        <v>2.0315330791064939E-2</v>
      </c>
      <c r="AT584" s="209">
        <v>0.1191885967716771</v>
      </c>
      <c r="AU584" s="210">
        <v>6.5672077426715936E-2</v>
      </c>
      <c r="AV584" s="210"/>
      <c r="AW584" s="246">
        <v>8.1961358731987531E-3</v>
      </c>
      <c r="AX584" s="211">
        <v>0</v>
      </c>
      <c r="AY584" s="212">
        <v>6.0508950411680765E-3</v>
      </c>
      <c r="AZ584" s="177">
        <v>0.44808657805857094</v>
      </c>
      <c r="BA584" s="178">
        <v>0.1091661486915145</v>
      </c>
      <c r="BB584" s="178">
        <v>0</v>
      </c>
      <c r="BC584" s="178">
        <v>0.10592186672850942</v>
      </c>
      <c r="BD584" s="178">
        <v>0</v>
      </c>
      <c r="BE584" s="178">
        <v>2.4880993008040343E-2</v>
      </c>
      <c r="BF584" s="178">
        <v>0.15251259983579923</v>
      </c>
      <c r="BG584" s="217">
        <v>6.2902040469675763E-2</v>
      </c>
      <c r="BH584" s="218">
        <v>7.9900313627591021E-2</v>
      </c>
      <c r="BI584" s="240" t="s">
        <v>273</v>
      </c>
    </row>
    <row r="585" spans="1:61" x14ac:dyDescent="0.2">
      <c r="A585" s="170">
        <v>42963</v>
      </c>
      <c r="B585" s="208">
        <v>0.52854122621564481</v>
      </c>
      <c r="C585" s="209">
        <v>2.0294117647058822</v>
      </c>
      <c r="D585" s="209"/>
      <c r="E585" s="209">
        <v>1.0714285714285714</v>
      </c>
      <c r="F585" s="209">
        <v>1.1159850341891369</v>
      </c>
      <c r="G585" s="209">
        <v>2.5</v>
      </c>
      <c r="H585" s="209">
        <v>0.32258064516129031</v>
      </c>
      <c r="I585" s="209">
        <v>7.4752475247524748</v>
      </c>
      <c r="J585" s="210">
        <v>3.2222222222222223</v>
      </c>
      <c r="K585" s="210"/>
      <c r="L585" s="246">
        <v>2.1692307692307691</v>
      </c>
      <c r="M585" s="210">
        <v>3.2362459546925564</v>
      </c>
      <c r="N585" s="245">
        <v>1.5083274664001114</v>
      </c>
      <c r="O585" s="213"/>
      <c r="P585" s="214"/>
      <c r="Q585" s="214"/>
      <c r="R585" s="214"/>
      <c r="S585" s="214"/>
      <c r="T585" s="214"/>
      <c r="U585" s="214">
        <v>2.9755579171094704</v>
      </c>
      <c r="V585" s="214">
        <v>2.1052631578947367</v>
      </c>
      <c r="W585" s="214" t="s">
        <v>232</v>
      </c>
      <c r="X585" s="214">
        <v>1.2631578947368449</v>
      </c>
      <c r="Y585" s="222" t="s">
        <v>232</v>
      </c>
      <c r="Z585" s="222">
        <v>2.4083769633507823</v>
      </c>
      <c r="AA585" s="215"/>
      <c r="AB585" s="216">
        <v>2.1880889832729586</v>
      </c>
      <c r="AC585" s="177">
        <v>8.9545454545454533</v>
      </c>
      <c r="AD585" s="178">
        <v>0.52854122621564481</v>
      </c>
      <c r="AE585" s="178" t="s">
        <v>232</v>
      </c>
      <c r="AF585" s="178">
        <v>2.6066350710900474</v>
      </c>
      <c r="AG585" s="178">
        <v>3.2362459546925564</v>
      </c>
      <c r="AH585" s="178">
        <v>0.32258064516129031</v>
      </c>
      <c r="AI585" s="178">
        <v>7.4752475247524748</v>
      </c>
      <c r="AJ585" s="217">
        <v>2.1692307692307691</v>
      </c>
      <c r="AK585" s="218">
        <v>0.38612266995023486</v>
      </c>
      <c r="AL585" s="170">
        <v>42963</v>
      </c>
      <c r="AM585" s="208">
        <v>8.0182449436374658E-4</v>
      </c>
      <c r="AN585" s="209">
        <v>1.7465991967040975E-2</v>
      </c>
      <c r="AO585" s="209"/>
      <c r="AP585" s="209">
        <v>3.2916831766338028E-2</v>
      </c>
      <c r="AQ585" s="209">
        <v>2.6694666405652151E-3</v>
      </c>
      <c r="AR585" s="209">
        <v>0</v>
      </c>
      <c r="AS585" s="209">
        <v>4.6510260558377614E-3</v>
      </c>
      <c r="AT585" s="209">
        <v>0</v>
      </c>
      <c r="AU585" s="210">
        <v>0</v>
      </c>
      <c r="AV585" s="210"/>
      <c r="AW585" s="246">
        <v>0</v>
      </c>
      <c r="AX585" s="211">
        <v>0</v>
      </c>
      <c r="AY585" s="212">
        <v>1.2343760486576323E-3</v>
      </c>
      <c r="AZ585" s="177">
        <v>0</v>
      </c>
      <c r="BA585" s="178">
        <v>1.2148855975208291E-2</v>
      </c>
      <c r="BB585" s="178">
        <v>0</v>
      </c>
      <c r="BC585" s="178">
        <v>0</v>
      </c>
      <c r="BD585" s="178">
        <v>0</v>
      </c>
      <c r="BE585" s="178">
        <v>5.6962964554044841E-3</v>
      </c>
      <c r="BF585" s="178">
        <v>0</v>
      </c>
      <c r="BG585" s="217">
        <v>0</v>
      </c>
      <c r="BH585" s="218">
        <v>6.0552917906307423E-3</v>
      </c>
      <c r="BI585" s="240" t="s">
        <v>273</v>
      </c>
    </row>
    <row r="586" spans="1:61" x14ac:dyDescent="0.2">
      <c r="A586" s="170">
        <v>42964</v>
      </c>
      <c r="B586" s="208">
        <v>0.52910052910052907</v>
      </c>
      <c r="C586" s="209">
        <v>2.0441176470588238</v>
      </c>
      <c r="D586" s="209"/>
      <c r="E586" s="209">
        <v>1.4302741358760429</v>
      </c>
      <c r="F586" s="209">
        <v>2.903225806451613</v>
      </c>
      <c r="G586" s="209">
        <v>2.1201413427561837</v>
      </c>
      <c r="H586" s="209">
        <v>1.0714285714285714</v>
      </c>
      <c r="I586" s="209">
        <v>5.6435643564356441</v>
      </c>
      <c r="J586" s="210">
        <v>3.1111111111111112</v>
      </c>
      <c r="K586" s="210"/>
      <c r="L586" s="246">
        <v>2.0452665613955938</v>
      </c>
      <c r="M586" s="210">
        <v>3.2617603671529256</v>
      </c>
      <c r="N586" s="245">
        <v>2.452748437741413</v>
      </c>
      <c r="O586" s="213"/>
      <c r="P586" s="214"/>
      <c r="Q586" s="214"/>
      <c r="R586" s="214"/>
      <c r="S586" s="214"/>
      <c r="T586" s="214"/>
      <c r="U586" s="214">
        <v>2.9755579171094704</v>
      </c>
      <c r="V586" s="214">
        <v>2.1052631578947367</v>
      </c>
      <c r="W586" s="214" t="s">
        <v>232</v>
      </c>
      <c r="X586" s="214">
        <v>1.2631578947368449</v>
      </c>
      <c r="Y586" s="222" t="s">
        <v>232</v>
      </c>
      <c r="Z586" s="222">
        <v>2.4083769633507823</v>
      </c>
      <c r="AA586" s="215"/>
      <c r="AB586" s="216">
        <v>2.1880889832729586</v>
      </c>
      <c r="AC586" s="177">
        <v>8.9545454545454533</v>
      </c>
      <c r="AD586" s="178">
        <v>0.52910052910052907</v>
      </c>
      <c r="AE586" s="178" t="s">
        <v>232</v>
      </c>
      <c r="AF586" s="178">
        <v>2.4360535931790497</v>
      </c>
      <c r="AG586" s="178">
        <v>3.2617603671529256</v>
      </c>
      <c r="AH586" s="178">
        <v>1.0714285714285714</v>
      </c>
      <c r="AI586" s="178">
        <v>5.6435643564356441</v>
      </c>
      <c r="AJ586" s="217">
        <v>2.0452665613955938</v>
      </c>
      <c r="AK586" s="218">
        <v>2.4807842586435389</v>
      </c>
      <c r="AL586" s="170">
        <v>42964</v>
      </c>
      <c r="AM586" s="208">
        <v>1.0251898892222188E-3</v>
      </c>
      <c r="AN586" s="209">
        <v>2.7246947468583917E-3</v>
      </c>
      <c r="AO586" s="209"/>
      <c r="AP586" s="209">
        <v>1.4976995660252715E-2</v>
      </c>
      <c r="AQ586" s="209">
        <v>2.847431083269563E-2</v>
      </c>
      <c r="AR586" s="209">
        <v>7.1787224336536837E-4</v>
      </c>
      <c r="AS586" s="209">
        <v>1.3382669311608652E-2</v>
      </c>
      <c r="AT586" s="209">
        <v>0</v>
      </c>
      <c r="AU586" s="210">
        <v>0</v>
      </c>
      <c r="AV586" s="210"/>
      <c r="AW586" s="246">
        <v>7.0252593198846455E-3</v>
      </c>
      <c r="AX586" s="211">
        <v>9.0062154286730534E-2</v>
      </c>
      <c r="AY586" s="212">
        <v>1.7640950417239542E-3</v>
      </c>
      <c r="AZ586" s="177">
        <v>0</v>
      </c>
      <c r="BA586" s="178">
        <v>1.5533180139730603E-2</v>
      </c>
      <c r="BB586" s="178">
        <v>0</v>
      </c>
      <c r="BC586" s="178">
        <v>4.5812831928588427E-2</v>
      </c>
      <c r="BD586" s="178">
        <v>0.30020718095576848</v>
      </c>
      <c r="BE586" s="178">
        <v>1.6390286970739319E-2</v>
      </c>
      <c r="BF586" s="178">
        <v>0</v>
      </c>
      <c r="BG586" s="217">
        <v>5.3916034688293514E-2</v>
      </c>
      <c r="BH586" s="218">
        <v>2.6584207861305699E-2</v>
      </c>
      <c r="BI586" s="240" t="s">
        <v>273</v>
      </c>
    </row>
    <row r="587" spans="1:61" x14ac:dyDescent="0.2">
      <c r="A587" s="170">
        <v>42965</v>
      </c>
      <c r="B587" s="208">
        <v>0.95744680851063824</v>
      </c>
      <c r="C587" s="209">
        <v>1.3045368894042615</v>
      </c>
      <c r="D587" s="209"/>
      <c r="E587" s="209">
        <v>1.3142174432497014</v>
      </c>
      <c r="F587" s="209">
        <v>0.967741935483871</v>
      </c>
      <c r="G587" s="209">
        <v>2.112676056338028</v>
      </c>
      <c r="H587" s="209">
        <v>2.4912280701754383</v>
      </c>
      <c r="I587" s="209">
        <v>5.7</v>
      </c>
      <c r="J587" s="210">
        <v>2.8888888888888888</v>
      </c>
      <c r="K587" s="210"/>
      <c r="L587" s="246">
        <v>2.2893139740339556</v>
      </c>
      <c r="M587" s="210">
        <v>3.1587301587301586</v>
      </c>
      <c r="N587" s="245">
        <v>2.2710034026252677</v>
      </c>
      <c r="O587" s="213"/>
      <c r="P587" s="214"/>
      <c r="Q587" s="214"/>
      <c r="R587" s="214"/>
      <c r="S587" s="214"/>
      <c r="T587" s="214"/>
      <c r="U587" s="214">
        <v>2.9755579171094704</v>
      </c>
      <c r="V587" s="214">
        <v>2.1052631578947367</v>
      </c>
      <c r="W587" s="214" t="s">
        <v>232</v>
      </c>
      <c r="X587" s="214">
        <v>1.2631578947368449</v>
      </c>
      <c r="Y587" s="222" t="s">
        <v>232</v>
      </c>
      <c r="Z587" s="222">
        <v>2.4083769633507823</v>
      </c>
      <c r="AA587" s="215"/>
      <c r="AB587" s="216">
        <v>2.1880889832729586</v>
      </c>
      <c r="AC587" s="177">
        <v>8.9545454545454533</v>
      </c>
      <c r="AD587" s="178">
        <v>0.95744680851063824</v>
      </c>
      <c r="AE587" s="178" t="s">
        <v>232</v>
      </c>
      <c r="AF587" s="178">
        <v>5.2132701421800949</v>
      </c>
      <c r="AG587" s="178">
        <v>3.1587301587301586</v>
      </c>
      <c r="AH587" s="178">
        <v>2.4912280701754383</v>
      </c>
      <c r="AI587" s="178">
        <v>5.7</v>
      </c>
      <c r="AJ587" s="217">
        <v>2.2893139740339556</v>
      </c>
      <c r="AK587" s="218">
        <v>3.1759637304875561</v>
      </c>
      <c r="AL587" s="170">
        <v>42965</v>
      </c>
      <c r="AM587" s="208">
        <v>1.8384690192197331E-3</v>
      </c>
      <c r="AN587" s="209">
        <v>1.2994698023478484E-2</v>
      </c>
      <c r="AO587" s="209"/>
      <c r="AP587" s="209">
        <v>1.1753685724676586E-2</v>
      </c>
      <c r="AQ587" s="209">
        <v>0</v>
      </c>
      <c r="AR587" s="209">
        <v>2.2955217084357713E-4</v>
      </c>
      <c r="AS587" s="209">
        <v>5.8883744971078081E-2</v>
      </c>
      <c r="AT587" s="209">
        <v>2.0461561677541134E-2</v>
      </c>
      <c r="AU587" s="210">
        <v>3.9359022834866787E-2</v>
      </c>
      <c r="AV587" s="210"/>
      <c r="AW587" s="246">
        <v>3.2784543492795008E-3</v>
      </c>
      <c r="AX587" s="211">
        <v>1.1400272694522852E-3</v>
      </c>
      <c r="AY587" s="212">
        <v>2.224329290329416E-3</v>
      </c>
      <c r="AZ587" s="177">
        <v>0</v>
      </c>
      <c r="BA587" s="178">
        <v>2.7855591200299009E-2</v>
      </c>
      <c r="BB587" s="178">
        <v>0</v>
      </c>
      <c r="BC587" s="178">
        <v>0.60661388092677015</v>
      </c>
      <c r="BD587" s="178">
        <v>3.8000908981742844E-3</v>
      </c>
      <c r="BE587" s="178">
        <v>7.2117262671252985E-2</v>
      </c>
      <c r="BF587" s="178">
        <v>2.6182420572669399E-2</v>
      </c>
      <c r="BG587" s="217">
        <v>2.5160816187870312E-2</v>
      </c>
      <c r="BH587" s="218">
        <v>8.9672471517348765E-2</v>
      </c>
      <c r="BI587" s="240" t="s">
        <v>273</v>
      </c>
    </row>
    <row r="588" spans="1:61" x14ac:dyDescent="0.2">
      <c r="A588" s="170">
        <v>42968</v>
      </c>
      <c r="B588" s="208">
        <v>0.95137420718816068</v>
      </c>
      <c r="C588" s="209">
        <v>0.58737151248164465</v>
      </c>
      <c r="D588" s="209"/>
      <c r="E588" s="209">
        <v>1.3142174432497014</v>
      </c>
      <c r="F588" s="209">
        <v>0.64516129032258063</v>
      </c>
      <c r="G588" s="209">
        <v>1.0638297872340425</v>
      </c>
      <c r="H588" s="209">
        <v>0.52631578947368418</v>
      </c>
      <c r="I588" s="209">
        <v>5.7</v>
      </c>
      <c r="J588" s="210">
        <v>1.7777777777777777</v>
      </c>
      <c r="K588" s="210"/>
      <c r="L588" s="246">
        <v>1.9152372894392737</v>
      </c>
      <c r="M588" s="210">
        <v>2.4833333333333334</v>
      </c>
      <c r="N588" s="245">
        <v>1.1630899724299244</v>
      </c>
      <c r="O588" s="213"/>
      <c r="P588" s="214"/>
      <c r="Q588" s="214"/>
      <c r="R588" s="214"/>
      <c r="S588" s="214"/>
      <c r="T588" s="214"/>
      <c r="U588" s="214">
        <v>2.9755579171094704</v>
      </c>
      <c r="V588" s="214">
        <v>2.1052631578947367</v>
      </c>
      <c r="W588" s="214" t="s">
        <v>232</v>
      </c>
      <c r="X588" s="214">
        <v>1.2631578947368449</v>
      </c>
      <c r="Y588" s="222" t="s">
        <v>232</v>
      </c>
      <c r="Z588" s="222">
        <v>2.4083769633507823</v>
      </c>
      <c r="AA588" s="215"/>
      <c r="AB588" s="216">
        <v>2.1880889832729586</v>
      </c>
      <c r="AC588" s="177">
        <v>8.9545454545454533</v>
      </c>
      <c r="AD588" s="178">
        <v>0.95137420718816068</v>
      </c>
      <c r="AE588" s="178" t="s">
        <v>232</v>
      </c>
      <c r="AF588" s="178">
        <v>2.8436018957345972</v>
      </c>
      <c r="AG588" s="178">
        <v>2.4833333333333334</v>
      </c>
      <c r="AH588" s="178">
        <v>0.52631578947368418</v>
      </c>
      <c r="AI588" s="178">
        <v>5.7</v>
      </c>
      <c r="AJ588" s="217">
        <v>1.9152372894392737</v>
      </c>
      <c r="AK588" s="218">
        <v>1.229803342936227</v>
      </c>
      <c r="AL588" s="170">
        <v>42968</v>
      </c>
      <c r="AM588" s="208">
        <v>9.4500743978584412E-4</v>
      </c>
      <c r="AN588" s="209">
        <v>2.5151028432539003E-3</v>
      </c>
      <c r="AO588" s="209"/>
      <c r="AP588" s="209">
        <v>9.7676058653822046E-4</v>
      </c>
      <c r="AQ588" s="209">
        <v>0</v>
      </c>
      <c r="AR588" s="209">
        <v>2.3894294146899618E-4</v>
      </c>
      <c r="AS588" s="209">
        <v>2.9792893319941886E-2</v>
      </c>
      <c r="AT588" s="209">
        <v>0</v>
      </c>
      <c r="AU588" s="210">
        <v>0</v>
      </c>
      <c r="AV588" s="210"/>
      <c r="AW588" s="246">
        <v>3.5126296599423228E-4</v>
      </c>
      <c r="AX588" s="211">
        <v>3.9672948976939529E-2</v>
      </c>
      <c r="AY588" s="212">
        <v>1.0757873377704929E-3</v>
      </c>
      <c r="AZ588" s="177">
        <v>0</v>
      </c>
      <c r="BA588" s="178">
        <v>1.4318294542209772E-2</v>
      </c>
      <c r="BB588" s="178">
        <v>0</v>
      </c>
      <c r="BC588" s="178">
        <v>1.6245685081059728E-2</v>
      </c>
      <c r="BD588" s="178">
        <v>0.1322431632564651</v>
      </c>
      <c r="BE588" s="178">
        <v>3.648854050207212E-2</v>
      </c>
      <c r="BF588" s="178">
        <v>0</v>
      </c>
      <c r="BG588" s="217">
        <v>2.6958017344146756E-3</v>
      </c>
      <c r="BH588" s="218">
        <v>2.6362672795794819E-2</v>
      </c>
      <c r="BI588" s="240" t="s">
        <v>273</v>
      </c>
    </row>
    <row r="589" spans="1:61" x14ac:dyDescent="0.2">
      <c r="A589" s="170">
        <v>42969</v>
      </c>
      <c r="B589" s="208">
        <v>0.84745762711864403</v>
      </c>
      <c r="C589" s="209">
        <v>0.44052863436123352</v>
      </c>
      <c r="D589" s="209"/>
      <c r="E589" s="209">
        <v>2.4764150943396226</v>
      </c>
      <c r="F589" s="209">
        <v>0.32467532467532467</v>
      </c>
      <c r="G589" s="209">
        <v>1.4285714285714286</v>
      </c>
      <c r="H589" s="209">
        <v>2.8591352859135286</v>
      </c>
      <c r="I589" s="209">
        <v>5.7</v>
      </c>
      <c r="J589" s="210">
        <v>2.1777777777777776</v>
      </c>
      <c r="K589" s="210"/>
      <c r="L589" s="246">
        <v>1.5075757575757576</v>
      </c>
      <c r="M589" s="210">
        <v>4</v>
      </c>
      <c r="N589" s="245">
        <v>1.689553305688787</v>
      </c>
      <c r="O589" s="213"/>
      <c r="P589" s="214"/>
      <c r="Q589" s="214"/>
      <c r="R589" s="214"/>
      <c r="S589" s="214"/>
      <c r="T589" s="214"/>
      <c r="U589" s="214">
        <v>2.9755579171094704</v>
      </c>
      <c r="V589" s="214">
        <v>2.1052631578947367</v>
      </c>
      <c r="W589" s="214" t="s">
        <v>232</v>
      </c>
      <c r="X589" s="214">
        <v>1.2631578947368449</v>
      </c>
      <c r="Y589" s="222" t="s">
        <v>232</v>
      </c>
      <c r="Z589" s="222">
        <v>2.4083769633507823</v>
      </c>
      <c r="AA589" s="215"/>
      <c r="AB589" s="216">
        <v>2.1880889832729586</v>
      </c>
      <c r="AC589" s="177">
        <v>8.9545454545454533</v>
      </c>
      <c r="AD589" s="178">
        <v>0.84745762711864403</v>
      </c>
      <c r="AE589" s="178" t="s">
        <v>232</v>
      </c>
      <c r="AF589" s="178">
        <v>2.9655990510083039</v>
      </c>
      <c r="AG589" s="178">
        <v>4</v>
      </c>
      <c r="AH589" s="178">
        <v>2.8591352859135286</v>
      </c>
      <c r="AI589" s="178">
        <v>5.7</v>
      </c>
      <c r="AJ589" s="217">
        <v>1.5075757575757576</v>
      </c>
      <c r="AK589" s="218">
        <v>2.4776009988479459</v>
      </c>
      <c r="AL589" s="170">
        <v>42969</v>
      </c>
      <c r="AM589" s="208">
        <v>5.7273178168839038E-4</v>
      </c>
      <c r="AN589" s="209">
        <v>1.5649528802468712E-2</v>
      </c>
      <c r="AO589" s="209"/>
      <c r="AP589" s="209">
        <v>4.5093780411847847E-2</v>
      </c>
      <c r="AQ589" s="209">
        <v>2.9364133046217367E-2</v>
      </c>
      <c r="AR589" s="209">
        <v>3.4610206849461146E-3</v>
      </c>
      <c r="AS589" s="209">
        <v>2.7247992270521226E-2</v>
      </c>
      <c r="AT589" s="209">
        <v>0</v>
      </c>
      <c r="AU589" s="210">
        <v>6.6335431744157509E-4</v>
      </c>
      <c r="AV589" s="210"/>
      <c r="AW589" s="246">
        <v>1.1708765533141076E-2</v>
      </c>
      <c r="AX589" s="211">
        <v>1.3680327233427422E-2</v>
      </c>
      <c r="AY589" s="212">
        <v>4.7764630809977128E-3</v>
      </c>
      <c r="AZ589" s="177">
        <v>0</v>
      </c>
      <c r="BA589" s="178">
        <v>8.6777542680059223E-3</v>
      </c>
      <c r="BB589" s="178">
        <v>0</v>
      </c>
      <c r="BC589" s="178">
        <v>0.15628349047979456</v>
      </c>
      <c r="BD589" s="178">
        <v>4.5601090778091415E-2</v>
      </c>
      <c r="BE589" s="178">
        <v>3.337169904534136E-2</v>
      </c>
      <c r="BF589" s="178">
        <v>0</v>
      </c>
      <c r="BG589" s="217">
        <v>8.986005781382253E-2</v>
      </c>
      <c r="BH589" s="218">
        <v>3.3525639913979964E-2</v>
      </c>
      <c r="BI589" s="240" t="s">
        <v>273</v>
      </c>
    </row>
    <row r="590" spans="1:61" x14ac:dyDescent="0.2">
      <c r="A590" s="170">
        <v>42970</v>
      </c>
      <c r="B590" s="208">
        <v>2.3913043478260869</v>
      </c>
      <c r="C590" s="209">
        <v>1.3157894736842104</v>
      </c>
      <c r="D590" s="209"/>
      <c r="E590" s="209">
        <v>3.2183908045977012</v>
      </c>
      <c r="F590" s="209">
        <v>0.97402597402597402</v>
      </c>
      <c r="G590" s="209">
        <v>1.4285714285714286</v>
      </c>
      <c r="H590" s="209">
        <v>0.67796610169491522</v>
      </c>
      <c r="I590" s="209">
        <v>5.7</v>
      </c>
      <c r="J590" s="210">
        <v>2.1739130434782608</v>
      </c>
      <c r="K590" s="210"/>
      <c r="L590" s="246">
        <v>0.98859315589353602</v>
      </c>
      <c r="M590" s="210">
        <v>3.15</v>
      </c>
      <c r="N590" s="245">
        <v>1.4373528434833296</v>
      </c>
      <c r="O590" s="213"/>
      <c r="P590" s="214"/>
      <c r="Q590" s="214"/>
      <c r="R590" s="214"/>
      <c r="S590" s="214"/>
      <c r="T590" s="214"/>
      <c r="U590" s="214">
        <v>2.9755579171094704</v>
      </c>
      <c r="V590" s="214">
        <v>2.1052631578947367</v>
      </c>
      <c r="W590" s="214" t="s">
        <v>232</v>
      </c>
      <c r="X590" s="214">
        <v>1.2631578947368449</v>
      </c>
      <c r="Y590" s="222" t="s">
        <v>232</v>
      </c>
      <c r="Z590" s="222">
        <v>2.4083769633507823</v>
      </c>
      <c r="AA590" s="215"/>
      <c r="AB590" s="216">
        <v>2.1880889832729586</v>
      </c>
      <c r="AC590" s="177">
        <v>8.598726114649681</v>
      </c>
      <c r="AD590" s="178">
        <v>2.3913043478260869</v>
      </c>
      <c r="AE590" s="178" t="s">
        <v>232</v>
      </c>
      <c r="AF590" s="178">
        <v>2.9655990510083039</v>
      </c>
      <c r="AG590" s="178">
        <v>3.15</v>
      </c>
      <c r="AH590" s="178">
        <v>0.67796610169491522</v>
      </c>
      <c r="AI590" s="178">
        <v>5.7</v>
      </c>
      <c r="AJ590" s="217">
        <v>0.98859315589353602</v>
      </c>
      <c r="AK590" s="218">
        <v>1.2667021721645946</v>
      </c>
      <c r="AL590" s="170">
        <v>42970</v>
      </c>
      <c r="AM590" s="208">
        <v>7.5657868361036365E-3</v>
      </c>
      <c r="AN590" s="209">
        <v>2.095919036044917E-2</v>
      </c>
      <c r="AO590" s="209"/>
      <c r="AP590" s="209">
        <v>5.2419484810884494E-2</v>
      </c>
      <c r="AQ590" s="209">
        <v>9.7880443487391219E-3</v>
      </c>
      <c r="AR590" s="209">
        <v>1.3689656733944235E-3</v>
      </c>
      <c r="AS590" s="209">
        <v>2.9266362068337614E-2</v>
      </c>
      <c r="AT590" s="209">
        <v>0</v>
      </c>
      <c r="AU590" s="210">
        <v>8.181369915112759E-3</v>
      </c>
      <c r="AV590" s="210"/>
      <c r="AW590" s="246">
        <v>3.7468049706051443E-2</v>
      </c>
      <c r="AX590" s="211">
        <v>0</v>
      </c>
      <c r="AY590" s="212">
        <v>4.5598341717962079E-3</v>
      </c>
      <c r="AZ590" s="177">
        <v>4.0550821543762078E-2</v>
      </c>
      <c r="BA590" s="178">
        <v>0.11463313388035824</v>
      </c>
      <c r="BB590" s="178">
        <v>0</v>
      </c>
      <c r="BC590" s="178">
        <v>0</v>
      </c>
      <c r="BD590" s="178">
        <v>0</v>
      </c>
      <c r="BE590" s="178">
        <v>3.5843676752403693E-2</v>
      </c>
      <c r="BF590" s="178">
        <v>0</v>
      </c>
      <c r="BG590" s="217">
        <v>0.28755218500423213</v>
      </c>
      <c r="BH590" s="218">
        <v>5.8288337236640647E-2</v>
      </c>
      <c r="BI590" s="240" t="s">
        <v>273</v>
      </c>
    </row>
    <row r="591" spans="1:61" x14ac:dyDescent="0.2">
      <c r="A591" s="170">
        <v>42971</v>
      </c>
      <c r="B591" s="208">
        <v>1.3903743315508021</v>
      </c>
      <c r="C591" s="209">
        <v>1.1600587371512481</v>
      </c>
      <c r="D591" s="209"/>
      <c r="E591" s="209">
        <v>1.9473081328751431</v>
      </c>
      <c r="F591" s="209">
        <v>0.64935064935064934</v>
      </c>
      <c r="G591" s="209">
        <v>3.5714285714285712</v>
      </c>
      <c r="H591" s="209">
        <v>1.5254237288135595</v>
      </c>
      <c r="I591" s="209">
        <v>5.7</v>
      </c>
      <c r="J591" s="210">
        <v>4.1304347826086953</v>
      </c>
      <c r="K591" s="210"/>
      <c r="L591" s="246">
        <v>0.2988505747126437</v>
      </c>
      <c r="M591" s="210">
        <v>1.677681748856126</v>
      </c>
      <c r="N591" s="245">
        <v>1.561451298527941</v>
      </c>
      <c r="O591" s="213"/>
      <c r="P591" s="214"/>
      <c r="Q591" s="214"/>
      <c r="R591" s="214"/>
      <c r="S591" s="214"/>
      <c r="T591" s="214"/>
      <c r="U591" s="214"/>
      <c r="V591" s="214">
        <v>2.1052631578947367</v>
      </c>
      <c r="W591" s="214" t="s">
        <v>232</v>
      </c>
      <c r="X591" s="214">
        <v>1.2631578947368449</v>
      </c>
      <c r="Y591" s="222" t="s">
        <v>232</v>
      </c>
      <c r="Z591" s="222">
        <v>2.4083769633507823</v>
      </c>
      <c r="AA591" s="215"/>
      <c r="AB591" s="216">
        <v>1.9255993386607877</v>
      </c>
      <c r="AC591" s="177">
        <v>4.2857142857142856</v>
      </c>
      <c r="AD591" s="178">
        <v>1.3903743315508021</v>
      </c>
      <c r="AE591" s="178" t="s">
        <v>232</v>
      </c>
      <c r="AF591" s="178">
        <v>2.7283511269276395</v>
      </c>
      <c r="AG591" s="178">
        <v>1.677681748856126</v>
      </c>
      <c r="AH591" s="178">
        <v>1.5254237288135595</v>
      </c>
      <c r="AI591" s="178">
        <v>5.7</v>
      </c>
      <c r="AJ591" s="217">
        <v>0.2988505747126437</v>
      </c>
      <c r="AK591" s="218">
        <v>1.3273138754896796</v>
      </c>
      <c r="AL591" s="170">
        <v>42971</v>
      </c>
      <c r="AM591" s="208">
        <v>1.2714645553482265E-3</v>
      </c>
      <c r="AN591" s="209">
        <v>4.8904777507714726E-3</v>
      </c>
      <c r="AO591" s="209"/>
      <c r="AP591" s="209">
        <v>2.1684085021148495E-2</v>
      </c>
      <c r="AQ591" s="209">
        <v>0</v>
      </c>
      <c r="AR591" s="209">
        <v>4.4136621939469597E-3</v>
      </c>
      <c r="AS591" s="209">
        <v>0</v>
      </c>
      <c r="AT591" s="209">
        <v>0</v>
      </c>
      <c r="AU591" s="210">
        <v>0</v>
      </c>
      <c r="AV591" s="210"/>
      <c r="AW591" s="246">
        <v>1.7094797678385971E-2</v>
      </c>
      <c r="AX591" s="211">
        <v>9.1202181556182815E-3</v>
      </c>
      <c r="AY591" s="212">
        <v>4.3930707850901437E-3</v>
      </c>
      <c r="AZ591" s="177">
        <v>0.20275410771881039</v>
      </c>
      <c r="BA591" s="178">
        <v>1.9264614474973147E-2</v>
      </c>
      <c r="BB591" s="178">
        <v>0</v>
      </c>
      <c r="BC591" s="178">
        <v>0</v>
      </c>
      <c r="BD591" s="178">
        <v>3.0400727185394275E-2</v>
      </c>
      <c r="BE591" s="178">
        <v>0</v>
      </c>
      <c r="BF591" s="178">
        <v>0</v>
      </c>
      <c r="BG591" s="217">
        <v>0.13119568440818088</v>
      </c>
      <c r="BH591" s="218">
        <v>1.7427425153522625E-2</v>
      </c>
      <c r="BI591" s="240" t="s">
        <v>273</v>
      </c>
    </row>
    <row r="592" spans="1:61" x14ac:dyDescent="0.2">
      <c r="A592" s="170">
        <v>42972</v>
      </c>
      <c r="B592" s="208">
        <v>2.1231422505307855</v>
      </c>
      <c r="C592" s="209">
        <v>1.3241135795203767</v>
      </c>
      <c r="D592" s="209"/>
      <c r="E592" s="209">
        <v>0.80183276059564712</v>
      </c>
      <c r="F592" s="209">
        <v>1.1400651465798046</v>
      </c>
      <c r="G592" s="209">
        <v>2.8571428571428572</v>
      </c>
      <c r="H592" s="209">
        <v>1.3310580204778157</v>
      </c>
      <c r="I592" s="209">
        <v>4.25</v>
      </c>
      <c r="J592" s="210">
        <v>4.1304347826086953</v>
      </c>
      <c r="K592" s="210"/>
      <c r="L592" s="246">
        <v>0.74700815610945948</v>
      </c>
      <c r="M592" s="210">
        <v>1.3333333333333335</v>
      </c>
      <c r="N592" s="245">
        <v>1.244790094070525</v>
      </c>
      <c r="O592" s="213"/>
      <c r="P592" s="214"/>
      <c r="Q592" s="214"/>
      <c r="R592" s="214"/>
      <c r="S592" s="214"/>
      <c r="T592" s="214"/>
      <c r="U592" s="214"/>
      <c r="V592" s="214">
        <v>2.1052631578947367</v>
      </c>
      <c r="W592" s="214" t="s">
        <v>232</v>
      </c>
      <c r="X592" s="214">
        <v>1.2631578947368449</v>
      </c>
      <c r="Y592" s="222" t="s">
        <v>232</v>
      </c>
      <c r="Z592" s="222">
        <v>2.4083769633507823</v>
      </c>
      <c r="AA592" s="215"/>
      <c r="AB592" s="216">
        <v>1.9255993386607877</v>
      </c>
      <c r="AC592" s="177">
        <v>7.1428571428571423</v>
      </c>
      <c r="AD592" s="178">
        <v>2.1231422505307855</v>
      </c>
      <c r="AE592" s="178" t="s">
        <v>232</v>
      </c>
      <c r="AF592" s="178">
        <v>2.8469750889679712</v>
      </c>
      <c r="AG592" s="178">
        <v>1.3333333333333335</v>
      </c>
      <c r="AH592" s="178">
        <v>1.3310580204778157</v>
      </c>
      <c r="AI592" s="178">
        <v>4.25</v>
      </c>
      <c r="AJ592" s="217">
        <v>0.74700815610945948</v>
      </c>
      <c r="AK592" s="218">
        <v>1.2971229329520444</v>
      </c>
      <c r="AL592" s="170">
        <v>42972</v>
      </c>
      <c r="AM592" s="208">
        <v>1.5177392214742345E-3</v>
      </c>
      <c r="AN592" s="209">
        <v>8.104220272707012E-3</v>
      </c>
      <c r="AO592" s="209"/>
      <c r="AP592" s="209">
        <v>2.904234810640309E-2</v>
      </c>
      <c r="AQ592" s="209">
        <v>2.0465910910999981E-2</v>
      </c>
      <c r="AR592" s="209">
        <v>3.9649920418436047E-4</v>
      </c>
      <c r="AS592" s="209">
        <v>1.9964309956662089E-2</v>
      </c>
      <c r="AT592" s="209">
        <v>0</v>
      </c>
      <c r="AU592" s="210">
        <v>0</v>
      </c>
      <c r="AV592" s="210"/>
      <c r="AW592" s="246">
        <v>4.9176815239192519E-3</v>
      </c>
      <c r="AX592" s="211">
        <v>5.4721308933709689E-2</v>
      </c>
      <c r="AY592" s="212">
        <v>1.9725492751065344E-3</v>
      </c>
      <c r="AZ592" s="177">
        <v>0</v>
      </c>
      <c r="BA592" s="178">
        <v>2.2996048810215695E-2</v>
      </c>
      <c r="BB592" s="178">
        <v>0</v>
      </c>
      <c r="BC592" s="178">
        <v>0</v>
      </c>
      <c r="BD592" s="178">
        <v>0.18240436311236566</v>
      </c>
      <c r="BE592" s="178">
        <v>2.4451083841594723E-2</v>
      </c>
      <c r="BF592" s="178">
        <v>0</v>
      </c>
      <c r="BG592" s="217">
        <v>3.7741224281805458E-2</v>
      </c>
      <c r="BH592" s="218">
        <v>2.4664237293544732E-2</v>
      </c>
      <c r="BI592" s="240" t="s">
        <v>273</v>
      </c>
    </row>
    <row r="593" spans="1:61" x14ac:dyDescent="0.2">
      <c r="A593" s="170">
        <v>42976</v>
      </c>
      <c r="B593" s="208">
        <v>1.2738853503184715</v>
      </c>
      <c r="C593" s="209">
        <v>0.72058823529411764</v>
      </c>
      <c r="D593" s="209"/>
      <c r="E593" s="209">
        <v>2.0224719101123596</v>
      </c>
      <c r="F593" s="209">
        <v>0.64516129032258063</v>
      </c>
      <c r="G593" s="209">
        <v>2.5</v>
      </c>
      <c r="H593" s="209">
        <v>1.8493150684931507</v>
      </c>
      <c r="I593" s="209">
        <v>4.25</v>
      </c>
      <c r="J593" s="210">
        <v>4.2222222222222223</v>
      </c>
      <c r="K593" s="210"/>
      <c r="L593" s="246">
        <v>0.68602789846787104</v>
      </c>
      <c r="M593" s="210">
        <v>0.84745762711864403</v>
      </c>
      <c r="N593" s="245">
        <v>2.1447223279312229</v>
      </c>
      <c r="O593" s="213"/>
      <c r="P593" s="214"/>
      <c r="Q593" s="214"/>
      <c r="R593" s="214"/>
      <c r="S593" s="214"/>
      <c r="T593" s="214"/>
      <c r="U593" s="214"/>
      <c r="V593" s="214">
        <v>2.1052631578947367</v>
      </c>
      <c r="W593" s="214">
        <v>4.6315789473684124</v>
      </c>
      <c r="X593" s="214">
        <v>1.2631578947368449</v>
      </c>
      <c r="Y593" s="222">
        <v>2.9126213592233037</v>
      </c>
      <c r="Z593" s="222">
        <v>2.4083769633507823</v>
      </c>
      <c r="AA593" s="215"/>
      <c r="AB593" s="216">
        <v>2.664199664514816</v>
      </c>
      <c r="AC593" s="177">
        <v>5.8571428571428577</v>
      </c>
      <c r="AD593" s="178">
        <v>1.2738853503184715</v>
      </c>
      <c r="AE593" s="178" t="s">
        <v>232</v>
      </c>
      <c r="AF593" s="178">
        <v>9.8457888493475689</v>
      </c>
      <c r="AG593" s="178">
        <v>0.84745762711864403</v>
      </c>
      <c r="AH593" s="178">
        <v>1.8493150684931507</v>
      </c>
      <c r="AI593" s="178">
        <v>4.25</v>
      </c>
      <c r="AJ593" s="217">
        <v>0.68602789846787104</v>
      </c>
      <c r="AK593" s="218">
        <v>2.3067926308114854</v>
      </c>
      <c r="AL593" s="170">
        <v>42976</v>
      </c>
      <c r="AM593" s="208">
        <v>3.2187526130887534E-3</v>
      </c>
      <c r="AN593" s="209">
        <v>6.2877571081347509E-3</v>
      </c>
      <c r="AO593" s="209"/>
      <c r="AP593" s="209">
        <v>7.5698945456712088E-2</v>
      </c>
      <c r="AQ593" s="209">
        <v>2.758448861917389E-2</v>
      </c>
      <c r="AR593" s="209">
        <v>0</v>
      </c>
      <c r="AS593" s="209">
        <v>1.7902062554545347E-2</v>
      </c>
      <c r="AT593" s="209">
        <v>0</v>
      </c>
      <c r="AU593" s="210">
        <v>0.10768451753134901</v>
      </c>
      <c r="AV593" s="210"/>
      <c r="AW593" s="246">
        <v>0</v>
      </c>
      <c r="AX593" s="211">
        <v>3.5340845353020844E-2</v>
      </c>
      <c r="AY593" s="212">
        <v>3.3172834473196504E-3</v>
      </c>
      <c r="AZ593" s="177">
        <v>0.21965028336204456</v>
      </c>
      <c r="BA593" s="178">
        <v>4.8768978986193291E-2</v>
      </c>
      <c r="BB593" s="178">
        <v>0</v>
      </c>
      <c r="BC593" s="178">
        <v>0</v>
      </c>
      <c r="BD593" s="178">
        <v>0.11780281784340282</v>
      </c>
      <c r="BE593" s="178">
        <v>2.1925367488726692E-2</v>
      </c>
      <c r="BF593" s="178">
        <v>0</v>
      </c>
      <c r="BG593" s="217">
        <v>0</v>
      </c>
      <c r="BH593" s="218">
        <v>3.5691760554530799E-2</v>
      </c>
      <c r="BI593" s="240" t="s">
        <v>273</v>
      </c>
    </row>
    <row r="594" spans="1:61" x14ac:dyDescent="0.2">
      <c r="A594" s="170">
        <v>42977</v>
      </c>
      <c r="B594" s="208">
        <v>1.1752136752136753</v>
      </c>
      <c r="C594" s="209">
        <v>0.58823529411764708</v>
      </c>
      <c r="D594" s="209"/>
      <c r="E594" s="209">
        <v>3.103448275862069</v>
      </c>
      <c r="F594" s="209">
        <v>0.64935064935064934</v>
      </c>
      <c r="G594" s="209">
        <v>2.8571428571428572</v>
      </c>
      <c r="H594" s="209">
        <v>1.2567934782608696</v>
      </c>
      <c r="I594" s="209">
        <v>2.8626880155264436</v>
      </c>
      <c r="J594" s="210">
        <v>4.2222222222222223</v>
      </c>
      <c r="K594" s="210"/>
      <c r="L594" s="246">
        <v>1.4615384615384615</v>
      </c>
      <c r="M594" s="210">
        <v>0.68259385665529015</v>
      </c>
      <c r="N594" s="245">
        <v>1.3639636561611965</v>
      </c>
      <c r="O594" s="213"/>
      <c r="P594" s="214"/>
      <c r="Q594" s="214"/>
      <c r="R594" s="214"/>
      <c r="S594" s="214"/>
      <c r="T594" s="214"/>
      <c r="U594" s="214"/>
      <c r="V594" s="214"/>
      <c r="W594" s="214"/>
      <c r="X594" s="214">
        <v>1.2631578947368449</v>
      </c>
      <c r="Y594" s="222"/>
      <c r="Z594" s="222">
        <v>2.4811218985976238</v>
      </c>
      <c r="AA594" s="215"/>
      <c r="AB594" s="216">
        <v>1.8721398966672345</v>
      </c>
      <c r="AC594" s="177">
        <v>4.7142857142857144</v>
      </c>
      <c r="AD594" s="178">
        <v>1.1752136752136753</v>
      </c>
      <c r="AE594" s="178" t="s">
        <v>232</v>
      </c>
      <c r="AF594" s="178">
        <v>2.4911032028469751</v>
      </c>
      <c r="AG594" s="178">
        <v>0.68259385665529015</v>
      </c>
      <c r="AH594" s="178">
        <v>1.2567934782608696</v>
      </c>
      <c r="AI594" s="178">
        <v>2.8626880155264436</v>
      </c>
      <c r="AJ594" s="217">
        <v>1.4615384615384615</v>
      </c>
      <c r="AK594" s="218">
        <v>1.6240770931603679</v>
      </c>
      <c r="AL594" s="170">
        <v>42977</v>
      </c>
      <c r="AM594" s="208">
        <v>1.5807397174599575E-2</v>
      </c>
      <c r="AN594" s="209">
        <v>4.0800557235007716E-2</v>
      </c>
      <c r="AO594" s="209"/>
      <c r="AP594" s="209">
        <v>2.9498169713454259E-2</v>
      </c>
      <c r="AQ594" s="209">
        <v>8.8982221352173845E-4</v>
      </c>
      <c r="AR594" s="209">
        <v>5.2170947918994794E-3</v>
      </c>
      <c r="AS594" s="209">
        <v>0.18182879222067627</v>
      </c>
      <c r="AT594" s="209">
        <v>4.3480818564774912E-2</v>
      </c>
      <c r="AU594" s="210">
        <v>1.2161495819762209E-2</v>
      </c>
      <c r="AV594" s="210"/>
      <c r="AW594" s="246">
        <v>3.0325702730835385E-2</v>
      </c>
      <c r="AX594" s="211">
        <v>6.8401636167137111E-3</v>
      </c>
      <c r="AY594" s="212">
        <v>1.1370156596542389E-2</v>
      </c>
      <c r="AZ594" s="177">
        <v>0.61772418151664232</v>
      </c>
      <c r="BA594" s="178">
        <v>0.23950601779696348</v>
      </c>
      <c r="BB594" s="178">
        <v>0</v>
      </c>
      <c r="BC594" s="178">
        <v>0</v>
      </c>
      <c r="BD594" s="178">
        <v>2.2800545389045707E-2</v>
      </c>
      <c r="BE594" s="178">
        <v>0.2226929482188319</v>
      </c>
      <c r="BF594" s="178">
        <v>5.5637643716922466E-2</v>
      </c>
      <c r="BG594" s="217">
        <v>0.23273754973780034</v>
      </c>
      <c r="BH594" s="218">
        <v>0.2037384152481734</v>
      </c>
      <c r="BI594" s="240" t="s">
        <v>273</v>
      </c>
    </row>
    <row r="595" spans="1:61" x14ac:dyDescent="0.2">
      <c r="A595" s="170">
        <v>42978</v>
      </c>
      <c r="B595" s="208">
        <v>0.63424947145877375</v>
      </c>
      <c r="C595" s="209">
        <v>0.58479532163742687</v>
      </c>
      <c r="D595" s="209"/>
      <c r="E595" s="209">
        <v>3.8724373576309796</v>
      </c>
      <c r="F595" s="209">
        <v>0.64518210264847253</v>
      </c>
      <c r="G595" s="209">
        <v>2.8571428571428572</v>
      </c>
      <c r="H595" s="209">
        <v>1.2253233492171545</v>
      </c>
      <c r="I595" s="209">
        <v>6.5566037735849054</v>
      </c>
      <c r="J595" s="210">
        <v>4</v>
      </c>
      <c r="K595" s="210"/>
      <c r="L595" s="246">
        <v>1.0769230769230769</v>
      </c>
      <c r="M595" s="210">
        <v>0.85470085470085477</v>
      </c>
      <c r="N595" s="245">
        <v>1.1924934753853891</v>
      </c>
      <c r="O595" s="213"/>
      <c r="P595" s="214"/>
      <c r="Q595" s="214"/>
      <c r="R595" s="214"/>
      <c r="S595" s="214"/>
      <c r="T595" s="214"/>
      <c r="U595" s="214"/>
      <c r="V595" s="214"/>
      <c r="W595" s="214"/>
      <c r="X595" s="214"/>
      <c r="Y595" s="222"/>
      <c r="Z595" s="222">
        <v>2.4811218985976238</v>
      </c>
      <c r="AA595" s="215"/>
      <c r="AB595" s="216">
        <v>2.4811218985976238</v>
      </c>
      <c r="AC595" s="177">
        <v>4.6212482134349688</v>
      </c>
      <c r="AD595" s="178">
        <v>0.63424947145877375</v>
      </c>
      <c r="AE595" s="178">
        <v>81.300813008130078</v>
      </c>
      <c r="AF595" s="178">
        <v>2.264600715137068</v>
      </c>
      <c r="AG595" s="178">
        <v>0.85470085470085477</v>
      </c>
      <c r="AH595" s="178">
        <v>1.2253233492171545</v>
      </c>
      <c r="AI595" s="178">
        <v>6.5566037735849054</v>
      </c>
      <c r="AJ595" s="217">
        <v>1.0769230769230769</v>
      </c>
      <c r="AK595" s="218">
        <v>1.3279122765429088</v>
      </c>
      <c r="AL595" s="170">
        <v>42978</v>
      </c>
      <c r="AM595" s="208">
        <v>5.7273178168839038E-4</v>
      </c>
      <c r="AN595" s="209">
        <v>3.4931983934081946E-4</v>
      </c>
      <c r="AO595" s="209"/>
      <c r="AP595" s="209">
        <v>1.6279343108970342E-3</v>
      </c>
      <c r="AQ595" s="209">
        <v>3.5592888540869538E-3</v>
      </c>
      <c r="AR595" s="209">
        <v>0</v>
      </c>
      <c r="AS595" s="209">
        <v>9.6530729460783723E-3</v>
      </c>
      <c r="AT595" s="209">
        <v>3.8365428145389628E-3</v>
      </c>
      <c r="AU595" s="210">
        <v>0</v>
      </c>
      <c r="AV595" s="210"/>
      <c r="AW595" s="246">
        <v>0</v>
      </c>
      <c r="AX595" s="211">
        <v>1.9380463580688852E-2</v>
      </c>
      <c r="AY595" s="212">
        <v>3.9156697172649396E-4</v>
      </c>
      <c r="AZ595" s="177">
        <v>6.7584702572936793E-3</v>
      </c>
      <c r="BA595" s="178">
        <v>8.6777542680059223E-3</v>
      </c>
      <c r="BB595" s="178">
        <v>0</v>
      </c>
      <c r="BC595" s="178">
        <v>5.5235329275603068E-2</v>
      </c>
      <c r="BD595" s="178">
        <v>6.4601545268962834E-2</v>
      </c>
      <c r="BE595" s="178">
        <v>1.182250207725459E-2</v>
      </c>
      <c r="BF595" s="178">
        <v>4.9092038573755117E-3</v>
      </c>
      <c r="BG595" s="217">
        <v>0</v>
      </c>
      <c r="BH595" s="218">
        <v>1.4769004367392057E-2</v>
      </c>
      <c r="BI595" s="240" t="s">
        <v>273</v>
      </c>
    </row>
    <row r="596" spans="1:61" x14ac:dyDescent="0.2">
      <c r="A596" s="170">
        <v>42979</v>
      </c>
      <c r="B596" s="208">
        <v>0.52854122621564481</v>
      </c>
      <c r="C596" s="209">
        <v>0.55555555555555558</v>
      </c>
      <c r="D596" s="209"/>
      <c r="E596" s="209">
        <v>3.7931034482758621</v>
      </c>
      <c r="F596" s="209">
        <v>0.64935064935064934</v>
      </c>
      <c r="G596" s="209">
        <v>2.1428571428571428</v>
      </c>
      <c r="H596" s="209">
        <v>0.93039283252929017</v>
      </c>
      <c r="I596" s="209">
        <v>6.132075471698113</v>
      </c>
      <c r="J596" s="210">
        <v>1.4888888888888889</v>
      </c>
      <c r="K596" s="210"/>
      <c r="L596" s="246">
        <v>1.556420233463035</v>
      </c>
      <c r="M596" s="210">
        <v>0.85470085470085477</v>
      </c>
      <c r="N596" s="245">
        <v>0.84293341676313738</v>
      </c>
      <c r="O596" s="213"/>
      <c r="P596" s="214"/>
      <c r="Q596" s="214"/>
      <c r="R596" s="214"/>
      <c r="S596" s="214">
        <v>2.941176470588232</v>
      </c>
      <c r="T596" s="214">
        <v>3.3673469387755075</v>
      </c>
      <c r="U596" s="214"/>
      <c r="V596" s="214"/>
      <c r="W596" s="214"/>
      <c r="X596" s="214"/>
      <c r="Y596" s="222"/>
      <c r="Z596" s="222">
        <v>2.9473684210526288</v>
      </c>
      <c r="AA596" s="215"/>
      <c r="AB596" s="216">
        <v>3.0852972768054561</v>
      </c>
      <c r="AC596" s="177">
        <v>2.6252983293556085</v>
      </c>
      <c r="AD596" s="178">
        <v>0.52854122621564481</v>
      </c>
      <c r="AE596" s="178">
        <v>81.300813008130078</v>
      </c>
      <c r="AF596" s="178">
        <v>4.2908224076281289</v>
      </c>
      <c r="AG596" s="178">
        <v>0.85470085470085477</v>
      </c>
      <c r="AH596" s="178">
        <v>0.93039283252929017</v>
      </c>
      <c r="AI596" s="178">
        <v>6.132075471698113</v>
      </c>
      <c r="AJ596" s="217">
        <v>1.556420233463035</v>
      </c>
      <c r="AK596" s="218">
        <v>1.0964988073735533</v>
      </c>
      <c r="AL596" s="170">
        <v>42979</v>
      </c>
      <c r="AM596" s="208">
        <v>5.286314344983843E-3</v>
      </c>
      <c r="AN596" s="209">
        <v>3.4931983934081946E-4</v>
      </c>
      <c r="AO596" s="209"/>
      <c r="AP596" s="209">
        <v>3.2558686217940684E-3</v>
      </c>
      <c r="AQ596" s="209">
        <v>1.9576088697478244E-2</v>
      </c>
      <c r="AR596" s="209">
        <v>0</v>
      </c>
      <c r="AS596" s="209">
        <v>3.7734739698306367E-3</v>
      </c>
      <c r="AT596" s="209">
        <v>0</v>
      </c>
      <c r="AU596" s="210">
        <v>0</v>
      </c>
      <c r="AV596" s="210"/>
      <c r="AW596" s="246">
        <v>1.7563148299711614E-3</v>
      </c>
      <c r="AX596" s="211">
        <v>0</v>
      </c>
      <c r="AY596" s="212">
        <v>9.4090518675823498E-4</v>
      </c>
      <c r="AZ596" s="177">
        <v>9.4618583602111506E-2</v>
      </c>
      <c r="BA596" s="178">
        <v>8.0095671893694667E-2</v>
      </c>
      <c r="BB596" s="178">
        <v>0</v>
      </c>
      <c r="BC596" s="178">
        <v>0</v>
      </c>
      <c r="BD596" s="178">
        <v>0</v>
      </c>
      <c r="BE596" s="178">
        <v>4.6215235392904307E-3</v>
      </c>
      <c r="BF596" s="178">
        <v>0</v>
      </c>
      <c r="BG596" s="217">
        <v>1.3479008672073379E-2</v>
      </c>
      <c r="BH596" s="218">
        <v>2.865186847274059E-2</v>
      </c>
      <c r="BI596" s="240" t="s">
        <v>273</v>
      </c>
    </row>
    <row r="597" spans="1:61" x14ac:dyDescent="0.2">
      <c r="A597" s="170">
        <v>42982</v>
      </c>
      <c r="B597" s="208">
        <v>0.21164021164021166</v>
      </c>
      <c r="C597" s="209">
        <v>0.56521739130434789</v>
      </c>
      <c r="D597" s="209"/>
      <c r="E597" s="209">
        <v>2.1839080459770113</v>
      </c>
      <c r="F597" s="209">
        <v>1.2580645161290323</v>
      </c>
      <c r="G597" s="209">
        <v>7.1428571428571423</v>
      </c>
      <c r="H597" s="209">
        <v>0.89624267493967591</v>
      </c>
      <c r="I597" s="209">
        <v>5.1886792452830193</v>
      </c>
      <c r="J597" s="210">
        <v>3.5555555555555554</v>
      </c>
      <c r="K597" s="210"/>
      <c r="L597" s="246">
        <v>3.1171875</v>
      </c>
      <c r="M597" s="210">
        <v>1.6949152542372881</v>
      </c>
      <c r="N597" s="245">
        <v>1.5001576480691452</v>
      </c>
      <c r="O597" s="213"/>
      <c r="P597" s="214"/>
      <c r="Q597" s="214"/>
      <c r="R597" s="214"/>
      <c r="S597" s="214">
        <v>2.941176470588232</v>
      </c>
      <c r="T597" s="214">
        <v>3.3673469387755075</v>
      </c>
      <c r="U597" s="214"/>
      <c r="V597" s="214"/>
      <c r="W597" s="214"/>
      <c r="X597" s="214"/>
      <c r="Y597" s="222"/>
      <c r="Z597" s="222">
        <v>2.931937172774866</v>
      </c>
      <c r="AA597" s="215"/>
      <c r="AB597" s="216">
        <v>3.0801535273795353</v>
      </c>
      <c r="AC597" s="177">
        <v>2.8639618138424821</v>
      </c>
      <c r="AD597" s="178">
        <v>0.21164021164021166</v>
      </c>
      <c r="AE597" s="178">
        <v>81.300813008130078</v>
      </c>
      <c r="AF597" s="178">
        <v>4.052443384982122</v>
      </c>
      <c r="AG597" s="178">
        <v>1.6949152542372881</v>
      </c>
      <c r="AH597" s="178">
        <v>0.89624267493967591</v>
      </c>
      <c r="AI597" s="178">
        <v>5.1886792452830193</v>
      </c>
      <c r="AJ597" s="217">
        <v>3.1171875</v>
      </c>
      <c r="AK597" s="218">
        <v>1.942325391784574</v>
      </c>
      <c r="AL597" s="170">
        <v>42982</v>
      </c>
      <c r="AM597" s="208">
        <v>3.8544848907628671E-3</v>
      </c>
      <c r="AN597" s="209">
        <v>6.7418728992778162E-2</v>
      </c>
      <c r="AO597" s="209"/>
      <c r="AP597" s="209">
        <v>2.6893474816019003E-2</v>
      </c>
      <c r="AQ597" s="209">
        <v>2.0465910910999981E-2</v>
      </c>
      <c r="AR597" s="209">
        <v>2.6085473959497397E-3</v>
      </c>
      <c r="AS597" s="209">
        <v>1.7331653698640717E-2</v>
      </c>
      <c r="AT597" s="209">
        <v>0</v>
      </c>
      <c r="AU597" s="210">
        <v>4.4223621162771667E-3</v>
      </c>
      <c r="AV597" s="210"/>
      <c r="AW597" s="246">
        <v>1.8148586576368669E-2</v>
      </c>
      <c r="AX597" s="211">
        <v>5.4721308933709696E-3</v>
      </c>
      <c r="AY597" s="212">
        <v>4.562286574541885E-3</v>
      </c>
      <c r="AZ597" s="177">
        <v>0</v>
      </c>
      <c r="BA597" s="178">
        <v>5.8401286223679863E-2</v>
      </c>
      <c r="BB597" s="178">
        <v>0</v>
      </c>
      <c r="BC597" s="178">
        <v>0</v>
      </c>
      <c r="BD597" s="178">
        <v>1.8240436311236567E-2</v>
      </c>
      <c r="BE597" s="178">
        <v>2.1226765093252557E-2</v>
      </c>
      <c r="BF597" s="178">
        <v>0</v>
      </c>
      <c r="BG597" s="217">
        <v>0.13928308961142494</v>
      </c>
      <c r="BH597" s="218">
        <v>3.0694914076896489E-2</v>
      </c>
      <c r="BI597" s="240" t="s">
        <v>273</v>
      </c>
    </row>
    <row r="598" spans="1:61" x14ac:dyDescent="0.2">
      <c r="A598" s="170">
        <v>42983</v>
      </c>
      <c r="B598" s="208">
        <v>1.6842105263157894</v>
      </c>
      <c r="C598" s="209">
        <v>0.58394160583941601</v>
      </c>
      <c r="D598" s="209"/>
      <c r="E598" s="209">
        <v>2.0689655172413794</v>
      </c>
      <c r="F598" s="209">
        <v>1.129032258064516</v>
      </c>
      <c r="G598" s="209">
        <v>6.0714285714285712</v>
      </c>
      <c r="H598" s="209">
        <v>0.92465753424657537</v>
      </c>
      <c r="I598" s="209">
        <v>5.9633027522935782</v>
      </c>
      <c r="J598" s="210">
        <v>10.422222222222221</v>
      </c>
      <c r="K598" s="210"/>
      <c r="L598" s="246">
        <v>0.5390625</v>
      </c>
      <c r="M598" s="210">
        <v>0.81355932203389836</v>
      </c>
      <c r="N598" s="245">
        <v>1.227805928742957</v>
      </c>
      <c r="O598" s="213"/>
      <c r="P598" s="214"/>
      <c r="Q598" s="214"/>
      <c r="R598" s="214"/>
      <c r="S598" s="214">
        <v>2.941176470588232</v>
      </c>
      <c r="T598" s="214">
        <v>3.3673469387755075</v>
      </c>
      <c r="U598" s="214"/>
      <c r="V598" s="214"/>
      <c r="W598" s="214"/>
      <c r="X598" s="214"/>
      <c r="Y598" s="222">
        <v>5.4347826086956523</v>
      </c>
      <c r="Z598" s="222">
        <v>2.4210526315789442</v>
      </c>
      <c r="AA598" s="215"/>
      <c r="AB598" s="216">
        <v>3.5410896624095844</v>
      </c>
      <c r="AC598" s="177">
        <v>4.3914081145584722</v>
      </c>
      <c r="AD598" s="178">
        <v>1.6842105263157894</v>
      </c>
      <c r="AE598" s="178">
        <v>81.300813008130078</v>
      </c>
      <c r="AF598" s="178">
        <v>0.59594755661501786</v>
      </c>
      <c r="AG598" s="178">
        <v>0.81355932203389836</v>
      </c>
      <c r="AH598" s="178">
        <v>0.92465753424657537</v>
      </c>
      <c r="AI598" s="178">
        <v>5.9633027522935782</v>
      </c>
      <c r="AJ598" s="217">
        <v>0.5390625</v>
      </c>
      <c r="AK598" s="218">
        <v>1.177457002476636</v>
      </c>
      <c r="AL598" s="170">
        <v>42983</v>
      </c>
      <c r="AM598" s="208">
        <v>1.6471766041358107E-2</v>
      </c>
      <c r="AN598" s="209">
        <v>4.5411579114306537E-3</v>
      </c>
      <c r="AO598" s="209"/>
      <c r="AP598" s="209">
        <v>1.9535211730764411E-2</v>
      </c>
      <c r="AQ598" s="209">
        <v>1.6016799843391289E-2</v>
      </c>
      <c r="AR598" s="209">
        <v>0</v>
      </c>
      <c r="AS598" s="209">
        <v>7.4855192936407758E-2</v>
      </c>
      <c r="AT598" s="209">
        <v>2.5576952096926418E-2</v>
      </c>
      <c r="AU598" s="210">
        <v>2.2111810581385834E-3</v>
      </c>
      <c r="AV598" s="210"/>
      <c r="AW598" s="246">
        <v>1.1825853188472487E-2</v>
      </c>
      <c r="AX598" s="211">
        <v>3.5340845353020844E-2</v>
      </c>
      <c r="AY598" s="212">
        <v>4.6031599536365091E-3</v>
      </c>
      <c r="AZ598" s="177">
        <v>0</v>
      </c>
      <c r="BA598" s="178">
        <v>0.24957221274785035</v>
      </c>
      <c r="BB598" s="178">
        <v>0</v>
      </c>
      <c r="BC598" s="178">
        <v>0</v>
      </c>
      <c r="BD598" s="178">
        <v>0.11780281784340282</v>
      </c>
      <c r="BE598" s="178">
        <v>9.1678129744528783E-2</v>
      </c>
      <c r="BF598" s="178">
        <v>3.2728025715836745E-2</v>
      </c>
      <c r="BG598" s="217">
        <v>9.0758658391960748E-2</v>
      </c>
      <c r="BH598" s="218">
        <v>0.12154890594363661</v>
      </c>
      <c r="BI598" s="240" t="s">
        <v>273</v>
      </c>
    </row>
    <row r="599" spans="1:61" x14ac:dyDescent="0.2">
      <c r="A599" s="170">
        <v>42984</v>
      </c>
      <c r="B599" s="208">
        <v>2.0408163265306123</v>
      </c>
      <c r="C599" s="209">
        <v>2.842857142857143</v>
      </c>
      <c r="D599" s="209"/>
      <c r="E599" s="209">
        <v>1.4857142857142858</v>
      </c>
      <c r="F599" s="209">
        <v>2.2479126525369297</v>
      </c>
      <c r="G599" s="209">
        <v>2.5</v>
      </c>
      <c r="H599" s="209">
        <v>0.98673018033344673</v>
      </c>
      <c r="I599" s="209">
        <v>3.669724770642202</v>
      </c>
      <c r="J599" s="210">
        <v>10.422222222222221</v>
      </c>
      <c r="K599" s="210"/>
      <c r="L599" s="246">
        <v>0.7734375</v>
      </c>
      <c r="M599" s="210">
        <v>0.74576271186440679</v>
      </c>
      <c r="N599" s="245">
        <v>1.7984769118369945</v>
      </c>
      <c r="O599" s="213"/>
      <c r="P599" s="214"/>
      <c r="Q599" s="214"/>
      <c r="R599" s="214"/>
      <c r="S599" s="214">
        <v>2.941176470588232</v>
      </c>
      <c r="T599" s="214">
        <v>3.3673469387755075</v>
      </c>
      <c r="U599" s="214"/>
      <c r="V599" s="214"/>
      <c r="W599" s="214"/>
      <c r="X599" s="214"/>
      <c r="Y599" s="222">
        <v>5.4347826086956523</v>
      </c>
      <c r="Z599" s="222">
        <v>2.4210526315789442</v>
      </c>
      <c r="AA599" s="215"/>
      <c r="AB599" s="216">
        <v>3.5410896624095844</v>
      </c>
      <c r="AC599" s="177">
        <v>4.395604395604396</v>
      </c>
      <c r="AD599" s="178">
        <v>2.0408163265306123</v>
      </c>
      <c r="AE599" s="178">
        <v>81.300813008130078</v>
      </c>
      <c r="AF599" s="178">
        <v>1.0843373493975903</v>
      </c>
      <c r="AG599" s="178">
        <v>0.74576271186440679</v>
      </c>
      <c r="AH599" s="178">
        <v>0.98673018033344673</v>
      </c>
      <c r="AI599" s="178">
        <v>3.669724770642202</v>
      </c>
      <c r="AJ599" s="217">
        <v>0.7734375</v>
      </c>
      <c r="AK599" s="218">
        <v>1.1089147407075304</v>
      </c>
      <c r="AL599" s="170">
        <v>42984</v>
      </c>
      <c r="AM599" s="208">
        <v>7.113328728569809E-3</v>
      </c>
      <c r="AN599" s="209">
        <v>3.3115520769509688E-2</v>
      </c>
      <c r="AO599" s="209"/>
      <c r="AP599" s="209">
        <v>6.5117372435881367E-3</v>
      </c>
      <c r="AQ599" s="209">
        <v>0.11122777669021729</v>
      </c>
      <c r="AR599" s="209">
        <v>2.9215730834637087E-4</v>
      </c>
      <c r="AS599" s="209">
        <v>6.5816406450534354E-2</v>
      </c>
      <c r="AT599" s="209">
        <v>0</v>
      </c>
      <c r="AU599" s="210">
        <v>0</v>
      </c>
      <c r="AV599" s="210"/>
      <c r="AW599" s="246">
        <v>7.9619605625359316E-3</v>
      </c>
      <c r="AX599" s="211">
        <v>3.7620899891925415E-2</v>
      </c>
      <c r="AY599" s="212">
        <v>3.3140135769920802E-3</v>
      </c>
      <c r="AZ599" s="177">
        <v>8.1101643087524138E-3</v>
      </c>
      <c r="BA599" s="178">
        <v>0.10777770800863357</v>
      </c>
      <c r="BB599" s="178">
        <v>0</v>
      </c>
      <c r="BC599" s="178">
        <v>0.26902854494234907</v>
      </c>
      <c r="BD599" s="178">
        <v>0.12540299963975141</v>
      </c>
      <c r="BE599" s="178">
        <v>8.0607968708554023E-2</v>
      </c>
      <c r="BF599" s="178">
        <v>0</v>
      </c>
      <c r="BG599" s="217">
        <v>6.1104839313399321E-2</v>
      </c>
      <c r="BH599" s="218">
        <v>9.3906252769334495E-2</v>
      </c>
      <c r="BI599" s="240" t="s">
        <v>273</v>
      </c>
    </row>
    <row r="600" spans="1:61" x14ac:dyDescent="0.2">
      <c r="A600" s="170">
        <v>42985</v>
      </c>
      <c r="B600" s="208">
        <v>2.3711340206185567</v>
      </c>
      <c r="C600" s="209">
        <v>2.7100271002710028</v>
      </c>
      <c r="D600" s="209"/>
      <c r="E600" s="209">
        <v>1.3714285714285714</v>
      </c>
      <c r="F600" s="209">
        <v>0.4838709677419355</v>
      </c>
      <c r="G600" s="209">
        <v>4.3636363636363642</v>
      </c>
      <c r="H600" s="209">
        <v>0.95302927161334239</v>
      </c>
      <c r="I600" s="209">
        <v>10.244988864142538</v>
      </c>
      <c r="J600" s="210">
        <v>10.422222222222221</v>
      </c>
      <c r="K600" s="210"/>
      <c r="L600" s="246">
        <v>2.4162371134020622</v>
      </c>
      <c r="M600" s="210">
        <v>0.80300700495472421</v>
      </c>
      <c r="N600" s="245">
        <v>2.6947487642733101</v>
      </c>
      <c r="O600" s="213"/>
      <c r="P600" s="214"/>
      <c r="Q600" s="214"/>
      <c r="R600" s="214"/>
      <c r="S600" s="214">
        <v>2.941176470588232</v>
      </c>
      <c r="T600" s="214">
        <v>3.3673469387755075</v>
      </c>
      <c r="U600" s="214"/>
      <c r="V600" s="214"/>
      <c r="W600" s="214"/>
      <c r="X600" s="214"/>
      <c r="Y600" s="222"/>
      <c r="Z600" s="222">
        <v>1.0526315789473684</v>
      </c>
      <c r="AA600" s="215"/>
      <c r="AB600" s="216">
        <v>2.4537183294370357</v>
      </c>
      <c r="AC600" s="177">
        <v>1.4992503748125936</v>
      </c>
      <c r="AD600" s="178">
        <v>2.3711340206185567</v>
      </c>
      <c r="AE600" s="178">
        <v>125</v>
      </c>
      <c r="AF600" s="178">
        <v>0.72289156626506024</v>
      </c>
      <c r="AG600" s="178">
        <v>0.80300700495472421</v>
      </c>
      <c r="AH600" s="178">
        <v>0.95302927161334239</v>
      </c>
      <c r="AI600" s="178">
        <v>10.244988864142538</v>
      </c>
      <c r="AJ600" s="217">
        <v>2.4162371134020622</v>
      </c>
      <c r="AK600" s="218">
        <v>2.6912964529394543</v>
      </c>
      <c r="AL600" s="170">
        <v>42985</v>
      </c>
      <c r="AM600" s="208">
        <v>7.6688785568075468E-3</v>
      </c>
      <c r="AN600" s="209">
        <v>2.473184462533002E-2</v>
      </c>
      <c r="AO600" s="209"/>
      <c r="AP600" s="209">
        <v>0</v>
      </c>
      <c r="AQ600" s="209">
        <v>4.5380932889608656E-2</v>
      </c>
      <c r="AR600" s="209">
        <v>6.2605137502793756E-3</v>
      </c>
      <c r="AS600" s="209">
        <v>2.3957171947994509E-2</v>
      </c>
      <c r="AT600" s="209">
        <v>8.0311629584348954E-2</v>
      </c>
      <c r="AU600" s="210">
        <v>0</v>
      </c>
      <c r="AV600" s="210"/>
      <c r="AW600" s="246">
        <v>1.0420801324495558E-2</v>
      </c>
      <c r="AX600" s="211">
        <v>2.0748496304031593E-2</v>
      </c>
      <c r="AY600" s="212">
        <v>7.1806352393434724E-3</v>
      </c>
      <c r="AZ600" s="177">
        <v>4.3254209646679552E-2</v>
      </c>
      <c r="BA600" s="178">
        <v>0.11619512964859931</v>
      </c>
      <c r="BB600" s="178">
        <v>1.7704125507608536E-2</v>
      </c>
      <c r="BC600" s="178">
        <v>0.19072434285164119</v>
      </c>
      <c r="BD600" s="178">
        <v>6.9161654346771975E-2</v>
      </c>
      <c r="BE600" s="178">
        <v>2.9341300609913662E-2</v>
      </c>
      <c r="BF600" s="178">
        <v>0.10276600074772739</v>
      </c>
      <c r="BG600" s="217">
        <v>7.9975451454302043E-2</v>
      </c>
      <c r="BH600" s="218">
        <v>7.4780392113561772E-2</v>
      </c>
      <c r="BI600" s="240" t="s">
        <v>273</v>
      </c>
    </row>
    <row r="601" spans="1:61" x14ac:dyDescent="0.2">
      <c r="A601" s="170">
        <v>42989</v>
      </c>
      <c r="B601" s="208">
        <v>2.1649484536082473</v>
      </c>
      <c r="C601" s="209">
        <v>0.42253521126760557</v>
      </c>
      <c r="D601" s="209"/>
      <c r="E601" s="209">
        <v>0.79096045197740106</v>
      </c>
      <c r="F601" s="209">
        <v>0.64297253634894991</v>
      </c>
      <c r="G601" s="209">
        <v>8.7272727272727284</v>
      </c>
      <c r="H601" s="209">
        <v>0.6872852233676976</v>
      </c>
      <c r="I601" s="209">
        <v>2.6280623608017817</v>
      </c>
      <c r="J601" s="210">
        <v>10.888888888888888</v>
      </c>
      <c r="K601" s="210"/>
      <c r="L601" s="246">
        <v>2.3488335184891285</v>
      </c>
      <c r="M601" s="210">
        <v>0.85470085470085477</v>
      </c>
      <c r="N601" s="245">
        <v>1.4852742988777987</v>
      </c>
      <c r="O601" s="213"/>
      <c r="P601" s="214"/>
      <c r="Q601" s="214"/>
      <c r="R601" s="214"/>
      <c r="S601" s="214">
        <v>2.941176470588232</v>
      </c>
      <c r="T601" s="214">
        <v>3.3673469387755075</v>
      </c>
      <c r="U601" s="214"/>
      <c r="V601" s="214"/>
      <c r="W601" s="214"/>
      <c r="X601" s="214">
        <v>4.6777546777546775</v>
      </c>
      <c r="Y601" s="222"/>
      <c r="Z601" s="222">
        <v>3.4736842105263128</v>
      </c>
      <c r="AA601" s="215"/>
      <c r="AB601" s="216">
        <v>3.6149905744111828</v>
      </c>
      <c r="AC601" s="177">
        <v>4.95</v>
      </c>
      <c r="AD601" s="178">
        <v>2.1649484536082473</v>
      </c>
      <c r="AE601" s="178">
        <v>125</v>
      </c>
      <c r="AF601" s="178">
        <v>0.24420024420024419</v>
      </c>
      <c r="AG601" s="178">
        <v>0.85470085470085477</v>
      </c>
      <c r="AH601" s="178">
        <v>0.6872852233676976</v>
      </c>
      <c r="AI601" s="178">
        <v>2.6280623608017817</v>
      </c>
      <c r="AJ601" s="217">
        <v>2.3488335184891285</v>
      </c>
      <c r="AK601" s="218">
        <v>1.1551642593277809</v>
      </c>
      <c r="AL601" s="170">
        <v>42989</v>
      </c>
      <c r="AM601" s="208">
        <v>6.3000495985722936E-3</v>
      </c>
      <c r="AN601" s="209">
        <v>3.9543005813380765E-2</v>
      </c>
      <c r="AO601" s="209"/>
      <c r="AP601" s="209">
        <v>4.3628639532040513E-2</v>
      </c>
      <c r="AQ601" s="209">
        <v>8.0973821430478182E-2</v>
      </c>
      <c r="AR601" s="209">
        <v>3.7656990207930443E-3</v>
      </c>
      <c r="AS601" s="209">
        <v>7.9418463783644793E-3</v>
      </c>
      <c r="AT601" s="209">
        <v>0</v>
      </c>
      <c r="AU601" s="210">
        <v>0</v>
      </c>
      <c r="AV601" s="210"/>
      <c r="AW601" s="246">
        <v>1.6392271746397504E-3</v>
      </c>
      <c r="AX601" s="211">
        <v>1.2540299963975139E-2</v>
      </c>
      <c r="AY601" s="212">
        <v>5.6863044996440341E-3</v>
      </c>
      <c r="AZ601" s="177">
        <v>9.9349512782217084E-2</v>
      </c>
      <c r="BA601" s="178">
        <v>9.5455296948065149E-2</v>
      </c>
      <c r="BB601" s="178">
        <v>0</v>
      </c>
      <c r="BC601" s="178">
        <v>0.89611198907125456</v>
      </c>
      <c r="BD601" s="178">
        <v>4.1800999879917131E-2</v>
      </c>
      <c r="BE601" s="178">
        <v>9.7266948908321851E-3</v>
      </c>
      <c r="BF601" s="178">
        <v>0</v>
      </c>
      <c r="BG601" s="217">
        <v>1.2580408093935156E-2</v>
      </c>
      <c r="BH601" s="218">
        <v>0.10473685597208865</v>
      </c>
      <c r="BI601" s="240" t="s">
        <v>273</v>
      </c>
    </row>
    <row r="602" spans="1:61" x14ac:dyDescent="0.2">
      <c r="A602" s="170">
        <v>42990</v>
      </c>
      <c r="B602" s="208">
        <v>1.1398963730569949</v>
      </c>
      <c r="C602" s="209">
        <v>0.56338028169014087</v>
      </c>
      <c r="D602" s="209"/>
      <c r="E602" s="209">
        <v>2.2471910112359552</v>
      </c>
      <c r="F602" s="209">
        <v>1.935483870967742</v>
      </c>
      <c r="G602" s="209">
        <v>3.7453183520599254</v>
      </c>
      <c r="H602" s="209">
        <v>0.69444444444444442</v>
      </c>
      <c r="I602" s="209">
        <v>6.3181818181818183</v>
      </c>
      <c r="J602" s="210">
        <v>8.8888888888888893</v>
      </c>
      <c r="K602" s="210"/>
      <c r="L602" s="246">
        <v>2.635658914728682</v>
      </c>
      <c r="M602" s="210">
        <v>0.83760683760683763</v>
      </c>
      <c r="N602" s="245">
        <v>1.1984299278469428</v>
      </c>
      <c r="O602" s="213"/>
      <c r="P602" s="214"/>
      <c r="Q602" s="214"/>
      <c r="R602" s="214"/>
      <c r="S602" s="214">
        <v>2.941176470588232</v>
      </c>
      <c r="T602" s="214">
        <v>3.3673469387755075</v>
      </c>
      <c r="U602" s="214"/>
      <c r="V602" s="214"/>
      <c r="W602" s="214"/>
      <c r="X602" s="214">
        <v>4.6777546777546775</v>
      </c>
      <c r="Y602" s="222"/>
      <c r="Z602" s="222">
        <v>3.4736842105263128</v>
      </c>
      <c r="AA602" s="215"/>
      <c r="AB602" s="216">
        <v>3.6149905744111828</v>
      </c>
      <c r="AC602" s="177">
        <v>5</v>
      </c>
      <c r="AD602" s="178">
        <v>1.1398963730569949</v>
      </c>
      <c r="AE602" s="178">
        <v>125</v>
      </c>
      <c r="AF602" s="178">
        <v>0.24420024420024419</v>
      </c>
      <c r="AG602" s="178">
        <v>0.83760683760683763</v>
      </c>
      <c r="AH602" s="178">
        <v>0.69444444444444442</v>
      </c>
      <c r="AI602" s="178">
        <v>6.3181818181818183</v>
      </c>
      <c r="AJ602" s="217">
        <v>2.635658914728682</v>
      </c>
      <c r="AK602" s="218">
        <v>1.2363973421497239</v>
      </c>
      <c r="AL602" s="170">
        <v>42990</v>
      </c>
      <c r="AM602" s="208">
        <v>6.0938661571644731E-3</v>
      </c>
      <c r="AN602" s="209">
        <v>7.0213287707504721E-2</v>
      </c>
      <c r="AO602" s="209"/>
      <c r="AP602" s="209">
        <v>0.12795563683650688</v>
      </c>
      <c r="AQ602" s="209">
        <v>2.0465910910999981E-2</v>
      </c>
      <c r="AR602" s="209">
        <v>1.0434189583798959E-5</v>
      </c>
      <c r="AS602" s="209">
        <v>9.617970862638088E-2</v>
      </c>
      <c r="AT602" s="209">
        <v>1.2788476048463209E-2</v>
      </c>
      <c r="AU602" s="210">
        <v>0</v>
      </c>
      <c r="AV602" s="210"/>
      <c r="AW602" s="246">
        <v>1.9202375474351364E-2</v>
      </c>
      <c r="AX602" s="211">
        <v>1.1400272694522852E-3</v>
      </c>
      <c r="AY602" s="212">
        <v>6.9018787939181397E-3</v>
      </c>
      <c r="AZ602" s="177">
        <v>6.5557161495748695E-2</v>
      </c>
      <c r="BA602" s="178">
        <v>9.233130541158302E-2</v>
      </c>
      <c r="BB602" s="178">
        <v>0</v>
      </c>
      <c r="BC602" s="178">
        <v>0.27877595599098492</v>
      </c>
      <c r="BD602" s="178">
        <v>3.8000908981742844E-3</v>
      </c>
      <c r="BE602" s="178">
        <v>0.11779511160610029</v>
      </c>
      <c r="BF602" s="178">
        <v>1.6364012857918372E-2</v>
      </c>
      <c r="BG602" s="217">
        <v>0.14737049481466893</v>
      </c>
      <c r="BH602" s="218">
        <v>0.10904448224591134</v>
      </c>
      <c r="BI602" s="240" t="s">
        <v>273</v>
      </c>
    </row>
    <row r="603" spans="1:61" x14ac:dyDescent="0.2">
      <c r="A603" s="170">
        <v>42991</v>
      </c>
      <c r="B603" s="208">
        <v>0.82644628099173556</v>
      </c>
      <c r="C603" s="209">
        <v>1.394169835234474</v>
      </c>
      <c r="D603" s="209"/>
      <c r="E603" s="209">
        <v>1.7977528089887642</v>
      </c>
      <c r="F603" s="209">
        <v>1.935483870967742</v>
      </c>
      <c r="G603" s="209">
        <v>1.8518518518518516</v>
      </c>
      <c r="H603" s="209">
        <v>0.59027777777777779</v>
      </c>
      <c r="I603" s="209">
        <v>3.5874439461883409</v>
      </c>
      <c r="J603" s="210">
        <v>8.8888888888888893</v>
      </c>
      <c r="K603" s="210"/>
      <c r="L603" s="246">
        <v>1.4341085271317828</v>
      </c>
      <c r="M603" s="210">
        <v>2.5432349949135302</v>
      </c>
      <c r="N603" s="245">
        <v>1.229656823496085</v>
      </c>
      <c r="O603" s="213"/>
      <c r="P603" s="214"/>
      <c r="Q603" s="214"/>
      <c r="R603" s="214"/>
      <c r="S603" s="214">
        <v>2.941176470588232</v>
      </c>
      <c r="T603" s="214">
        <v>3.3673469387755075</v>
      </c>
      <c r="U603" s="214"/>
      <c r="V603" s="214"/>
      <c r="W603" s="214"/>
      <c r="X603" s="214">
        <v>3.1578947368421053</v>
      </c>
      <c r="Y603" s="222">
        <v>5.2631578947368416</v>
      </c>
      <c r="Z603" s="222">
        <v>3.4736842105263128</v>
      </c>
      <c r="AA603" s="215"/>
      <c r="AB603" s="216">
        <v>3.6406520502937996</v>
      </c>
      <c r="AC603" s="177">
        <v>4.95</v>
      </c>
      <c r="AD603" s="178">
        <v>0.82644628099173556</v>
      </c>
      <c r="AE603" s="178">
        <v>125</v>
      </c>
      <c r="AF603" s="178" t="s">
        <v>232</v>
      </c>
      <c r="AG603" s="178">
        <v>2.5432349949135302</v>
      </c>
      <c r="AH603" s="178">
        <v>0.59027777777777779</v>
      </c>
      <c r="AI603" s="178">
        <v>3.5874439461883409</v>
      </c>
      <c r="AJ603" s="217">
        <v>1.4341085271317828</v>
      </c>
      <c r="AK603" s="218">
        <v>0.89043632632956671</v>
      </c>
      <c r="AL603" s="170">
        <v>42991</v>
      </c>
      <c r="AM603" s="208">
        <v>2.4690467108586509E-2</v>
      </c>
      <c r="AN603" s="209">
        <v>3.528130377342277E-2</v>
      </c>
      <c r="AO603" s="209"/>
      <c r="AP603" s="209">
        <v>0</v>
      </c>
      <c r="AQ603" s="209">
        <v>5.0719866170739085E-2</v>
      </c>
      <c r="AR603" s="209">
        <v>3.130256875139688E-4</v>
      </c>
      <c r="AS603" s="209">
        <v>2.7599013104924078E-2</v>
      </c>
      <c r="AT603" s="209">
        <v>2.5576952096926417E-3</v>
      </c>
      <c r="AU603" s="210">
        <v>0</v>
      </c>
      <c r="AV603" s="210"/>
      <c r="AW603" s="246">
        <v>1.5221395193083396E-3</v>
      </c>
      <c r="AX603" s="211">
        <v>2.5764616289621647E-2</v>
      </c>
      <c r="AY603" s="212">
        <v>4.8541225012774976E-3</v>
      </c>
      <c r="AZ603" s="177">
        <v>0</v>
      </c>
      <c r="BA603" s="178">
        <v>0.37409798649373532</v>
      </c>
      <c r="BB603" s="178">
        <v>0</v>
      </c>
      <c r="BC603" s="178">
        <v>0.19494822097271672</v>
      </c>
      <c r="BD603" s="178">
        <v>8.5882054298738825E-2</v>
      </c>
      <c r="BE603" s="178">
        <v>3.3801608211786988E-2</v>
      </c>
      <c r="BF603" s="178">
        <v>3.2728025715836749E-3</v>
      </c>
      <c r="BG603" s="217">
        <v>1.1681807515796928E-2</v>
      </c>
      <c r="BH603" s="218">
        <v>0.13971478131552884</v>
      </c>
      <c r="BI603" s="240" t="s">
        <v>273</v>
      </c>
    </row>
    <row r="604" spans="1:61" x14ac:dyDescent="0.2">
      <c r="A604" s="170">
        <v>42992</v>
      </c>
      <c r="B604" s="208">
        <v>1.0319917440660475</v>
      </c>
      <c r="C604" s="209">
        <v>1.2517580872011251</v>
      </c>
      <c r="D604" s="209"/>
      <c r="E604" s="209">
        <v>0.79545454545454541</v>
      </c>
      <c r="F604" s="209">
        <v>3.7337662337662336</v>
      </c>
      <c r="G604" s="209">
        <v>1.4814814814814816</v>
      </c>
      <c r="H604" s="209">
        <v>3.4375000000000004</v>
      </c>
      <c r="I604" s="209">
        <v>6.1974324922532098</v>
      </c>
      <c r="J604" s="210">
        <v>3</v>
      </c>
      <c r="K604" s="210"/>
      <c r="L604" s="246">
        <v>2.2015503875968991</v>
      </c>
      <c r="M604" s="210">
        <v>0.84774499830451</v>
      </c>
      <c r="N604" s="245">
        <v>2.3370851835440973</v>
      </c>
      <c r="O604" s="213"/>
      <c r="P604" s="214"/>
      <c r="Q604" s="214"/>
      <c r="R604" s="214"/>
      <c r="S604" s="214">
        <v>2.941176470588232</v>
      </c>
      <c r="T604" s="214">
        <v>3.3673469387755075</v>
      </c>
      <c r="U604" s="214"/>
      <c r="V604" s="214"/>
      <c r="W604" s="214"/>
      <c r="X604" s="214">
        <v>4.7368421052631584</v>
      </c>
      <c r="Y604" s="222">
        <v>5.2631578947368416</v>
      </c>
      <c r="Z604" s="222">
        <v>3.4736842105263128</v>
      </c>
      <c r="AA604" s="215"/>
      <c r="AB604" s="216">
        <v>3.9564415239780102</v>
      </c>
      <c r="AC604" s="177">
        <v>4.95</v>
      </c>
      <c r="AD604" s="178">
        <v>1.0319917440660475</v>
      </c>
      <c r="AE604" s="178">
        <v>125</v>
      </c>
      <c r="AF604" s="178">
        <v>2.6993865030674846</v>
      </c>
      <c r="AG604" s="178">
        <v>0.84774499830451</v>
      </c>
      <c r="AH604" s="178">
        <v>3.4375000000000004</v>
      </c>
      <c r="AI604" s="178">
        <v>6.1974324922532098</v>
      </c>
      <c r="AJ604" s="217">
        <v>2.2015503875968991</v>
      </c>
      <c r="AK604" s="218">
        <v>2.8732292355776963</v>
      </c>
      <c r="AL604" s="170">
        <v>42992</v>
      </c>
      <c r="AM604" s="208">
        <v>1.3785653985239557E-2</v>
      </c>
      <c r="AN604" s="209">
        <v>1.9771502906690382E-2</v>
      </c>
      <c r="AO604" s="209"/>
      <c r="AP604" s="209">
        <v>5.3819508318255944E-2</v>
      </c>
      <c r="AQ604" s="209">
        <v>1.6906622056913029E-2</v>
      </c>
      <c r="AR604" s="209">
        <v>0</v>
      </c>
      <c r="AS604" s="209">
        <v>1.2724505247103311E-2</v>
      </c>
      <c r="AT604" s="209">
        <v>0.15243863449768144</v>
      </c>
      <c r="AU604" s="210">
        <v>5.2404991077884433E-2</v>
      </c>
      <c r="AV604" s="210"/>
      <c r="AW604" s="246">
        <v>8.4303111838615746E-3</v>
      </c>
      <c r="AX604" s="211">
        <v>0</v>
      </c>
      <c r="AY604" s="212">
        <v>4.5426673525764657E-3</v>
      </c>
      <c r="AZ604" s="177">
        <v>0</v>
      </c>
      <c r="BA604" s="178">
        <v>0.20887354523090257</v>
      </c>
      <c r="BB604" s="178">
        <v>0</v>
      </c>
      <c r="BC604" s="178">
        <v>0</v>
      </c>
      <c r="BD604" s="178">
        <v>0</v>
      </c>
      <c r="BE604" s="178">
        <v>1.5584207283653777E-2</v>
      </c>
      <c r="BF604" s="178">
        <v>0.19505903326638702</v>
      </c>
      <c r="BG604" s="217">
        <v>6.4699241625952211E-2</v>
      </c>
      <c r="BH604" s="218">
        <v>8.282949949379044E-2</v>
      </c>
      <c r="BI604" s="240" t="s">
        <v>273</v>
      </c>
    </row>
    <row r="605" spans="1:61" x14ac:dyDescent="0.2">
      <c r="A605" s="170">
        <v>42993</v>
      </c>
      <c r="B605" s="208">
        <v>2.7426160337552745</v>
      </c>
      <c r="C605" s="209">
        <v>0.66169224271434601</v>
      </c>
      <c r="D605" s="209"/>
      <c r="E605" s="209">
        <v>2.1348314606741572</v>
      </c>
      <c r="F605" s="209">
        <v>2.564516129032258</v>
      </c>
      <c r="G605" s="209">
        <v>1.0909090909090911</v>
      </c>
      <c r="H605" s="209">
        <v>0.97222222222222221</v>
      </c>
      <c r="I605" s="209">
        <v>2.6560424966799467</v>
      </c>
      <c r="J605" s="210">
        <v>5</v>
      </c>
      <c r="K605" s="210"/>
      <c r="L605" s="246">
        <v>1.4651162790697674</v>
      </c>
      <c r="M605" s="210">
        <v>2.5641025641025639</v>
      </c>
      <c r="N605" s="245">
        <v>1.9981057272200247</v>
      </c>
      <c r="O605" s="213"/>
      <c r="P605" s="214"/>
      <c r="Q605" s="214"/>
      <c r="R605" s="214"/>
      <c r="S605" s="214">
        <v>2.941176470588232</v>
      </c>
      <c r="T605" s="214">
        <v>3.3673469387755075</v>
      </c>
      <c r="U605" s="214"/>
      <c r="V605" s="214"/>
      <c r="W605" s="214"/>
      <c r="X605" s="214">
        <v>4.7368421052631584</v>
      </c>
      <c r="Y605" s="222">
        <v>5.2631578947368416</v>
      </c>
      <c r="Z605" s="222">
        <v>3.4736842105263128</v>
      </c>
      <c r="AA605" s="215"/>
      <c r="AB605" s="216">
        <v>3.9564415239780102</v>
      </c>
      <c r="AC605" s="177">
        <v>4.95</v>
      </c>
      <c r="AD605" s="178">
        <v>2.7426160337552745</v>
      </c>
      <c r="AE605" s="178">
        <v>125</v>
      </c>
      <c r="AF605" s="178">
        <v>2.5</v>
      </c>
      <c r="AG605" s="178">
        <v>2.5641025641025639</v>
      </c>
      <c r="AH605" s="178">
        <v>0.97222222222222221</v>
      </c>
      <c r="AI605" s="178">
        <v>2.6560424966799467</v>
      </c>
      <c r="AJ605" s="217">
        <v>1.4651162790697674</v>
      </c>
      <c r="AK605" s="218">
        <v>1.5872726712200154</v>
      </c>
      <c r="AL605" s="170">
        <v>42993</v>
      </c>
      <c r="AM605" s="208">
        <v>5.7273178168839038E-4</v>
      </c>
      <c r="AN605" s="209">
        <v>6.4973490117392419E-3</v>
      </c>
      <c r="AO605" s="209"/>
      <c r="AP605" s="209">
        <v>2.389807568396846E-2</v>
      </c>
      <c r="AQ605" s="209">
        <v>1.9576088697478244E-2</v>
      </c>
      <c r="AR605" s="209">
        <v>4.4867015210335522E-4</v>
      </c>
      <c r="AS605" s="209">
        <v>1.4874507857820768E-2</v>
      </c>
      <c r="AT605" s="209">
        <v>0</v>
      </c>
      <c r="AU605" s="210">
        <v>3.3167715872078757E-2</v>
      </c>
      <c r="AV605" s="210"/>
      <c r="AW605" s="246">
        <v>1.6041008780403272E-2</v>
      </c>
      <c r="AX605" s="211">
        <v>2.4852594474059818E-2</v>
      </c>
      <c r="AY605" s="212">
        <v>1.7281264681206852E-3</v>
      </c>
      <c r="AZ605" s="177">
        <v>0</v>
      </c>
      <c r="BA605" s="178">
        <v>8.6777542680059223E-3</v>
      </c>
      <c r="BB605" s="178">
        <v>0</v>
      </c>
      <c r="BC605" s="178">
        <v>3.736507568643737E-2</v>
      </c>
      <c r="BD605" s="178">
        <v>8.2841981580199398E-2</v>
      </c>
      <c r="BE605" s="178">
        <v>1.8217400928133207E-2</v>
      </c>
      <c r="BF605" s="178">
        <v>0</v>
      </c>
      <c r="BG605" s="217">
        <v>0.12310827920493687</v>
      </c>
      <c r="BH605" s="218">
        <v>1.9692005823189408E-2</v>
      </c>
      <c r="BI605" s="240" t="s">
        <v>273</v>
      </c>
    </row>
    <row r="606" spans="1:61" x14ac:dyDescent="0.2">
      <c r="A606" s="170">
        <v>42996</v>
      </c>
      <c r="B606" s="208">
        <v>2.6804123711340204</v>
      </c>
      <c r="C606" s="209">
        <v>4.0787623066104075</v>
      </c>
      <c r="D606" s="209"/>
      <c r="E606" s="209">
        <v>1.3636363636363635</v>
      </c>
      <c r="F606" s="209">
        <v>2.258064516129032</v>
      </c>
      <c r="G606" s="209">
        <v>4.2857142857142856</v>
      </c>
      <c r="H606" s="209">
        <v>0.65995137200416809</v>
      </c>
      <c r="I606" s="209">
        <v>2.1818181818181821</v>
      </c>
      <c r="J606" s="210">
        <v>2.2222222222222223</v>
      </c>
      <c r="K606" s="210"/>
      <c r="L606" s="246">
        <v>2.9065261199813985</v>
      </c>
      <c r="M606" s="210">
        <v>2.9743589743589745</v>
      </c>
      <c r="N606" s="245">
        <v>2.527947507500321</v>
      </c>
      <c r="O606" s="213"/>
      <c r="P606" s="214"/>
      <c r="Q606" s="214"/>
      <c r="R606" s="214"/>
      <c r="S606" s="214">
        <v>2.941176470588232</v>
      </c>
      <c r="T606" s="214">
        <v>3.3673469387755075</v>
      </c>
      <c r="U606" s="214"/>
      <c r="V606" s="214"/>
      <c r="W606" s="214"/>
      <c r="X606" s="214">
        <v>4.7368421052631584</v>
      </c>
      <c r="Y606" s="222">
        <v>5.2631578947368416</v>
      </c>
      <c r="Z606" s="222">
        <v>3.6842105263157889</v>
      </c>
      <c r="AA606" s="215"/>
      <c r="AB606" s="216">
        <v>3.9985467871359055</v>
      </c>
      <c r="AC606" s="177">
        <v>3</v>
      </c>
      <c r="AD606" s="178">
        <v>2.6804123711340204</v>
      </c>
      <c r="AE606" s="178">
        <v>125</v>
      </c>
      <c r="AF606" s="178">
        <v>3</v>
      </c>
      <c r="AG606" s="178">
        <v>2.9743589743589745</v>
      </c>
      <c r="AH606" s="178">
        <v>0.65995137200416809</v>
      </c>
      <c r="AI606" s="178">
        <v>2.1818181818181821</v>
      </c>
      <c r="AJ606" s="217">
        <v>2.9065261199813985</v>
      </c>
      <c r="AK606" s="218">
        <v>2.1432754813647352</v>
      </c>
      <c r="AL606" s="170">
        <v>42996</v>
      </c>
      <c r="AM606" s="208">
        <v>7.5314229292023334E-3</v>
      </c>
      <c r="AN606" s="209">
        <v>1.7675583870645467E-2</v>
      </c>
      <c r="AO606" s="209"/>
      <c r="AP606" s="209">
        <v>1.6279343108970342E-3</v>
      </c>
      <c r="AQ606" s="209">
        <v>2.758448861917389E-2</v>
      </c>
      <c r="AR606" s="209">
        <v>3.5893612168268418E-3</v>
      </c>
      <c r="AS606" s="209">
        <v>4.497454440786515E-2</v>
      </c>
      <c r="AT606" s="209">
        <v>0.22251948324325982</v>
      </c>
      <c r="AU606" s="210">
        <v>0</v>
      </c>
      <c r="AV606" s="210"/>
      <c r="AW606" s="246">
        <v>4.297116950662775E-2</v>
      </c>
      <c r="AX606" s="211">
        <v>0</v>
      </c>
      <c r="AY606" s="212">
        <v>6.0092041944915598E-3</v>
      </c>
      <c r="AZ606" s="177">
        <v>0</v>
      </c>
      <c r="BA606" s="178">
        <v>0.11411246862427789</v>
      </c>
      <c r="BB606" s="178">
        <v>0</v>
      </c>
      <c r="BC606" s="178">
        <v>0</v>
      </c>
      <c r="BD606" s="178">
        <v>0</v>
      </c>
      <c r="BE606" s="178">
        <v>5.5082111950845246E-2</v>
      </c>
      <c r="BF606" s="178">
        <v>0.28473382372777972</v>
      </c>
      <c r="BG606" s="217">
        <v>0.32978641217672872</v>
      </c>
      <c r="BH606" s="218">
        <v>8.8047881036935643E-2</v>
      </c>
      <c r="BI606" s="240" t="s">
        <v>273</v>
      </c>
    </row>
    <row r="607" spans="1:61" x14ac:dyDescent="0.2">
      <c r="A607" s="170">
        <v>42997</v>
      </c>
      <c r="B607" s="208">
        <v>1.7708333333333333</v>
      </c>
      <c r="C607" s="209">
        <v>2.9090909090909092</v>
      </c>
      <c r="D607" s="209"/>
      <c r="E607" s="209">
        <v>1.0227272727272727</v>
      </c>
      <c r="F607" s="209">
        <v>2.4193548387096775</v>
      </c>
      <c r="G607" s="209">
        <v>3.8327526132404177</v>
      </c>
      <c r="H607" s="209">
        <v>0.80139372822299659</v>
      </c>
      <c r="I607" s="209">
        <v>5.2727272727272725</v>
      </c>
      <c r="J607" s="210">
        <v>4.2222222222222223</v>
      </c>
      <c r="K607" s="210"/>
      <c r="L607" s="246">
        <v>0.76923076923076927</v>
      </c>
      <c r="M607" s="210">
        <v>2.9743589743589745</v>
      </c>
      <c r="N607" s="245">
        <v>1.9005074650481601</v>
      </c>
      <c r="O607" s="213"/>
      <c r="P607" s="214"/>
      <c r="Q607" s="214"/>
      <c r="R607" s="214"/>
      <c r="S607" s="214">
        <v>2.941176470588232</v>
      </c>
      <c r="T607" s="214">
        <v>3.3673469387755075</v>
      </c>
      <c r="U607" s="214"/>
      <c r="V607" s="214"/>
      <c r="W607" s="214"/>
      <c r="X607" s="214"/>
      <c r="Y607" s="222">
        <v>5.2631578947368416</v>
      </c>
      <c r="Z607" s="222">
        <v>1.0526315789473684</v>
      </c>
      <c r="AA607" s="215"/>
      <c r="AB607" s="216">
        <v>3.1560782207619873</v>
      </c>
      <c r="AC607" s="177">
        <v>3</v>
      </c>
      <c r="AD607" s="178">
        <v>1.7708333333333333</v>
      </c>
      <c r="AE607" s="178">
        <v>125</v>
      </c>
      <c r="AF607" s="178">
        <v>6.125</v>
      </c>
      <c r="AG607" s="178">
        <v>2.9743589743589745</v>
      </c>
      <c r="AH607" s="178">
        <v>0.80139372822299659</v>
      </c>
      <c r="AI607" s="178">
        <v>5.2727272727272725</v>
      </c>
      <c r="AJ607" s="217">
        <v>0.76923076923076927</v>
      </c>
      <c r="AK607" s="218">
        <v>0.93976631169501024</v>
      </c>
      <c r="AL607" s="170">
        <v>42997</v>
      </c>
      <c r="AM607" s="208">
        <v>3.264571155623825E-3</v>
      </c>
      <c r="AN607" s="209">
        <v>1.0968642955301732E-2</v>
      </c>
      <c r="AO607" s="209"/>
      <c r="AP607" s="209">
        <v>8.1396715544851707E-3</v>
      </c>
      <c r="AQ607" s="209">
        <v>1.8686266483956507E-2</v>
      </c>
      <c r="AR607" s="209">
        <v>1.4712207313156533E-3</v>
      </c>
      <c r="AS607" s="209">
        <v>4.6598015766978328E-2</v>
      </c>
      <c r="AT607" s="209">
        <v>0</v>
      </c>
      <c r="AU607" s="210">
        <v>3.9801259046494508E-2</v>
      </c>
      <c r="AV607" s="210"/>
      <c r="AW607" s="246">
        <v>3.9809802812679658E-3</v>
      </c>
      <c r="AX607" s="211">
        <v>0</v>
      </c>
      <c r="AY607" s="212">
        <v>3.0115505716918661E-3</v>
      </c>
      <c r="AZ607" s="177">
        <v>6.7584702572936793E-3</v>
      </c>
      <c r="BA607" s="178">
        <v>4.9463199327633767E-2</v>
      </c>
      <c r="BB607" s="178">
        <v>0</v>
      </c>
      <c r="BC607" s="178">
        <v>0</v>
      </c>
      <c r="BD607" s="178">
        <v>0</v>
      </c>
      <c r="BE607" s="178">
        <v>5.7070441845656246E-2</v>
      </c>
      <c r="BF607" s="178">
        <v>0</v>
      </c>
      <c r="BG607" s="217">
        <v>3.0552419656699661E-2</v>
      </c>
      <c r="BH607" s="218">
        <v>4.1254752199581808E-2</v>
      </c>
      <c r="BI607" s="240" t="s">
        <v>273</v>
      </c>
    </row>
    <row r="608" spans="1:61" x14ac:dyDescent="0.2">
      <c r="A608" s="170">
        <v>42998</v>
      </c>
      <c r="B608" s="208">
        <v>1.0416666666666665</v>
      </c>
      <c r="C608" s="209">
        <v>1.9126064498115314</v>
      </c>
      <c r="D608" s="209"/>
      <c r="E608" s="209">
        <v>2.696629213483146</v>
      </c>
      <c r="F608" s="209">
        <v>2.903225806451613</v>
      </c>
      <c r="G608" s="209">
        <v>1.3937282229965158</v>
      </c>
      <c r="H608" s="209">
        <v>0.95270500170125894</v>
      </c>
      <c r="I608" s="209">
        <v>5.7272727272727275</v>
      </c>
      <c r="J608" s="210"/>
      <c r="K608" s="210"/>
      <c r="L608" s="246">
        <v>2.9389312977099236</v>
      </c>
      <c r="M608" s="210">
        <v>1.7094017094017095</v>
      </c>
      <c r="N608" s="245">
        <v>1.6343509891174526</v>
      </c>
      <c r="O608" s="213"/>
      <c r="P608" s="214"/>
      <c r="Q608" s="214"/>
      <c r="R608" s="214"/>
      <c r="S608" s="214">
        <v>2.941176470588232</v>
      </c>
      <c r="T608" s="214">
        <v>3.3673469387755075</v>
      </c>
      <c r="U608" s="214"/>
      <c r="V608" s="214"/>
      <c r="W608" s="214"/>
      <c r="X608" s="214"/>
      <c r="Y608" s="222">
        <v>5.2631578947368416</v>
      </c>
      <c r="Z608" s="222">
        <v>1.0526315789473684</v>
      </c>
      <c r="AA608" s="215"/>
      <c r="AB608" s="216">
        <v>3.1560782207619873</v>
      </c>
      <c r="AC608" s="177">
        <v>2.0103092783505154</v>
      </c>
      <c r="AD608" s="178">
        <v>1.0416666666666665</v>
      </c>
      <c r="AE608" s="178">
        <v>125</v>
      </c>
      <c r="AF608" s="178">
        <v>9.625</v>
      </c>
      <c r="AG608" s="178">
        <v>1.7094017094017095</v>
      </c>
      <c r="AH608" s="178">
        <v>0.95270500170125894</v>
      </c>
      <c r="AI608" s="178">
        <v>5.7272727272727275</v>
      </c>
      <c r="AJ608" s="217">
        <v>2.9389312977099236</v>
      </c>
      <c r="AK608" s="218">
        <v>1.1140974358693549</v>
      </c>
      <c r="AL608" s="170">
        <v>42998</v>
      </c>
      <c r="AM608" s="208">
        <v>1.1053723386585933E-2</v>
      </c>
      <c r="AN608" s="209">
        <v>1.6767352288359336E-2</v>
      </c>
      <c r="AO608" s="209"/>
      <c r="AP608" s="209">
        <v>6.2154531990048764E-2</v>
      </c>
      <c r="AQ608" s="209">
        <v>6.0507910519478202E-2</v>
      </c>
      <c r="AR608" s="209">
        <v>0</v>
      </c>
      <c r="AS608" s="209">
        <v>9.3503174764059144E-2</v>
      </c>
      <c r="AT608" s="209">
        <v>7.6730856290779257E-3</v>
      </c>
      <c r="AU608" s="210">
        <v>1.3709322560459218E-2</v>
      </c>
      <c r="AV608" s="210"/>
      <c r="AW608" s="246">
        <v>3.9809802812679658E-3</v>
      </c>
      <c r="AX608" s="211">
        <v>0</v>
      </c>
      <c r="AY608" s="212">
        <v>5.2350623944393895E-3</v>
      </c>
      <c r="AZ608" s="177">
        <v>7.4343172830230479E-3</v>
      </c>
      <c r="BA608" s="178">
        <v>0.16748065737251433</v>
      </c>
      <c r="BB608" s="178">
        <v>0</v>
      </c>
      <c r="BC608" s="178">
        <v>0</v>
      </c>
      <c r="BD608" s="178">
        <v>0</v>
      </c>
      <c r="BE608" s="178">
        <v>0.11451705421195242</v>
      </c>
      <c r="BF608" s="178">
        <v>9.8184077147510235E-3</v>
      </c>
      <c r="BG608" s="217">
        <v>3.0552419656699661E-2</v>
      </c>
      <c r="BH608" s="218">
        <v>0.10180767010588923</v>
      </c>
      <c r="BI608" s="240" t="s">
        <v>273</v>
      </c>
    </row>
    <row r="609" spans="1:61" x14ac:dyDescent="0.2">
      <c r="A609" s="170">
        <v>42999</v>
      </c>
      <c r="B609" s="208">
        <v>0.52631578947368418</v>
      </c>
      <c r="C609" s="209">
        <v>2.054794520547945</v>
      </c>
      <c r="D609" s="209"/>
      <c r="E609" s="209">
        <v>4.0449438202247192</v>
      </c>
      <c r="F609" s="209">
        <v>2.9000000000000004</v>
      </c>
      <c r="G609" s="209">
        <v>1.3937282229965158</v>
      </c>
      <c r="H609" s="209">
        <v>1.3651877133105803</v>
      </c>
      <c r="I609" s="209">
        <v>2.4713150926743159</v>
      </c>
      <c r="J609" s="210">
        <v>10.652173913043478</v>
      </c>
      <c r="K609" s="210"/>
      <c r="L609" s="246">
        <v>7.31142643764003</v>
      </c>
      <c r="M609" s="210">
        <v>3.4188034188034191</v>
      </c>
      <c r="N609" s="245">
        <v>1.7081587866795067</v>
      </c>
      <c r="O609" s="213"/>
      <c r="P609" s="214"/>
      <c r="Q609" s="214"/>
      <c r="R609" s="214"/>
      <c r="S609" s="214">
        <v>2.941176470588232</v>
      </c>
      <c r="T609" s="214">
        <v>3.3673469387755075</v>
      </c>
      <c r="U609" s="214"/>
      <c r="V609" s="214"/>
      <c r="W609" s="214"/>
      <c r="X609" s="214"/>
      <c r="Y609" s="222">
        <v>5.2631578947368416</v>
      </c>
      <c r="Z609" s="222">
        <v>1.0526315789473684</v>
      </c>
      <c r="AA609" s="215"/>
      <c r="AB609" s="216">
        <v>3.1560782207619873</v>
      </c>
      <c r="AC609" s="177">
        <v>4.8548548548548549</v>
      </c>
      <c r="AD609" s="178">
        <v>0.52631578947368418</v>
      </c>
      <c r="AE609" s="178">
        <v>125</v>
      </c>
      <c r="AF609" s="178">
        <v>4.875</v>
      </c>
      <c r="AG609" s="178">
        <v>3.4188034188034191</v>
      </c>
      <c r="AH609" s="178">
        <v>1.3651877133105803</v>
      </c>
      <c r="AI609" s="178">
        <v>2.4713150926743159</v>
      </c>
      <c r="AJ609" s="217">
        <v>7.31142643764003</v>
      </c>
      <c r="AK609" s="218">
        <v>1.4600344149096591</v>
      </c>
      <c r="AL609" s="170">
        <v>42999</v>
      </c>
      <c r="AM609" s="208">
        <v>1.1368725866514549E-2</v>
      </c>
      <c r="AN609" s="209">
        <v>2.0749598456844678E-2</v>
      </c>
      <c r="AO609" s="209"/>
      <c r="AP609" s="209">
        <v>0</v>
      </c>
      <c r="AQ609" s="209">
        <v>0</v>
      </c>
      <c r="AR609" s="209">
        <v>0</v>
      </c>
      <c r="AS609" s="209">
        <v>5.8927622575378438E-2</v>
      </c>
      <c r="AT609" s="209">
        <v>1.3044245569432473E-2</v>
      </c>
      <c r="AU609" s="210">
        <v>4.4223621162771667E-3</v>
      </c>
      <c r="AV609" s="210"/>
      <c r="AW609" s="246">
        <v>3.0442790386166793E-3</v>
      </c>
      <c r="AX609" s="211">
        <v>0</v>
      </c>
      <c r="AY609" s="212">
        <v>3.0426143398037801E-3</v>
      </c>
      <c r="AZ609" s="177">
        <v>1.351694051458736E-3</v>
      </c>
      <c r="BA609" s="178">
        <v>0.17225342221991757</v>
      </c>
      <c r="BB609" s="178">
        <v>0</v>
      </c>
      <c r="BC609" s="178">
        <v>0</v>
      </c>
      <c r="BD609" s="178">
        <v>0</v>
      </c>
      <c r="BE609" s="178">
        <v>7.2171001317058697E-2</v>
      </c>
      <c r="BF609" s="178">
        <v>1.6691293115076739E-2</v>
      </c>
      <c r="BG609" s="217">
        <v>2.3363615031593857E-2</v>
      </c>
      <c r="BH609" s="218">
        <v>8.3863329799507891E-2</v>
      </c>
      <c r="BI609" s="240" t="s">
        <v>273</v>
      </c>
    </row>
    <row r="610" spans="1:61" x14ac:dyDescent="0.2">
      <c r="A610" s="170">
        <v>43000</v>
      </c>
      <c r="B610" s="208">
        <v>0.74468085106382986</v>
      </c>
      <c r="C610" s="209">
        <v>1.3698630136986301</v>
      </c>
      <c r="D610" s="209"/>
      <c r="E610" s="209">
        <v>2.8735632183908044</v>
      </c>
      <c r="F610" s="209">
        <v>2.6422966126949441</v>
      </c>
      <c r="G610" s="209">
        <v>1.4336917562724014</v>
      </c>
      <c r="H610" s="209">
        <v>1.134020618556701</v>
      </c>
      <c r="I610" s="209">
        <v>1.8018018018018018</v>
      </c>
      <c r="J610" s="210">
        <v>4.2553191489361701</v>
      </c>
      <c r="K610" s="210"/>
      <c r="L610" s="246">
        <v>2.511278195488722</v>
      </c>
      <c r="M610" s="210">
        <v>1.7094017094017095</v>
      </c>
      <c r="N610" s="245">
        <v>1.401621765563416</v>
      </c>
      <c r="O610" s="213"/>
      <c r="P610" s="214"/>
      <c r="Q610" s="214"/>
      <c r="R610" s="214"/>
      <c r="S610" s="214">
        <v>2.941176470588232</v>
      </c>
      <c r="T610" s="214">
        <v>3.3673469387755075</v>
      </c>
      <c r="U610" s="214"/>
      <c r="V610" s="214"/>
      <c r="W610" s="214"/>
      <c r="X610" s="214"/>
      <c r="Y610" s="222">
        <v>5.2631578947368416</v>
      </c>
      <c r="Z610" s="222">
        <v>1.0526315789473684</v>
      </c>
      <c r="AA610" s="215"/>
      <c r="AB610" s="216">
        <v>3.1560782207619873</v>
      </c>
      <c r="AC610" s="177">
        <v>4.8548548548548549</v>
      </c>
      <c r="AD610" s="178">
        <v>0.74468085106382986</v>
      </c>
      <c r="AE610" s="178">
        <v>125</v>
      </c>
      <c r="AF610" s="178">
        <v>9.9226804123711343</v>
      </c>
      <c r="AG610" s="178">
        <v>1.7094017094017095</v>
      </c>
      <c r="AH610" s="178">
        <v>1.134020618556701</v>
      </c>
      <c r="AI610" s="178">
        <v>1.8018018018018018</v>
      </c>
      <c r="AJ610" s="217">
        <v>2.511278195488722</v>
      </c>
      <c r="AK610" s="218">
        <v>1.353578323195763</v>
      </c>
      <c r="AL610" s="170">
        <v>43000</v>
      </c>
      <c r="AM610" s="208">
        <v>5.8762280801228847E-3</v>
      </c>
      <c r="AN610" s="209">
        <v>1.5998848641809532E-2</v>
      </c>
      <c r="AO610" s="209"/>
      <c r="AP610" s="209">
        <v>5.6977700881396193E-3</v>
      </c>
      <c r="AQ610" s="209">
        <v>3.5592888540869538E-3</v>
      </c>
      <c r="AR610" s="209">
        <v>6.2605137502793758E-6</v>
      </c>
      <c r="AS610" s="209">
        <v>7.2836823138591369E-2</v>
      </c>
      <c r="AT610" s="209">
        <v>0.30948112037280967</v>
      </c>
      <c r="AU610" s="210">
        <v>2.2111810581385834E-3</v>
      </c>
      <c r="AV610" s="210"/>
      <c r="AW610" s="246">
        <v>3.0442790386166793E-3</v>
      </c>
      <c r="AX610" s="211">
        <v>0</v>
      </c>
      <c r="AY610" s="212">
        <v>3.5527141109046824E-3</v>
      </c>
      <c r="AZ610" s="177">
        <v>0</v>
      </c>
      <c r="BA610" s="178">
        <v>8.9033758789740763E-2</v>
      </c>
      <c r="BB610" s="178">
        <v>0</v>
      </c>
      <c r="BC610" s="178">
        <v>1.6245685081059727E-3</v>
      </c>
      <c r="BD610" s="178">
        <v>0</v>
      </c>
      <c r="BE610" s="178">
        <v>8.9206152037466444E-2</v>
      </c>
      <c r="BF610" s="178">
        <v>0.39600911116162463</v>
      </c>
      <c r="BG610" s="217">
        <v>2.3363615031593857E-2</v>
      </c>
      <c r="BH610" s="218">
        <v>9.6663133584581007E-2</v>
      </c>
      <c r="BI610" s="240" t="s">
        <v>273</v>
      </c>
    </row>
    <row r="611" spans="1:61" x14ac:dyDescent="0.2">
      <c r="A611" s="170">
        <v>43003</v>
      </c>
      <c r="B611" s="208">
        <v>0.63829787234042545</v>
      </c>
      <c r="C611" s="209">
        <v>1.3561643835616439</v>
      </c>
      <c r="D611" s="209"/>
      <c r="E611" s="209">
        <v>2.3121387283236992</v>
      </c>
      <c r="F611" s="209">
        <v>2.0903225806451613</v>
      </c>
      <c r="G611" s="209">
        <v>1.7857142857142856</v>
      </c>
      <c r="H611" s="209">
        <v>0.66643283058575942</v>
      </c>
      <c r="I611" s="209">
        <v>1.8018018018018018</v>
      </c>
      <c r="J611" s="210">
        <v>12.190082644628099</v>
      </c>
      <c r="K611" s="210"/>
      <c r="L611" s="246">
        <v>1.7669172932330828</v>
      </c>
      <c r="M611" s="210">
        <v>2.9824561403508771</v>
      </c>
      <c r="N611" s="245">
        <v>1.2049281034963577</v>
      </c>
      <c r="O611" s="213"/>
      <c r="P611" s="214"/>
      <c r="Q611" s="214"/>
      <c r="R611" s="214"/>
      <c r="S611" s="214">
        <v>2.941176470588232</v>
      </c>
      <c r="T611" s="214">
        <v>3.3673469387755075</v>
      </c>
      <c r="U611" s="214"/>
      <c r="V611" s="214"/>
      <c r="W611" s="214"/>
      <c r="X611" s="214"/>
      <c r="Y611" s="222">
        <v>5.2631578947368416</v>
      </c>
      <c r="Z611" s="222">
        <v>1.0526315789473684</v>
      </c>
      <c r="AA611" s="215"/>
      <c r="AB611" s="216">
        <v>3.1560782207619873</v>
      </c>
      <c r="AC611" s="177">
        <v>3.5035035035035036</v>
      </c>
      <c r="AD611" s="178">
        <v>0.63829787234042545</v>
      </c>
      <c r="AE611" s="178">
        <v>125</v>
      </c>
      <c r="AF611" s="178">
        <v>8.7741935483870961</v>
      </c>
      <c r="AG611" s="178">
        <v>2.9824561403508771</v>
      </c>
      <c r="AH611" s="178">
        <v>0.66643283058575942</v>
      </c>
      <c r="AI611" s="178">
        <v>1.8018018018018018</v>
      </c>
      <c r="AJ611" s="217">
        <v>1.7669172932330828</v>
      </c>
      <c r="AK611" s="218">
        <v>0.88814695316337611</v>
      </c>
      <c r="AL611" s="170">
        <v>43003</v>
      </c>
      <c r="AM611" s="208">
        <v>4.8682201443513186E-3</v>
      </c>
      <c r="AN611" s="209">
        <v>3.716763090586319E-2</v>
      </c>
      <c r="AO611" s="209"/>
      <c r="AP611" s="209">
        <v>8.7257279064081022E-3</v>
      </c>
      <c r="AQ611" s="209">
        <v>2.1355733124521721E-2</v>
      </c>
      <c r="AR611" s="209">
        <v>2.6502841542849357E-3</v>
      </c>
      <c r="AS611" s="209">
        <v>9.5214401331773044E-2</v>
      </c>
      <c r="AT611" s="209">
        <v>2.5576952096926418E-2</v>
      </c>
      <c r="AU611" s="210">
        <v>3.537889693021734E-3</v>
      </c>
      <c r="AV611" s="210"/>
      <c r="AW611" s="246">
        <v>0</v>
      </c>
      <c r="AX611" s="211">
        <v>2.0520490850141133E-2</v>
      </c>
      <c r="AY611" s="212">
        <v>5.3871113646713894E-3</v>
      </c>
      <c r="AZ611" s="177">
        <v>0</v>
      </c>
      <c r="BA611" s="178">
        <v>7.3760911278050345E-2</v>
      </c>
      <c r="BB611" s="178">
        <v>0</v>
      </c>
      <c r="BC611" s="178">
        <v>1.6245685081059728E-2</v>
      </c>
      <c r="BD611" s="178">
        <v>6.8401636167137125E-2</v>
      </c>
      <c r="BE611" s="178">
        <v>0.11661286139837482</v>
      </c>
      <c r="BF611" s="178">
        <v>3.2728025715836745E-2</v>
      </c>
      <c r="BG611" s="217">
        <v>0</v>
      </c>
      <c r="BH611" s="218">
        <v>8.0244923729496834E-2</v>
      </c>
      <c r="BI611" s="240" t="s">
        <v>273</v>
      </c>
    </row>
    <row r="612" spans="1:61" x14ac:dyDescent="0.2">
      <c r="A612" s="170">
        <v>43004</v>
      </c>
      <c r="B612" s="208">
        <v>0.97719869706840379</v>
      </c>
      <c r="C612" s="209">
        <v>2.0135135135135136</v>
      </c>
      <c r="D612" s="209"/>
      <c r="E612" s="209">
        <v>2.8901734104046244</v>
      </c>
      <c r="F612" s="209">
        <v>7.9207920792079207</v>
      </c>
      <c r="G612" s="209">
        <v>6.4285714285714279</v>
      </c>
      <c r="H612" s="209">
        <v>1.2896479609620077</v>
      </c>
      <c r="I612" s="209">
        <v>2.7027027027027026</v>
      </c>
      <c r="J612" s="210">
        <v>8.8636363636363633</v>
      </c>
      <c r="K612" s="210"/>
      <c r="L612" s="246">
        <v>0.36842105263157893</v>
      </c>
      <c r="M612" s="210">
        <v>5.2631578947368416</v>
      </c>
      <c r="N612" s="245">
        <v>2.3185355973822044</v>
      </c>
      <c r="O612" s="213"/>
      <c r="P612" s="214"/>
      <c r="Q612" s="214"/>
      <c r="R612" s="214"/>
      <c r="S612" s="214">
        <v>2.941176470588232</v>
      </c>
      <c r="T612" s="214">
        <v>3.3673469387755075</v>
      </c>
      <c r="U612" s="214"/>
      <c r="V612" s="214"/>
      <c r="W612" s="214"/>
      <c r="X612" s="214"/>
      <c r="Y612" s="222">
        <v>5.2631578947368416</v>
      </c>
      <c r="Z612" s="222">
        <v>1.0526315789473684</v>
      </c>
      <c r="AA612" s="215"/>
      <c r="AB612" s="216">
        <v>3.1560782207619873</v>
      </c>
      <c r="AC612" s="177">
        <v>4.8548548548548549</v>
      </c>
      <c r="AD612" s="178">
        <v>0.97719869706840379</v>
      </c>
      <c r="AE612" s="178">
        <v>125</v>
      </c>
      <c r="AF612" s="178">
        <v>8.7741935483870961</v>
      </c>
      <c r="AG612" s="178">
        <v>5.2631578947368416</v>
      </c>
      <c r="AH612" s="178">
        <v>1.2896479609620077</v>
      </c>
      <c r="AI612" s="178">
        <v>2.7027027027027026</v>
      </c>
      <c r="AJ612" s="217">
        <v>0.36842105263157893</v>
      </c>
      <c r="AK612" s="218">
        <v>0.87600040098866327</v>
      </c>
      <c r="AL612" s="170">
        <v>43004</v>
      </c>
      <c r="AM612" s="208">
        <v>3.8373029373122152E-3</v>
      </c>
      <c r="AN612" s="209">
        <v>3.6119671387840731E-2</v>
      </c>
      <c r="AO612" s="209"/>
      <c r="AP612" s="209">
        <v>0</v>
      </c>
      <c r="AQ612" s="209">
        <v>2.6694666405652153E-2</v>
      </c>
      <c r="AR612" s="209">
        <v>2.456208228026275E-3</v>
      </c>
      <c r="AS612" s="209">
        <v>3.2644937599465046E-2</v>
      </c>
      <c r="AT612" s="209">
        <v>0</v>
      </c>
      <c r="AU612" s="210">
        <v>0</v>
      </c>
      <c r="AV612" s="210"/>
      <c r="AW612" s="246">
        <v>1.6392271746397506E-2</v>
      </c>
      <c r="AX612" s="211">
        <v>0</v>
      </c>
      <c r="AY612" s="212">
        <v>3.6418180773309622E-3</v>
      </c>
      <c r="AZ612" s="177">
        <v>0</v>
      </c>
      <c r="BA612" s="178">
        <v>5.8140953595639686E-2</v>
      </c>
      <c r="BB612" s="178">
        <v>0</v>
      </c>
      <c r="BC612" s="178">
        <v>0</v>
      </c>
      <c r="BD612" s="178">
        <v>0</v>
      </c>
      <c r="BE612" s="178">
        <v>3.9981552479442795E-2</v>
      </c>
      <c r="BF612" s="178">
        <v>0</v>
      </c>
      <c r="BG612" s="217">
        <v>0.12580408093935153</v>
      </c>
      <c r="BH612" s="218">
        <v>3.8251721311545424E-2</v>
      </c>
      <c r="BI612" s="240" t="s">
        <v>273</v>
      </c>
    </row>
    <row r="613" spans="1:61" x14ac:dyDescent="0.2">
      <c r="A613" s="170">
        <v>43005</v>
      </c>
      <c r="B613" s="208">
        <v>2.6595744680851063</v>
      </c>
      <c r="C613" s="209">
        <v>1.3333333333333335</v>
      </c>
      <c r="D613" s="209"/>
      <c r="E613" s="209">
        <v>1.8691588785046727</v>
      </c>
      <c r="F613" s="209">
        <v>2.6072607260726075</v>
      </c>
      <c r="G613" s="209">
        <v>8.5714285714285712</v>
      </c>
      <c r="H613" s="209">
        <v>1.0452961672473868</v>
      </c>
      <c r="I613" s="209">
        <v>3.070175438596491</v>
      </c>
      <c r="J613" s="210">
        <v>8.1041666666666661</v>
      </c>
      <c r="K613" s="210"/>
      <c r="L613" s="246">
        <v>2.1654135338345863</v>
      </c>
      <c r="M613" s="210">
        <v>4.6551724137931041</v>
      </c>
      <c r="N613" s="245">
        <v>2.4325727817575058</v>
      </c>
      <c r="O613" s="213"/>
      <c r="P613" s="214"/>
      <c r="Q613" s="214"/>
      <c r="R613" s="214"/>
      <c r="S613" s="214">
        <v>2.941176470588232</v>
      </c>
      <c r="T613" s="214">
        <v>3.3673469387755075</v>
      </c>
      <c r="U613" s="214"/>
      <c r="V613" s="214"/>
      <c r="W613" s="214"/>
      <c r="X613" s="214"/>
      <c r="Y613" s="222">
        <v>5.2631578947368416</v>
      </c>
      <c r="Z613" s="222">
        <v>5.6237218813905931</v>
      </c>
      <c r="AA613" s="215"/>
      <c r="AB613" s="216">
        <v>4.2988507963727933</v>
      </c>
      <c r="AC613" s="177">
        <v>4.8548548548548549</v>
      </c>
      <c r="AD613" s="178">
        <v>2.6595744680851063</v>
      </c>
      <c r="AE613" s="178">
        <v>125</v>
      </c>
      <c r="AF613" s="178">
        <v>5.9840425531914896</v>
      </c>
      <c r="AG613" s="178">
        <v>4.6551724137931041</v>
      </c>
      <c r="AH613" s="178">
        <v>1.0452961672473868</v>
      </c>
      <c r="AI613" s="178">
        <v>3.070175438596491</v>
      </c>
      <c r="AJ613" s="217">
        <v>2.1654135338345863</v>
      </c>
      <c r="AK613" s="218">
        <v>1.7962972339644079</v>
      </c>
      <c r="AL613" s="170">
        <v>43005</v>
      </c>
      <c r="AM613" s="208">
        <v>1.77546852323401E-3</v>
      </c>
      <c r="AN613" s="209">
        <v>4.0451237395666896E-2</v>
      </c>
      <c r="AO613" s="209"/>
      <c r="AP613" s="209">
        <v>3.2233099355761276E-2</v>
      </c>
      <c r="AQ613" s="209">
        <v>8.8982221352173832E-3</v>
      </c>
      <c r="AR613" s="209">
        <v>0</v>
      </c>
      <c r="AS613" s="209">
        <v>4.0542906373529169E-2</v>
      </c>
      <c r="AT613" s="209">
        <v>7.6730856290779248E-2</v>
      </c>
      <c r="AU613" s="210">
        <v>6.6335431744157514E-2</v>
      </c>
      <c r="AV613" s="210"/>
      <c r="AW613" s="246">
        <v>5.8543827665705379E-3</v>
      </c>
      <c r="AX613" s="211">
        <v>6.8401636167137111E-3</v>
      </c>
      <c r="AY613" s="212">
        <v>2.8554142635504039E-3</v>
      </c>
      <c r="AZ613" s="177">
        <v>0</v>
      </c>
      <c r="BA613" s="178">
        <v>2.6901038230818363E-2</v>
      </c>
      <c r="BB613" s="178">
        <v>0</v>
      </c>
      <c r="BC613" s="178">
        <v>1.2996548064847782E-2</v>
      </c>
      <c r="BD613" s="178">
        <v>2.2800545389045707E-2</v>
      </c>
      <c r="BE613" s="178">
        <v>4.9654508724469276E-2</v>
      </c>
      <c r="BF613" s="178">
        <v>9.8184077147510249E-2</v>
      </c>
      <c r="BG613" s="217">
        <v>4.4930028906911265E-2</v>
      </c>
      <c r="BH613" s="218">
        <v>4.0713222039444101E-2</v>
      </c>
      <c r="BI613" s="240" t="s">
        <v>273</v>
      </c>
    </row>
    <row r="614" spans="1:61" x14ac:dyDescent="0.2">
      <c r="A614" s="170">
        <v>43006</v>
      </c>
      <c r="B614" s="208">
        <v>3.9361702127659575</v>
      </c>
      <c r="C614" s="209">
        <v>1.3157894736842104</v>
      </c>
      <c r="D614" s="209"/>
      <c r="E614" s="209">
        <v>4.4186046511627906</v>
      </c>
      <c r="F614" s="209">
        <v>2.9702970297029703</v>
      </c>
      <c r="G614" s="209">
        <v>8.2142857142857135</v>
      </c>
      <c r="H614" s="209">
        <v>0.764685436218283</v>
      </c>
      <c r="I614" s="209">
        <v>3.070175438596491</v>
      </c>
      <c r="J614" s="210">
        <v>10.1875</v>
      </c>
      <c r="K614" s="210"/>
      <c r="L614" s="246">
        <v>2.5413533834586466</v>
      </c>
      <c r="M614" s="210">
        <v>3.4482758620689653</v>
      </c>
      <c r="N614" s="245">
        <v>3.9405058807481401</v>
      </c>
      <c r="O614" s="213"/>
      <c r="P614" s="214"/>
      <c r="Q614" s="214"/>
      <c r="R614" s="214"/>
      <c r="S614" s="214">
        <v>2.941176470588232</v>
      </c>
      <c r="T614" s="214">
        <v>3.3673469387755075</v>
      </c>
      <c r="U614" s="214"/>
      <c r="V614" s="214"/>
      <c r="W614" s="214"/>
      <c r="X614" s="214">
        <v>4.5263157894736814</v>
      </c>
      <c r="Y614" s="222">
        <v>5.2631578947368416</v>
      </c>
      <c r="Z614" s="222">
        <v>4.8648648648648649</v>
      </c>
      <c r="AA614" s="215"/>
      <c r="AB614" s="216">
        <v>4.1925723916878255</v>
      </c>
      <c r="AC614" s="177">
        <v>4.8548548548548549</v>
      </c>
      <c r="AD614" s="178">
        <v>3.9361702127659575</v>
      </c>
      <c r="AE614" s="178">
        <v>125</v>
      </c>
      <c r="AF614" s="178">
        <v>5.0531914893617014</v>
      </c>
      <c r="AG614" s="178">
        <v>3.4482758620689653</v>
      </c>
      <c r="AH614" s="178">
        <v>0.764685436218283</v>
      </c>
      <c r="AI614" s="178">
        <v>3.070175438596491</v>
      </c>
      <c r="AJ614" s="217">
        <v>2.5413533834586466</v>
      </c>
      <c r="AK614" s="218">
        <v>1.6849428998632441</v>
      </c>
      <c r="AL614" s="170">
        <v>43006</v>
      </c>
      <c r="AM614" s="208">
        <v>1.1454635633767808E-3</v>
      </c>
      <c r="AN614" s="209">
        <v>1.6697488320491172E-2</v>
      </c>
      <c r="AO614" s="209"/>
      <c r="AP614" s="209">
        <v>2.1488732903840848E-3</v>
      </c>
      <c r="AQ614" s="209">
        <v>0</v>
      </c>
      <c r="AR614" s="209">
        <v>0</v>
      </c>
      <c r="AS614" s="209">
        <v>2.5887786537210185E-2</v>
      </c>
      <c r="AT614" s="209">
        <v>0</v>
      </c>
      <c r="AU614" s="210">
        <v>8.8447242325543338E-2</v>
      </c>
      <c r="AV614" s="210"/>
      <c r="AW614" s="246">
        <v>1.1708765533141076E-2</v>
      </c>
      <c r="AX614" s="211">
        <v>0</v>
      </c>
      <c r="AY614" s="212">
        <v>1.3038607931184925E-3</v>
      </c>
      <c r="AZ614" s="177">
        <v>0</v>
      </c>
      <c r="BA614" s="178">
        <v>1.7355508536011845E-2</v>
      </c>
      <c r="BB614" s="178">
        <v>0</v>
      </c>
      <c r="BC614" s="178">
        <v>0</v>
      </c>
      <c r="BD614" s="178">
        <v>0</v>
      </c>
      <c r="BE614" s="178">
        <v>3.1705801025364577E-2</v>
      </c>
      <c r="BF614" s="178">
        <v>0</v>
      </c>
      <c r="BG614" s="217">
        <v>8.986005781382253E-2</v>
      </c>
      <c r="BH614" s="218">
        <v>2.1907356478298216E-2</v>
      </c>
      <c r="BI614" s="240" t="s">
        <v>273</v>
      </c>
    </row>
    <row r="615" spans="1:61" x14ac:dyDescent="0.2">
      <c r="A615" s="170">
        <v>43007</v>
      </c>
      <c r="B615" s="208">
        <v>2</v>
      </c>
      <c r="C615" s="209">
        <v>1.3333333333333335</v>
      </c>
      <c r="D615" s="209"/>
      <c r="E615" s="209">
        <v>2.7058823529411762</v>
      </c>
      <c r="F615" s="209">
        <v>8.1632653061224492</v>
      </c>
      <c r="G615" s="209">
        <v>7.5</v>
      </c>
      <c r="H615" s="209">
        <v>0.34843205574912894</v>
      </c>
      <c r="I615" s="209">
        <v>3.070175438596491</v>
      </c>
      <c r="J615" s="210">
        <v>9.9816289038579296</v>
      </c>
      <c r="K615" s="210"/>
      <c r="L615" s="246">
        <v>1.4908600539406653</v>
      </c>
      <c r="M615" s="210">
        <v>2.396551724137931</v>
      </c>
      <c r="N615" s="245">
        <v>1.3345894090399615</v>
      </c>
      <c r="O615" s="213"/>
      <c r="P615" s="214"/>
      <c r="Q615" s="214"/>
      <c r="R615" s="214"/>
      <c r="S615" s="214">
        <v>2.941176470588232</v>
      </c>
      <c r="T615" s="214">
        <v>3.3673469387755075</v>
      </c>
      <c r="U615" s="214"/>
      <c r="V615" s="214"/>
      <c r="W615" s="214"/>
      <c r="X615" s="214">
        <v>4.5263157894736814</v>
      </c>
      <c r="Y615" s="222">
        <v>5.2631578947368416</v>
      </c>
      <c r="Z615" s="222">
        <v>4.8648648648648649</v>
      </c>
      <c r="AA615" s="215"/>
      <c r="AB615" s="216">
        <v>4.1925723916878255</v>
      </c>
      <c r="AC615" s="177">
        <v>4.8548548548548549</v>
      </c>
      <c r="AD615" s="178">
        <v>2</v>
      </c>
      <c r="AE615" s="178">
        <v>125</v>
      </c>
      <c r="AF615" s="178">
        <v>5.9840425531914896</v>
      </c>
      <c r="AG615" s="178">
        <v>2.396551724137931</v>
      </c>
      <c r="AH615" s="178">
        <v>0.34843205574912894</v>
      </c>
      <c r="AI615" s="178">
        <v>3.070175438596491</v>
      </c>
      <c r="AJ615" s="217">
        <v>1.4908600539406653</v>
      </c>
      <c r="AK615" s="218">
        <v>0.6508826352029653</v>
      </c>
      <c r="AL615" s="170">
        <v>43007</v>
      </c>
      <c r="AM615" s="208">
        <v>3.6654834028056983E-3</v>
      </c>
      <c r="AN615" s="209">
        <v>2.1168782264053661E-2</v>
      </c>
      <c r="AO615" s="209"/>
      <c r="AP615" s="209">
        <v>2.962840445832602E-2</v>
      </c>
      <c r="AQ615" s="209">
        <v>3.5592888540869538E-3</v>
      </c>
      <c r="AR615" s="209">
        <v>0</v>
      </c>
      <c r="AS615" s="209">
        <v>5.5724557461452433E-2</v>
      </c>
      <c r="AT615" s="209">
        <v>0</v>
      </c>
      <c r="AU615" s="210">
        <v>6.6335431744157514E-3</v>
      </c>
      <c r="AV615" s="210"/>
      <c r="AW615" s="246">
        <v>2.927191383285269E-3</v>
      </c>
      <c r="AX615" s="211">
        <v>0</v>
      </c>
      <c r="AY615" s="212">
        <v>2.6011818455818451E-3</v>
      </c>
      <c r="AZ615" s="177">
        <v>0</v>
      </c>
      <c r="BA615" s="178">
        <v>5.5537627315237911E-2</v>
      </c>
      <c r="BB615" s="178">
        <v>0</v>
      </c>
      <c r="BC615" s="178">
        <v>0</v>
      </c>
      <c r="BD615" s="178">
        <v>0</v>
      </c>
      <c r="BE615" s="178">
        <v>6.8248080173242395E-2</v>
      </c>
      <c r="BF615" s="178">
        <v>0</v>
      </c>
      <c r="BG615" s="217">
        <v>2.2465014453455633E-2</v>
      </c>
      <c r="BH615" s="218">
        <v>4.7630039084839378E-2</v>
      </c>
      <c r="BI615" s="240">
        <v>2.6229832005321474E-2</v>
      </c>
    </row>
    <row r="616" spans="1:61" x14ac:dyDescent="0.2">
      <c r="A616" s="170">
        <v>43010</v>
      </c>
      <c r="B616" s="208">
        <v>1.9148936170212765</v>
      </c>
      <c r="C616" s="209">
        <v>2.0080862533692723</v>
      </c>
      <c r="D616" s="209"/>
      <c r="E616" s="209">
        <v>2.9411764705882351</v>
      </c>
      <c r="F616" s="209">
        <v>5.7823129251700678</v>
      </c>
      <c r="G616" s="209">
        <v>6.0714285714285712</v>
      </c>
      <c r="H616" s="209">
        <v>1.4035087719298245</v>
      </c>
      <c r="I616" s="209">
        <v>3.070175438596491</v>
      </c>
      <c r="J616" s="210">
        <v>9.9816289038579296</v>
      </c>
      <c r="K616" s="210"/>
      <c r="L616" s="246">
        <v>1.4962406015037595</v>
      </c>
      <c r="M616" s="210">
        <v>2.2241379310344827</v>
      </c>
      <c r="N616" s="245">
        <v>1.7329936575493061</v>
      </c>
      <c r="O616" s="213"/>
      <c r="P616" s="214"/>
      <c r="Q616" s="214"/>
      <c r="R616" s="214"/>
      <c r="S616" s="214">
        <v>2.941176470588232</v>
      </c>
      <c r="T616" s="214">
        <v>3.3673469387755075</v>
      </c>
      <c r="U616" s="214"/>
      <c r="V616" s="214" t="s">
        <v>232</v>
      </c>
      <c r="W616" s="214" t="s">
        <v>232</v>
      </c>
      <c r="X616" s="214">
        <v>4.5263157894736814</v>
      </c>
      <c r="Y616" s="222">
        <v>5.2631578947368416</v>
      </c>
      <c r="Z616" s="222">
        <v>4.8648648648648649</v>
      </c>
      <c r="AA616" s="215"/>
      <c r="AB616" s="216">
        <v>4.1925723916878255</v>
      </c>
      <c r="AC616" s="177">
        <v>4.8548548548548549</v>
      </c>
      <c r="AD616" s="178">
        <v>1.9148936170212765</v>
      </c>
      <c r="AE616" s="178"/>
      <c r="AF616" s="178">
        <v>10.833333333333334</v>
      </c>
      <c r="AG616" s="178">
        <v>2.2241379310344827</v>
      </c>
      <c r="AH616" s="178">
        <v>1.4035087719298245</v>
      </c>
      <c r="AI616" s="178">
        <v>3.070175438596491</v>
      </c>
      <c r="AJ616" s="217">
        <v>1.4962406015037595</v>
      </c>
      <c r="AK616" s="218">
        <v>9.4806069315065429</v>
      </c>
      <c r="AL616" s="170">
        <v>43010</v>
      </c>
      <c r="AM616" s="208">
        <v>2.3482003049224006E-3</v>
      </c>
      <c r="AN616" s="209">
        <v>2.4103068914516544E-2</v>
      </c>
      <c r="AO616" s="209"/>
      <c r="AP616" s="209">
        <v>9.1164321410233916E-3</v>
      </c>
      <c r="AQ616" s="209">
        <v>0</v>
      </c>
      <c r="AR616" s="209">
        <v>0</v>
      </c>
      <c r="AS616" s="209">
        <v>1.9657166726559594E-2</v>
      </c>
      <c r="AT616" s="209">
        <v>0</v>
      </c>
      <c r="AU616" s="210">
        <v>0</v>
      </c>
      <c r="AV616" s="210"/>
      <c r="AW616" s="246">
        <v>2.4120056998270613E-2</v>
      </c>
      <c r="AX616" s="211">
        <v>0</v>
      </c>
      <c r="AY616" s="212">
        <v>1.3807027458163849E-3</v>
      </c>
      <c r="AZ616" s="177">
        <v>0</v>
      </c>
      <c r="BA616" s="178">
        <v>3.5578792498824285E-2</v>
      </c>
      <c r="BB616" s="178">
        <v>0</v>
      </c>
      <c r="BC616" s="178">
        <v>11.715738253057033</v>
      </c>
      <c r="BD616" s="178">
        <v>0</v>
      </c>
      <c r="BE616" s="178">
        <v>2.4074913320954801E-2</v>
      </c>
      <c r="BF616" s="178">
        <v>0</v>
      </c>
      <c r="BG616" s="217">
        <v>0.18511171909647439</v>
      </c>
      <c r="BH616" s="218">
        <v>0.91375830021054649</v>
      </c>
      <c r="BI616" s="240" t="s">
        <v>273</v>
      </c>
    </row>
    <row r="617" spans="1:61" x14ac:dyDescent="0.2">
      <c r="A617" s="170">
        <v>43011</v>
      </c>
      <c r="B617" s="208">
        <v>4.086021505376344</v>
      </c>
      <c r="C617" s="209">
        <v>1.8256691832532601</v>
      </c>
      <c r="D617" s="209"/>
      <c r="E617" s="209">
        <v>1.5757575757575759</v>
      </c>
      <c r="F617" s="209">
        <v>4.9166666666666661</v>
      </c>
      <c r="G617" s="209">
        <v>2.5</v>
      </c>
      <c r="H617" s="209">
        <v>2.0633226609747419</v>
      </c>
      <c r="I617" s="209">
        <v>1.5350877192982455</v>
      </c>
      <c r="J617" s="210">
        <v>9.7955010224948875</v>
      </c>
      <c r="K617" s="210"/>
      <c r="L617" s="246">
        <v>3.3082706766917291</v>
      </c>
      <c r="M617" s="210">
        <v>1.3793103448275863</v>
      </c>
      <c r="N617" s="245">
        <v>2.8518264204561081</v>
      </c>
      <c r="O617" s="213"/>
      <c r="P617" s="214"/>
      <c r="Q617" s="214"/>
      <c r="R617" s="214"/>
      <c r="S617" s="214">
        <v>2.941176470588232</v>
      </c>
      <c r="T617" s="214">
        <v>3.3673469387755075</v>
      </c>
      <c r="U617" s="214"/>
      <c r="V617" s="214" t="s">
        <v>232</v>
      </c>
      <c r="W617" s="214" t="s">
        <v>232</v>
      </c>
      <c r="X617" s="214">
        <v>4.5263157894736814</v>
      </c>
      <c r="Y617" s="222">
        <v>5.2631578947368416</v>
      </c>
      <c r="Z617" s="222">
        <v>4.8648648648648649</v>
      </c>
      <c r="AA617" s="215"/>
      <c r="AB617" s="216">
        <v>4.1925723916878255</v>
      </c>
      <c r="AC617" s="177">
        <v>4.8548548548548549</v>
      </c>
      <c r="AD617" s="178">
        <v>4.086021505376344</v>
      </c>
      <c r="AE617" s="178"/>
      <c r="AF617" s="178"/>
      <c r="AG617" s="178">
        <v>1.3793103448275863</v>
      </c>
      <c r="AH617" s="178">
        <v>2.0633226609747419</v>
      </c>
      <c r="AI617" s="178">
        <v>1.5350877192982455</v>
      </c>
      <c r="AJ617" s="217">
        <v>3.3082706766917291</v>
      </c>
      <c r="AK617" s="218">
        <v>2.776926871938894</v>
      </c>
      <c r="AL617" s="170">
        <v>43011</v>
      </c>
      <c r="AM617" s="208">
        <v>2.3482003049224006E-3</v>
      </c>
      <c r="AN617" s="209">
        <v>3.1438785540673753E-2</v>
      </c>
      <c r="AO617" s="209"/>
      <c r="AP617" s="209">
        <v>4.2163498652233185E-2</v>
      </c>
      <c r="AQ617" s="209">
        <v>2.6694666405652151E-3</v>
      </c>
      <c r="AR617" s="209">
        <v>0</v>
      </c>
      <c r="AS617" s="209">
        <v>2.0095942769563158E-2</v>
      </c>
      <c r="AT617" s="209">
        <v>0</v>
      </c>
      <c r="AU617" s="210">
        <v>3.0956534813940166E-2</v>
      </c>
      <c r="AV617" s="210"/>
      <c r="AW617" s="246">
        <v>7.0252593198846455E-3</v>
      </c>
      <c r="AX617" s="211">
        <v>0</v>
      </c>
      <c r="AY617" s="212">
        <v>2.3019887106092004E-3</v>
      </c>
      <c r="AZ617" s="177">
        <v>0</v>
      </c>
      <c r="BA617" s="178">
        <v>3.5578792498824285E-2</v>
      </c>
      <c r="BB617" s="178">
        <v>0</v>
      </c>
      <c r="BC617" s="178">
        <v>0</v>
      </c>
      <c r="BD617" s="178">
        <v>0</v>
      </c>
      <c r="BE617" s="178">
        <v>2.4612299779011824E-2</v>
      </c>
      <c r="BF617" s="178">
        <v>0</v>
      </c>
      <c r="BG617" s="217">
        <v>5.3916034688293514E-2</v>
      </c>
      <c r="BH617" s="218">
        <v>2.2842726754899713E-2</v>
      </c>
      <c r="BI617" s="240" t="s">
        <v>273</v>
      </c>
    </row>
    <row r="618" spans="1:61" x14ac:dyDescent="0.2">
      <c r="A618" s="170">
        <v>43012</v>
      </c>
      <c r="B618" s="208">
        <v>5.2858683926645087</v>
      </c>
      <c r="C618" s="209">
        <v>0.34843205574912894</v>
      </c>
      <c r="D618" s="209"/>
      <c r="E618" s="209">
        <v>3.0303030303030303</v>
      </c>
      <c r="F618" s="209">
        <v>4.1202749140893467</v>
      </c>
      <c r="G618" s="209">
        <v>2.5</v>
      </c>
      <c r="H618" s="209">
        <v>5.0637522768670316</v>
      </c>
      <c r="I618" s="209">
        <v>5.2998605299860531</v>
      </c>
      <c r="J618" s="210">
        <v>9.8159509202453989</v>
      </c>
      <c r="K618" s="210"/>
      <c r="L618" s="246">
        <v>4.2076923076923078</v>
      </c>
      <c r="M618" s="210">
        <v>2.8439388553146108</v>
      </c>
      <c r="N618" s="245">
        <v>2.4448587754590689</v>
      </c>
      <c r="O618" s="213"/>
      <c r="P618" s="214"/>
      <c r="Q618" s="214"/>
      <c r="R618" s="214"/>
      <c r="S618" s="214">
        <v>2.941176470588232</v>
      </c>
      <c r="T618" s="214">
        <v>3.3673469387755075</v>
      </c>
      <c r="U618" s="214"/>
      <c r="V618" s="214" t="s">
        <v>232</v>
      </c>
      <c r="W618" s="214" t="s">
        <v>232</v>
      </c>
      <c r="X618" s="214">
        <v>4.5263157894736814</v>
      </c>
      <c r="Y618" s="222">
        <v>5.2631578947368416</v>
      </c>
      <c r="Z618" s="222">
        <v>4.8648648648648649</v>
      </c>
      <c r="AA618" s="215"/>
      <c r="AB618" s="216">
        <v>4.1925723916878255</v>
      </c>
      <c r="AC618" s="177">
        <v>4.8548548548548549</v>
      </c>
      <c r="AD618" s="178">
        <v>5.2858683926645087</v>
      </c>
      <c r="AE618" s="178"/>
      <c r="AF618" s="178">
        <v>5.4777070063694273</v>
      </c>
      <c r="AG618" s="178">
        <v>2.8439388553146108</v>
      </c>
      <c r="AH618" s="178">
        <v>5.0637522768670316</v>
      </c>
      <c r="AI618" s="178">
        <v>5.2998605299860531</v>
      </c>
      <c r="AJ618" s="217">
        <v>4.2076923076923078</v>
      </c>
      <c r="AK618" s="218">
        <v>4.8684910288251873</v>
      </c>
      <c r="AL618" s="170">
        <v>43012</v>
      </c>
      <c r="AM618" s="208">
        <v>1.0595537961235221E-3</v>
      </c>
      <c r="AN618" s="209">
        <v>2.8434634922342709E-2</v>
      </c>
      <c r="AO618" s="209"/>
      <c r="AP618" s="209">
        <v>3.6758756740055035E-2</v>
      </c>
      <c r="AQ618" s="209">
        <v>9.7880443487391219E-3</v>
      </c>
      <c r="AR618" s="209">
        <v>0</v>
      </c>
      <c r="AS618" s="209">
        <v>1.9525533913658528E-2</v>
      </c>
      <c r="AT618" s="209">
        <v>1.1253858922647625E-2</v>
      </c>
      <c r="AU618" s="210">
        <v>0</v>
      </c>
      <c r="AV618" s="210"/>
      <c r="AW618" s="246">
        <v>5.2689444899134833E-3</v>
      </c>
      <c r="AX618" s="211">
        <v>2.2800545389045704E-3</v>
      </c>
      <c r="AY618" s="212">
        <v>1.8605562163872659E-3</v>
      </c>
      <c r="AZ618" s="177">
        <v>0</v>
      </c>
      <c r="BA618" s="178">
        <v>1.6053845395810958E-2</v>
      </c>
      <c r="BB618" s="178">
        <v>0</v>
      </c>
      <c r="BC618" s="178">
        <v>0.10072324750257031</v>
      </c>
      <c r="BD618" s="178">
        <v>7.6001817963485688E-3</v>
      </c>
      <c r="BE618" s="178">
        <v>2.3913697383537692E-2</v>
      </c>
      <c r="BF618" s="178">
        <v>1.4400331314968168E-2</v>
      </c>
      <c r="BG618" s="217">
        <v>4.0437026016220137E-2</v>
      </c>
      <c r="BH618" s="218">
        <v>2.5574992562867244E-2</v>
      </c>
      <c r="BI618" s="240" t="s">
        <v>273</v>
      </c>
    </row>
    <row r="619" spans="1:61" x14ac:dyDescent="0.2">
      <c r="A619" s="170">
        <v>43013</v>
      </c>
      <c r="B619" s="208">
        <v>1.3043478260869565</v>
      </c>
      <c r="C619" s="209">
        <v>0.66666666666666674</v>
      </c>
      <c r="D619" s="209"/>
      <c r="E619" s="209">
        <v>1.2048192771084338</v>
      </c>
      <c r="F619" s="209">
        <v>2.7964912280701757</v>
      </c>
      <c r="G619" s="209">
        <v>4.6428571428571432</v>
      </c>
      <c r="H619" s="209">
        <v>1.2230215827338129</v>
      </c>
      <c r="I619" s="209">
        <v>4.231625835189309</v>
      </c>
      <c r="J619" s="210">
        <v>7.9754601226993866</v>
      </c>
      <c r="K619" s="210"/>
      <c r="L619" s="246">
        <v>4.3939393939393936</v>
      </c>
      <c r="M619" s="210">
        <v>2.7272727272727271</v>
      </c>
      <c r="N619" s="245">
        <v>1.0016204857810374</v>
      </c>
      <c r="O619" s="213"/>
      <c r="P619" s="214"/>
      <c r="Q619" s="214"/>
      <c r="R619" s="214"/>
      <c r="S619" s="214">
        <v>2.941176470588232</v>
      </c>
      <c r="T619" s="214">
        <v>3.3673469387755075</v>
      </c>
      <c r="U619" s="214"/>
      <c r="V619" s="214" t="s">
        <v>232</v>
      </c>
      <c r="W619" s="214" t="s">
        <v>232</v>
      </c>
      <c r="X619" s="214">
        <v>4.5263157894736814</v>
      </c>
      <c r="Y619" s="222">
        <v>5.2631578947368416</v>
      </c>
      <c r="Z619" s="222">
        <v>4.8648648648648649</v>
      </c>
      <c r="AA619" s="215"/>
      <c r="AB619" s="216">
        <v>4.1925723916878255</v>
      </c>
      <c r="AC619" s="177">
        <v>4.8548548548548549</v>
      </c>
      <c r="AD619" s="178">
        <v>1.3043478260869565</v>
      </c>
      <c r="AE619" s="178"/>
      <c r="AF619" s="178">
        <v>1.6666666666666667</v>
      </c>
      <c r="AG619" s="178">
        <v>2.7272727272727271</v>
      </c>
      <c r="AH619" s="178">
        <v>1.2230215827338129</v>
      </c>
      <c r="AI619" s="178">
        <v>4.231625835189309</v>
      </c>
      <c r="AJ619" s="217">
        <v>4.3939393939393936</v>
      </c>
      <c r="AK619" s="218">
        <v>1.5803079445965287</v>
      </c>
      <c r="AL619" s="170">
        <v>43013</v>
      </c>
      <c r="AM619" s="208">
        <v>6.8727813802606848E-4</v>
      </c>
      <c r="AN619" s="209">
        <v>7.056260754684554E-2</v>
      </c>
      <c r="AO619" s="209"/>
      <c r="AP619" s="209">
        <v>1.4651408798073307E-3</v>
      </c>
      <c r="AQ619" s="209">
        <v>2.758448861917389E-2</v>
      </c>
      <c r="AR619" s="209">
        <v>0</v>
      </c>
      <c r="AS619" s="209">
        <v>1.8647981827651403E-2</v>
      </c>
      <c r="AT619" s="209">
        <v>5.1153904193852837E-4</v>
      </c>
      <c r="AU619" s="210">
        <v>0</v>
      </c>
      <c r="AV619" s="210"/>
      <c r="AW619" s="246">
        <v>1.1708765533141076E-4</v>
      </c>
      <c r="AX619" s="211">
        <v>1.1400272694522852E-2</v>
      </c>
      <c r="AY619" s="212">
        <v>1.3766154079069225E-3</v>
      </c>
      <c r="AZ619" s="177">
        <v>0</v>
      </c>
      <c r="BA619" s="178">
        <v>1.0413305121607108E-2</v>
      </c>
      <c r="BB619" s="178">
        <v>0</v>
      </c>
      <c r="BC619" s="178">
        <v>0.40841652293784153</v>
      </c>
      <c r="BD619" s="178">
        <v>3.8000908981742847E-2</v>
      </c>
      <c r="BE619" s="178">
        <v>2.2838924467423638E-2</v>
      </c>
      <c r="BF619" s="178">
        <v>6.5456051431673492E-4</v>
      </c>
      <c r="BG619" s="217">
        <v>8.9860057813822528E-4</v>
      </c>
      <c r="BH619" s="218">
        <v>4.5660838502520437E-2</v>
      </c>
      <c r="BI619" s="240" t="s">
        <v>273</v>
      </c>
    </row>
    <row r="620" spans="1:61" x14ac:dyDescent="0.2">
      <c r="A620" s="170">
        <v>43014</v>
      </c>
      <c r="B620" s="208">
        <v>1.4973262032085561</v>
      </c>
      <c r="C620" s="209">
        <v>1.9567314317210969</v>
      </c>
      <c r="D620" s="209"/>
      <c r="E620" s="209">
        <v>2.1686746987951806</v>
      </c>
      <c r="F620" s="209">
        <v>3.4329896907216497</v>
      </c>
      <c r="G620" s="209">
        <v>4</v>
      </c>
      <c r="H620" s="209">
        <v>0.5355230274901821</v>
      </c>
      <c r="I620" s="209">
        <v>3.0734966592427617</v>
      </c>
      <c r="J620" s="210">
        <v>7.9550102249488743</v>
      </c>
      <c r="K620" s="210"/>
      <c r="L620" s="246">
        <v>2.6136363636363633</v>
      </c>
      <c r="M620" s="210">
        <v>3.5714285714285712</v>
      </c>
      <c r="N620" s="245">
        <v>1.8419687140289658</v>
      </c>
      <c r="O620" s="213"/>
      <c r="P620" s="214"/>
      <c r="Q620" s="214"/>
      <c r="R620" s="214"/>
      <c r="S620" s="214">
        <v>2.941176470588232</v>
      </c>
      <c r="T620" s="214">
        <v>3.3673469387755075</v>
      </c>
      <c r="U620" s="214"/>
      <c r="V620" s="214"/>
      <c r="W620" s="214" t="s">
        <v>232</v>
      </c>
      <c r="X620" s="214">
        <v>4.5263157894736814</v>
      </c>
      <c r="Y620" s="222"/>
      <c r="Z620" s="222">
        <v>2.5945945945946005</v>
      </c>
      <c r="AA620" s="215"/>
      <c r="AB620" s="216">
        <v>3.3573584483580055</v>
      </c>
      <c r="AC620" s="177">
        <v>4.8548548548548549</v>
      </c>
      <c r="AD620" s="178">
        <v>1.4973262032085561</v>
      </c>
      <c r="AE620" s="178"/>
      <c r="AF620" s="178">
        <v>5.230386052303861</v>
      </c>
      <c r="AG620" s="178">
        <v>3.5714285714285712</v>
      </c>
      <c r="AH620" s="178">
        <v>0.5355230274901821</v>
      </c>
      <c r="AI620" s="178">
        <v>3.0734966592427617</v>
      </c>
      <c r="AJ620" s="217">
        <v>2.6136363636363633</v>
      </c>
      <c r="AK620" s="218">
        <v>1.6467890033943582</v>
      </c>
      <c r="AL620" s="170">
        <v>43014</v>
      </c>
      <c r="AM620" s="208">
        <v>2.5772930175977566E-3</v>
      </c>
      <c r="AN620" s="209">
        <v>2.368388510730756E-2</v>
      </c>
      <c r="AO620" s="209"/>
      <c r="AP620" s="209">
        <v>3.1744719062492169E-2</v>
      </c>
      <c r="AQ620" s="209">
        <v>1.9576088697478244E-2</v>
      </c>
      <c r="AR620" s="209">
        <v>4.5180040897849493E-4</v>
      </c>
      <c r="AS620" s="209">
        <v>2.8564320399531915E-2</v>
      </c>
      <c r="AT620" s="209">
        <v>0</v>
      </c>
      <c r="AU620" s="210">
        <v>0</v>
      </c>
      <c r="AV620" s="210"/>
      <c r="AW620" s="246">
        <v>0</v>
      </c>
      <c r="AX620" s="211">
        <v>1.6644398134003365E-2</v>
      </c>
      <c r="AY620" s="212">
        <v>2.4058070935095441E-3</v>
      </c>
      <c r="AZ620" s="177">
        <v>0</v>
      </c>
      <c r="BA620" s="178">
        <v>3.9049894206026649E-2</v>
      </c>
      <c r="BB620" s="178">
        <v>0</v>
      </c>
      <c r="BC620" s="178">
        <v>0.14881047534250708</v>
      </c>
      <c r="BD620" s="178">
        <v>5.548132711334456E-2</v>
      </c>
      <c r="BE620" s="178">
        <v>3.4983858419512445E-2</v>
      </c>
      <c r="BF620" s="178">
        <v>0</v>
      </c>
      <c r="BG620" s="217">
        <v>0</v>
      </c>
      <c r="BH620" s="218">
        <v>4.0171691879306394E-2</v>
      </c>
      <c r="BI620" s="240" t="s">
        <v>273</v>
      </c>
    </row>
    <row r="621" spans="1:61" x14ac:dyDescent="0.2">
      <c r="A621" s="170">
        <v>43017</v>
      </c>
      <c r="B621" s="208">
        <v>1.3903743315508021</v>
      </c>
      <c r="C621" s="209">
        <v>1.3561643835616439</v>
      </c>
      <c r="D621" s="209"/>
      <c r="E621" s="209">
        <v>2.5791324736225087</v>
      </c>
      <c r="F621" s="209">
        <v>2.7586206896551726</v>
      </c>
      <c r="G621" s="209">
        <v>2.2058823529411766</v>
      </c>
      <c r="H621" s="209">
        <v>1.5901060070671376</v>
      </c>
      <c r="I621" s="209">
        <v>2.6315789473684208</v>
      </c>
      <c r="J621" s="210">
        <v>7.9550102249488743</v>
      </c>
      <c r="K621" s="210"/>
      <c r="L621" s="246">
        <v>1.5151515151515151</v>
      </c>
      <c r="M621" s="210">
        <v>2.7272727272727271</v>
      </c>
      <c r="N621" s="245">
        <v>1.7599924158340465</v>
      </c>
      <c r="O621" s="213"/>
      <c r="P621" s="214"/>
      <c r="Q621" s="214"/>
      <c r="R621" s="214"/>
      <c r="S621" s="214">
        <v>2.941176470588232</v>
      </c>
      <c r="T621" s="214">
        <v>3.3673469387755075</v>
      </c>
      <c r="U621" s="214"/>
      <c r="V621" s="214"/>
      <c r="W621" s="214" t="s">
        <v>232</v>
      </c>
      <c r="X621" s="214">
        <v>4.5263157894736814</v>
      </c>
      <c r="Y621" s="222"/>
      <c r="Z621" s="222">
        <v>2.5945945945946005</v>
      </c>
      <c r="AA621" s="215"/>
      <c r="AB621" s="216">
        <v>3.3573584483580055</v>
      </c>
      <c r="AC621" s="177">
        <v>4.8548548548548549</v>
      </c>
      <c r="AD621" s="178">
        <v>1.3903743315508021</v>
      </c>
      <c r="AE621" s="178"/>
      <c r="AF621" s="178">
        <v>5.1058530510585305</v>
      </c>
      <c r="AG621" s="178">
        <v>2.7272727272727271</v>
      </c>
      <c r="AH621" s="178">
        <v>1.5901060070671376</v>
      </c>
      <c r="AI621" s="178">
        <v>2.6315789473684208</v>
      </c>
      <c r="AJ621" s="217">
        <v>1.5151515151515151</v>
      </c>
      <c r="AK621" s="218">
        <v>1.8415761880549864</v>
      </c>
      <c r="AL621" s="170">
        <v>43017</v>
      </c>
      <c r="AM621" s="208">
        <v>0</v>
      </c>
      <c r="AN621" s="209">
        <v>1.0828915019565405E-2</v>
      </c>
      <c r="AO621" s="209"/>
      <c r="AP621" s="209">
        <v>3.7768076012811192E-3</v>
      </c>
      <c r="AQ621" s="209">
        <v>1.7796444270434769E-3</v>
      </c>
      <c r="AR621" s="209">
        <v>6.1979086127765819E-4</v>
      </c>
      <c r="AS621" s="209">
        <v>3.1855140722058632E-2</v>
      </c>
      <c r="AT621" s="209">
        <v>6.1384685032623405E-2</v>
      </c>
      <c r="AU621" s="210">
        <v>0</v>
      </c>
      <c r="AV621" s="210"/>
      <c r="AW621" s="246">
        <v>1.8734024853025721E-3</v>
      </c>
      <c r="AX621" s="211">
        <v>7.2961745244946264E-3</v>
      </c>
      <c r="AY621" s="212">
        <v>1.5376565215397394E-3</v>
      </c>
      <c r="AZ621" s="177">
        <v>0</v>
      </c>
      <c r="BA621" s="178">
        <v>0</v>
      </c>
      <c r="BB621" s="178">
        <v>0</v>
      </c>
      <c r="BC621" s="178">
        <v>0</v>
      </c>
      <c r="BD621" s="178">
        <v>2.4320581748315421E-2</v>
      </c>
      <c r="BE621" s="178">
        <v>3.9014256854940144E-2</v>
      </c>
      <c r="BF621" s="178">
        <v>7.8547261718008188E-2</v>
      </c>
      <c r="BG621" s="217">
        <v>1.4377609250211604E-2</v>
      </c>
      <c r="BH621" s="218">
        <v>2.4959617380892574E-2</v>
      </c>
      <c r="BI621" s="240" t="s">
        <v>273</v>
      </c>
    </row>
    <row r="622" spans="1:61" x14ac:dyDescent="0.2">
      <c r="A622" s="170">
        <v>43018</v>
      </c>
      <c r="B622" s="208">
        <v>2.043010752688172</v>
      </c>
      <c r="C622" s="209">
        <v>0.93959731543624159</v>
      </c>
      <c r="D622" s="209"/>
      <c r="E622" s="209">
        <v>5.0480769230769234</v>
      </c>
      <c r="F622" s="209">
        <v>4.0580204778156999</v>
      </c>
      <c r="G622" s="209">
        <v>1.8382352941176472</v>
      </c>
      <c r="H622" s="209">
        <v>0.67137809187279152</v>
      </c>
      <c r="I622" s="209">
        <v>2.6315789473684208</v>
      </c>
      <c r="J622" s="210">
        <v>8.1058553865388632</v>
      </c>
      <c r="K622" s="210"/>
      <c r="L622" s="246">
        <v>2.2641509433962264</v>
      </c>
      <c r="M622" s="210">
        <v>1.8181818181818181</v>
      </c>
      <c r="N622" s="245">
        <v>1.5174418336281863</v>
      </c>
      <c r="O622" s="213"/>
      <c r="P622" s="214"/>
      <c r="Q622" s="214"/>
      <c r="R622" s="214"/>
      <c r="S622" s="214">
        <v>2.941176470588232</v>
      </c>
      <c r="T622" s="214">
        <v>3.3673469387755075</v>
      </c>
      <c r="U622" s="214"/>
      <c r="V622" s="214"/>
      <c r="W622" s="214" t="s">
        <v>232</v>
      </c>
      <c r="X622" s="214">
        <v>4.5263157894736814</v>
      </c>
      <c r="Y622" s="222"/>
      <c r="Z622" s="222">
        <v>4.7368421052631584</v>
      </c>
      <c r="AA622" s="215"/>
      <c r="AB622" s="216">
        <v>3.8929203260251448</v>
      </c>
      <c r="AC622" s="177">
        <v>4.8548548548548549</v>
      </c>
      <c r="AD622" s="178">
        <v>2.043010752688172</v>
      </c>
      <c r="AE622" s="178"/>
      <c r="AF622" s="178">
        <v>2.7397260273972601</v>
      </c>
      <c r="AG622" s="178">
        <v>1.8181818181818181</v>
      </c>
      <c r="AH622" s="178">
        <v>0.67137809187279152</v>
      </c>
      <c r="AI622" s="178">
        <v>2.6315789473684208</v>
      </c>
      <c r="AJ622" s="217">
        <v>2.2641509433962264</v>
      </c>
      <c r="AK622" s="218">
        <v>1.4846293616108848</v>
      </c>
      <c r="AL622" s="170">
        <v>43018</v>
      </c>
      <c r="AM622" s="208">
        <v>6.8498721089931495E-3</v>
      </c>
      <c r="AN622" s="209">
        <v>1.5998848641809532E-2</v>
      </c>
      <c r="AO622" s="209"/>
      <c r="AP622" s="209">
        <v>1.9535211730764409E-3</v>
      </c>
      <c r="AQ622" s="209">
        <v>1.8686266483956507E-2</v>
      </c>
      <c r="AR622" s="209">
        <v>0</v>
      </c>
      <c r="AS622" s="209">
        <v>4.3307195444451607E-2</v>
      </c>
      <c r="AT622" s="209">
        <v>0</v>
      </c>
      <c r="AU622" s="210">
        <v>1.1055905290692917E-3</v>
      </c>
      <c r="AV622" s="210"/>
      <c r="AW622" s="246">
        <v>8.3132235285301639E-3</v>
      </c>
      <c r="AX622" s="211">
        <v>2.3940572658497992E-2</v>
      </c>
      <c r="AY622" s="212">
        <v>2.1859083139804695E-3</v>
      </c>
      <c r="AZ622" s="177">
        <v>0</v>
      </c>
      <c r="BA622" s="178">
        <v>0.10378594104535083</v>
      </c>
      <c r="BB622" s="178">
        <v>0</v>
      </c>
      <c r="BC622" s="178">
        <v>0.23556243367536603</v>
      </c>
      <c r="BD622" s="178">
        <v>7.9801908861659984E-2</v>
      </c>
      <c r="BE622" s="178">
        <v>5.3040043410228548E-2</v>
      </c>
      <c r="BF622" s="178">
        <v>0</v>
      </c>
      <c r="BG622" s="217">
        <v>6.3800641047813994E-2</v>
      </c>
      <c r="BH622" s="218">
        <v>7.5912682448395163E-2</v>
      </c>
      <c r="BI622" s="240" t="s">
        <v>273</v>
      </c>
    </row>
    <row r="623" spans="1:61" x14ac:dyDescent="0.2">
      <c r="A623" s="170">
        <v>43020</v>
      </c>
      <c r="B623" s="208">
        <v>2.043010752688172</v>
      </c>
      <c r="C623" s="209">
        <v>2.0134228187919461</v>
      </c>
      <c r="D623" s="209"/>
      <c r="E623" s="209">
        <v>3.125</v>
      </c>
      <c r="F623" s="209">
        <v>2.1808873720136521</v>
      </c>
      <c r="G623" s="209">
        <v>1.8050541516245486</v>
      </c>
      <c r="H623" s="209">
        <v>1.0265486725663717</v>
      </c>
      <c r="I623" s="209">
        <v>2.6315789473684208</v>
      </c>
      <c r="J623" s="210">
        <v>7.9183163158991459</v>
      </c>
      <c r="K623" s="210"/>
      <c r="L623" s="246">
        <v>1.125717739498338</v>
      </c>
      <c r="M623" s="210">
        <v>1.8181818181818181</v>
      </c>
      <c r="N623" s="245">
        <v>1.0769972588749686</v>
      </c>
      <c r="O623" s="213"/>
      <c r="P623" s="214"/>
      <c r="Q623" s="214"/>
      <c r="R623" s="214"/>
      <c r="S623" s="214">
        <v>2.941176470588232</v>
      </c>
      <c r="T623" s="214">
        <v>0.40816326530611374</v>
      </c>
      <c r="U623" s="214"/>
      <c r="V623" s="214"/>
      <c r="W623" s="214" t="s">
        <v>232</v>
      </c>
      <c r="X623" s="214"/>
      <c r="Y623" s="222"/>
      <c r="Z623" s="222">
        <v>4.7368421052631584</v>
      </c>
      <c r="AA623" s="215"/>
      <c r="AB623" s="216">
        <v>2.6953939470525015</v>
      </c>
      <c r="AC623" s="177">
        <v>4.8548548548548549</v>
      </c>
      <c r="AD623" s="178">
        <v>2.043010752688172</v>
      </c>
      <c r="AE623" s="178"/>
      <c r="AF623" s="178">
        <v>5.4320987654320989</v>
      </c>
      <c r="AG623" s="178">
        <v>1.8181818181818181</v>
      </c>
      <c r="AH623" s="178">
        <v>1.0265486725663717</v>
      </c>
      <c r="AI623" s="178">
        <v>2.6315789473684208</v>
      </c>
      <c r="AJ623" s="217">
        <v>1.125717739498338</v>
      </c>
      <c r="AK623" s="218">
        <v>1.1663556308324443</v>
      </c>
      <c r="AL623" s="170">
        <v>43020</v>
      </c>
      <c r="AM623" s="208">
        <v>0</v>
      </c>
      <c r="AN623" s="209">
        <v>4.6110218792988177E-3</v>
      </c>
      <c r="AO623" s="209"/>
      <c r="AP623" s="209">
        <v>0</v>
      </c>
      <c r="AQ623" s="209">
        <v>0</v>
      </c>
      <c r="AR623" s="209">
        <v>9.7768356400196256E-4</v>
      </c>
      <c r="AS623" s="209">
        <v>0.25076050857653592</v>
      </c>
      <c r="AT623" s="209">
        <v>0</v>
      </c>
      <c r="AU623" s="210">
        <v>0</v>
      </c>
      <c r="AV623" s="210"/>
      <c r="AW623" s="246">
        <v>5.8543827665705379E-4</v>
      </c>
      <c r="AX623" s="211">
        <v>8.8922127017278252E-3</v>
      </c>
      <c r="AY623" s="212">
        <v>5.5277157887568948E-3</v>
      </c>
      <c r="AZ623" s="177">
        <v>0</v>
      </c>
      <c r="BA623" s="178">
        <v>0</v>
      </c>
      <c r="BB623" s="178">
        <v>0</v>
      </c>
      <c r="BC623" s="178">
        <v>0.19917209909379227</v>
      </c>
      <c r="BD623" s="178">
        <v>2.9640709005759418E-2</v>
      </c>
      <c r="BE623" s="178">
        <v>0.30711636077959081</v>
      </c>
      <c r="BF623" s="178">
        <v>0</v>
      </c>
      <c r="BG623" s="217">
        <v>4.493002890691127E-3</v>
      </c>
      <c r="BH623" s="218">
        <v>0.15684682638170364</v>
      </c>
      <c r="BI623" s="240" t="s">
        <v>273</v>
      </c>
    </row>
    <row r="624" spans="1:61" x14ac:dyDescent="0.2">
      <c r="A624" s="170">
        <v>43021</v>
      </c>
      <c r="B624" s="208">
        <v>1.0752688172043012</v>
      </c>
      <c r="C624" s="209">
        <v>1.8106223175965668</v>
      </c>
      <c r="D624" s="209"/>
      <c r="E624" s="209">
        <v>2.7544910179640718</v>
      </c>
      <c r="F624" s="209">
        <v>3.0716723549488054</v>
      </c>
      <c r="G624" s="209">
        <v>1.8315018315018317</v>
      </c>
      <c r="H624" s="209">
        <v>0.84985835694051004</v>
      </c>
      <c r="I624" s="209">
        <v>2.6315789473684208</v>
      </c>
      <c r="J624" s="210">
        <v>7.0014586372160865</v>
      </c>
      <c r="K624" s="210"/>
      <c r="L624" s="246">
        <v>1.0077806595035199</v>
      </c>
      <c r="M624" s="210">
        <v>1.2727272727272727</v>
      </c>
      <c r="N624" s="245">
        <v>1.6089154068148979</v>
      </c>
      <c r="O624" s="213"/>
      <c r="P624" s="214"/>
      <c r="Q624" s="214"/>
      <c r="R624" s="214"/>
      <c r="S624" s="214">
        <v>2.941176470588232</v>
      </c>
      <c r="T624" s="214"/>
      <c r="U624" s="214"/>
      <c r="V624" s="214"/>
      <c r="W624" s="214" t="s">
        <v>232</v>
      </c>
      <c r="X624" s="214"/>
      <c r="Y624" s="222"/>
      <c r="Z624" s="222">
        <v>4.7368421052631584</v>
      </c>
      <c r="AA624" s="215"/>
      <c r="AB624" s="216">
        <v>3.8390092879256952</v>
      </c>
      <c r="AC624" s="177">
        <v>4.95</v>
      </c>
      <c r="AD624" s="178">
        <v>1.0752688172043012</v>
      </c>
      <c r="AE624" s="178"/>
      <c r="AF624" s="178">
        <v>5.1851851851851851</v>
      </c>
      <c r="AG624" s="178">
        <v>1.2727272727272727</v>
      </c>
      <c r="AH624" s="178">
        <v>0.84985835694051004</v>
      </c>
      <c r="AI624" s="178">
        <v>2.6315789473684208</v>
      </c>
      <c r="AJ624" s="217">
        <v>1.0077806595035199</v>
      </c>
      <c r="AK624" s="218">
        <v>0.96198546347827119</v>
      </c>
      <c r="AL624" s="170">
        <v>43021</v>
      </c>
      <c r="AM624" s="208">
        <v>0</v>
      </c>
      <c r="AN624" s="209">
        <v>1.2435786280533172E-2</v>
      </c>
      <c r="AO624" s="209"/>
      <c r="AP624" s="209">
        <v>1.0190868786215434E-2</v>
      </c>
      <c r="AQ624" s="209">
        <v>1.6906622056913029E-2</v>
      </c>
      <c r="AR624" s="209">
        <v>3.6102295959944397E-4</v>
      </c>
      <c r="AS624" s="209">
        <v>1.9218390683556037E-2</v>
      </c>
      <c r="AT624" s="209">
        <v>0</v>
      </c>
      <c r="AU624" s="210">
        <v>0</v>
      </c>
      <c r="AV624" s="210"/>
      <c r="AW624" s="246">
        <v>6.3227333878961801E-3</v>
      </c>
      <c r="AX624" s="211">
        <v>3.4200818083568556E-3</v>
      </c>
      <c r="AY624" s="212">
        <v>1.114208314119439E-3</v>
      </c>
      <c r="AZ624" s="177">
        <v>6.7584702572936793E-3</v>
      </c>
      <c r="BA624" s="178">
        <v>0</v>
      </c>
      <c r="BB624" s="178">
        <v>0</v>
      </c>
      <c r="BC624" s="178">
        <v>0</v>
      </c>
      <c r="BD624" s="178">
        <v>1.1400272694522854E-2</v>
      </c>
      <c r="BE624" s="178">
        <v>2.3537526862897774E-2</v>
      </c>
      <c r="BF624" s="178">
        <v>0</v>
      </c>
      <c r="BG624" s="217">
        <v>4.8524431219464162E-2</v>
      </c>
      <c r="BH624" s="218">
        <v>1.2725958763236154E-2</v>
      </c>
      <c r="BI624" s="240" t="s">
        <v>273</v>
      </c>
    </row>
    <row r="625" spans="1:61" x14ac:dyDescent="0.2">
      <c r="A625" s="170">
        <v>43024</v>
      </c>
      <c r="B625" s="208">
        <v>0.53191489361702127</v>
      </c>
      <c r="C625" s="209">
        <v>1.2980132450331128</v>
      </c>
      <c r="D625" s="209"/>
      <c r="E625" s="209">
        <v>1.7462165308498252</v>
      </c>
      <c r="F625" s="209">
        <v>2.4103448275862069</v>
      </c>
      <c r="G625" s="209">
        <v>2.5641025641025639</v>
      </c>
      <c r="H625" s="209">
        <v>0.60070671378091878</v>
      </c>
      <c r="I625" s="209">
        <v>2.6797677534613666</v>
      </c>
      <c r="J625" s="210">
        <v>8.1615120274914084</v>
      </c>
      <c r="K625" s="210"/>
      <c r="L625" s="246">
        <v>1.0150403793435578</v>
      </c>
      <c r="M625" s="210">
        <v>0.90909090909090906</v>
      </c>
      <c r="N625" s="245">
        <v>1.2332880841939167</v>
      </c>
      <c r="O625" s="213"/>
      <c r="P625" s="214"/>
      <c r="Q625" s="214"/>
      <c r="R625" s="214"/>
      <c r="S625" s="214">
        <v>2.941176470588232</v>
      </c>
      <c r="T625" s="214">
        <v>3.364879074658258</v>
      </c>
      <c r="U625" s="214"/>
      <c r="V625" s="214"/>
      <c r="W625" s="214" t="s">
        <v>232</v>
      </c>
      <c r="X625" s="214"/>
      <c r="Y625" s="222"/>
      <c r="Z625" s="222">
        <v>4.7368421052631584</v>
      </c>
      <c r="AA625" s="215"/>
      <c r="AB625" s="216">
        <v>3.680965883503216</v>
      </c>
      <c r="AC625" s="177">
        <v>5.1030927835051543</v>
      </c>
      <c r="AD625" s="178">
        <v>0.53191489361702127</v>
      </c>
      <c r="AE625" s="178"/>
      <c r="AF625" s="178">
        <v>3.3939393939393945</v>
      </c>
      <c r="AG625" s="178">
        <v>0.90909090909090906</v>
      </c>
      <c r="AH625" s="178">
        <v>0.60070671378091878</v>
      </c>
      <c r="AI625" s="178">
        <v>2.6797677534613666</v>
      </c>
      <c r="AJ625" s="217">
        <v>1.0150403793435578</v>
      </c>
      <c r="AK625" s="218">
        <v>1.3822459694129052</v>
      </c>
      <c r="AL625" s="170">
        <v>43024</v>
      </c>
      <c r="AM625" s="208">
        <v>1.4031928651365565E-3</v>
      </c>
      <c r="AN625" s="209">
        <v>8.8028599513886516E-3</v>
      </c>
      <c r="AO625" s="209"/>
      <c r="AP625" s="209">
        <v>6.5117372435881367E-3</v>
      </c>
      <c r="AQ625" s="209">
        <v>9.7880443487391219E-3</v>
      </c>
      <c r="AR625" s="209">
        <v>0</v>
      </c>
      <c r="AS625" s="209">
        <v>2.2465333401782396E-2</v>
      </c>
      <c r="AT625" s="209">
        <v>2.5576952096926417E-3</v>
      </c>
      <c r="AU625" s="210">
        <v>4.4223621162771667E-3</v>
      </c>
      <c r="AV625" s="210"/>
      <c r="AW625" s="246">
        <v>4.9176815239192519E-3</v>
      </c>
      <c r="AX625" s="211">
        <v>0</v>
      </c>
      <c r="AY625" s="212">
        <v>9.5316720048662198E-4</v>
      </c>
      <c r="AZ625" s="177">
        <v>5.4067762058349435E-2</v>
      </c>
      <c r="BA625" s="178">
        <v>2.126049795661451E-2</v>
      </c>
      <c r="BB625" s="178">
        <v>0</v>
      </c>
      <c r="BC625" s="178">
        <v>0.18260150031111133</v>
      </c>
      <c r="BD625" s="178">
        <v>0</v>
      </c>
      <c r="BE625" s="178">
        <v>2.7514186652519774E-2</v>
      </c>
      <c r="BF625" s="178">
        <v>3.2728025715836749E-3</v>
      </c>
      <c r="BG625" s="217">
        <v>3.7741224281805458E-2</v>
      </c>
      <c r="BH625" s="218">
        <v>3.5716375561809788E-2</v>
      </c>
      <c r="BI625" s="240" t="s">
        <v>273</v>
      </c>
    </row>
    <row r="626" spans="1:61" x14ac:dyDescent="0.2">
      <c r="A626" s="170">
        <v>43025</v>
      </c>
      <c r="B626" s="208">
        <v>1.2765957446808509</v>
      </c>
      <c r="C626" s="209">
        <v>3.2894736842105261</v>
      </c>
      <c r="D626" s="209"/>
      <c r="E626" s="209">
        <v>2.5730994152046787</v>
      </c>
      <c r="F626" s="209"/>
      <c r="G626" s="209">
        <v>2.2058823529411766</v>
      </c>
      <c r="H626" s="209">
        <v>0.70671378091872794</v>
      </c>
      <c r="I626" s="209">
        <v>2.6797677534613666</v>
      </c>
      <c r="J626" s="210">
        <v>7.216494845360824</v>
      </c>
      <c r="K626" s="210"/>
      <c r="L626" s="246">
        <v>1.4818107727643182</v>
      </c>
      <c r="M626" s="210">
        <v>2.4074074074074074</v>
      </c>
      <c r="N626" s="245">
        <v>2.5659992463538526</v>
      </c>
      <c r="O626" s="213"/>
      <c r="P626" s="214"/>
      <c r="Q626" s="214"/>
      <c r="R626" s="214"/>
      <c r="S626" s="214">
        <v>2.941176470588232</v>
      </c>
      <c r="T626" s="214">
        <v>3.364879074658258</v>
      </c>
      <c r="U626" s="214"/>
      <c r="V626" s="214"/>
      <c r="W626" s="214" t="s">
        <v>232</v>
      </c>
      <c r="X626" s="214"/>
      <c r="Y626" s="222"/>
      <c r="Z626" s="222">
        <v>2.6315789473684208</v>
      </c>
      <c r="AA626" s="215"/>
      <c r="AB626" s="216">
        <v>2.9792114975383037</v>
      </c>
      <c r="AC626" s="177">
        <v>5.1030927835051543</v>
      </c>
      <c r="AD626" s="178">
        <v>1.2765957446808509</v>
      </c>
      <c r="AE626" s="178"/>
      <c r="AF626" s="178">
        <v>3.3816425120772946</v>
      </c>
      <c r="AG626" s="178">
        <v>2.4074074074074074</v>
      </c>
      <c r="AH626" s="178">
        <v>0.70671378091872794</v>
      </c>
      <c r="AI626" s="178">
        <v>2.6797677534613666</v>
      </c>
      <c r="AJ626" s="217">
        <v>1.4818107727643182</v>
      </c>
      <c r="AK626" s="218">
        <v>1.286477165518183</v>
      </c>
      <c r="AL626" s="170">
        <v>43025</v>
      </c>
      <c r="AM626" s="208">
        <v>7.5600595182867536E-4</v>
      </c>
      <c r="AN626" s="209">
        <v>3.1089465701332936E-2</v>
      </c>
      <c r="AO626" s="209"/>
      <c r="AP626" s="209">
        <v>3.2558686217940684E-3</v>
      </c>
      <c r="AQ626" s="209">
        <v>4.4491110676086916E-3</v>
      </c>
      <c r="AR626" s="209">
        <v>4.5284382793687485E-4</v>
      </c>
      <c r="AS626" s="209">
        <v>1.2285729204099748E-2</v>
      </c>
      <c r="AT626" s="209">
        <v>0</v>
      </c>
      <c r="AU626" s="210">
        <v>0</v>
      </c>
      <c r="AV626" s="210"/>
      <c r="AW626" s="246">
        <v>3.0442790386166793E-3</v>
      </c>
      <c r="AX626" s="211">
        <v>4.788114531699598E-3</v>
      </c>
      <c r="AY626" s="212">
        <v>1.1796057206708368E-3</v>
      </c>
      <c r="AZ626" s="177">
        <v>0</v>
      </c>
      <c r="BA626" s="178">
        <v>1.1454635633767817E-2</v>
      </c>
      <c r="BB626" s="178">
        <v>0</v>
      </c>
      <c r="BC626" s="178">
        <v>4.9386882646421569E-2</v>
      </c>
      <c r="BD626" s="178">
        <v>1.5960381772331996E-2</v>
      </c>
      <c r="BE626" s="178">
        <v>1.504682082559675E-2</v>
      </c>
      <c r="BF626" s="178">
        <v>0</v>
      </c>
      <c r="BG626" s="217">
        <v>2.3363615031593857E-2</v>
      </c>
      <c r="BH626" s="218">
        <v>1.5039769447460908E-2</v>
      </c>
      <c r="BI626" s="240" t="s">
        <v>273</v>
      </c>
    </row>
    <row r="627" spans="1:61" x14ac:dyDescent="0.2">
      <c r="A627" s="170">
        <v>43026</v>
      </c>
      <c r="B627" s="208">
        <v>0.74152542372881358</v>
      </c>
      <c r="C627" s="209">
        <v>1.9736842105263157</v>
      </c>
      <c r="D627" s="209"/>
      <c r="E627" s="209">
        <v>2.1176470588235294</v>
      </c>
      <c r="F627" s="209">
        <v>1.395104895104895</v>
      </c>
      <c r="G627" s="209">
        <v>2.2058823529411766</v>
      </c>
      <c r="H627" s="209">
        <v>0.99964298464833989</v>
      </c>
      <c r="I627" s="209">
        <v>2.6797677534613666</v>
      </c>
      <c r="J627" s="210">
        <v>4.2310996563573884</v>
      </c>
      <c r="K627" s="210"/>
      <c r="L627" s="246">
        <v>1.4740740740740741</v>
      </c>
      <c r="M627" s="210">
        <v>2.5688073394495414</v>
      </c>
      <c r="N627" s="245">
        <v>1.4161058076932385</v>
      </c>
      <c r="O627" s="213"/>
      <c r="P627" s="214"/>
      <c r="Q627" s="214"/>
      <c r="R627" s="214"/>
      <c r="S627" s="214">
        <v>2.941176470588232</v>
      </c>
      <c r="T627" s="214">
        <v>3.364879074658258</v>
      </c>
      <c r="U627" s="214"/>
      <c r="V627" s="214"/>
      <c r="W627" s="214" t="s">
        <v>232</v>
      </c>
      <c r="X627" s="214"/>
      <c r="Y627" s="222"/>
      <c r="Z627" s="222">
        <v>4.7368421052631584</v>
      </c>
      <c r="AA627" s="215"/>
      <c r="AB627" s="216">
        <v>3.680965883503216</v>
      </c>
      <c r="AC627" s="177">
        <v>5.2105263157894735</v>
      </c>
      <c r="AD627" s="178">
        <v>0.74152542372881358</v>
      </c>
      <c r="AE627" s="178"/>
      <c r="AF627" s="178">
        <v>2.6602176541717046</v>
      </c>
      <c r="AG627" s="178">
        <v>2.5688073394495414</v>
      </c>
      <c r="AH627" s="178">
        <v>0.99964298464833989</v>
      </c>
      <c r="AI627" s="178">
        <v>2.6797677534613666</v>
      </c>
      <c r="AJ627" s="217">
        <v>1.4740740740740741</v>
      </c>
      <c r="AK627" s="218">
        <v>1.1179663750985471</v>
      </c>
      <c r="AL627" s="170">
        <v>43026</v>
      </c>
      <c r="AM627" s="208">
        <v>5.7273178168839038E-4</v>
      </c>
      <c r="AN627" s="209">
        <v>2.1867421942735301E-2</v>
      </c>
      <c r="AO627" s="209"/>
      <c r="AP627" s="209">
        <v>4.5582160705116958E-3</v>
      </c>
      <c r="AQ627" s="209">
        <v>2.4025199765086935E-2</v>
      </c>
      <c r="AR627" s="209">
        <v>1.1060240958826896E-4</v>
      </c>
      <c r="AS627" s="209">
        <v>5.1775573074420371E-2</v>
      </c>
      <c r="AT627" s="209">
        <v>0</v>
      </c>
      <c r="AU627" s="210">
        <v>0</v>
      </c>
      <c r="AV627" s="210"/>
      <c r="AW627" s="246">
        <v>1.1708765533141076E-3</v>
      </c>
      <c r="AX627" s="211">
        <v>6.840163616713712E-4</v>
      </c>
      <c r="AY627" s="212">
        <v>1.5360215863759543E-3</v>
      </c>
      <c r="AZ627" s="177">
        <v>2.7033881029174717E-2</v>
      </c>
      <c r="BA627" s="178">
        <v>8.6777542680059223E-3</v>
      </c>
      <c r="BB627" s="178">
        <v>0</v>
      </c>
      <c r="BC627" s="178">
        <v>1.1371979556741808E-2</v>
      </c>
      <c r="BD627" s="178">
        <v>2.2800545389045708E-3</v>
      </c>
      <c r="BE627" s="178">
        <v>6.3411602050729154E-2</v>
      </c>
      <c r="BF627" s="178">
        <v>0</v>
      </c>
      <c r="BG627" s="217">
        <v>8.9860057813822541E-3</v>
      </c>
      <c r="BH627" s="218">
        <v>3.3673329957653882E-2</v>
      </c>
      <c r="BI627" s="240" t="s">
        <v>273</v>
      </c>
    </row>
    <row r="628" spans="1:61" x14ac:dyDescent="0.2">
      <c r="A628" s="170">
        <v>43027</v>
      </c>
      <c r="B628" s="208">
        <v>0.74152542372881358</v>
      </c>
      <c r="C628" s="209">
        <v>0.64473684210526316</v>
      </c>
      <c r="D628" s="209"/>
      <c r="E628" s="209">
        <v>1.8072289156626504</v>
      </c>
      <c r="F628" s="209">
        <v>1.0638297872340425</v>
      </c>
      <c r="G628" s="209">
        <v>1.8382352941176472</v>
      </c>
      <c r="H628" s="209">
        <v>0.5</v>
      </c>
      <c r="I628" s="209">
        <v>2.6797677534613666</v>
      </c>
      <c r="J628" s="210">
        <v>4.2310996563573884</v>
      </c>
      <c r="K628" s="210"/>
      <c r="L628" s="246">
        <v>1.4666666666666666</v>
      </c>
      <c r="M628" s="210">
        <v>2.3853211009174311</v>
      </c>
      <c r="N628" s="245">
        <v>0.58875393128376297</v>
      </c>
      <c r="O628" s="213"/>
      <c r="P628" s="214"/>
      <c r="Q628" s="214"/>
      <c r="R628" s="214"/>
      <c r="S628" s="214">
        <v>2.941176470588232</v>
      </c>
      <c r="T628" s="214">
        <v>3.364879074658258</v>
      </c>
      <c r="U628" s="214"/>
      <c r="V628" s="214"/>
      <c r="W628" s="214" t="s">
        <v>232</v>
      </c>
      <c r="X628" s="214"/>
      <c r="Y628" s="222"/>
      <c r="Z628" s="222"/>
      <c r="AA628" s="215"/>
      <c r="AB628" s="216">
        <v>3.1530277726232452</v>
      </c>
      <c r="AC628" s="177">
        <v>5.2105263157894735</v>
      </c>
      <c r="AD628" s="178">
        <v>0.74152542372881358</v>
      </c>
      <c r="AE628" s="178"/>
      <c r="AF628" s="178">
        <v>3.1438935912938328</v>
      </c>
      <c r="AG628" s="178">
        <v>2.3853211009174311</v>
      </c>
      <c r="AH628" s="178">
        <v>0.5</v>
      </c>
      <c r="AI628" s="178">
        <v>2.6797677534613666</v>
      </c>
      <c r="AJ628" s="217">
        <v>1.4666666666666666</v>
      </c>
      <c r="AK628" s="218">
        <v>0.51476201635708074</v>
      </c>
      <c r="AL628" s="170">
        <v>43027</v>
      </c>
      <c r="AM628" s="208">
        <v>0</v>
      </c>
      <c r="AN628" s="209">
        <v>1.2575514216269502E-2</v>
      </c>
      <c r="AO628" s="209"/>
      <c r="AP628" s="209">
        <v>4.3628639532040511E-3</v>
      </c>
      <c r="AQ628" s="209">
        <v>2.4915021978608676E-2</v>
      </c>
      <c r="AR628" s="209">
        <v>0</v>
      </c>
      <c r="AS628" s="209">
        <v>0.10385828937894323</v>
      </c>
      <c r="AT628" s="209">
        <v>0</v>
      </c>
      <c r="AU628" s="210">
        <v>0</v>
      </c>
      <c r="AV628" s="210"/>
      <c r="AW628" s="246">
        <v>0</v>
      </c>
      <c r="AX628" s="211">
        <v>0</v>
      </c>
      <c r="AY628" s="212">
        <v>2.2145196793467059E-3</v>
      </c>
      <c r="AZ628" s="177">
        <v>0</v>
      </c>
      <c r="BA628" s="178">
        <v>0</v>
      </c>
      <c r="BB628" s="178">
        <v>0</v>
      </c>
      <c r="BC628" s="178">
        <v>1.4621116572953752E-2</v>
      </c>
      <c r="BD628" s="178">
        <v>0</v>
      </c>
      <c r="BE628" s="178">
        <v>0.12719937462209824</v>
      </c>
      <c r="BF628" s="178">
        <v>0</v>
      </c>
      <c r="BG628" s="217">
        <v>0</v>
      </c>
      <c r="BH628" s="218">
        <v>5.9371397556916068E-2</v>
      </c>
      <c r="BI628" s="240" t="s">
        <v>273</v>
      </c>
    </row>
    <row r="629" spans="1:61" x14ac:dyDescent="0.2">
      <c r="A629" s="170">
        <v>43028</v>
      </c>
      <c r="B629" s="208">
        <v>0.42372881355932202</v>
      </c>
      <c r="C629" s="209">
        <v>0.6578947368421052</v>
      </c>
      <c r="D629" s="209"/>
      <c r="E629" s="209">
        <v>2.1686746987951806</v>
      </c>
      <c r="F629" s="209">
        <v>1.7857142857142856</v>
      </c>
      <c r="G629" s="209">
        <v>1.098901098901099</v>
      </c>
      <c r="H629" s="209">
        <v>0.5357142857142857</v>
      </c>
      <c r="I629" s="209">
        <v>2.7522935779816518</v>
      </c>
      <c r="J629" s="210">
        <v>4.2310996563573884</v>
      </c>
      <c r="K629" s="210"/>
      <c r="L629" s="246">
        <v>3.744360902255639</v>
      </c>
      <c r="M629" s="210">
        <v>6.7164179104477615</v>
      </c>
      <c r="N629" s="245">
        <v>1.6837931872171814</v>
      </c>
      <c r="O629" s="213"/>
      <c r="P629" s="214"/>
      <c r="Q629" s="214"/>
      <c r="R629" s="214"/>
      <c r="S629" s="214">
        <v>2.941176470588232</v>
      </c>
      <c r="T629" s="214">
        <v>3.364879074658258</v>
      </c>
      <c r="U629" s="214"/>
      <c r="V629" s="214"/>
      <c r="W629" s="214" t="s">
        <v>232</v>
      </c>
      <c r="X629" s="214"/>
      <c r="Y629" s="222"/>
      <c r="Z629" s="222"/>
      <c r="AA629" s="215"/>
      <c r="AB629" s="216">
        <v>3.1530277726232452</v>
      </c>
      <c r="AC629" s="177">
        <v>5.2105263157894735</v>
      </c>
      <c r="AD629" s="178">
        <v>0.42372881355932202</v>
      </c>
      <c r="AE629" s="178"/>
      <c r="AF629" s="178">
        <v>0.96618357487922701</v>
      </c>
      <c r="AG629" s="178">
        <v>6.7164179104477615</v>
      </c>
      <c r="AH629" s="178">
        <v>0.5357142857142857</v>
      </c>
      <c r="AI629" s="178">
        <v>2.7522935779816518</v>
      </c>
      <c r="AJ629" s="217">
        <v>3.744360902255639</v>
      </c>
      <c r="AK629" s="218">
        <v>2.5255687718564603</v>
      </c>
      <c r="AL629" s="170">
        <v>43028</v>
      </c>
      <c r="AM629" s="208">
        <v>3.3905721475952712E-3</v>
      </c>
      <c r="AN629" s="209">
        <v>1.8723543388667926E-2</v>
      </c>
      <c r="AO629" s="209"/>
      <c r="AP629" s="209">
        <v>0</v>
      </c>
      <c r="AQ629" s="209">
        <v>2.758448861917389E-2</v>
      </c>
      <c r="AR629" s="209">
        <v>1.3919208904787813E-3</v>
      </c>
      <c r="AS629" s="209">
        <v>8.9510312772726735E-3</v>
      </c>
      <c r="AT629" s="209">
        <v>7.417316108108662E-3</v>
      </c>
      <c r="AU629" s="210">
        <v>0</v>
      </c>
      <c r="AV629" s="210"/>
      <c r="AW629" s="246">
        <v>5.8543827665705379E-3</v>
      </c>
      <c r="AX629" s="211">
        <v>1.8012430857346107E-2</v>
      </c>
      <c r="AY629" s="212">
        <v>2.1147886343558242E-3</v>
      </c>
      <c r="AZ629" s="177">
        <v>0</v>
      </c>
      <c r="BA629" s="178">
        <v>5.1372305266595059E-2</v>
      </c>
      <c r="BB629" s="178">
        <v>0</v>
      </c>
      <c r="BC629" s="178">
        <v>7.408032396963235E-2</v>
      </c>
      <c r="BD629" s="178">
        <v>6.0041436191153694E-2</v>
      </c>
      <c r="BE629" s="178">
        <v>1.0962683744363346E-2</v>
      </c>
      <c r="BF629" s="178">
        <v>9.4911274575926567E-3</v>
      </c>
      <c r="BG629" s="217">
        <v>4.4930028906911265E-2</v>
      </c>
      <c r="BH629" s="218">
        <v>2.909493860376235E-2</v>
      </c>
      <c r="BI629" s="240" t="s">
        <v>273</v>
      </c>
    </row>
    <row r="630" spans="1:61" x14ac:dyDescent="0.2">
      <c r="A630" s="170">
        <v>43032</v>
      </c>
      <c r="B630" s="208">
        <v>0.84745762711864403</v>
      </c>
      <c r="C630" s="209">
        <v>0.64900662251655639</v>
      </c>
      <c r="D630" s="209"/>
      <c r="E630" s="209">
        <v>1.6766467065868262</v>
      </c>
      <c r="F630" s="209">
        <v>1.607142857142857</v>
      </c>
      <c r="G630" s="209">
        <v>1.098901098901099</v>
      </c>
      <c r="H630" s="209">
        <v>1.0526315789473684</v>
      </c>
      <c r="I630" s="209">
        <v>2.7522935779816518</v>
      </c>
      <c r="J630" s="210">
        <v>4.1881443298969065</v>
      </c>
      <c r="K630" s="210"/>
      <c r="L630" s="246">
        <v>3.736842105263158</v>
      </c>
      <c r="M630" s="210">
        <v>0.94339622641509435</v>
      </c>
      <c r="N630" s="245">
        <v>1.4255990410904922</v>
      </c>
      <c r="O630" s="213"/>
      <c r="P630" s="214"/>
      <c r="Q630" s="214"/>
      <c r="R630" s="214"/>
      <c r="S630" s="214">
        <v>2.941176470588232</v>
      </c>
      <c r="T630" s="214">
        <v>3.364879074658258</v>
      </c>
      <c r="U630" s="214"/>
      <c r="V630" s="214"/>
      <c r="W630" s="214" t="s">
        <v>232</v>
      </c>
      <c r="X630" s="214">
        <v>5.4736842105263186</v>
      </c>
      <c r="Y630" s="222"/>
      <c r="Z630" s="222">
        <v>2.9473684210526288</v>
      </c>
      <c r="AA630" s="215"/>
      <c r="AB630" s="216">
        <v>3.6817770442063593</v>
      </c>
      <c r="AC630" s="177">
        <v>5.2105263157894735</v>
      </c>
      <c r="AD630" s="178">
        <v>0.84745762711864403</v>
      </c>
      <c r="AE630" s="178"/>
      <c r="AF630" s="178">
        <v>0.84541062801932365</v>
      </c>
      <c r="AG630" s="178">
        <v>0.94339622641509435</v>
      </c>
      <c r="AH630" s="178">
        <v>1.0526315789473684</v>
      </c>
      <c r="AI630" s="178">
        <v>2.7522935779816518</v>
      </c>
      <c r="AJ630" s="217">
        <v>3.736842105263158</v>
      </c>
      <c r="AK630" s="218">
        <v>1.42162009267332</v>
      </c>
      <c r="AL630" s="170">
        <v>43032</v>
      </c>
      <c r="AM630" s="208">
        <v>1.6380128956287965E-3</v>
      </c>
      <c r="AN630" s="209">
        <v>3.982246168485342E-3</v>
      </c>
      <c r="AO630" s="209"/>
      <c r="AP630" s="209">
        <v>4.6331010488129591E-2</v>
      </c>
      <c r="AQ630" s="209">
        <v>8.8982221352173845E-4</v>
      </c>
      <c r="AR630" s="209">
        <v>0</v>
      </c>
      <c r="AS630" s="209">
        <v>3.9577599078921333E-2</v>
      </c>
      <c r="AT630" s="209">
        <v>5.1153904193852835E-3</v>
      </c>
      <c r="AU630" s="210">
        <v>0</v>
      </c>
      <c r="AV630" s="210"/>
      <c r="AW630" s="246">
        <v>5.5031198005763057E-3</v>
      </c>
      <c r="AX630" s="211">
        <v>3.2148768998554449E-2</v>
      </c>
      <c r="AY630" s="212">
        <v>2.3518542331046411E-3</v>
      </c>
      <c r="AZ630" s="177">
        <v>0</v>
      </c>
      <c r="BA630" s="178">
        <v>2.4818377206496937E-2</v>
      </c>
      <c r="BB630" s="178">
        <v>0</v>
      </c>
      <c r="BC630" s="178">
        <v>3.2491370162119455E-2</v>
      </c>
      <c r="BD630" s="178">
        <v>0.10716256332851484</v>
      </c>
      <c r="BE630" s="178">
        <v>4.8472258516743819E-2</v>
      </c>
      <c r="BF630" s="178">
        <v>6.5456051431673499E-3</v>
      </c>
      <c r="BG630" s="217">
        <v>4.2234227172496586E-2</v>
      </c>
      <c r="BH630" s="218">
        <v>3.6824050889364197E-2</v>
      </c>
      <c r="BI630" s="240" t="s">
        <v>273</v>
      </c>
    </row>
    <row r="631" spans="1:61" x14ac:dyDescent="0.2">
      <c r="A631" s="170">
        <v>43033</v>
      </c>
      <c r="B631" s="208">
        <v>0.95744680851063824</v>
      </c>
      <c r="C631" s="209">
        <v>1.7064846416382253</v>
      </c>
      <c r="D631" s="209"/>
      <c r="E631" s="209">
        <v>1.9207683073229291</v>
      </c>
      <c r="F631" s="209">
        <v>3.5678571428571426</v>
      </c>
      <c r="G631" s="209">
        <v>1.8181818181818181</v>
      </c>
      <c r="H631" s="209">
        <v>1.2341197822141561</v>
      </c>
      <c r="I631" s="209">
        <v>2.7522935779816518</v>
      </c>
      <c r="J631" s="210">
        <v>6.7654639175257731</v>
      </c>
      <c r="K631" s="210"/>
      <c r="L631" s="246">
        <v>1.4962406015037595</v>
      </c>
      <c r="M631" s="210">
        <v>0.92452830188679247</v>
      </c>
      <c r="N631" s="245">
        <v>1.4192457396573297</v>
      </c>
      <c r="O631" s="213"/>
      <c r="P631" s="214"/>
      <c r="Q631" s="214"/>
      <c r="R631" s="214"/>
      <c r="S631" s="214">
        <v>2.941176470588232</v>
      </c>
      <c r="T631" s="214">
        <v>3.364879074658258</v>
      </c>
      <c r="U631" s="214"/>
      <c r="V631" s="214"/>
      <c r="W631" s="214" t="s">
        <v>232</v>
      </c>
      <c r="X631" s="214">
        <v>4.7368421052631584</v>
      </c>
      <c r="Y631" s="222"/>
      <c r="Z631" s="222">
        <v>2.9473684210526288</v>
      </c>
      <c r="AA631" s="215"/>
      <c r="AB631" s="216">
        <v>3.497566517890569</v>
      </c>
      <c r="AC631" s="177"/>
      <c r="AD631" s="178">
        <v>0.95744680851063824</v>
      </c>
      <c r="AE631" s="178"/>
      <c r="AF631" s="178">
        <v>2.3456790123456792</v>
      </c>
      <c r="AG631" s="178">
        <v>0.92452830188679247</v>
      </c>
      <c r="AH631" s="178">
        <v>1.2341197822141561</v>
      </c>
      <c r="AI631" s="178">
        <v>2.7522935779816518</v>
      </c>
      <c r="AJ631" s="217">
        <v>1.4962406015037595</v>
      </c>
      <c r="AK631" s="218">
        <v>1.1223070563325142</v>
      </c>
      <c r="AL631" s="170">
        <v>43033</v>
      </c>
      <c r="AM631" s="208">
        <v>3.3218443337926645E-3</v>
      </c>
      <c r="AN631" s="209">
        <v>1.397279357363278E-4</v>
      </c>
      <c r="AO631" s="209"/>
      <c r="AP631" s="209">
        <v>1.4488615366983605E-2</v>
      </c>
      <c r="AQ631" s="209">
        <v>4.4491110676086916E-3</v>
      </c>
      <c r="AR631" s="209">
        <v>5.7596726502570248E-4</v>
      </c>
      <c r="AS631" s="209">
        <v>4.3877604300356244E-3</v>
      </c>
      <c r="AT631" s="209">
        <v>0</v>
      </c>
      <c r="AU631" s="210">
        <v>0</v>
      </c>
      <c r="AV631" s="210"/>
      <c r="AW631" s="246">
        <v>0</v>
      </c>
      <c r="AX631" s="211">
        <v>2.1660518119593422E-2</v>
      </c>
      <c r="AY631" s="212">
        <v>1.4542748281867073E-3</v>
      </c>
      <c r="AZ631" s="177">
        <v>9.1239348473464668E-2</v>
      </c>
      <c r="BA631" s="178">
        <v>5.0330974754434356E-2</v>
      </c>
      <c r="BB631" s="178">
        <v>0</v>
      </c>
      <c r="BC631" s="178">
        <v>0.14621116572953755</v>
      </c>
      <c r="BD631" s="178">
        <v>7.2201727065311416E-2</v>
      </c>
      <c r="BE631" s="178">
        <v>5.373864580570268E-3</v>
      </c>
      <c r="BF631" s="178">
        <v>0</v>
      </c>
      <c r="BG631" s="217">
        <v>0</v>
      </c>
      <c r="BH631" s="218">
        <v>3.3476409899421994E-2</v>
      </c>
      <c r="BI631" s="240" t="s">
        <v>273</v>
      </c>
    </row>
    <row r="632" spans="1:61" x14ac:dyDescent="0.2">
      <c r="A632" s="170">
        <v>43034</v>
      </c>
      <c r="B632" s="208">
        <v>1.827956989247312</v>
      </c>
      <c r="C632" s="209">
        <v>1.3378378378378379</v>
      </c>
      <c r="D632" s="209"/>
      <c r="E632" s="209">
        <v>2.7710843373493974</v>
      </c>
      <c r="F632" s="209">
        <v>1.782142857142857</v>
      </c>
      <c r="G632" s="209">
        <v>1.1029411764705883</v>
      </c>
      <c r="H632" s="209">
        <v>1.0600706713780919</v>
      </c>
      <c r="I632" s="209">
        <v>2.7522935779816518</v>
      </c>
      <c r="J632" s="210">
        <v>6.7654639175257731</v>
      </c>
      <c r="K632" s="210"/>
      <c r="L632" s="246">
        <v>2.2481203007518795</v>
      </c>
      <c r="M632" s="210">
        <v>0.92452830188679247</v>
      </c>
      <c r="N632" s="245">
        <v>1.9842782908915539</v>
      </c>
      <c r="O632" s="213"/>
      <c r="P632" s="214"/>
      <c r="Q632" s="214"/>
      <c r="R632" s="214"/>
      <c r="S632" s="214">
        <v>2.941176470588232</v>
      </c>
      <c r="T632" s="214">
        <v>3.364879074658258</v>
      </c>
      <c r="U632" s="214"/>
      <c r="V632" s="214"/>
      <c r="W632" s="214" t="s">
        <v>232</v>
      </c>
      <c r="X632" s="214">
        <v>4.7368421052631584</v>
      </c>
      <c r="Y632" s="222"/>
      <c r="Z632" s="222">
        <v>2.9473684210526288</v>
      </c>
      <c r="AA632" s="215"/>
      <c r="AB632" s="216">
        <v>3.497566517890569</v>
      </c>
      <c r="AC632" s="177"/>
      <c r="AD632" s="178">
        <v>1.827956989247312</v>
      </c>
      <c r="AE632" s="178"/>
      <c r="AF632" s="178">
        <v>1.2820512820512819</v>
      </c>
      <c r="AG632" s="178">
        <v>0.92452830188679247</v>
      </c>
      <c r="AH632" s="178">
        <v>1.0600706713780919</v>
      </c>
      <c r="AI632" s="178">
        <v>2.7522935779816518</v>
      </c>
      <c r="AJ632" s="217">
        <v>2.2481203007518795</v>
      </c>
      <c r="AK632" s="218">
        <v>1.3794589247330884</v>
      </c>
      <c r="AL632" s="170">
        <v>43034</v>
      </c>
      <c r="AM632" s="208">
        <v>1.8900148795716882E-3</v>
      </c>
      <c r="AN632" s="209">
        <v>2.7246947468583917E-3</v>
      </c>
      <c r="AO632" s="209"/>
      <c r="AP632" s="209">
        <v>3.4609883449670947E-2</v>
      </c>
      <c r="AQ632" s="209">
        <v>6.2287554946521689E-3</v>
      </c>
      <c r="AR632" s="209">
        <v>4.3197544876927692E-4</v>
      </c>
      <c r="AS632" s="209">
        <v>7.2398047095587796E-3</v>
      </c>
      <c r="AT632" s="209">
        <v>0</v>
      </c>
      <c r="AU632" s="210">
        <v>0</v>
      </c>
      <c r="AV632" s="210"/>
      <c r="AW632" s="246">
        <v>3.6297173152737335E-3</v>
      </c>
      <c r="AX632" s="211">
        <v>0</v>
      </c>
      <c r="AY632" s="212">
        <v>1.6749910752976746E-3</v>
      </c>
      <c r="AZ632" s="177">
        <v>0</v>
      </c>
      <c r="BA632" s="178">
        <v>2.8636589084419545E-2</v>
      </c>
      <c r="BB632" s="178">
        <v>0</v>
      </c>
      <c r="BC632" s="178">
        <v>1.4806317382877834</v>
      </c>
      <c r="BD632" s="178">
        <v>0</v>
      </c>
      <c r="BE632" s="178">
        <v>8.8668765579409427E-3</v>
      </c>
      <c r="BF632" s="178">
        <v>0</v>
      </c>
      <c r="BG632" s="217">
        <v>2.7856617922284985E-2</v>
      </c>
      <c r="BH632" s="218">
        <v>0.12511808199908969</v>
      </c>
      <c r="BI632" s="240" t="s">
        <v>273</v>
      </c>
    </row>
    <row r="633" spans="1:61" x14ac:dyDescent="0.2">
      <c r="A633" s="170">
        <v>43035</v>
      </c>
      <c r="B633" s="208">
        <v>1.4893617021276597</v>
      </c>
      <c r="C633" s="209">
        <v>1.3201760234697959</v>
      </c>
      <c r="D633" s="209"/>
      <c r="E633" s="209">
        <v>0.96969696969696972</v>
      </c>
      <c r="F633" s="209">
        <v>3.2071428571428569</v>
      </c>
      <c r="G633" s="209">
        <v>1.1029411764705883</v>
      </c>
      <c r="H633" s="209">
        <v>2.5357142857142856</v>
      </c>
      <c r="I633" s="209">
        <v>2.7522935779816518</v>
      </c>
      <c r="J633" s="210">
        <v>6.7654639175257731</v>
      </c>
      <c r="K633" s="210"/>
      <c r="L633" s="246">
        <v>2.2482893450635388</v>
      </c>
      <c r="M633" s="210">
        <v>0.92452830188679247</v>
      </c>
      <c r="N633" s="245">
        <v>1.6742608379929373</v>
      </c>
      <c r="O633" s="213"/>
      <c r="P633" s="214"/>
      <c r="Q633" s="214"/>
      <c r="R633" s="214"/>
      <c r="S633" s="214">
        <v>2.941176470588232</v>
      </c>
      <c r="T633" s="214">
        <v>3.364879074658258</v>
      </c>
      <c r="U633" s="214"/>
      <c r="V633" s="214"/>
      <c r="W633" s="214" t="s">
        <v>232</v>
      </c>
      <c r="X633" s="214">
        <v>4.7368421052631584</v>
      </c>
      <c r="Y633" s="222"/>
      <c r="Z633" s="222">
        <v>5.0526315789473655</v>
      </c>
      <c r="AA633" s="215"/>
      <c r="AB633" s="216">
        <v>4.0238823073642536</v>
      </c>
      <c r="AC633" s="177">
        <v>10.473684210526315</v>
      </c>
      <c r="AD633" s="178">
        <v>1.4893617021276597</v>
      </c>
      <c r="AE633" s="178"/>
      <c r="AF633" s="178">
        <v>5.2774018944519625</v>
      </c>
      <c r="AG633" s="178">
        <v>0.92452830188679247</v>
      </c>
      <c r="AH633" s="178">
        <v>2.5357142857142856</v>
      </c>
      <c r="AI633" s="178">
        <v>2.7522935779816518</v>
      </c>
      <c r="AJ633" s="217">
        <v>2.2482893450635388</v>
      </c>
      <c r="AK633" s="218">
        <v>4.4485870931725868</v>
      </c>
      <c r="AL633" s="170">
        <v>43035</v>
      </c>
      <c r="AM633" s="208">
        <v>2.8636589084419517E-3</v>
      </c>
      <c r="AN633" s="209">
        <v>3.4931983934081952E-3</v>
      </c>
      <c r="AO633" s="209"/>
      <c r="AP633" s="209">
        <v>1.4651408798073307E-2</v>
      </c>
      <c r="AQ633" s="209">
        <v>5.3389332811304303E-3</v>
      </c>
      <c r="AR633" s="209">
        <v>0</v>
      </c>
      <c r="AS633" s="209">
        <v>1.3163281290106874E-3</v>
      </c>
      <c r="AT633" s="209">
        <v>0</v>
      </c>
      <c r="AU633" s="210">
        <v>0</v>
      </c>
      <c r="AV633" s="210"/>
      <c r="AW633" s="246">
        <v>2.3417531066282152E-3</v>
      </c>
      <c r="AX633" s="211">
        <v>0</v>
      </c>
      <c r="AY633" s="212">
        <v>8.6324576647845016E-4</v>
      </c>
      <c r="AZ633" s="177">
        <v>6.150207934137248E-2</v>
      </c>
      <c r="BA633" s="178">
        <v>4.3388771340029615E-2</v>
      </c>
      <c r="BB633" s="178">
        <v>0</v>
      </c>
      <c r="BC633" s="178">
        <v>0.56437509971601485</v>
      </c>
      <c r="BD633" s="178">
        <v>0</v>
      </c>
      <c r="BE633" s="178">
        <v>1.6121593741710803E-3</v>
      </c>
      <c r="BF633" s="178">
        <v>0</v>
      </c>
      <c r="BG633" s="217">
        <v>1.7972011562764508E-2</v>
      </c>
      <c r="BH633" s="218">
        <v>5.8534487309430512E-2</v>
      </c>
      <c r="BI633" s="240" t="s">
        <v>273</v>
      </c>
    </row>
    <row r="634" spans="1:61" x14ac:dyDescent="0.2">
      <c r="A634" s="170">
        <v>43038</v>
      </c>
      <c r="B634" s="208">
        <v>0.95744680851063824</v>
      </c>
      <c r="C634" s="209">
        <v>1.3241453857586813</v>
      </c>
      <c r="D634" s="209"/>
      <c r="E634" s="209">
        <v>1.2048192771084338</v>
      </c>
      <c r="F634" s="209">
        <v>3.5300353356890461</v>
      </c>
      <c r="G634" s="209">
        <v>1.0909090909090911</v>
      </c>
      <c r="H634" s="209">
        <v>1.3928571428571428</v>
      </c>
      <c r="I634" s="209"/>
      <c r="J634" s="210">
        <v>6.7439862542955327</v>
      </c>
      <c r="K634" s="210"/>
      <c r="L634" s="246">
        <v>5.1479289940828403</v>
      </c>
      <c r="M634" s="210">
        <v>0.92452830188679247</v>
      </c>
      <c r="N634" s="245">
        <v>1.0022150216643344</v>
      </c>
      <c r="O634" s="213"/>
      <c r="P634" s="214"/>
      <c r="Q634" s="214"/>
      <c r="R634" s="214"/>
      <c r="S634" s="214">
        <v>2.941176470588232</v>
      </c>
      <c r="T634" s="214"/>
      <c r="U634" s="214"/>
      <c r="V634" s="214"/>
      <c r="W634" s="214" t="s">
        <v>232</v>
      </c>
      <c r="X634" s="214">
        <v>5.4736842105263186</v>
      </c>
      <c r="Y634" s="222"/>
      <c r="Z634" s="222">
        <v>5.0526315789473655</v>
      </c>
      <c r="AA634" s="215"/>
      <c r="AB634" s="216">
        <v>4.4891640866873059</v>
      </c>
      <c r="AC634" s="177"/>
      <c r="AD634" s="178">
        <v>0.95744680851063824</v>
      </c>
      <c r="AE634" s="178"/>
      <c r="AF634" s="178">
        <v>3.3103448275862069</v>
      </c>
      <c r="AG634" s="178">
        <v>0.92452830188679247</v>
      </c>
      <c r="AH634" s="178">
        <v>1.3928571428571428</v>
      </c>
      <c r="AI634" s="178"/>
      <c r="AJ634" s="217">
        <v>5.1479289940828403</v>
      </c>
      <c r="AK634" s="218">
        <v>0.90475354026670751</v>
      </c>
      <c r="AL634" s="170">
        <v>43038</v>
      </c>
      <c r="AM634" s="208">
        <v>0</v>
      </c>
      <c r="AN634" s="209">
        <v>5.9384372687939311E-3</v>
      </c>
      <c r="AO634" s="209"/>
      <c r="AP634" s="209">
        <v>1.4423497994547722E-2</v>
      </c>
      <c r="AQ634" s="209">
        <v>8.0083999216956445E-3</v>
      </c>
      <c r="AR634" s="209">
        <v>1.043418958379896E-4</v>
      </c>
      <c r="AS634" s="209">
        <v>7.8979687740641236E-3</v>
      </c>
      <c r="AT634" s="209">
        <v>0.77984126943528642</v>
      </c>
      <c r="AU634" s="210">
        <v>0</v>
      </c>
      <c r="AV634" s="210"/>
      <c r="AW634" s="246">
        <v>1.1708765533141076E-2</v>
      </c>
      <c r="AX634" s="211">
        <v>0</v>
      </c>
      <c r="AY634" s="212">
        <v>3.2420764297855431E-3</v>
      </c>
      <c r="AZ634" s="177">
        <v>0</v>
      </c>
      <c r="BA634" s="178">
        <v>0</v>
      </c>
      <c r="BB634" s="178">
        <v>0</v>
      </c>
      <c r="BC634" s="178">
        <v>1.6245685081059728E-2</v>
      </c>
      <c r="BD634" s="178">
        <v>0</v>
      </c>
      <c r="BE634" s="178">
        <v>9.6729562450264834E-3</v>
      </c>
      <c r="BF634" s="178">
        <v>0.9978775040758624</v>
      </c>
      <c r="BG634" s="217">
        <v>8.986005781382253E-2</v>
      </c>
      <c r="BH634" s="218">
        <v>8.3174109595696266E-2</v>
      </c>
      <c r="BI634" s="240" t="s">
        <v>273</v>
      </c>
    </row>
    <row r="635" spans="1:61" x14ac:dyDescent="0.2">
      <c r="A635" s="170">
        <v>43039</v>
      </c>
      <c r="B635" s="208">
        <v>0.967741935483871</v>
      </c>
      <c r="C635" s="209">
        <v>1.2834224598930482</v>
      </c>
      <c r="D635" s="209"/>
      <c r="E635" s="209">
        <v>2.3170731707317072</v>
      </c>
      <c r="F635" s="209">
        <v>1.7667844522968199</v>
      </c>
      <c r="G635" s="209">
        <v>1.0909090909090911</v>
      </c>
      <c r="H635" s="209">
        <v>1.5357142857142858</v>
      </c>
      <c r="I635" s="209">
        <v>9.0909090909090917</v>
      </c>
      <c r="J635" s="210">
        <v>6.6580756013745708</v>
      </c>
      <c r="K635" s="210"/>
      <c r="L635" s="246">
        <v>1.4632352941176472</v>
      </c>
      <c r="M635" s="210">
        <v>0.92452830188679247</v>
      </c>
      <c r="N635" s="245">
        <v>1.3098637443197831</v>
      </c>
      <c r="O635" s="213"/>
      <c r="P635" s="214"/>
      <c r="Q635" s="214"/>
      <c r="R635" s="214"/>
      <c r="S635" s="214">
        <v>2.941176470588232</v>
      </c>
      <c r="T635" s="214"/>
      <c r="U635" s="214"/>
      <c r="V635" s="214"/>
      <c r="W635" s="214" t="s">
        <v>232</v>
      </c>
      <c r="X635" s="214">
        <v>5.4736842105263186</v>
      </c>
      <c r="Y635" s="222"/>
      <c r="Z635" s="222">
        <v>5.0526315789473655</v>
      </c>
      <c r="AA635" s="215"/>
      <c r="AB635" s="216">
        <v>4.4891640866873059</v>
      </c>
      <c r="AC635" s="177">
        <v>10</v>
      </c>
      <c r="AD635" s="178">
        <v>0.967741935483871</v>
      </c>
      <c r="AE635" s="178"/>
      <c r="AF635" s="178">
        <v>9.5639943741209557</v>
      </c>
      <c r="AG635" s="178">
        <v>0.92452830188679247</v>
      </c>
      <c r="AH635" s="178">
        <v>1.5357142857142858</v>
      </c>
      <c r="AI635" s="178">
        <v>9.0909090909090917</v>
      </c>
      <c r="AJ635" s="217">
        <v>1.4632352941176472</v>
      </c>
      <c r="AK635" s="218">
        <v>2.7976989870064779</v>
      </c>
      <c r="AL635" s="170">
        <v>43039</v>
      </c>
      <c r="AM635" s="208">
        <v>1.7199135404102363E-2</v>
      </c>
      <c r="AN635" s="209">
        <v>1.7326264031304647E-2</v>
      </c>
      <c r="AO635" s="209"/>
      <c r="AP635" s="209">
        <v>9.7676058653822055E-3</v>
      </c>
      <c r="AQ635" s="209">
        <v>0</v>
      </c>
      <c r="AR635" s="209">
        <v>0</v>
      </c>
      <c r="AS635" s="209">
        <v>7.4153151267602052E-3</v>
      </c>
      <c r="AT635" s="209">
        <v>0</v>
      </c>
      <c r="AU635" s="210">
        <v>0</v>
      </c>
      <c r="AV635" s="210"/>
      <c r="AW635" s="246">
        <v>3.653134846340015E-2</v>
      </c>
      <c r="AX635" s="211">
        <v>0</v>
      </c>
      <c r="AY635" s="212">
        <v>3.2960292901904461E-3</v>
      </c>
      <c r="AZ635" s="177">
        <v>0</v>
      </c>
      <c r="BA635" s="178">
        <v>0.26059296066821785</v>
      </c>
      <c r="BB635" s="178">
        <v>0</v>
      </c>
      <c r="BC635" s="178">
        <v>0.76127280289845878</v>
      </c>
      <c r="BD635" s="178">
        <v>0</v>
      </c>
      <c r="BE635" s="178">
        <v>9.0818311411637528E-3</v>
      </c>
      <c r="BF635" s="178">
        <v>0</v>
      </c>
      <c r="BG635" s="217">
        <v>0.28036338037912628</v>
      </c>
      <c r="BH635" s="218">
        <v>0.14343164741465586</v>
      </c>
      <c r="BI635" s="240" t="s">
        <v>273</v>
      </c>
    </row>
    <row r="636" spans="1:61" x14ac:dyDescent="0.2">
      <c r="A636" s="170">
        <v>43040</v>
      </c>
      <c r="B636" s="208">
        <v>0.63897763578274758</v>
      </c>
      <c r="C636" s="209">
        <v>0.65771812080536907</v>
      </c>
      <c r="D636" s="209"/>
      <c r="E636" s="209">
        <v>1.1904761904761905</v>
      </c>
      <c r="F636" s="209">
        <v>2.8035087719298248</v>
      </c>
      <c r="G636" s="209">
        <v>1.8181818181818181</v>
      </c>
      <c r="H636" s="209">
        <v>1.0507246376811594</v>
      </c>
      <c r="I636" s="209">
        <v>2.2272727272727275</v>
      </c>
      <c r="J636" s="210">
        <v>6.6580756013745708</v>
      </c>
      <c r="K636" s="210"/>
      <c r="L636" s="246">
        <v>3.6691176470588234</v>
      </c>
      <c r="M636" s="210">
        <v>0.92452830188679247</v>
      </c>
      <c r="N636" s="245">
        <v>2.0433018840358459</v>
      </c>
      <c r="O636" s="213"/>
      <c r="P636" s="214"/>
      <c r="Q636" s="214"/>
      <c r="R636" s="214"/>
      <c r="S636" s="214">
        <v>2.941176470588232</v>
      </c>
      <c r="T636" s="214"/>
      <c r="U636" s="214"/>
      <c r="V636" s="214" t="s">
        <v>232</v>
      </c>
      <c r="W636" s="214" t="s">
        <v>232</v>
      </c>
      <c r="X636" s="214">
        <v>5.4736842105263186</v>
      </c>
      <c r="Y636" s="222"/>
      <c r="Z636" s="222">
        <v>2.9473684210526288</v>
      </c>
      <c r="AA636" s="215"/>
      <c r="AB636" s="216">
        <v>3.7874097007223928</v>
      </c>
      <c r="AC636" s="177">
        <v>10</v>
      </c>
      <c r="AD636" s="178">
        <v>0.63897763578274758</v>
      </c>
      <c r="AE636" s="178">
        <v>150</v>
      </c>
      <c r="AF636" s="178">
        <v>5.2564102564102564</v>
      </c>
      <c r="AG636" s="178">
        <v>0.92452830188679247</v>
      </c>
      <c r="AH636" s="178">
        <v>1.0507246376811594</v>
      </c>
      <c r="AI636" s="178">
        <v>2.2272727272727275</v>
      </c>
      <c r="AJ636" s="217">
        <v>3.6691176470588234</v>
      </c>
      <c r="AK636" s="218">
        <v>3.1442597308438107</v>
      </c>
      <c r="AL636" s="170">
        <v>43040</v>
      </c>
      <c r="AM636" s="208">
        <v>8.5909767253258547E-4</v>
      </c>
      <c r="AN636" s="209">
        <v>1.0479595180224585E-3</v>
      </c>
      <c r="AO636" s="209"/>
      <c r="AP636" s="209">
        <v>4.0698357772425853E-3</v>
      </c>
      <c r="AQ636" s="209">
        <v>1.7796444270434766E-2</v>
      </c>
      <c r="AR636" s="209">
        <v>1.8499818132075554E-3</v>
      </c>
      <c r="AS636" s="209">
        <v>8.7316432557708913E-3</v>
      </c>
      <c r="AT636" s="209">
        <v>0</v>
      </c>
      <c r="AU636" s="210">
        <v>0</v>
      </c>
      <c r="AV636" s="210"/>
      <c r="AW636" s="246">
        <v>3.5126296599423228E-3</v>
      </c>
      <c r="AX636" s="211">
        <v>0</v>
      </c>
      <c r="AY636" s="212">
        <v>1.889985049335395E-3</v>
      </c>
      <c r="AZ636" s="177">
        <v>5.406776205834944E-3</v>
      </c>
      <c r="BA636" s="178">
        <v>1.3016631402008885E-2</v>
      </c>
      <c r="BB636" s="178">
        <v>0</v>
      </c>
      <c r="BC636" s="178">
        <v>0.23393786516726003</v>
      </c>
      <c r="BD636" s="178">
        <v>0</v>
      </c>
      <c r="BE636" s="178">
        <v>1.0693990515334834E-2</v>
      </c>
      <c r="BF636" s="178">
        <v>0</v>
      </c>
      <c r="BG636" s="217">
        <v>2.6958017344146757E-2</v>
      </c>
      <c r="BH636" s="218">
        <v>2.7248813057838342E-2</v>
      </c>
      <c r="BI636" s="240" t="s">
        <v>273</v>
      </c>
    </row>
    <row r="637" spans="1:61" x14ac:dyDescent="0.2">
      <c r="A637" s="170">
        <v>43041</v>
      </c>
      <c r="B637" s="208">
        <v>0.95846645367412142</v>
      </c>
      <c r="C637" s="209">
        <v>2</v>
      </c>
      <c r="D637" s="209"/>
      <c r="E637" s="209">
        <v>1.6470588235294119</v>
      </c>
      <c r="F637" s="209">
        <v>1.0491228070175438</v>
      </c>
      <c r="G637" s="209">
        <v>1.0909090909090911</v>
      </c>
      <c r="H637" s="209">
        <v>1.781818181818182</v>
      </c>
      <c r="I637" s="209">
        <v>2.2727272727272729</v>
      </c>
      <c r="J637" s="210">
        <v>3</v>
      </c>
      <c r="K637" s="210"/>
      <c r="L637" s="246">
        <v>3.7132352941176472</v>
      </c>
      <c r="M637" s="210">
        <v>0.92452830188679247</v>
      </c>
      <c r="N637" s="245">
        <v>1.8950590728544139</v>
      </c>
      <c r="O637" s="213"/>
      <c r="P637" s="214"/>
      <c r="Q637" s="214"/>
      <c r="R637" s="214"/>
      <c r="S637" s="214">
        <v>2.941176470588232</v>
      </c>
      <c r="T637" s="214">
        <v>0.94637223974764018</v>
      </c>
      <c r="U637" s="214"/>
      <c r="V637" s="214" t="s">
        <v>232</v>
      </c>
      <c r="W637" s="214" t="s">
        <v>232</v>
      </c>
      <c r="X637" s="214">
        <v>5.4736842105263186</v>
      </c>
      <c r="Y637" s="222"/>
      <c r="Z637" s="222">
        <v>2.1052631578947367</v>
      </c>
      <c r="AA637" s="215"/>
      <c r="AB637" s="216">
        <v>2.8666240196892319</v>
      </c>
      <c r="AC637" s="177">
        <v>10</v>
      </c>
      <c r="AD637" s="178">
        <v>0.95846645367412142</v>
      </c>
      <c r="AE637" s="178">
        <v>96.15384615384616</v>
      </c>
      <c r="AF637" s="178">
        <v>7.9701120797011207</v>
      </c>
      <c r="AG637" s="178">
        <v>0.92452830188679247</v>
      </c>
      <c r="AH637" s="178">
        <v>1.781818181818182</v>
      </c>
      <c r="AI637" s="178">
        <v>2.2727272727272729</v>
      </c>
      <c r="AJ637" s="217">
        <v>3.7132352941176472</v>
      </c>
      <c r="AK637" s="218">
        <v>4.92285258503526</v>
      </c>
      <c r="AL637" s="170">
        <v>43041</v>
      </c>
      <c r="AM637" s="208">
        <v>6.0136837077280994E-4</v>
      </c>
      <c r="AN637" s="209">
        <v>2.8015451115133726E-2</v>
      </c>
      <c r="AO637" s="209"/>
      <c r="AP637" s="209">
        <v>1.3023474487176273E-2</v>
      </c>
      <c r="AQ637" s="209">
        <v>0</v>
      </c>
      <c r="AR637" s="209">
        <v>7.1682882440698851E-4</v>
      </c>
      <c r="AS637" s="209">
        <v>2.8520442795231558E-2</v>
      </c>
      <c r="AT637" s="209">
        <v>5.0898134672883566E-2</v>
      </c>
      <c r="AU637" s="210">
        <v>2.2111810581385834E-3</v>
      </c>
      <c r="AV637" s="210"/>
      <c r="AW637" s="246">
        <v>0</v>
      </c>
      <c r="AX637" s="211">
        <v>0</v>
      </c>
      <c r="AY637" s="212">
        <v>2.0044305108003406E-3</v>
      </c>
      <c r="AZ637" s="177">
        <v>0</v>
      </c>
      <c r="BA637" s="178">
        <v>9.1116419814062186E-3</v>
      </c>
      <c r="BB637" s="178">
        <v>3.5408251015217072E-2</v>
      </c>
      <c r="BC637" s="178">
        <v>0.86069639559454436</v>
      </c>
      <c r="BD637" s="178">
        <v>0</v>
      </c>
      <c r="BE637" s="178">
        <v>3.4930119773706747E-2</v>
      </c>
      <c r="BF637" s="178">
        <v>6.5128771174515127E-2</v>
      </c>
      <c r="BG637" s="217">
        <v>0</v>
      </c>
      <c r="BH637" s="218">
        <v>8.908171134265308E-2</v>
      </c>
      <c r="BI637" s="240" t="s">
        <v>273</v>
      </c>
    </row>
    <row r="638" spans="1:61" x14ac:dyDescent="0.2">
      <c r="A638" s="170">
        <v>43042</v>
      </c>
      <c r="B638" s="208">
        <v>0.85106382978723405</v>
      </c>
      <c r="C638" s="209">
        <v>0.66666666666666674</v>
      </c>
      <c r="D638" s="209"/>
      <c r="E638" s="209">
        <v>1.5550239234449761</v>
      </c>
      <c r="F638" s="209">
        <v>1.7473684210526315</v>
      </c>
      <c r="G638" s="209">
        <v>1.0909090909090911</v>
      </c>
      <c r="H638" s="209">
        <v>1.3823208439432522</v>
      </c>
      <c r="I638" s="209">
        <v>4.5454545454545459</v>
      </c>
      <c r="J638" s="210"/>
      <c r="K638" s="210"/>
      <c r="L638" s="246">
        <v>3.7132352941176472</v>
      </c>
      <c r="M638" s="210">
        <v>0.92452830188679247</v>
      </c>
      <c r="N638" s="245">
        <v>1.0697030693831087</v>
      </c>
      <c r="O638" s="213"/>
      <c r="P638" s="214"/>
      <c r="Q638" s="214"/>
      <c r="R638" s="214"/>
      <c r="S638" s="214">
        <v>2.941176470588232</v>
      </c>
      <c r="T638" s="214"/>
      <c r="U638" s="214">
        <v>2.1574973031283711</v>
      </c>
      <c r="V638" s="214" t="s">
        <v>232</v>
      </c>
      <c r="W638" s="214" t="s">
        <v>232</v>
      </c>
      <c r="X638" s="214">
        <v>5.4736842105263186</v>
      </c>
      <c r="Y638" s="222"/>
      <c r="Z638" s="222">
        <v>5.0526315789473655</v>
      </c>
      <c r="AA638" s="215"/>
      <c r="AB638" s="216">
        <v>3.9062473907975717</v>
      </c>
      <c r="AC638" s="177">
        <v>10</v>
      </c>
      <c r="AD638" s="178">
        <v>0.85106382978723405</v>
      </c>
      <c r="AE638" s="178"/>
      <c r="AF638" s="178">
        <v>2.0807833537331701</v>
      </c>
      <c r="AG638" s="178">
        <v>0.92452830188679247</v>
      </c>
      <c r="AH638" s="178">
        <v>1.3823208439432522</v>
      </c>
      <c r="AI638" s="178">
        <v>4.5454545454545459</v>
      </c>
      <c r="AJ638" s="217">
        <v>3.7132352941176472</v>
      </c>
      <c r="AK638" s="218">
        <v>1.6343853449680821</v>
      </c>
      <c r="AL638" s="170">
        <v>43042</v>
      </c>
      <c r="AM638" s="208">
        <v>2.8636589084419519E-4</v>
      </c>
      <c r="AN638" s="209">
        <v>8.174084240575176E-3</v>
      </c>
      <c r="AO638" s="209"/>
      <c r="AP638" s="209">
        <v>5.8605635192293228E-3</v>
      </c>
      <c r="AQ638" s="209">
        <v>2.6694666405652151E-3</v>
      </c>
      <c r="AR638" s="209">
        <v>0</v>
      </c>
      <c r="AS638" s="209">
        <v>1.1890830765396543E-2</v>
      </c>
      <c r="AT638" s="209">
        <v>0</v>
      </c>
      <c r="AU638" s="210">
        <v>0</v>
      </c>
      <c r="AV638" s="210"/>
      <c r="AW638" s="246">
        <v>0</v>
      </c>
      <c r="AX638" s="211">
        <v>0</v>
      </c>
      <c r="AY638" s="212">
        <v>5.0764736835522497E-4</v>
      </c>
      <c r="AZ638" s="177">
        <v>0</v>
      </c>
      <c r="BA638" s="178">
        <v>4.3388771340029612E-3</v>
      </c>
      <c r="BB638" s="178">
        <v>0</v>
      </c>
      <c r="BC638" s="178">
        <v>0.20014684019865583</v>
      </c>
      <c r="BD638" s="178">
        <v>0</v>
      </c>
      <c r="BE638" s="178">
        <v>1.4563173013345426E-2</v>
      </c>
      <c r="BF638" s="178">
        <v>0</v>
      </c>
      <c r="BG638" s="217">
        <v>0</v>
      </c>
      <c r="BH638" s="218">
        <v>2.3064261820410593E-2</v>
      </c>
      <c r="BI638" s="240" t="s">
        <v>273</v>
      </c>
    </row>
    <row r="639" spans="1:61" x14ac:dyDescent="0.2">
      <c r="A639" s="170">
        <v>43045</v>
      </c>
      <c r="B639" s="208">
        <v>0.85197018104366351</v>
      </c>
      <c r="C639" s="209">
        <v>0.63087248322147649</v>
      </c>
      <c r="D639" s="209"/>
      <c r="E639" s="209">
        <v>1.1976047904191618</v>
      </c>
      <c r="F639" s="209">
        <v>1.7438596491228069</v>
      </c>
      <c r="G639" s="209"/>
      <c r="H639" s="209">
        <v>1.2541497602360752</v>
      </c>
      <c r="I639" s="209">
        <v>2.2727272727272729</v>
      </c>
      <c r="J639" s="210">
        <v>8.8888888888888893</v>
      </c>
      <c r="K639" s="210"/>
      <c r="L639" s="246">
        <v>1.8109090909090908</v>
      </c>
      <c r="M639" s="210">
        <v>9.98</v>
      </c>
      <c r="N639" s="245">
        <v>1.5254101345919655</v>
      </c>
      <c r="O639" s="213"/>
      <c r="P639" s="214"/>
      <c r="Q639" s="214"/>
      <c r="R639" s="214"/>
      <c r="S639" s="214">
        <v>2.941176470588232</v>
      </c>
      <c r="T639" s="214"/>
      <c r="U639" s="214">
        <v>2.1574973031283711</v>
      </c>
      <c r="V639" s="214" t="s">
        <v>232</v>
      </c>
      <c r="W639" s="214" t="s">
        <v>232</v>
      </c>
      <c r="X639" s="214">
        <v>5.4736842105263186</v>
      </c>
      <c r="Y639" s="222"/>
      <c r="Z639" s="222">
        <v>5.0526315789473655</v>
      </c>
      <c r="AA639" s="215"/>
      <c r="AB639" s="216">
        <v>3.9062473907975717</v>
      </c>
      <c r="AC639" s="177">
        <v>2.9473684210526314</v>
      </c>
      <c r="AD639" s="178">
        <v>0.85197018104366351</v>
      </c>
      <c r="AE639" s="178"/>
      <c r="AF639" s="178">
        <v>4.1666666666666661</v>
      </c>
      <c r="AG639" s="178">
        <v>9.98</v>
      </c>
      <c r="AH639" s="178">
        <v>1.2541497602360752</v>
      </c>
      <c r="AI639" s="178">
        <v>2.2727272727272729</v>
      </c>
      <c r="AJ639" s="217">
        <v>1.8109090909090908</v>
      </c>
      <c r="AK639" s="218">
        <v>2.0624607621656805</v>
      </c>
      <c r="AL639" s="170">
        <v>43045</v>
      </c>
      <c r="AM639" s="208">
        <v>5.5554982823773872E-4</v>
      </c>
      <c r="AN639" s="209">
        <v>7.6850364654980287E-4</v>
      </c>
      <c r="AO639" s="209"/>
      <c r="AP639" s="209">
        <v>1.0581573020830723E-2</v>
      </c>
      <c r="AQ639" s="209">
        <v>0</v>
      </c>
      <c r="AR639" s="209">
        <v>8.9421004733157073E-4</v>
      </c>
      <c r="AS639" s="209">
        <v>8.0734791912655483E-3</v>
      </c>
      <c r="AT639" s="209">
        <v>0</v>
      </c>
      <c r="AU639" s="210">
        <v>0</v>
      </c>
      <c r="AV639" s="210"/>
      <c r="AW639" s="246">
        <v>8.7815741498558069E-3</v>
      </c>
      <c r="AX639" s="211">
        <v>2.2800545389045704E-3</v>
      </c>
      <c r="AY639" s="212">
        <v>1.2744319601703635E-3</v>
      </c>
      <c r="AZ639" s="177">
        <v>0</v>
      </c>
      <c r="BA639" s="178">
        <v>8.4174216399657449E-3</v>
      </c>
      <c r="BB639" s="178">
        <v>0</v>
      </c>
      <c r="BC639" s="178">
        <v>6.9856445848556825E-2</v>
      </c>
      <c r="BD639" s="178">
        <v>7.6001817963485688E-3</v>
      </c>
      <c r="BE639" s="178">
        <v>9.8879108282492936E-3</v>
      </c>
      <c r="BF639" s="178">
        <v>0</v>
      </c>
      <c r="BG639" s="217">
        <v>6.7395043360366891E-2</v>
      </c>
      <c r="BH639" s="218">
        <v>1.4301319229091308E-2</v>
      </c>
      <c r="BI639" s="240" t="s">
        <v>273</v>
      </c>
    </row>
    <row r="640" spans="1:61" x14ac:dyDescent="0.2">
      <c r="A640" s="170">
        <v>43046</v>
      </c>
      <c r="B640" s="208">
        <v>0.7454739084132056</v>
      </c>
      <c r="C640" s="209">
        <v>0.64847338557146716</v>
      </c>
      <c r="D640" s="209"/>
      <c r="E640" s="209">
        <v>0.5988023952095809</v>
      </c>
      <c r="F640" s="209">
        <v>0.87062937062937062</v>
      </c>
      <c r="G640" s="209"/>
      <c r="H640" s="209">
        <v>1.7777777777777777</v>
      </c>
      <c r="I640" s="209">
        <v>2.2727272727272729</v>
      </c>
      <c r="J640" s="210">
        <v>8.8888888888888893</v>
      </c>
      <c r="K640" s="210"/>
      <c r="L640" s="246">
        <v>1.4739648914895194</v>
      </c>
      <c r="M640" s="210">
        <v>5.9799999999999995</v>
      </c>
      <c r="N640" s="245">
        <v>1.422622087855373</v>
      </c>
      <c r="O640" s="213"/>
      <c r="P640" s="214"/>
      <c r="Q640" s="214"/>
      <c r="R640" s="214"/>
      <c r="S640" s="214">
        <v>2.941176470588232</v>
      </c>
      <c r="T640" s="214"/>
      <c r="U640" s="214">
        <v>2.1574973031283711</v>
      </c>
      <c r="V640" s="214" t="s">
        <v>232</v>
      </c>
      <c r="W640" s="214"/>
      <c r="X640" s="214">
        <v>5.4736842105263186</v>
      </c>
      <c r="Y640" s="222"/>
      <c r="Z640" s="222">
        <v>2.9473684210526288</v>
      </c>
      <c r="AA640" s="215"/>
      <c r="AB640" s="216">
        <v>3.3799316013238876</v>
      </c>
      <c r="AC640" s="177">
        <v>9.9473684210526319</v>
      </c>
      <c r="AD640" s="178">
        <v>0.7454739084132056</v>
      </c>
      <c r="AE640" s="178"/>
      <c r="AF640" s="178">
        <v>2.6190476190476191</v>
      </c>
      <c r="AG640" s="178">
        <v>5.9799999999999995</v>
      </c>
      <c r="AH640" s="178">
        <v>1.7777777777777777</v>
      </c>
      <c r="AI640" s="178">
        <v>2.2727272727272729</v>
      </c>
      <c r="AJ640" s="217">
        <v>1.4739648914895194</v>
      </c>
      <c r="AK640" s="218">
        <v>1.7577491650087829</v>
      </c>
      <c r="AL640" s="170">
        <v>43046</v>
      </c>
      <c r="AM640" s="208">
        <v>0</v>
      </c>
      <c r="AN640" s="209">
        <v>2.5849668111220642E-3</v>
      </c>
      <c r="AO640" s="209"/>
      <c r="AP640" s="209">
        <v>5.2093897948705097E-3</v>
      </c>
      <c r="AQ640" s="209">
        <v>2.0465910910999981E-2</v>
      </c>
      <c r="AR640" s="209">
        <v>0</v>
      </c>
      <c r="AS640" s="209">
        <v>3.1021466240351864E-2</v>
      </c>
      <c r="AT640" s="209">
        <v>0</v>
      </c>
      <c r="AU640" s="210">
        <v>0</v>
      </c>
      <c r="AV640" s="210"/>
      <c r="AW640" s="246">
        <v>1.1708765533141076E-3</v>
      </c>
      <c r="AX640" s="211">
        <v>0</v>
      </c>
      <c r="AY640" s="212">
        <v>7.6596712423324619E-4</v>
      </c>
      <c r="AZ640" s="177">
        <v>0</v>
      </c>
      <c r="BA640" s="178">
        <v>0</v>
      </c>
      <c r="BB640" s="178">
        <v>0</v>
      </c>
      <c r="BC640" s="178">
        <v>0</v>
      </c>
      <c r="BD640" s="178">
        <v>0</v>
      </c>
      <c r="BE640" s="178">
        <v>3.7993222584631794E-2</v>
      </c>
      <c r="BF640" s="178">
        <v>0</v>
      </c>
      <c r="BG640" s="217">
        <v>8.9860057813822541E-3</v>
      </c>
      <c r="BH640" s="218">
        <v>1.7648960219033505E-2</v>
      </c>
      <c r="BI640" s="240" t="s">
        <v>273</v>
      </c>
    </row>
    <row r="641" spans="1:61" x14ac:dyDescent="0.2">
      <c r="A641" s="170">
        <v>43047</v>
      </c>
      <c r="B641" s="208">
        <v>1.6129032258064515</v>
      </c>
      <c r="C641" s="209">
        <v>0.37685060565275907</v>
      </c>
      <c r="D641" s="209"/>
      <c r="E641" s="209">
        <v>0.59523809523809523</v>
      </c>
      <c r="F641" s="209">
        <v>1.0456140350877192</v>
      </c>
      <c r="G641" s="209"/>
      <c r="H641" s="209">
        <v>1.2222222222222223</v>
      </c>
      <c r="I641" s="209">
        <v>11.363636363636363</v>
      </c>
      <c r="J641" s="210">
        <v>9.1999999999999993</v>
      </c>
      <c r="K641" s="210"/>
      <c r="L641" s="246">
        <v>2.9239766081871341</v>
      </c>
      <c r="M641" s="210">
        <v>3</v>
      </c>
      <c r="N641" s="245">
        <v>5.5564361807997971</v>
      </c>
      <c r="O641" s="213"/>
      <c r="P641" s="214"/>
      <c r="Q641" s="214"/>
      <c r="R641" s="214"/>
      <c r="S641" s="214">
        <v>2.941176470588232</v>
      </c>
      <c r="T641" s="214"/>
      <c r="U641" s="214"/>
      <c r="V641" s="214" t="s">
        <v>232</v>
      </c>
      <c r="W641" s="214"/>
      <c r="X641" s="214">
        <v>5.913978494623656</v>
      </c>
      <c r="Y641" s="222"/>
      <c r="Z641" s="222">
        <v>2.9473684210526288</v>
      </c>
      <c r="AA641" s="215"/>
      <c r="AB641" s="216">
        <v>3.9341744620881722</v>
      </c>
      <c r="AC641" s="177">
        <v>9.9473684210526319</v>
      </c>
      <c r="AD641" s="178">
        <v>1.6129032258064515</v>
      </c>
      <c r="AE641" s="178"/>
      <c r="AF641" s="178">
        <v>4.7619047619047619</v>
      </c>
      <c r="AG641" s="178">
        <v>3</v>
      </c>
      <c r="AH641" s="178">
        <v>1.2222222222222223</v>
      </c>
      <c r="AI641" s="178">
        <v>11.363636363636363</v>
      </c>
      <c r="AJ641" s="217">
        <v>2.9239766081871341</v>
      </c>
      <c r="AK641" s="218">
        <v>6.8170361785485616</v>
      </c>
      <c r="AL641" s="170">
        <v>43047</v>
      </c>
      <c r="AM641" s="208">
        <v>4.9942211363227648E-3</v>
      </c>
      <c r="AN641" s="209">
        <v>6.4274850438710788E-3</v>
      </c>
      <c r="AO641" s="209"/>
      <c r="AP641" s="209">
        <v>7.5536152025622383E-3</v>
      </c>
      <c r="AQ641" s="209">
        <v>8.0083999216956445E-3</v>
      </c>
      <c r="AR641" s="209">
        <v>0</v>
      </c>
      <c r="AS641" s="209">
        <v>7.6785807525623431E-3</v>
      </c>
      <c r="AT641" s="209">
        <v>0.21817140138678234</v>
      </c>
      <c r="AU641" s="210">
        <v>1.1055905290692917E-2</v>
      </c>
      <c r="AV641" s="210"/>
      <c r="AW641" s="246">
        <v>2.6930160726224475E-3</v>
      </c>
      <c r="AX641" s="211">
        <v>0</v>
      </c>
      <c r="AY641" s="212">
        <v>1.8850802438440399E-3</v>
      </c>
      <c r="AZ641" s="177">
        <v>0</v>
      </c>
      <c r="BA641" s="178">
        <v>7.5670017217011651E-2</v>
      </c>
      <c r="BB641" s="178">
        <v>0</v>
      </c>
      <c r="BC641" s="178">
        <v>8.8051613139343718E-2</v>
      </c>
      <c r="BD641" s="178">
        <v>0</v>
      </c>
      <c r="BE641" s="178">
        <v>9.4042630159979698E-3</v>
      </c>
      <c r="BF641" s="178">
        <v>0.27917005935608746</v>
      </c>
      <c r="BG641" s="217">
        <v>2.0667813297179181E-2</v>
      </c>
      <c r="BH641" s="218">
        <v>5.4005325970096947E-2</v>
      </c>
      <c r="BI641" s="240" t="s">
        <v>273</v>
      </c>
    </row>
    <row r="642" spans="1:61" x14ac:dyDescent="0.2">
      <c r="A642" s="170">
        <v>43048</v>
      </c>
      <c r="B642" s="208">
        <v>0.54054054054054057</v>
      </c>
      <c r="C642" s="209">
        <v>0.37827614158335587</v>
      </c>
      <c r="D642" s="209"/>
      <c r="E642" s="209">
        <v>0.59171597633136097</v>
      </c>
      <c r="F642" s="209">
        <v>1.0714285714285714</v>
      </c>
      <c r="G642" s="209">
        <v>4.7794117647058822</v>
      </c>
      <c r="H642" s="209">
        <v>1.2905604719764012</v>
      </c>
      <c r="I642" s="209">
        <v>9.0909090909090917</v>
      </c>
      <c r="J642" s="210">
        <v>8.8888888888888893</v>
      </c>
      <c r="K642" s="210"/>
      <c r="L642" s="246">
        <v>2.1929824561403506</v>
      </c>
      <c r="M642" s="210">
        <v>6</v>
      </c>
      <c r="N642" s="245">
        <v>2.5120536927002437</v>
      </c>
      <c r="O642" s="213"/>
      <c r="P642" s="214"/>
      <c r="Q642" s="214"/>
      <c r="R642" s="214"/>
      <c r="S642" s="214"/>
      <c r="T642" s="214"/>
      <c r="U642" s="214"/>
      <c r="V642" s="214" t="s">
        <v>232</v>
      </c>
      <c r="W642" s="214"/>
      <c r="X642" s="214">
        <v>1.6597510373443924</v>
      </c>
      <c r="Y642" s="222"/>
      <c r="Z642" s="222">
        <v>2.9473684210526288</v>
      </c>
      <c r="AA642" s="215"/>
      <c r="AB642" s="216">
        <v>2.3035597291985104</v>
      </c>
      <c r="AC642" s="177">
        <v>9.9473684210526319</v>
      </c>
      <c r="AD642" s="178">
        <v>0.54054054054054057</v>
      </c>
      <c r="AE642" s="178"/>
      <c r="AF642" s="178">
        <v>2.2619047619047619</v>
      </c>
      <c r="AG642" s="178">
        <v>6</v>
      </c>
      <c r="AH642" s="178">
        <v>1.2905604719764012</v>
      </c>
      <c r="AI642" s="178">
        <v>9.0909090909090917</v>
      </c>
      <c r="AJ642" s="217">
        <v>2.1929824561403506</v>
      </c>
      <c r="AK642" s="218">
        <v>0.73939618260038498</v>
      </c>
      <c r="AL642" s="170">
        <v>43048</v>
      </c>
      <c r="AM642" s="208">
        <v>3.4535726435809939E-3</v>
      </c>
      <c r="AN642" s="209">
        <v>1.7465991967040976E-3</v>
      </c>
      <c r="AO642" s="209"/>
      <c r="AP642" s="209">
        <v>8.1071128682672303E-3</v>
      </c>
      <c r="AQ642" s="209">
        <v>8.0083999216956445E-3</v>
      </c>
      <c r="AR642" s="209">
        <v>4.235237552063998E-3</v>
      </c>
      <c r="AS642" s="209">
        <v>3.2469427182263621E-3</v>
      </c>
      <c r="AT642" s="209">
        <v>0</v>
      </c>
      <c r="AU642" s="210">
        <v>0</v>
      </c>
      <c r="AV642" s="210"/>
      <c r="AW642" s="246">
        <v>0</v>
      </c>
      <c r="AX642" s="211">
        <v>0</v>
      </c>
      <c r="AY642" s="212">
        <v>4.1028697935183156E-3</v>
      </c>
      <c r="AZ642" s="177">
        <v>0</v>
      </c>
      <c r="BA642" s="178">
        <v>5.2326858236075718E-2</v>
      </c>
      <c r="BB642" s="178">
        <v>0</v>
      </c>
      <c r="BC642" s="178">
        <v>0</v>
      </c>
      <c r="BD642" s="178">
        <v>0</v>
      </c>
      <c r="BE642" s="178">
        <v>3.9766597896219984E-3</v>
      </c>
      <c r="BF642" s="178">
        <v>0</v>
      </c>
      <c r="BG642" s="217">
        <v>0</v>
      </c>
      <c r="BH642" s="218">
        <v>1.6664359927874035E-2</v>
      </c>
      <c r="BI642" s="240" t="s">
        <v>273</v>
      </c>
    </row>
    <row r="643" spans="1:61" x14ac:dyDescent="0.2">
      <c r="A643" s="170">
        <v>43049</v>
      </c>
      <c r="B643" s="208">
        <v>1.4038876889848813</v>
      </c>
      <c r="C643" s="209">
        <v>0.40529586598216699</v>
      </c>
      <c r="D643" s="209"/>
      <c r="E643" s="209">
        <v>0.71942446043165476</v>
      </c>
      <c r="F643" s="209">
        <v>1.425</v>
      </c>
      <c r="G643" s="209">
        <v>2.9411764705882351</v>
      </c>
      <c r="H643" s="209">
        <v>1.2532252119424991</v>
      </c>
      <c r="I643" s="209">
        <v>11.363636363636363</v>
      </c>
      <c r="J643" s="210">
        <v>8.8888888888888893</v>
      </c>
      <c r="K643" s="210"/>
      <c r="L643" s="246">
        <v>2.551169590643275</v>
      </c>
      <c r="M643" s="210">
        <v>5.9799999999999995</v>
      </c>
      <c r="N643" s="245">
        <v>2.5979378648715148</v>
      </c>
      <c r="O643" s="213"/>
      <c r="P643" s="214"/>
      <c r="Q643" s="214"/>
      <c r="R643" s="214"/>
      <c r="S643" s="214"/>
      <c r="T643" s="214"/>
      <c r="U643" s="214"/>
      <c r="V643" s="214" t="s">
        <v>232</v>
      </c>
      <c r="W643" s="214"/>
      <c r="X643" s="214">
        <v>6.0165975103734404</v>
      </c>
      <c r="Y643" s="222"/>
      <c r="Z643" s="222">
        <v>2.9473684210526288</v>
      </c>
      <c r="AA643" s="215"/>
      <c r="AB643" s="216">
        <v>4.4819829657130343</v>
      </c>
      <c r="AC643" s="177">
        <v>9.9473684210526319</v>
      </c>
      <c r="AD643" s="178">
        <v>1.4038876889848813</v>
      </c>
      <c r="AE643" s="178"/>
      <c r="AF643" s="178">
        <v>4.0509259259259256</v>
      </c>
      <c r="AG643" s="178">
        <v>5.9799999999999995</v>
      </c>
      <c r="AH643" s="178">
        <v>1.2532252119424991</v>
      </c>
      <c r="AI643" s="178">
        <v>11.363636363636363</v>
      </c>
      <c r="AJ643" s="217">
        <v>2.551169590643275</v>
      </c>
      <c r="AK643" s="218">
        <v>3.5946922453518071</v>
      </c>
      <c r="AL643" s="170">
        <v>43049</v>
      </c>
      <c r="AM643" s="208">
        <v>4.2210332310434369E-3</v>
      </c>
      <c r="AN643" s="209">
        <v>6.2877571081347509E-3</v>
      </c>
      <c r="AO643" s="209"/>
      <c r="AP643" s="209">
        <v>2.6046948974352549E-3</v>
      </c>
      <c r="AQ643" s="209">
        <v>1.2457510989304338E-2</v>
      </c>
      <c r="AR643" s="209">
        <v>0</v>
      </c>
      <c r="AS643" s="209">
        <v>6.2744974149509421E-3</v>
      </c>
      <c r="AT643" s="209">
        <v>0</v>
      </c>
      <c r="AU643" s="210">
        <v>0</v>
      </c>
      <c r="AV643" s="210"/>
      <c r="AW643" s="246">
        <v>0</v>
      </c>
      <c r="AX643" s="211">
        <v>4.5601090778091408E-2</v>
      </c>
      <c r="AY643" s="212">
        <v>1.0332790235120844E-3</v>
      </c>
      <c r="AZ643" s="177">
        <v>0</v>
      </c>
      <c r="BA643" s="178">
        <v>6.3955048955203653E-2</v>
      </c>
      <c r="BB643" s="178">
        <v>0</v>
      </c>
      <c r="BC643" s="178">
        <v>1.1371979556741808E-2</v>
      </c>
      <c r="BD643" s="178">
        <v>0.15200363592697139</v>
      </c>
      <c r="BE643" s="178">
        <v>7.6846263502154833E-3</v>
      </c>
      <c r="BF643" s="178">
        <v>0</v>
      </c>
      <c r="BG643" s="217">
        <v>0</v>
      </c>
      <c r="BH643" s="218">
        <v>2.7445733116070237E-2</v>
      </c>
      <c r="BI643" s="240" t="s">
        <v>273</v>
      </c>
    </row>
    <row r="644" spans="1:61" x14ac:dyDescent="0.2">
      <c r="A644" s="170">
        <v>43052</v>
      </c>
      <c r="B644" s="208">
        <v>1.4038876889848813</v>
      </c>
      <c r="C644" s="209">
        <v>0.63087248322147649</v>
      </c>
      <c r="D644" s="209"/>
      <c r="E644" s="209">
        <v>0.36144578313253012</v>
      </c>
      <c r="F644" s="209">
        <v>1.425</v>
      </c>
      <c r="G644" s="209">
        <v>1.8382352941176472</v>
      </c>
      <c r="H644" s="209">
        <v>1.0661764705882353</v>
      </c>
      <c r="I644" s="209">
        <v>11.363636363636363</v>
      </c>
      <c r="J644" s="210">
        <v>8.8888888888888893</v>
      </c>
      <c r="K644" s="210"/>
      <c r="L644" s="246">
        <v>2.1929824561403506</v>
      </c>
      <c r="M644" s="210">
        <v>5.9799999999999995</v>
      </c>
      <c r="N644" s="245">
        <v>1.0875889326166055</v>
      </c>
      <c r="O644" s="213"/>
      <c r="P644" s="214"/>
      <c r="Q644" s="214"/>
      <c r="R644" s="214"/>
      <c r="S644" s="214"/>
      <c r="T644" s="214"/>
      <c r="U644" s="214"/>
      <c r="V644" s="214" t="s">
        <v>232</v>
      </c>
      <c r="W644" s="214"/>
      <c r="X644" s="214">
        <v>6.0165975103734404</v>
      </c>
      <c r="Y644" s="222">
        <v>7.0526315789473717</v>
      </c>
      <c r="Z644" s="222">
        <v>2.9473684210526288</v>
      </c>
      <c r="AA644" s="215"/>
      <c r="AB644" s="216">
        <v>5.3388658367911468</v>
      </c>
      <c r="AC644" s="177">
        <v>9.9473684210526319</v>
      </c>
      <c r="AD644" s="178">
        <v>1.4038876889848813</v>
      </c>
      <c r="AE644" s="178"/>
      <c r="AF644" s="178">
        <v>3.9351851851851851</v>
      </c>
      <c r="AG644" s="178">
        <v>5.9799999999999995</v>
      </c>
      <c r="AH644" s="178">
        <v>1.0661764705882353</v>
      </c>
      <c r="AI644" s="178">
        <v>11.363636363636363</v>
      </c>
      <c r="AJ644" s="217">
        <v>2.1929824561403506</v>
      </c>
      <c r="AK644" s="218">
        <v>3.953373768006065</v>
      </c>
      <c r="AL644" s="170">
        <v>43052</v>
      </c>
      <c r="AM644" s="208">
        <v>0</v>
      </c>
      <c r="AN644" s="209">
        <v>8.8727239192568155E-3</v>
      </c>
      <c r="AO644" s="209"/>
      <c r="AP644" s="209">
        <v>1.7581690557687969E-2</v>
      </c>
      <c r="AQ644" s="209">
        <v>0</v>
      </c>
      <c r="AR644" s="209">
        <v>0</v>
      </c>
      <c r="AS644" s="209">
        <v>1.7551041720142496E-3</v>
      </c>
      <c r="AT644" s="209">
        <v>0</v>
      </c>
      <c r="AU644" s="210">
        <v>0</v>
      </c>
      <c r="AV644" s="210"/>
      <c r="AW644" s="246">
        <v>0</v>
      </c>
      <c r="AX644" s="211">
        <v>7.0681690706041692E-3</v>
      </c>
      <c r="AY644" s="212">
        <v>6.0329107543664418E-4</v>
      </c>
      <c r="AZ644" s="177">
        <v>0</v>
      </c>
      <c r="BA644" s="178">
        <v>0</v>
      </c>
      <c r="BB644" s="178">
        <v>0</v>
      </c>
      <c r="BC644" s="178">
        <v>0</v>
      </c>
      <c r="BD644" s="178">
        <v>2.3560563568680568E-2</v>
      </c>
      <c r="BE644" s="178">
        <v>2.1495458322281068E-3</v>
      </c>
      <c r="BF644" s="178">
        <v>0</v>
      </c>
      <c r="BG644" s="217">
        <v>0</v>
      </c>
      <c r="BH644" s="218">
        <v>1.7476655168080599E-3</v>
      </c>
      <c r="BI644" s="240" t="s">
        <v>273</v>
      </c>
    </row>
    <row r="645" spans="1:61" x14ac:dyDescent="0.2">
      <c r="A645" s="170">
        <v>43053</v>
      </c>
      <c r="B645" s="208">
        <v>0.74626865671641784</v>
      </c>
      <c r="C645" s="209">
        <v>0.63479200432198812</v>
      </c>
      <c r="D645" s="209"/>
      <c r="E645" s="209">
        <v>1.5494636471990464</v>
      </c>
      <c r="F645" s="209">
        <v>2.9681109059977557</v>
      </c>
      <c r="G645" s="209">
        <v>2.9411764705882351</v>
      </c>
      <c r="H645" s="209">
        <v>0.18382352941176469</v>
      </c>
      <c r="I645" s="209">
        <v>9.0909090909090917</v>
      </c>
      <c r="J645" s="210">
        <v>8.8888888888888893</v>
      </c>
      <c r="K645" s="210"/>
      <c r="L645" s="246">
        <v>1.4814814814814816</v>
      </c>
      <c r="M645" s="210">
        <v>13.98</v>
      </c>
      <c r="N645" s="245">
        <v>0.42356752299263767</v>
      </c>
      <c r="O645" s="213"/>
      <c r="P645" s="214"/>
      <c r="Q645" s="214"/>
      <c r="R645" s="214"/>
      <c r="S645" s="214"/>
      <c r="T645" s="214"/>
      <c r="U645" s="214"/>
      <c r="V645" s="214" t="s">
        <v>232</v>
      </c>
      <c r="W645" s="214"/>
      <c r="X645" s="214">
        <v>6.0165975103734404</v>
      </c>
      <c r="Y645" s="222">
        <v>7.0526315789473717</v>
      </c>
      <c r="Z645" s="222">
        <v>2.9473684210526288</v>
      </c>
      <c r="AA645" s="215"/>
      <c r="AB645" s="216">
        <v>5.3388658367911468</v>
      </c>
      <c r="AC645" s="177">
        <v>10</v>
      </c>
      <c r="AD645" s="178">
        <v>0.74626865671641784</v>
      </c>
      <c r="AE645" s="178"/>
      <c r="AF645" s="178">
        <v>2.199074074074074</v>
      </c>
      <c r="AG645" s="178">
        <v>13.98</v>
      </c>
      <c r="AH645" s="178">
        <v>0.18382352941176469</v>
      </c>
      <c r="AI645" s="178">
        <v>9.0909090909090917</v>
      </c>
      <c r="AJ645" s="217">
        <v>1.4814814814814816</v>
      </c>
      <c r="AK645" s="218">
        <v>0.54370268690160994</v>
      </c>
      <c r="AL645" s="170">
        <v>43053</v>
      </c>
      <c r="AM645" s="208">
        <v>2.4627466612600784E-3</v>
      </c>
      <c r="AN645" s="209">
        <v>2.9342866504628836E-3</v>
      </c>
      <c r="AO645" s="209"/>
      <c r="AP645" s="209">
        <v>1.4651408798073307E-3</v>
      </c>
      <c r="AQ645" s="209">
        <v>1.2457510989304338E-2</v>
      </c>
      <c r="AR645" s="209">
        <v>1.7863332567463817E-3</v>
      </c>
      <c r="AS645" s="209">
        <v>0.18213593545077875</v>
      </c>
      <c r="AT645" s="209">
        <v>0</v>
      </c>
      <c r="AU645" s="210">
        <v>0</v>
      </c>
      <c r="AV645" s="210"/>
      <c r="AW645" s="246">
        <v>2.4588407619596259E-3</v>
      </c>
      <c r="AX645" s="211">
        <v>0</v>
      </c>
      <c r="AY645" s="212">
        <v>5.244054537840207E-3</v>
      </c>
      <c r="AZ645" s="177">
        <v>0.13990033432597918</v>
      </c>
      <c r="BA645" s="178">
        <v>3.7314343352425471E-2</v>
      </c>
      <c r="BB645" s="178">
        <v>0</v>
      </c>
      <c r="BC645" s="178">
        <v>0</v>
      </c>
      <c r="BD645" s="178">
        <v>0</v>
      </c>
      <c r="BE645" s="178">
        <v>0.22306911873947183</v>
      </c>
      <c r="BF645" s="178">
        <v>0</v>
      </c>
      <c r="BG645" s="217">
        <v>1.8870612140902729E-2</v>
      </c>
      <c r="BH645" s="218">
        <v>0.11837357000464732</v>
      </c>
      <c r="BI645" s="240" t="s">
        <v>273</v>
      </c>
    </row>
    <row r="646" spans="1:61" x14ac:dyDescent="0.2">
      <c r="A646" s="170">
        <v>43054</v>
      </c>
      <c r="B646" s="208">
        <v>0.86114101184068881</v>
      </c>
      <c r="C646" s="209">
        <v>0.67567567567567566</v>
      </c>
      <c r="D646" s="209"/>
      <c r="E646" s="209">
        <v>0.36144578313253012</v>
      </c>
      <c r="F646" s="209">
        <v>2.7464285714285714</v>
      </c>
      <c r="G646" s="209">
        <v>2.5735294117647056</v>
      </c>
      <c r="H646" s="209">
        <v>2.3572744014732963</v>
      </c>
      <c r="I646" s="209">
        <v>18.136363636363637</v>
      </c>
      <c r="J646" s="210">
        <v>8.4444444444444446</v>
      </c>
      <c r="K646" s="210"/>
      <c r="L646" s="246">
        <v>2.2146507666098807</v>
      </c>
      <c r="M646" s="210">
        <v>3</v>
      </c>
      <c r="N646" s="245">
        <v>1.5826159234365496</v>
      </c>
      <c r="O646" s="213"/>
      <c r="P646" s="214"/>
      <c r="Q646" s="214"/>
      <c r="R646" s="214"/>
      <c r="S646" s="214"/>
      <c r="T646" s="214"/>
      <c r="U646" s="214"/>
      <c r="V646" s="214" t="s">
        <v>232</v>
      </c>
      <c r="W646" s="214"/>
      <c r="X646" s="214">
        <v>6.0165975103734404</v>
      </c>
      <c r="Y646" s="222">
        <v>7.0526315789473717</v>
      </c>
      <c r="Z646" s="222">
        <v>2.9473684210526288</v>
      </c>
      <c r="AA646" s="215"/>
      <c r="AB646" s="216">
        <v>5.3388658367911468</v>
      </c>
      <c r="AC646" s="177">
        <v>6.7368421052631575</v>
      </c>
      <c r="AD646" s="178">
        <v>0.86114101184068881</v>
      </c>
      <c r="AE646" s="178"/>
      <c r="AF646" s="178">
        <v>2.6035502958579881</v>
      </c>
      <c r="AG646" s="178">
        <v>3</v>
      </c>
      <c r="AH646" s="178">
        <v>2.3572744014732963</v>
      </c>
      <c r="AI646" s="178">
        <v>18.136363636363637</v>
      </c>
      <c r="AJ646" s="217">
        <v>2.2146507666098807</v>
      </c>
      <c r="AK646" s="218">
        <v>2.2085436267299157</v>
      </c>
      <c r="AL646" s="170">
        <v>43054</v>
      </c>
      <c r="AM646" s="208">
        <v>1.7926504766846618E-3</v>
      </c>
      <c r="AN646" s="209">
        <v>5.7288453651894392E-3</v>
      </c>
      <c r="AO646" s="209"/>
      <c r="AP646" s="209">
        <v>1.5270023836214178E-2</v>
      </c>
      <c r="AQ646" s="209">
        <v>1.7796444270434769E-3</v>
      </c>
      <c r="AR646" s="209">
        <v>4.2362809710223771E-4</v>
      </c>
      <c r="AS646" s="209">
        <v>1.7989817763146058E-2</v>
      </c>
      <c r="AT646" s="209">
        <v>0</v>
      </c>
      <c r="AU646" s="210">
        <v>0</v>
      </c>
      <c r="AV646" s="210"/>
      <c r="AW646" s="246">
        <v>1.6392271746397504E-3</v>
      </c>
      <c r="AX646" s="211">
        <v>2.5080599927950276E-3</v>
      </c>
      <c r="AY646" s="212">
        <v>1.3954171622904495E-3</v>
      </c>
      <c r="AZ646" s="177">
        <v>0</v>
      </c>
      <c r="BA646" s="178">
        <v>2.716137085885854E-2</v>
      </c>
      <c r="BB646" s="178">
        <v>0</v>
      </c>
      <c r="BC646" s="178">
        <v>0.17707796738355103</v>
      </c>
      <c r="BD646" s="178">
        <v>8.3601999759834265E-3</v>
      </c>
      <c r="BE646" s="178">
        <v>2.2032844780338099E-2</v>
      </c>
      <c r="BF646" s="178">
        <v>0</v>
      </c>
      <c r="BG646" s="217">
        <v>1.2580408093935156E-2</v>
      </c>
      <c r="BH646" s="218">
        <v>3.1827204411729884E-2</v>
      </c>
      <c r="BI646" s="240" t="s">
        <v>273</v>
      </c>
    </row>
    <row r="647" spans="1:61" x14ac:dyDescent="0.2">
      <c r="A647" s="170">
        <v>43055</v>
      </c>
      <c r="B647" s="208">
        <v>1.3888888888888888</v>
      </c>
      <c r="C647" s="209">
        <v>0.27023375219564921</v>
      </c>
      <c r="D647" s="209"/>
      <c r="E647" s="209">
        <v>0.96385542168674709</v>
      </c>
      <c r="F647" s="209">
        <v>1.3178571428571428</v>
      </c>
      <c r="G647" s="209">
        <v>2.5735294117647056</v>
      </c>
      <c r="H647" s="209">
        <v>2.7777777777777777</v>
      </c>
      <c r="I647" s="209">
        <v>18.181818181818183</v>
      </c>
      <c r="J647" s="210">
        <v>8.4444444444444446</v>
      </c>
      <c r="K647" s="210"/>
      <c r="L647" s="246">
        <v>1.4813717502407229</v>
      </c>
      <c r="M647" s="210">
        <v>1.6</v>
      </c>
      <c r="N647" s="245">
        <v>2.5058809611332196</v>
      </c>
      <c r="O647" s="213"/>
      <c r="P647" s="214"/>
      <c r="Q647" s="214"/>
      <c r="R647" s="214"/>
      <c r="S647" s="214"/>
      <c r="T647" s="214"/>
      <c r="U647" s="214"/>
      <c r="V647" s="214" t="s">
        <v>232</v>
      </c>
      <c r="W647" s="214"/>
      <c r="X647" s="214">
        <v>3.1578947368421053</v>
      </c>
      <c r="Y647" s="222"/>
      <c r="Z647" s="222">
        <v>2.9473684210526288</v>
      </c>
      <c r="AA647" s="215"/>
      <c r="AB647" s="216">
        <v>3.0526315789473673</v>
      </c>
      <c r="AC647" s="177">
        <v>4.917156600748263</v>
      </c>
      <c r="AD647" s="178">
        <v>1.3888888888888888</v>
      </c>
      <c r="AE647" s="178">
        <v>115.38461538461537</v>
      </c>
      <c r="AF647" s="178">
        <v>5.982905982905983</v>
      </c>
      <c r="AG647" s="178">
        <v>1.6</v>
      </c>
      <c r="AH647" s="178">
        <v>2.7777777777777777</v>
      </c>
      <c r="AI647" s="178">
        <v>18.181818181818183</v>
      </c>
      <c r="AJ647" s="217">
        <v>1.4813717502407229</v>
      </c>
      <c r="AK647" s="218">
        <v>2.9282723402541304</v>
      </c>
      <c r="AL647" s="170">
        <v>43055</v>
      </c>
      <c r="AM647" s="208">
        <v>4.9083113690695053E-3</v>
      </c>
      <c r="AN647" s="209">
        <v>6.9863967868163891E-4</v>
      </c>
      <c r="AO647" s="209"/>
      <c r="AP647" s="209">
        <v>1.4228145877240079E-2</v>
      </c>
      <c r="AQ647" s="209">
        <v>0</v>
      </c>
      <c r="AR647" s="209">
        <v>0</v>
      </c>
      <c r="AS647" s="209">
        <v>9.6574607065084098E-2</v>
      </c>
      <c r="AT647" s="209">
        <v>0</v>
      </c>
      <c r="AU647" s="210">
        <v>0</v>
      </c>
      <c r="AV647" s="210"/>
      <c r="AW647" s="246">
        <v>0</v>
      </c>
      <c r="AX647" s="211">
        <v>0</v>
      </c>
      <c r="AY647" s="212">
        <v>2.8652238745331135E-3</v>
      </c>
      <c r="AZ647" s="177">
        <v>0.13111432299149739</v>
      </c>
      <c r="BA647" s="178">
        <v>7.436835407681075E-2</v>
      </c>
      <c r="BB647" s="178">
        <v>0</v>
      </c>
      <c r="BC647" s="178">
        <v>0.18032710439976296</v>
      </c>
      <c r="BD647" s="178">
        <v>0</v>
      </c>
      <c r="BE647" s="178">
        <v>0.1182787594183516</v>
      </c>
      <c r="BF647" s="178">
        <v>0</v>
      </c>
      <c r="BG647" s="217">
        <v>0</v>
      </c>
      <c r="BH647" s="218">
        <v>9.37093327111026E-2</v>
      </c>
      <c r="BI647" s="240" t="s">
        <v>273</v>
      </c>
    </row>
    <row r="648" spans="1:61" x14ac:dyDescent="0.2">
      <c r="A648" s="170">
        <v>43056</v>
      </c>
      <c r="B648" s="208">
        <v>1.5053763440860215</v>
      </c>
      <c r="C648" s="209">
        <v>0.1349527665317139</v>
      </c>
      <c r="D648" s="209"/>
      <c r="E648" s="209">
        <v>0.96385542168674709</v>
      </c>
      <c r="F648" s="209">
        <v>3.0365544697792255</v>
      </c>
      <c r="G648" s="209">
        <v>2.5735294117647056</v>
      </c>
      <c r="H648" s="209">
        <v>1.8141429100333211</v>
      </c>
      <c r="I648" s="209">
        <v>11.363636363636363</v>
      </c>
      <c r="J648" s="210">
        <v>8.4444444444444446</v>
      </c>
      <c r="K648" s="210"/>
      <c r="L648" s="246">
        <v>0.65921042885712167</v>
      </c>
      <c r="M648" s="210">
        <v>2.92</v>
      </c>
      <c r="N648" s="245">
        <v>2.0938192507490738</v>
      </c>
      <c r="O648" s="213"/>
      <c r="P648" s="214"/>
      <c r="Q648" s="214"/>
      <c r="R648" s="214"/>
      <c r="S648" s="214"/>
      <c r="T648" s="214"/>
      <c r="U648" s="214"/>
      <c r="V648" s="214" t="s">
        <v>232</v>
      </c>
      <c r="W648" s="214"/>
      <c r="X648" s="214">
        <v>3.1578947368421053</v>
      </c>
      <c r="Y648" s="222"/>
      <c r="Z648" s="222">
        <v>2.9473684210526288</v>
      </c>
      <c r="AA648" s="215"/>
      <c r="AB648" s="216">
        <v>3.0526315789473673</v>
      </c>
      <c r="AC648" s="177">
        <v>4.917156600748263</v>
      </c>
      <c r="AD648" s="178">
        <v>1.5053763440860215</v>
      </c>
      <c r="AE648" s="178"/>
      <c r="AF648" s="178">
        <v>5.2503052503052503</v>
      </c>
      <c r="AG648" s="178">
        <v>2.92</v>
      </c>
      <c r="AH648" s="178">
        <v>1.8141429100333211</v>
      </c>
      <c r="AI648" s="178">
        <v>11.363636363636363</v>
      </c>
      <c r="AJ648" s="217">
        <v>0.65921042885712167</v>
      </c>
      <c r="AK648" s="218">
        <v>1.5848710056648656</v>
      </c>
      <c r="AL648" s="170">
        <v>43056</v>
      </c>
      <c r="AM648" s="208">
        <v>1.4318294542209759E-3</v>
      </c>
      <c r="AN648" s="209">
        <v>1.110837089103806E-2</v>
      </c>
      <c r="AO648" s="209"/>
      <c r="AP648" s="209">
        <v>0</v>
      </c>
      <c r="AQ648" s="209">
        <v>8.3643288071043403E-2</v>
      </c>
      <c r="AR648" s="209">
        <v>4.6953853127095318E-5</v>
      </c>
      <c r="AS648" s="209">
        <v>1.3163281290106874E-3</v>
      </c>
      <c r="AT648" s="209">
        <v>0</v>
      </c>
      <c r="AU648" s="210">
        <v>0</v>
      </c>
      <c r="AV648" s="210"/>
      <c r="AW648" s="246">
        <v>0</v>
      </c>
      <c r="AX648" s="211">
        <v>0</v>
      </c>
      <c r="AY648" s="212">
        <v>4.7249626233384875E-4</v>
      </c>
      <c r="AZ648" s="177">
        <v>0</v>
      </c>
      <c r="BA648" s="178">
        <v>2.1694385670014808E-2</v>
      </c>
      <c r="BB648" s="178">
        <v>0</v>
      </c>
      <c r="BC648" s="178">
        <v>0</v>
      </c>
      <c r="BD648" s="178">
        <v>0</v>
      </c>
      <c r="BE648" s="178">
        <v>1.6121593741710803E-3</v>
      </c>
      <c r="BF648" s="178">
        <v>0</v>
      </c>
      <c r="BG648" s="217">
        <v>0</v>
      </c>
      <c r="BH648" s="218">
        <v>6.8922020381162932E-3</v>
      </c>
      <c r="BI648" s="240" t="s">
        <v>273</v>
      </c>
    </row>
    <row r="649" spans="1:61" x14ac:dyDescent="0.2">
      <c r="A649" s="170">
        <v>43059</v>
      </c>
      <c r="B649" s="208"/>
      <c r="C649" s="209">
        <v>1.9727891156462583</v>
      </c>
      <c r="D649" s="209"/>
      <c r="E649" s="209"/>
      <c r="F649" s="209">
        <v>7.4037037037037043</v>
      </c>
      <c r="G649" s="209">
        <v>4.7794117647058822</v>
      </c>
      <c r="H649" s="209">
        <v>4.666666666666667</v>
      </c>
      <c r="I649" s="209">
        <v>9.0909090909090917</v>
      </c>
      <c r="J649" s="210">
        <v>6.803218727139722</v>
      </c>
      <c r="K649" s="210"/>
      <c r="L649" s="246">
        <v>0.66661728760832539</v>
      </c>
      <c r="M649" s="210">
        <v>9.1358024691358022</v>
      </c>
      <c r="N649" s="245">
        <v>1.9864128096511124</v>
      </c>
      <c r="O649" s="213"/>
      <c r="P649" s="214"/>
      <c r="Q649" s="214"/>
      <c r="R649" s="214"/>
      <c r="S649" s="214"/>
      <c r="T649" s="214"/>
      <c r="U649" s="214"/>
      <c r="V649" s="214" t="s">
        <v>232</v>
      </c>
      <c r="W649" s="214"/>
      <c r="X649" s="214">
        <v>3.1578947368421053</v>
      </c>
      <c r="Y649" s="222"/>
      <c r="Z649" s="222">
        <v>2.9473684210526288</v>
      </c>
      <c r="AA649" s="215"/>
      <c r="AB649" s="216">
        <v>3.0526315789473673</v>
      </c>
      <c r="AC649" s="177">
        <v>5.4593175853018376</v>
      </c>
      <c r="AD649" s="178"/>
      <c r="AE649" s="178"/>
      <c r="AF649" s="178">
        <v>1.2345679012345678</v>
      </c>
      <c r="AG649" s="178">
        <v>9.1358024691358022</v>
      </c>
      <c r="AH649" s="178">
        <v>4.666666666666667</v>
      </c>
      <c r="AI649" s="178">
        <v>9.0909090909090917</v>
      </c>
      <c r="AJ649" s="217">
        <v>0.66661728760832539</v>
      </c>
      <c r="AK649" s="218">
        <v>3.6668506419215574</v>
      </c>
      <c r="AL649" s="170">
        <v>43059</v>
      </c>
      <c r="AM649" s="208">
        <v>1.6752404614385416E-2</v>
      </c>
      <c r="AN649" s="209">
        <v>3.0740145861992115E-3</v>
      </c>
      <c r="AO649" s="209"/>
      <c r="AP649" s="209">
        <v>4.9000822758000724E-2</v>
      </c>
      <c r="AQ649" s="209">
        <v>2.5804844192130409E-2</v>
      </c>
      <c r="AR649" s="209">
        <v>1.8781541250838127E-4</v>
      </c>
      <c r="AS649" s="209">
        <v>1.7112265677138933E-2</v>
      </c>
      <c r="AT649" s="209">
        <v>0</v>
      </c>
      <c r="AU649" s="210">
        <v>2.2111810581385834E-3</v>
      </c>
      <c r="AV649" s="210"/>
      <c r="AW649" s="246">
        <v>0</v>
      </c>
      <c r="AX649" s="211">
        <v>2.7360654466854848E-3</v>
      </c>
      <c r="AY649" s="212">
        <v>4.1649973297421435E-3</v>
      </c>
      <c r="AZ649" s="177">
        <v>1.8666894850645142</v>
      </c>
      <c r="BA649" s="178">
        <v>0.25382431233917324</v>
      </c>
      <c r="BB649" s="178">
        <v>0</v>
      </c>
      <c r="BC649" s="178">
        <v>0.15433400827006741</v>
      </c>
      <c r="BD649" s="178">
        <v>9.1202181556182833E-3</v>
      </c>
      <c r="BE649" s="178">
        <v>2.0958071864224045E-2</v>
      </c>
      <c r="BF649" s="178">
        <v>0</v>
      </c>
      <c r="BG649" s="217">
        <v>0</v>
      </c>
      <c r="BH649" s="218">
        <v>0.16157290777926908</v>
      </c>
      <c r="BI649" s="240" t="s">
        <v>273</v>
      </c>
    </row>
    <row r="650" spans="1:61" x14ac:dyDescent="0.2">
      <c r="A650" s="170">
        <v>43060</v>
      </c>
      <c r="B650" s="208">
        <v>2.197802197802198</v>
      </c>
      <c r="C650" s="209">
        <v>1.6054421768707483</v>
      </c>
      <c r="D650" s="209"/>
      <c r="E650" s="209">
        <v>8.3645443196004994</v>
      </c>
      <c r="F650" s="209">
        <v>6.2925925925925927</v>
      </c>
      <c r="G650" s="209">
        <v>3.6764705882352944</v>
      </c>
      <c r="H650" s="209">
        <v>1.4444444444444444</v>
      </c>
      <c r="I650" s="209">
        <v>9.0909090909090917</v>
      </c>
      <c r="J650" s="210">
        <v>8.9725378787878789</v>
      </c>
      <c r="K650" s="210"/>
      <c r="L650" s="246">
        <v>0.73333333333333328</v>
      </c>
      <c r="M650" s="210">
        <v>4.1237113402061851</v>
      </c>
      <c r="N650" s="245">
        <v>3.1686008458787516</v>
      </c>
      <c r="O650" s="213"/>
      <c r="P650" s="214"/>
      <c r="Q650" s="214"/>
      <c r="R650" s="214"/>
      <c r="S650" s="214"/>
      <c r="T650" s="214"/>
      <c r="U650" s="214"/>
      <c r="V650" s="214" t="s">
        <v>232</v>
      </c>
      <c r="W650" s="214"/>
      <c r="X650" s="214">
        <v>3.1120331950207465</v>
      </c>
      <c r="Y650" s="222"/>
      <c r="Z650" s="222">
        <v>5.0526315789473655</v>
      </c>
      <c r="AA650" s="215"/>
      <c r="AB650" s="216">
        <v>4.0823323869840564</v>
      </c>
      <c r="AC650" s="177">
        <v>12.860892388451445</v>
      </c>
      <c r="AD650" s="178">
        <v>2.197802197802198</v>
      </c>
      <c r="AE650" s="178">
        <v>96.15384615384616</v>
      </c>
      <c r="AF650" s="178">
        <v>3.5539215686274508</v>
      </c>
      <c r="AG650" s="178">
        <v>4.1237113402061851</v>
      </c>
      <c r="AH650" s="178">
        <v>1.4444444444444444</v>
      </c>
      <c r="AI650" s="178">
        <v>9.0909090909090917</v>
      </c>
      <c r="AJ650" s="217">
        <v>0.73333333333333328</v>
      </c>
      <c r="AK650" s="218">
        <v>5.7865095026973137</v>
      </c>
      <c r="AL650" s="170">
        <v>43060</v>
      </c>
      <c r="AM650" s="208">
        <v>0</v>
      </c>
      <c r="AN650" s="209">
        <v>4.8904777507714726E-4</v>
      </c>
      <c r="AO650" s="209"/>
      <c r="AP650" s="209">
        <v>3.2558686217940684E-3</v>
      </c>
      <c r="AQ650" s="209">
        <v>1.7796444270434769E-3</v>
      </c>
      <c r="AR650" s="209">
        <v>0</v>
      </c>
      <c r="AS650" s="209">
        <v>6.011231789148805E-3</v>
      </c>
      <c r="AT650" s="209">
        <v>0</v>
      </c>
      <c r="AU650" s="210">
        <v>1.768944846510867E-3</v>
      </c>
      <c r="AV650" s="210"/>
      <c r="AW650" s="246">
        <v>1.7563148299711614E-3</v>
      </c>
      <c r="AX650" s="211">
        <v>2.1204507211812506E-2</v>
      </c>
      <c r="AY650" s="212">
        <v>2.9592326464507475E-4</v>
      </c>
      <c r="AZ650" s="177">
        <v>0.18383039099838808</v>
      </c>
      <c r="BA650" s="178">
        <v>0</v>
      </c>
      <c r="BB650" s="178">
        <v>0</v>
      </c>
      <c r="BC650" s="178">
        <v>5.1011451154527543E-2</v>
      </c>
      <c r="BD650" s="178">
        <v>7.0681690706041703E-2</v>
      </c>
      <c r="BE650" s="178">
        <v>7.3621944753812681E-3</v>
      </c>
      <c r="BF650" s="178">
        <v>0</v>
      </c>
      <c r="BG650" s="217">
        <v>1.3479008672073379E-2</v>
      </c>
      <c r="BH650" s="218">
        <v>1.6590514906037076E-2</v>
      </c>
      <c r="BI650" s="240" t="s">
        <v>273</v>
      </c>
    </row>
    <row r="651" spans="1:61" x14ac:dyDescent="0.2">
      <c r="A651" s="170">
        <v>43061</v>
      </c>
      <c r="B651" s="208">
        <v>1.3186813186813187</v>
      </c>
      <c r="C651" s="209">
        <v>1.3793103448275863</v>
      </c>
      <c r="D651" s="209"/>
      <c r="E651" s="209">
        <v>1.910828025477707</v>
      </c>
      <c r="F651" s="209">
        <v>2.4629981024667935</v>
      </c>
      <c r="G651" s="209">
        <v>3.6764705882352944</v>
      </c>
      <c r="H651" s="209">
        <v>1.4656144306651635</v>
      </c>
      <c r="I651" s="209"/>
      <c r="J651" s="210">
        <v>5.9185606060606064</v>
      </c>
      <c r="K651" s="210"/>
      <c r="L651" s="246">
        <v>1.4740740740740741</v>
      </c>
      <c r="M651" s="210">
        <v>6.1649484536082477</v>
      </c>
      <c r="N651" s="245">
        <v>1.5180100306419588</v>
      </c>
      <c r="O651" s="213"/>
      <c r="P651" s="214"/>
      <c r="Q651" s="214"/>
      <c r="R651" s="214"/>
      <c r="S651" s="214"/>
      <c r="T651" s="214"/>
      <c r="U651" s="214"/>
      <c r="V651" s="214" t="s">
        <v>232</v>
      </c>
      <c r="W651" s="214"/>
      <c r="X651" s="214">
        <v>3.1120331950207465</v>
      </c>
      <c r="Y651" s="222"/>
      <c r="Z651" s="222">
        <v>2.9473684210526288</v>
      </c>
      <c r="AA651" s="215"/>
      <c r="AB651" s="216">
        <v>3.0297008080366874</v>
      </c>
      <c r="AC651" s="177">
        <v>5.879265091863517</v>
      </c>
      <c r="AD651" s="178">
        <v>1.3186813186813187</v>
      </c>
      <c r="AE651" s="178">
        <v>96.15384615384616</v>
      </c>
      <c r="AF651" s="178">
        <v>2.2085889570552149</v>
      </c>
      <c r="AG651" s="178">
        <v>6.1649484536082477</v>
      </c>
      <c r="AH651" s="178">
        <v>1.4656144306651635</v>
      </c>
      <c r="AI651" s="178"/>
      <c r="AJ651" s="217">
        <v>1.4740740740740741</v>
      </c>
      <c r="AK651" s="218">
        <v>1.5180190980834385</v>
      </c>
      <c r="AL651" s="170">
        <v>43061</v>
      </c>
      <c r="AM651" s="208">
        <v>0</v>
      </c>
      <c r="AN651" s="209">
        <v>9.0823158228613074E-3</v>
      </c>
      <c r="AO651" s="209"/>
      <c r="AP651" s="209">
        <v>6.3489438124984332E-3</v>
      </c>
      <c r="AQ651" s="209">
        <v>7.1185777081739076E-3</v>
      </c>
      <c r="AR651" s="209">
        <v>0</v>
      </c>
      <c r="AS651" s="209">
        <v>1.8033695367446416E-2</v>
      </c>
      <c r="AT651" s="209">
        <v>5.8826989822930763E-3</v>
      </c>
      <c r="AU651" s="210">
        <v>0</v>
      </c>
      <c r="AV651" s="210"/>
      <c r="AW651" s="246">
        <v>5.8543827665705379E-4</v>
      </c>
      <c r="AX651" s="211">
        <v>0</v>
      </c>
      <c r="AY651" s="212">
        <v>6.3108497322098825E-4</v>
      </c>
      <c r="AZ651" s="177">
        <v>0</v>
      </c>
      <c r="BA651" s="178">
        <v>0</v>
      </c>
      <c r="BB651" s="178">
        <v>0</v>
      </c>
      <c r="BC651" s="178">
        <v>7.635471988098072E-2</v>
      </c>
      <c r="BD651" s="178">
        <v>0</v>
      </c>
      <c r="BE651" s="178">
        <v>2.2086583426143804E-2</v>
      </c>
      <c r="BF651" s="178">
        <v>7.5274459146424519E-3</v>
      </c>
      <c r="BG651" s="217">
        <v>4.493002890691127E-3</v>
      </c>
      <c r="BH651" s="218">
        <v>1.6590514906037076E-2</v>
      </c>
      <c r="BI651" s="240" t="s">
        <v>273</v>
      </c>
    </row>
    <row r="652" spans="1:61" x14ac:dyDescent="0.2">
      <c r="A652" s="170">
        <v>43062</v>
      </c>
      <c r="B652" s="208">
        <v>1.3186813186813187</v>
      </c>
      <c r="C652" s="209">
        <v>2.0272108843537415</v>
      </c>
      <c r="D652" s="209"/>
      <c r="E652" s="209">
        <v>4.4871794871794872</v>
      </c>
      <c r="F652" s="209">
        <v>1.338432122370937</v>
      </c>
      <c r="G652" s="209">
        <v>3.3210332103321036</v>
      </c>
      <c r="H652" s="209">
        <v>1.809954751131222</v>
      </c>
      <c r="I652" s="209"/>
      <c r="J652" s="210">
        <v>5.8823529411764701</v>
      </c>
      <c r="K652" s="210"/>
      <c r="L652" s="246">
        <v>0.74074074074074081</v>
      </c>
      <c r="M652" s="210">
        <v>4.7422680412371134</v>
      </c>
      <c r="N652" s="245">
        <v>2.5503495277451695</v>
      </c>
      <c r="O652" s="213"/>
      <c r="P652" s="214"/>
      <c r="Q652" s="214"/>
      <c r="R652" s="214"/>
      <c r="S652" s="214"/>
      <c r="T652" s="214"/>
      <c r="U652" s="214"/>
      <c r="V652" s="214" t="s">
        <v>232</v>
      </c>
      <c r="W652" s="214"/>
      <c r="X652" s="214">
        <v>3.1120331950207465</v>
      </c>
      <c r="Y652" s="222"/>
      <c r="Z652" s="222">
        <v>2.9473684210526288</v>
      </c>
      <c r="AA652" s="215"/>
      <c r="AB652" s="216">
        <v>3.0297008080366874</v>
      </c>
      <c r="AC652" s="177">
        <v>9.7112860892388451</v>
      </c>
      <c r="AD652" s="178">
        <v>1.3186813186813187</v>
      </c>
      <c r="AE652" s="178">
        <v>96.15384615384616</v>
      </c>
      <c r="AF652" s="178">
        <v>2.4691358024691357</v>
      </c>
      <c r="AG652" s="178">
        <v>4.7422680412371134</v>
      </c>
      <c r="AH652" s="178">
        <v>1.809954751131222</v>
      </c>
      <c r="AI652" s="178"/>
      <c r="AJ652" s="217">
        <v>0.74074074074074081</v>
      </c>
      <c r="AK652" s="218">
        <v>1.547345280333245</v>
      </c>
      <c r="AL652" s="170">
        <v>43062</v>
      </c>
      <c r="AM652" s="208">
        <v>0</v>
      </c>
      <c r="AN652" s="209">
        <v>1.397279357363278E-4</v>
      </c>
      <c r="AO652" s="209"/>
      <c r="AP652" s="209">
        <v>1.7711925302559731E-2</v>
      </c>
      <c r="AQ652" s="209">
        <v>8.0083999216956445E-3</v>
      </c>
      <c r="AR652" s="209">
        <v>7.8152079982654198E-4</v>
      </c>
      <c r="AS652" s="209">
        <v>1.5313283900824327E-2</v>
      </c>
      <c r="AT652" s="209">
        <v>0</v>
      </c>
      <c r="AU652" s="210">
        <v>1.1055905290692917E-2</v>
      </c>
      <c r="AV652" s="210"/>
      <c r="AW652" s="246">
        <v>3.3955420046109116E-3</v>
      </c>
      <c r="AX652" s="211">
        <v>0</v>
      </c>
      <c r="AY652" s="212">
        <v>1.4158538518377613E-3</v>
      </c>
      <c r="AZ652" s="177">
        <v>0</v>
      </c>
      <c r="BA652" s="178">
        <v>0</v>
      </c>
      <c r="BB652" s="178">
        <v>0</v>
      </c>
      <c r="BC652" s="178">
        <v>3.0866801654013482E-2</v>
      </c>
      <c r="BD652" s="178">
        <v>0</v>
      </c>
      <c r="BE652" s="178">
        <v>1.8754787386190238E-2</v>
      </c>
      <c r="BF652" s="178">
        <v>0</v>
      </c>
      <c r="BG652" s="217">
        <v>2.6059416766008529E-2</v>
      </c>
      <c r="BH652" s="218">
        <v>1.1642898442960738E-2</v>
      </c>
      <c r="BI652" s="240" t="s">
        <v>273</v>
      </c>
    </row>
    <row r="653" spans="1:61" x14ac:dyDescent="0.2">
      <c r="A653" s="170">
        <v>43063</v>
      </c>
      <c r="B653" s="208">
        <v>0.87051142546245919</v>
      </c>
      <c r="C653" s="209">
        <v>0.63448275862068959</v>
      </c>
      <c r="D653" s="209"/>
      <c r="E653" s="209">
        <v>2.4358974358974361</v>
      </c>
      <c r="F653" s="209">
        <v>0.37878787878787878</v>
      </c>
      <c r="G653" s="209">
        <v>3.7037037037037033</v>
      </c>
      <c r="H653" s="209">
        <v>2.6615969581749046</v>
      </c>
      <c r="I653" s="209"/>
      <c r="J653" s="210">
        <v>4.7058823529411766</v>
      </c>
      <c r="K653" s="210"/>
      <c r="L653" s="246">
        <v>7.08955223880597</v>
      </c>
      <c r="M653" s="210">
        <v>4.2826086956521738</v>
      </c>
      <c r="N653" s="245">
        <v>2.6887845216163524</v>
      </c>
      <c r="O653" s="213"/>
      <c r="P653" s="214"/>
      <c r="Q653" s="214"/>
      <c r="R653" s="214"/>
      <c r="S653" s="214"/>
      <c r="T653" s="214"/>
      <c r="U653" s="214"/>
      <c r="V653" s="214" t="s">
        <v>232</v>
      </c>
      <c r="W653" s="214"/>
      <c r="X653" s="214"/>
      <c r="Y653" s="222"/>
      <c r="Z653" s="222" t="s">
        <v>232</v>
      </c>
      <c r="AA653" s="215"/>
      <c r="AB653" s="216"/>
      <c r="AC653" s="177">
        <v>9.4488188976377945</v>
      </c>
      <c r="AD653" s="178">
        <v>0.87051142546245919</v>
      </c>
      <c r="AE653" s="178"/>
      <c r="AF653" s="178">
        <v>3.8271604938271606</v>
      </c>
      <c r="AG653" s="178">
        <v>4.2826086956521738</v>
      </c>
      <c r="AH653" s="178">
        <v>2.6615969581749046</v>
      </c>
      <c r="AI653" s="178"/>
      <c r="AJ653" s="217">
        <v>7.08955223880597</v>
      </c>
      <c r="AK653" s="218">
        <v>2.7821224879071718</v>
      </c>
      <c r="AL653" s="170">
        <v>43063</v>
      </c>
      <c r="AM653" s="208">
        <v>1.8957421973885722E-3</v>
      </c>
      <c r="AN653" s="209">
        <v>3.2137425219355394E-3</v>
      </c>
      <c r="AO653" s="209"/>
      <c r="AP653" s="209">
        <v>1.3023474487176274E-3</v>
      </c>
      <c r="AQ653" s="209">
        <v>7.1185777081739076E-3</v>
      </c>
      <c r="AR653" s="209">
        <v>4.2154125918547798E-4</v>
      </c>
      <c r="AS653" s="209">
        <v>0.17638796928743208</v>
      </c>
      <c r="AT653" s="209">
        <v>7.9288551500471902E-3</v>
      </c>
      <c r="AU653" s="210">
        <v>0</v>
      </c>
      <c r="AV653" s="210"/>
      <c r="AW653" s="246">
        <v>3.7468049706051443E-3</v>
      </c>
      <c r="AX653" s="211">
        <v>5.700136347261426E-3</v>
      </c>
      <c r="AY653" s="212">
        <v>4.0358374518031327E-3</v>
      </c>
      <c r="AZ653" s="177">
        <v>0</v>
      </c>
      <c r="BA653" s="178">
        <v>2.8723366627099602E-2</v>
      </c>
      <c r="BB653" s="178">
        <v>0</v>
      </c>
      <c r="BC653" s="178">
        <v>0</v>
      </c>
      <c r="BD653" s="178">
        <v>1.9000454490871423E-2</v>
      </c>
      <c r="BE653" s="178">
        <v>0.21602935613892477</v>
      </c>
      <c r="BF653" s="178">
        <v>1.0145687971909392E-2</v>
      </c>
      <c r="BG653" s="217">
        <v>2.8755218500423209E-2</v>
      </c>
      <c r="BH653" s="218">
        <v>0.10926601731142223</v>
      </c>
      <c r="BI653" s="240" t="s">
        <v>273</v>
      </c>
    </row>
    <row r="654" spans="1:61" x14ac:dyDescent="0.2">
      <c r="A654" s="170">
        <v>43066</v>
      </c>
      <c r="B654" s="208">
        <v>8.9912280701754383</v>
      </c>
      <c r="C654" s="209">
        <v>0.68965517241379315</v>
      </c>
      <c r="D654" s="209"/>
      <c r="E654" s="209">
        <v>2.4327784891165174</v>
      </c>
      <c r="F654" s="209">
        <v>8.939622641509434</v>
      </c>
      <c r="G654" s="209">
        <v>3.7037037037037033</v>
      </c>
      <c r="H654" s="209">
        <v>0.9125475285171103</v>
      </c>
      <c r="I654" s="209">
        <v>5.0829875518672196</v>
      </c>
      <c r="J654" s="210">
        <v>3.5294117647058822</v>
      </c>
      <c r="K654" s="210"/>
      <c r="L654" s="246">
        <v>6.7164179104477615</v>
      </c>
      <c r="M654" s="210">
        <v>1.0105176325015466</v>
      </c>
      <c r="N654" s="245">
        <v>3.4179905144601963</v>
      </c>
      <c r="O654" s="213"/>
      <c r="P654" s="214"/>
      <c r="Q654" s="214"/>
      <c r="R654" s="214"/>
      <c r="S654" s="214"/>
      <c r="T654" s="214"/>
      <c r="U654" s="214"/>
      <c r="V654" s="214" t="s">
        <v>232</v>
      </c>
      <c r="W654" s="214"/>
      <c r="X654" s="214"/>
      <c r="Y654" s="222"/>
      <c r="Z654" s="222" t="s">
        <v>232</v>
      </c>
      <c r="AA654" s="215"/>
      <c r="AB654" s="216"/>
      <c r="AC654" s="177">
        <v>9.7368421052631575</v>
      </c>
      <c r="AD654" s="178">
        <v>8.9912280701754383</v>
      </c>
      <c r="AE654" s="178"/>
      <c r="AF654" s="178">
        <v>2.5316455696202533</v>
      </c>
      <c r="AG654" s="178">
        <v>1.0105176325015466</v>
      </c>
      <c r="AH654" s="178">
        <v>0.9125475285171103</v>
      </c>
      <c r="AI654" s="178">
        <v>5.0829875518672196</v>
      </c>
      <c r="AJ654" s="217">
        <v>6.7164179104477615</v>
      </c>
      <c r="AK654" s="218">
        <v>4.9190208655669254</v>
      </c>
      <c r="AL654" s="170">
        <v>43066</v>
      </c>
      <c r="AM654" s="208">
        <v>4.1923966419590182E-3</v>
      </c>
      <c r="AN654" s="209">
        <v>2.9342866504628836E-3</v>
      </c>
      <c r="AO654" s="209"/>
      <c r="AP654" s="209">
        <v>9.1164321410233922E-4</v>
      </c>
      <c r="AQ654" s="209">
        <v>1.7796444270434769E-3</v>
      </c>
      <c r="AR654" s="209">
        <v>8.3056149087039712E-4</v>
      </c>
      <c r="AS654" s="209">
        <v>0</v>
      </c>
      <c r="AT654" s="209">
        <v>0</v>
      </c>
      <c r="AU654" s="210">
        <v>0</v>
      </c>
      <c r="AV654" s="210"/>
      <c r="AW654" s="246">
        <v>0</v>
      </c>
      <c r="AX654" s="211">
        <v>6.2473494365985233E-2</v>
      </c>
      <c r="AY654" s="212">
        <v>1.5319342484664924E-3</v>
      </c>
      <c r="AZ654" s="177">
        <v>0.32305487829863788</v>
      </c>
      <c r="BA654" s="178">
        <v>6.3521161241803348E-2</v>
      </c>
      <c r="BB654" s="178">
        <v>0</v>
      </c>
      <c r="BC654" s="178">
        <v>0.32491370162119454</v>
      </c>
      <c r="BD654" s="178">
        <v>0.20824498121995078</v>
      </c>
      <c r="BE654" s="178">
        <v>0</v>
      </c>
      <c r="BF654" s="178">
        <v>0</v>
      </c>
      <c r="BG654" s="217">
        <v>0</v>
      </c>
      <c r="BH654" s="218">
        <v>6.0252342734877541E-2</v>
      </c>
      <c r="BI654" s="240" t="s">
        <v>273</v>
      </c>
    </row>
    <row r="655" spans="1:61" x14ac:dyDescent="0.2">
      <c r="A655" s="170">
        <v>43067</v>
      </c>
      <c r="B655" s="208">
        <v>2.083333333333333</v>
      </c>
      <c r="C655" s="209">
        <v>1.3197278911564625</v>
      </c>
      <c r="D655" s="209"/>
      <c r="E655" s="209">
        <v>0.88383838383838376</v>
      </c>
      <c r="F655" s="209">
        <v>5.2830188679245289</v>
      </c>
      <c r="G655" s="209">
        <v>3.7037037037037033</v>
      </c>
      <c r="H655" s="209">
        <v>1.5094339622641511</v>
      </c>
      <c r="I655" s="209">
        <v>6.6390041493775938</v>
      </c>
      <c r="J655" s="210">
        <v>3.5294117647058822</v>
      </c>
      <c r="K655" s="210"/>
      <c r="L655" s="246">
        <v>2.1641791044776122</v>
      </c>
      <c r="M655" s="210">
        <v>3.0727985151577646</v>
      </c>
      <c r="N655" s="245">
        <v>2.0669304305870373</v>
      </c>
      <c r="O655" s="213"/>
      <c r="P655" s="214"/>
      <c r="Q655" s="214"/>
      <c r="R655" s="214"/>
      <c r="S655" s="214"/>
      <c r="T655" s="214"/>
      <c r="U655" s="214"/>
      <c r="V655" s="214" t="s">
        <v>232</v>
      </c>
      <c r="W655" s="214"/>
      <c r="X655" s="214"/>
      <c r="Y655" s="222"/>
      <c r="Z655" s="222" t="s">
        <v>232</v>
      </c>
      <c r="AA655" s="215"/>
      <c r="AB655" s="216"/>
      <c r="AC655" s="177">
        <v>9.6842105263157894</v>
      </c>
      <c r="AD655" s="178">
        <v>2.083333333333333</v>
      </c>
      <c r="AE655" s="178">
        <v>38.461538461538467</v>
      </c>
      <c r="AF655" s="178">
        <v>5.341614906832298</v>
      </c>
      <c r="AG655" s="178">
        <v>3.0727985151577646</v>
      </c>
      <c r="AH655" s="178">
        <v>1.5094339622641511</v>
      </c>
      <c r="AI655" s="178">
        <v>6.6390041493775938</v>
      </c>
      <c r="AJ655" s="217">
        <v>2.1641791044776122</v>
      </c>
      <c r="AK655" s="218">
        <v>3.1743419582761754</v>
      </c>
      <c r="AL655" s="170">
        <v>43067</v>
      </c>
      <c r="AM655" s="208">
        <v>1.1110996564754774E-3</v>
      </c>
      <c r="AN655" s="209">
        <v>8.2439482084433399E-3</v>
      </c>
      <c r="AO655" s="209"/>
      <c r="AP655" s="209">
        <v>9.8652819240360266E-3</v>
      </c>
      <c r="AQ655" s="209">
        <v>4.4491110676086916E-3</v>
      </c>
      <c r="AR655" s="209">
        <v>3.9128210939246098E-4</v>
      </c>
      <c r="AS655" s="209">
        <v>8.7755208600712488E-3</v>
      </c>
      <c r="AT655" s="209">
        <v>0</v>
      </c>
      <c r="AU655" s="210">
        <v>1.1055905290692917E-3</v>
      </c>
      <c r="AV655" s="210"/>
      <c r="AW655" s="246">
        <v>0</v>
      </c>
      <c r="AX655" s="211">
        <v>2.8044670828526221E-2</v>
      </c>
      <c r="AY655" s="212">
        <v>1.0815096108437402E-3</v>
      </c>
      <c r="AZ655" s="177">
        <v>0</v>
      </c>
      <c r="BA655" s="178">
        <v>1.683484327993149E-2</v>
      </c>
      <c r="BB655" s="178">
        <v>0</v>
      </c>
      <c r="BC655" s="178">
        <v>0.21119390605377647</v>
      </c>
      <c r="BD655" s="178">
        <v>9.3482236095087393E-2</v>
      </c>
      <c r="BE655" s="178">
        <v>1.0095624752739459E-2</v>
      </c>
      <c r="BF655" s="178">
        <v>0</v>
      </c>
      <c r="BG655" s="217">
        <v>0</v>
      </c>
      <c r="BH655" s="218">
        <v>2.7900236320772473E-2</v>
      </c>
      <c r="BI655" s="240" t="s">
        <v>273</v>
      </c>
    </row>
    <row r="656" spans="1:61" x14ac:dyDescent="0.2">
      <c r="A656" s="170">
        <v>43068</v>
      </c>
      <c r="B656" s="208">
        <v>1.4428412874583796</v>
      </c>
      <c r="C656" s="209">
        <v>1.3557929334428924</v>
      </c>
      <c r="D656" s="209"/>
      <c r="E656" s="209">
        <v>2.375</v>
      </c>
      <c r="F656" s="209">
        <v>4.5283018867924527</v>
      </c>
      <c r="G656" s="209">
        <v>3.225806451612903</v>
      </c>
      <c r="H656" s="209">
        <v>1.5867158671586716</v>
      </c>
      <c r="I656" s="209">
        <v>14.004149377593361</v>
      </c>
      <c r="J656" s="210">
        <v>3.5058823529411769</v>
      </c>
      <c r="K656" s="210"/>
      <c r="L656" s="246">
        <v>1.4925373134328357</v>
      </c>
      <c r="M656" s="210">
        <v>5.1155115511551159</v>
      </c>
      <c r="N656" s="245">
        <v>2.8836116433949721</v>
      </c>
      <c r="O656" s="213"/>
      <c r="P656" s="214"/>
      <c r="Q656" s="214"/>
      <c r="R656" s="214"/>
      <c r="S656" s="214"/>
      <c r="T656" s="214"/>
      <c r="U656" s="214"/>
      <c r="V656" s="214" t="s">
        <v>232</v>
      </c>
      <c r="W656" s="214"/>
      <c r="X656" s="214"/>
      <c r="Y656" s="222"/>
      <c r="Z656" s="222">
        <v>3.0558482613277191</v>
      </c>
      <c r="AA656" s="215"/>
      <c r="AB656" s="216">
        <v>3.0558482613277191</v>
      </c>
      <c r="AC656" s="177">
        <v>9.7368421052631575</v>
      </c>
      <c r="AD656" s="178">
        <v>1.4428412874583796</v>
      </c>
      <c r="AE656" s="178">
        <v>38.461538461538467</v>
      </c>
      <c r="AF656" s="178">
        <v>1.2345679012345678</v>
      </c>
      <c r="AG656" s="178">
        <v>5.1155115511551159</v>
      </c>
      <c r="AH656" s="178">
        <v>1.5867158671586716</v>
      </c>
      <c r="AI656" s="178">
        <v>14.004149377593361</v>
      </c>
      <c r="AJ656" s="217">
        <v>1.4925373134328357</v>
      </c>
      <c r="AK656" s="218">
        <v>3.4490890903044358</v>
      </c>
      <c r="AL656" s="170">
        <v>43068</v>
      </c>
      <c r="AM656" s="208">
        <v>2.6918393739354347E-4</v>
      </c>
      <c r="AN656" s="209">
        <v>8.0343563048388481E-3</v>
      </c>
      <c r="AO656" s="209"/>
      <c r="AP656" s="209">
        <v>2.5265540505121968E-2</v>
      </c>
      <c r="AQ656" s="209">
        <v>0</v>
      </c>
      <c r="AR656" s="209">
        <v>4.0693339376815936E-4</v>
      </c>
      <c r="AS656" s="209">
        <v>1.2373484412700461E-2</v>
      </c>
      <c r="AT656" s="209">
        <v>2.5321182575957155E-2</v>
      </c>
      <c r="AU656" s="210">
        <v>0</v>
      </c>
      <c r="AV656" s="210"/>
      <c r="AW656" s="246">
        <v>0</v>
      </c>
      <c r="AX656" s="211">
        <v>1.0260245425070567E-2</v>
      </c>
      <c r="AY656" s="212">
        <v>1.4338381386393955E-3</v>
      </c>
      <c r="AZ656" s="177">
        <v>0</v>
      </c>
      <c r="BA656" s="178">
        <v>4.0785445059627837E-3</v>
      </c>
      <c r="BB656" s="178">
        <v>0</v>
      </c>
      <c r="BC656" s="178">
        <v>0.15758314528627934</v>
      </c>
      <c r="BD656" s="178">
        <v>3.4200818083568563E-2</v>
      </c>
      <c r="BE656" s="178">
        <v>1.4234830901362639E-2</v>
      </c>
      <c r="BF656" s="178">
        <v>3.2400745458678382E-2</v>
      </c>
      <c r="BG656" s="217">
        <v>0</v>
      </c>
      <c r="BH656" s="218">
        <v>2.2903535900000025E-2</v>
      </c>
      <c r="BI656" s="240" t="s">
        <v>273</v>
      </c>
    </row>
    <row r="657" spans="1:61" x14ac:dyDescent="0.2">
      <c r="A657" s="170">
        <v>43069</v>
      </c>
      <c r="B657" s="208">
        <v>1.0869565217391304</v>
      </c>
      <c r="C657" s="209">
        <v>0.65753424657534254</v>
      </c>
      <c r="D657" s="209"/>
      <c r="E657" s="209">
        <v>2.2528160200250311</v>
      </c>
      <c r="F657" s="209">
        <v>4.6511627906976747</v>
      </c>
      <c r="G657" s="209">
        <v>2.8673835125448028</v>
      </c>
      <c r="H657" s="209">
        <v>1.781818181818182</v>
      </c>
      <c r="I657" s="209">
        <v>14.004149377593361</v>
      </c>
      <c r="J657" s="210">
        <v>3.2941176470588238</v>
      </c>
      <c r="K657" s="210"/>
      <c r="L657" s="246">
        <v>2.2556390977443606</v>
      </c>
      <c r="M657" s="210">
        <v>1.0182876142975894</v>
      </c>
      <c r="N657" s="245">
        <v>1.6369808525180876</v>
      </c>
      <c r="O657" s="213"/>
      <c r="P657" s="214"/>
      <c r="Q657" s="214"/>
      <c r="R657" s="214"/>
      <c r="S657" s="214"/>
      <c r="T657" s="214"/>
      <c r="U657" s="214"/>
      <c r="V657" s="214" t="s">
        <v>232</v>
      </c>
      <c r="W657" s="214"/>
      <c r="X657" s="214"/>
      <c r="Y657" s="222"/>
      <c r="Z657" s="222">
        <v>5.1578947368421115</v>
      </c>
      <c r="AA657" s="215"/>
      <c r="AB657" s="216">
        <v>5.1578947368421115</v>
      </c>
      <c r="AC657" s="177">
        <v>2.5931928687196111</v>
      </c>
      <c r="AD657" s="178">
        <v>1.0869565217391304</v>
      </c>
      <c r="AE657" s="178">
        <v>38.461538461538467</v>
      </c>
      <c r="AF657" s="178">
        <v>1.2345679012345678</v>
      </c>
      <c r="AG657" s="178">
        <v>1.0182876142975894</v>
      </c>
      <c r="AH657" s="178">
        <v>1.781818181818182</v>
      </c>
      <c r="AI657" s="178">
        <v>14.004149377593361</v>
      </c>
      <c r="AJ657" s="217">
        <v>2.2556390977443606</v>
      </c>
      <c r="AK657" s="218">
        <v>1.8158740105193056</v>
      </c>
      <c r="AL657" s="170">
        <v>43069</v>
      </c>
      <c r="AM657" s="208">
        <v>7.1591472711048793E-4</v>
      </c>
      <c r="AN657" s="209">
        <v>6.4973490117392419E-3</v>
      </c>
      <c r="AO657" s="209"/>
      <c r="AP657" s="209">
        <v>6.5117372435881372E-4</v>
      </c>
      <c r="AQ657" s="209">
        <v>1.7796444270434769E-3</v>
      </c>
      <c r="AR657" s="209">
        <v>0</v>
      </c>
      <c r="AS657" s="209">
        <v>3.5540859483288556E-2</v>
      </c>
      <c r="AT657" s="209">
        <v>0</v>
      </c>
      <c r="AU657" s="210">
        <v>0</v>
      </c>
      <c r="AV657" s="210"/>
      <c r="AW657" s="246">
        <v>7.6106975965416993E-3</v>
      </c>
      <c r="AX657" s="211">
        <v>2.2800545389045704E-2</v>
      </c>
      <c r="AY657" s="212">
        <v>9.9322311199935326E-4</v>
      </c>
      <c r="AZ657" s="177">
        <v>7.9749949036065415E-2</v>
      </c>
      <c r="BA657" s="178">
        <v>1.0847192835007404E-2</v>
      </c>
      <c r="BB657" s="178">
        <v>0</v>
      </c>
      <c r="BC657" s="178">
        <v>0</v>
      </c>
      <c r="BD657" s="178">
        <v>7.6001817963485693E-2</v>
      </c>
      <c r="BE657" s="178">
        <v>4.0887280248594809E-2</v>
      </c>
      <c r="BF657" s="178">
        <v>0</v>
      </c>
      <c r="BG657" s="217">
        <v>5.8409037578984642E-2</v>
      </c>
      <c r="BH657" s="218">
        <v>2.9119526854071012E-2</v>
      </c>
      <c r="BI657" s="240" t="s">
        <v>273</v>
      </c>
    </row>
    <row r="658" spans="1:61" x14ac:dyDescent="0.2">
      <c r="A658" s="170">
        <v>43070</v>
      </c>
      <c r="B658" s="208">
        <v>1.0869565217391304</v>
      </c>
      <c r="C658" s="209">
        <v>0.66657597605767915</v>
      </c>
      <c r="D658" s="209"/>
      <c r="E658" s="209">
        <v>1.6270337922403004</v>
      </c>
      <c r="F658" s="209">
        <v>3.0539982295662438</v>
      </c>
      <c r="G658" s="209">
        <v>2.2058823529411766</v>
      </c>
      <c r="H658" s="209">
        <v>1.7777777777777777</v>
      </c>
      <c r="I658" s="209">
        <v>14.004149377593361</v>
      </c>
      <c r="J658" s="210">
        <v>2.3809523809523809</v>
      </c>
      <c r="K658" s="210"/>
      <c r="L658" s="246">
        <v>1.4661654135338347</v>
      </c>
      <c r="M658" s="210">
        <v>1.0182876142975894</v>
      </c>
      <c r="N658" s="245">
        <v>1.6855924077365383</v>
      </c>
      <c r="O658" s="213"/>
      <c r="P658" s="214"/>
      <c r="Q658" s="214"/>
      <c r="R658" s="214"/>
      <c r="S658" s="214"/>
      <c r="T658" s="214"/>
      <c r="U658" s="214"/>
      <c r="V658" s="214" t="s">
        <v>232</v>
      </c>
      <c r="W658" s="214"/>
      <c r="X658" s="214"/>
      <c r="Y658" s="222"/>
      <c r="Z658" s="222">
        <v>5.1578947368421115</v>
      </c>
      <c r="AA658" s="215"/>
      <c r="AB658" s="216">
        <v>5.1578947368421115</v>
      </c>
      <c r="AC658" s="177">
        <v>2.7894736842105265</v>
      </c>
      <c r="AD658" s="178">
        <v>1.0869565217391304</v>
      </c>
      <c r="AE658" s="178"/>
      <c r="AF658" s="178">
        <v>4.625</v>
      </c>
      <c r="AG658" s="178">
        <v>1.0182876142975894</v>
      </c>
      <c r="AH658" s="178">
        <v>1.7777777777777777</v>
      </c>
      <c r="AI658" s="178">
        <v>14.004149377593361</v>
      </c>
      <c r="AJ658" s="217">
        <v>1.4661654135338347</v>
      </c>
      <c r="AK658" s="218">
        <v>2.2541973230736669</v>
      </c>
      <c r="AL658" s="170">
        <v>43070</v>
      </c>
      <c r="AM658" s="208">
        <v>3.5795736355524401E-3</v>
      </c>
      <c r="AN658" s="209">
        <v>2.7945587147265557E-3</v>
      </c>
      <c r="AO658" s="209"/>
      <c r="AP658" s="209">
        <v>0</v>
      </c>
      <c r="AQ658" s="209">
        <v>8.8982221352173845E-4</v>
      </c>
      <c r="AR658" s="209">
        <v>1.043418958379896E-4</v>
      </c>
      <c r="AS658" s="209">
        <v>3.2381671973662908E-2</v>
      </c>
      <c r="AT658" s="209">
        <v>0</v>
      </c>
      <c r="AU658" s="210">
        <v>3.0956534813940166E-2</v>
      </c>
      <c r="AV658" s="210"/>
      <c r="AW658" s="246">
        <v>0</v>
      </c>
      <c r="AX658" s="211">
        <v>0</v>
      </c>
      <c r="AY658" s="212">
        <v>1.3439167046312235E-3</v>
      </c>
      <c r="AZ658" s="177">
        <v>5.9474538264184383E-2</v>
      </c>
      <c r="BA658" s="178">
        <v>5.4235964175037017E-2</v>
      </c>
      <c r="BB658" s="178">
        <v>0</v>
      </c>
      <c r="BC658" s="178">
        <v>0.26220535720830396</v>
      </c>
      <c r="BD658" s="178">
        <v>0</v>
      </c>
      <c r="BE658" s="178">
        <v>3.7252855337608609E-2</v>
      </c>
      <c r="BF658" s="178">
        <v>0</v>
      </c>
      <c r="BG658" s="217">
        <v>0</v>
      </c>
      <c r="BH658" s="218">
        <v>5.3983490670354961E-2</v>
      </c>
      <c r="BI658" s="240" t="s">
        <v>273</v>
      </c>
    </row>
    <row r="659" spans="1:61" x14ac:dyDescent="0.2">
      <c r="A659" s="170">
        <v>43073</v>
      </c>
      <c r="B659" s="208">
        <v>1.639344262295082</v>
      </c>
      <c r="C659" s="209">
        <v>0.65297238470956331</v>
      </c>
      <c r="D659" s="209"/>
      <c r="E659" s="209">
        <v>1.6270337922403004</v>
      </c>
      <c r="F659" s="209">
        <v>2.9018181818181819</v>
      </c>
      <c r="G659" s="209">
        <v>4.2857142857142856</v>
      </c>
      <c r="H659" s="209">
        <v>1.3703703703703705</v>
      </c>
      <c r="I659" s="209">
        <v>12.914937759336102</v>
      </c>
      <c r="J659" s="210">
        <v>2.3809523809523809</v>
      </c>
      <c r="K659" s="210"/>
      <c r="L659" s="246">
        <v>2.2406015037593985</v>
      </c>
      <c r="M659" s="210">
        <v>2.083333333333333</v>
      </c>
      <c r="N659" s="245">
        <v>1.2079775284717815</v>
      </c>
      <c r="O659" s="213"/>
      <c r="P659" s="214"/>
      <c r="Q659" s="214"/>
      <c r="R659" s="214"/>
      <c r="S659" s="214"/>
      <c r="T659" s="214"/>
      <c r="U659" s="214"/>
      <c r="V659" s="214" t="s">
        <v>232</v>
      </c>
      <c r="W659" s="214"/>
      <c r="X659" s="214"/>
      <c r="Y659" s="222"/>
      <c r="Z659" s="222">
        <v>5.1578947368421115</v>
      </c>
      <c r="AA659" s="215"/>
      <c r="AB659" s="216">
        <v>5.1578947368421115</v>
      </c>
      <c r="AC659" s="177">
        <v>2.3157894736842106</v>
      </c>
      <c r="AD659" s="178">
        <v>1.639344262295082</v>
      </c>
      <c r="AE659" s="178"/>
      <c r="AF659" s="178">
        <v>1.625</v>
      </c>
      <c r="AG659" s="178">
        <v>2.083333333333333</v>
      </c>
      <c r="AH659" s="178">
        <v>1.3703703703703705</v>
      </c>
      <c r="AI659" s="178">
        <v>12.914937759336102</v>
      </c>
      <c r="AJ659" s="217">
        <v>2.2406015037593985</v>
      </c>
      <c r="AK659" s="218">
        <v>1.5295728099620238</v>
      </c>
      <c r="AL659" s="170">
        <v>43073</v>
      </c>
      <c r="AM659" s="208">
        <v>2.2909271267535615E-3</v>
      </c>
      <c r="AN659" s="209">
        <v>1.8374223549327103E-2</v>
      </c>
      <c r="AO659" s="209"/>
      <c r="AP659" s="209">
        <v>0</v>
      </c>
      <c r="AQ659" s="209">
        <v>1.7796444270434769E-3</v>
      </c>
      <c r="AR659" s="209">
        <v>1.565128437569844E-4</v>
      </c>
      <c r="AS659" s="209">
        <v>4.8309242334692221E-2</v>
      </c>
      <c r="AT659" s="209">
        <v>0</v>
      </c>
      <c r="AU659" s="210">
        <v>0</v>
      </c>
      <c r="AV659" s="210"/>
      <c r="AW659" s="246">
        <v>0</v>
      </c>
      <c r="AX659" s="211">
        <v>1.1400272694522852E-2</v>
      </c>
      <c r="AY659" s="212">
        <v>1.6071412660005994E-3</v>
      </c>
      <c r="AZ659" s="177">
        <v>0.12030077057982749</v>
      </c>
      <c r="BA659" s="178">
        <v>3.4711017072023689E-2</v>
      </c>
      <c r="BB659" s="178">
        <v>0</v>
      </c>
      <c r="BC659" s="178">
        <v>0.14621116572953755</v>
      </c>
      <c r="BD659" s="178">
        <v>3.8000908981742847E-2</v>
      </c>
      <c r="BE659" s="178">
        <v>5.5576414263830726E-2</v>
      </c>
      <c r="BF659" s="178">
        <v>0</v>
      </c>
      <c r="BG659" s="217">
        <v>0</v>
      </c>
      <c r="BH659" s="218">
        <v>5.2094785726618013E-2</v>
      </c>
      <c r="BI659" s="240" t="s">
        <v>273</v>
      </c>
    </row>
    <row r="660" spans="1:61" x14ac:dyDescent="0.2">
      <c r="A660" s="170">
        <v>43074</v>
      </c>
      <c r="B660" s="208">
        <v>3.8251366120218582</v>
      </c>
      <c r="C660" s="209">
        <v>0.66657597605767915</v>
      </c>
      <c r="D660" s="209"/>
      <c r="E660" s="209">
        <v>1.2804097311139564</v>
      </c>
      <c r="F660" s="209">
        <v>4.6185185185185187</v>
      </c>
      <c r="G660" s="209">
        <v>1.0714285714285714</v>
      </c>
      <c r="H660" s="209">
        <v>1.0412792859799183</v>
      </c>
      <c r="I660" s="209">
        <v>12.706007442849549</v>
      </c>
      <c r="J660" s="210">
        <v>2.4390243902439024</v>
      </c>
      <c r="K660" s="210"/>
      <c r="L660" s="246">
        <v>1.1278195488721803</v>
      </c>
      <c r="M660" s="210">
        <v>2.083333333333333</v>
      </c>
      <c r="N660" s="245">
        <v>3.2275871631770463</v>
      </c>
      <c r="O660" s="213"/>
      <c r="P660" s="214"/>
      <c r="Q660" s="214"/>
      <c r="R660" s="214"/>
      <c r="S660" s="214"/>
      <c r="T660" s="214"/>
      <c r="U660" s="214"/>
      <c r="V660" s="214" t="s">
        <v>232</v>
      </c>
      <c r="W660" s="214"/>
      <c r="X660" s="214"/>
      <c r="Y660" s="222"/>
      <c r="Z660" s="222">
        <v>5.1578947368421115</v>
      </c>
      <c r="AA660" s="215"/>
      <c r="AB660" s="216">
        <v>5.1578947368421115</v>
      </c>
      <c r="AC660" s="177">
        <v>2.1578947368421053</v>
      </c>
      <c r="AD660" s="178">
        <v>3.8251366120218582</v>
      </c>
      <c r="AE660" s="178"/>
      <c r="AF660" s="178">
        <v>1.8633540372670807</v>
      </c>
      <c r="AG660" s="178">
        <v>2.083333333333333</v>
      </c>
      <c r="AH660" s="178">
        <v>1.0412792859799183</v>
      </c>
      <c r="AI660" s="178">
        <v>12.706007442849549</v>
      </c>
      <c r="AJ660" s="217">
        <v>1.1278195488721803</v>
      </c>
      <c r="AK660" s="218">
        <v>3.0071092731365971</v>
      </c>
      <c r="AL660" s="170">
        <v>43074</v>
      </c>
      <c r="AM660" s="208">
        <v>1.2273642081582204E-2</v>
      </c>
      <c r="AN660" s="209">
        <v>5.9384372687939311E-3</v>
      </c>
      <c r="AO660" s="209"/>
      <c r="AP660" s="209">
        <v>5.5349766570499167E-3</v>
      </c>
      <c r="AQ660" s="209">
        <v>4.4491110676086916E-3</v>
      </c>
      <c r="AR660" s="209">
        <v>0</v>
      </c>
      <c r="AS660" s="209">
        <v>6.6255182493537923E-3</v>
      </c>
      <c r="AT660" s="209">
        <v>3.8365428145389624E-2</v>
      </c>
      <c r="AU660" s="210">
        <v>1.768944846510867E-3</v>
      </c>
      <c r="AV660" s="210"/>
      <c r="AW660" s="246">
        <v>3.0442790386166793E-3</v>
      </c>
      <c r="AX660" s="211">
        <v>2.2344534481264795E-2</v>
      </c>
      <c r="AY660" s="212">
        <v>2.31833806224705E-3</v>
      </c>
      <c r="AZ660" s="177">
        <v>0.83805031190441626</v>
      </c>
      <c r="BA660" s="178">
        <v>0.18596427396336693</v>
      </c>
      <c r="BB660" s="178">
        <v>0</v>
      </c>
      <c r="BC660" s="178">
        <v>0.16180702340735489</v>
      </c>
      <c r="BD660" s="178">
        <v>7.448178160421598E-2</v>
      </c>
      <c r="BE660" s="178">
        <v>7.6221966883182925E-3</v>
      </c>
      <c r="BF660" s="178">
        <v>4.9092038573755124E-2</v>
      </c>
      <c r="BG660" s="217">
        <v>2.3363615031593857E-2</v>
      </c>
      <c r="BH660" s="218">
        <v>0.10294637326242183</v>
      </c>
      <c r="BI660" s="240" t="s">
        <v>273</v>
      </c>
    </row>
    <row r="661" spans="1:61" x14ac:dyDescent="0.2">
      <c r="A661" s="170">
        <v>43075</v>
      </c>
      <c r="B661" s="208">
        <v>0.5494505494505495</v>
      </c>
      <c r="C661" s="209">
        <v>1.3698630136986301</v>
      </c>
      <c r="D661" s="209"/>
      <c r="E661" s="209">
        <v>9.4750320102432788</v>
      </c>
      <c r="F661" s="209">
        <v>2.9555555555555557</v>
      </c>
      <c r="G661" s="209">
        <v>1.0948905109489051</v>
      </c>
      <c r="H661" s="209">
        <v>1.1194029850746268</v>
      </c>
      <c r="I661" s="209"/>
      <c r="J661" s="210">
        <v>12.170731707317072</v>
      </c>
      <c r="K661" s="210"/>
      <c r="L661" s="246">
        <v>2.1984732824427482</v>
      </c>
      <c r="M661" s="210">
        <v>2.083333333333333</v>
      </c>
      <c r="N661" s="245">
        <v>1.3826728773992281</v>
      </c>
      <c r="O661" s="213"/>
      <c r="P661" s="214"/>
      <c r="Q661" s="214"/>
      <c r="R661" s="214"/>
      <c r="S661" s="214"/>
      <c r="T661" s="214"/>
      <c r="U661" s="214"/>
      <c r="V661" s="214" t="s">
        <v>232</v>
      </c>
      <c r="W661" s="214"/>
      <c r="X661" s="214"/>
      <c r="Y661" s="222"/>
      <c r="Z661" s="222">
        <v>5.1578947368421115</v>
      </c>
      <c r="AA661" s="215"/>
      <c r="AB661" s="216">
        <v>5.1578947368421115</v>
      </c>
      <c r="AC661" s="177">
        <v>2.0537124802527646</v>
      </c>
      <c r="AD661" s="178">
        <v>0.5494505494505495</v>
      </c>
      <c r="AE661" s="178">
        <v>18.269230769230766</v>
      </c>
      <c r="AF661" s="178">
        <v>1.1111111111111112</v>
      </c>
      <c r="AG661" s="178">
        <v>2.083333333333333</v>
      </c>
      <c r="AH661" s="178">
        <v>1.1194029850746268</v>
      </c>
      <c r="AI661" s="178"/>
      <c r="AJ661" s="217">
        <v>2.1984732824427482</v>
      </c>
      <c r="AK661" s="218">
        <v>1.405829055437591</v>
      </c>
      <c r="AL661" s="170">
        <v>43075</v>
      </c>
      <c r="AM661" s="208">
        <v>1.5406484927417701E-3</v>
      </c>
      <c r="AN661" s="209">
        <v>1.68372162562275E-2</v>
      </c>
      <c r="AO661" s="209"/>
      <c r="AP661" s="209">
        <v>0</v>
      </c>
      <c r="AQ661" s="209">
        <v>0</v>
      </c>
      <c r="AR661" s="209">
        <v>1.7758990671625826E-3</v>
      </c>
      <c r="AS661" s="209">
        <v>2.3913294343694151E-2</v>
      </c>
      <c r="AT661" s="209">
        <v>0</v>
      </c>
      <c r="AU661" s="210">
        <v>0</v>
      </c>
      <c r="AV661" s="210"/>
      <c r="AW661" s="246">
        <v>6.2056457325647702E-3</v>
      </c>
      <c r="AX661" s="211">
        <v>1.2084289056194224E-2</v>
      </c>
      <c r="AY661" s="212">
        <v>2.3404096869581465E-3</v>
      </c>
      <c r="AZ661" s="177">
        <v>4.3930056672408915E-2</v>
      </c>
      <c r="BA661" s="178">
        <v>2.3343158980935932E-2</v>
      </c>
      <c r="BB661" s="178">
        <v>0</v>
      </c>
      <c r="BC661" s="178">
        <v>0.24141088030454755</v>
      </c>
      <c r="BD661" s="178">
        <v>4.0280963520647417E-2</v>
      </c>
      <c r="BE661" s="178">
        <v>2.7510577451215025E-2</v>
      </c>
      <c r="BF661" s="178">
        <v>0</v>
      </c>
      <c r="BG661" s="217">
        <v>4.7625830641325938E-2</v>
      </c>
      <c r="BH661" s="218">
        <v>4.1312432187056415E-2</v>
      </c>
      <c r="BI661" s="240" t="s">
        <v>273</v>
      </c>
    </row>
    <row r="662" spans="1:61" x14ac:dyDescent="0.2">
      <c r="A662" s="170">
        <v>43076</v>
      </c>
      <c r="B662" s="208">
        <v>0.98901098901098894</v>
      </c>
      <c r="C662" s="209">
        <v>0.68493150684931503</v>
      </c>
      <c r="D662" s="209"/>
      <c r="E662" s="209">
        <v>9.3469910371318825</v>
      </c>
      <c r="F662" s="209">
        <v>1.1037037037037036</v>
      </c>
      <c r="G662" s="209">
        <v>0.72992700729927007</v>
      </c>
      <c r="H662" s="209">
        <v>2.0370370370370372</v>
      </c>
      <c r="I662" s="209"/>
      <c r="J662" s="210">
        <v>7.2926829268292677</v>
      </c>
      <c r="K662" s="210"/>
      <c r="L662" s="246">
        <v>1.129598534574874</v>
      </c>
      <c r="M662" s="210">
        <v>2.083333333333333</v>
      </c>
      <c r="N662" s="245">
        <v>1.9510145137181261</v>
      </c>
      <c r="O662" s="213"/>
      <c r="P662" s="214"/>
      <c r="Q662" s="214"/>
      <c r="R662" s="214"/>
      <c r="S662" s="214"/>
      <c r="T662" s="214"/>
      <c r="U662" s="214"/>
      <c r="V662" s="214" t="s">
        <v>232</v>
      </c>
      <c r="W662" s="214"/>
      <c r="X662" s="214">
        <v>4.2553191489361701</v>
      </c>
      <c r="Y662" s="222"/>
      <c r="Z662" s="222">
        <v>5.1578947368421115</v>
      </c>
      <c r="AA662" s="215"/>
      <c r="AB662" s="216">
        <v>4.7066069428891408</v>
      </c>
      <c r="AC662" s="177">
        <v>2.2105263157894735</v>
      </c>
      <c r="AD662" s="178">
        <v>0.98901098901098894</v>
      </c>
      <c r="AE662" s="178">
        <v>18.269230769230766</v>
      </c>
      <c r="AF662" s="178">
        <v>3</v>
      </c>
      <c r="AG662" s="178">
        <v>2.083333333333333</v>
      </c>
      <c r="AH662" s="178">
        <v>2.0370370370370372</v>
      </c>
      <c r="AI662" s="178"/>
      <c r="AJ662" s="217">
        <v>1.129598534574874</v>
      </c>
      <c r="AK662" s="218">
        <v>2.0056159807383307</v>
      </c>
      <c r="AL662" s="170">
        <v>43076</v>
      </c>
      <c r="AM662" s="208">
        <v>0</v>
      </c>
      <c r="AN662" s="209">
        <v>0</v>
      </c>
      <c r="AO662" s="209"/>
      <c r="AP662" s="209">
        <v>0</v>
      </c>
      <c r="AQ662" s="209">
        <v>0</v>
      </c>
      <c r="AR662" s="209">
        <v>0</v>
      </c>
      <c r="AS662" s="209">
        <v>7.8716422114839091E-2</v>
      </c>
      <c r="AT662" s="209">
        <v>1.0230780838770567E-2</v>
      </c>
      <c r="AU662" s="210">
        <v>0</v>
      </c>
      <c r="AV662" s="210"/>
      <c r="AW662" s="246">
        <v>2.927191383285269E-3</v>
      </c>
      <c r="AX662" s="211">
        <v>0</v>
      </c>
      <c r="AY662" s="212">
        <v>1.5196722347381052E-3</v>
      </c>
      <c r="AZ662" s="177">
        <v>0.16220328617504831</v>
      </c>
      <c r="BA662" s="178">
        <v>0</v>
      </c>
      <c r="BB662" s="178">
        <v>0</v>
      </c>
      <c r="BC662" s="178">
        <v>7.8629115792329077E-2</v>
      </c>
      <c r="BD662" s="178">
        <v>0</v>
      </c>
      <c r="BE662" s="178">
        <v>9.055775403207296E-2</v>
      </c>
      <c r="BF662" s="178">
        <v>1.30912102863347E-2</v>
      </c>
      <c r="BG662" s="217">
        <v>2.2465014453455633E-2</v>
      </c>
      <c r="BH662" s="218">
        <v>5.5967826244154549E-2</v>
      </c>
      <c r="BI662" s="240" t="s">
        <v>273</v>
      </c>
    </row>
    <row r="663" spans="1:61" x14ac:dyDescent="0.2">
      <c r="A663" s="170">
        <v>43080</v>
      </c>
      <c r="B663" s="208">
        <v>2.7472527472527473</v>
      </c>
      <c r="C663" s="209">
        <v>0.27397260273972601</v>
      </c>
      <c r="D663" s="209"/>
      <c r="E663" s="209">
        <v>8.3226632522407176</v>
      </c>
      <c r="F663" s="209">
        <v>1.8518518518518516</v>
      </c>
      <c r="G663" s="209">
        <v>1.0948905109489051</v>
      </c>
      <c r="H663" s="209">
        <v>0.74074074074074081</v>
      </c>
      <c r="I663" s="209"/>
      <c r="J663" s="210">
        <v>10.975609756097562</v>
      </c>
      <c r="K663" s="210"/>
      <c r="L663" s="246">
        <v>1.2898794077240114</v>
      </c>
      <c r="M663" s="210">
        <v>2.083333333333333</v>
      </c>
      <c r="N663" s="245">
        <v>0.69103451292673812</v>
      </c>
      <c r="O663" s="213"/>
      <c r="P663" s="214"/>
      <c r="Q663" s="214"/>
      <c r="R663" s="214"/>
      <c r="S663" s="214"/>
      <c r="T663" s="214"/>
      <c r="U663" s="214"/>
      <c r="V663" s="214" t="s">
        <v>232</v>
      </c>
      <c r="W663" s="214"/>
      <c r="X663" s="214"/>
      <c r="Y663" s="222"/>
      <c r="Z663" s="222">
        <v>5.1578947368421115</v>
      </c>
      <c r="AA663" s="215"/>
      <c r="AB663" s="216">
        <v>5.1578947368421115</v>
      </c>
      <c r="AC663" s="177">
        <v>2.2631578947368425</v>
      </c>
      <c r="AD663" s="178">
        <v>2.7472527472527473</v>
      </c>
      <c r="AE663" s="178"/>
      <c r="AF663" s="178">
        <v>2.5</v>
      </c>
      <c r="AG663" s="178">
        <v>2.083333333333333</v>
      </c>
      <c r="AH663" s="178">
        <v>0.74074074074074081</v>
      </c>
      <c r="AI663" s="178"/>
      <c r="AJ663" s="217">
        <v>1.2898794077240114</v>
      </c>
      <c r="AK663" s="218">
        <v>1.123828052252033</v>
      </c>
      <c r="AL663" s="170">
        <v>43080</v>
      </c>
      <c r="AM663" s="208">
        <v>0</v>
      </c>
      <c r="AN663" s="209">
        <v>6.2178931402665861E-3</v>
      </c>
      <c r="AO663" s="209"/>
      <c r="AP663" s="209">
        <v>0</v>
      </c>
      <c r="AQ663" s="209">
        <v>4.4491110676086916E-3</v>
      </c>
      <c r="AR663" s="209">
        <v>0</v>
      </c>
      <c r="AS663" s="209">
        <v>3.7383718863903521E-2</v>
      </c>
      <c r="AT663" s="209">
        <v>0</v>
      </c>
      <c r="AU663" s="210">
        <v>0</v>
      </c>
      <c r="AV663" s="210"/>
      <c r="AW663" s="246">
        <v>0</v>
      </c>
      <c r="AX663" s="211">
        <v>0</v>
      </c>
      <c r="AY663" s="212">
        <v>7.7332433247027823E-4</v>
      </c>
      <c r="AZ663" s="177">
        <v>0</v>
      </c>
      <c r="BA663" s="178">
        <v>0</v>
      </c>
      <c r="BB663" s="178">
        <v>0</v>
      </c>
      <c r="BC663" s="178">
        <v>0.25993096129695564</v>
      </c>
      <c r="BD663" s="178">
        <v>0</v>
      </c>
      <c r="BE663" s="178">
        <v>4.3007361446670098E-2</v>
      </c>
      <c r="BF663" s="178">
        <v>0</v>
      </c>
      <c r="BG663" s="217">
        <v>0</v>
      </c>
      <c r="BH663" s="218">
        <v>3.949545021586643E-2</v>
      </c>
      <c r="BI663" s="240" t="s">
        <v>273</v>
      </c>
    </row>
    <row r="664" spans="1:61" x14ac:dyDescent="0.2">
      <c r="A664" s="170">
        <v>43081</v>
      </c>
      <c r="B664" s="208">
        <v>1.6483516483516485</v>
      </c>
      <c r="C664" s="209">
        <v>0.63005067798931658</v>
      </c>
      <c r="D664" s="209"/>
      <c r="E664" s="209">
        <v>4.3533930857874523</v>
      </c>
      <c r="F664" s="209">
        <v>2.9629629629629632</v>
      </c>
      <c r="G664" s="209">
        <v>0.35842293906810035</v>
      </c>
      <c r="H664" s="209">
        <v>1.4079288625416821</v>
      </c>
      <c r="I664" s="209"/>
      <c r="J664" s="210">
        <v>10.975609756097562</v>
      </c>
      <c r="K664" s="210"/>
      <c r="L664" s="246">
        <v>1.2822469851931002</v>
      </c>
      <c r="M664" s="210">
        <v>2.083333333333333</v>
      </c>
      <c r="N664" s="245">
        <v>1.1449711561014806</v>
      </c>
      <c r="O664" s="213"/>
      <c r="P664" s="214"/>
      <c r="Q664" s="214"/>
      <c r="R664" s="214"/>
      <c r="S664" s="214"/>
      <c r="T664" s="214"/>
      <c r="U664" s="214"/>
      <c r="V664" s="214" t="s">
        <v>232</v>
      </c>
      <c r="W664" s="214"/>
      <c r="X664" s="214"/>
      <c r="Y664" s="222"/>
      <c r="Z664" s="222">
        <v>2.1052631578947367</v>
      </c>
      <c r="AA664" s="215"/>
      <c r="AB664" s="216">
        <v>2.1052631578947367</v>
      </c>
      <c r="AC664" s="177">
        <v>2.2105263157894735</v>
      </c>
      <c r="AD664" s="178">
        <v>1.6483516483516485</v>
      </c>
      <c r="AE664" s="178"/>
      <c r="AF664" s="178">
        <v>4.75</v>
      </c>
      <c r="AG664" s="178">
        <v>2.083333333333333</v>
      </c>
      <c r="AH664" s="178">
        <v>1.4079288625416821</v>
      </c>
      <c r="AI664" s="178"/>
      <c r="AJ664" s="217">
        <v>1.2822469851931002</v>
      </c>
      <c r="AK664" s="218">
        <v>1.6443520186720653</v>
      </c>
      <c r="AL664" s="170">
        <v>43081</v>
      </c>
      <c r="AM664" s="208">
        <v>5.7273178168839038E-4</v>
      </c>
      <c r="AN664" s="209">
        <v>1.0549459148092749E-2</v>
      </c>
      <c r="AO664" s="209"/>
      <c r="AP664" s="209">
        <v>0</v>
      </c>
      <c r="AQ664" s="209">
        <v>9.7880443487391219E-3</v>
      </c>
      <c r="AR664" s="209">
        <v>1.6047783579882799E-3</v>
      </c>
      <c r="AS664" s="209">
        <v>1.9701044330859951E-2</v>
      </c>
      <c r="AT664" s="209">
        <v>0</v>
      </c>
      <c r="AU664" s="210">
        <v>0</v>
      </c>
      <c r="AV664" s="210"/>
      <c r="AW664" s="246">
        <v>0</v>
      </c>
      <c r="AX664" s="211">
        <v>0</v>
      </c>
      <c r="AY664" s="212">
        <v>1.8384845916761688E-3</v>
      </c>
      <c r="AZ664" s="177">
        <v>0.17977530884401188</v>
      </c>
      <c r="BA664" s="178">
        <v>8.6777542680059223E-3</v>
      </c>
      <c r="BB664" s="178">
        <v>0</v>
      </c>
      <c r="BC664" s="178">
        <v>0</v>
      </c>
      <c r="BD664" s="178">
        <v>0</v>
      </c>
      <c r="BE664" s="178">
        <v>2.2664677569900087E-2</v>
      </c>
      <c r="BF664" s="178">
        <v>0</v>
      </c>
      <c r="BG664" s="217">
        <v>0</v>
      </c>
      <c r="BH664" s="218">
        <v>1.9484740875260979E-2</v>
      </c>
      <c r="BI664" s="240" t="s">
        <v>273</v>
      </c>
    </row>
    <row r="665" spans="1:61" x14ac:dyDescent="0.2">
      <c r="A665" s="170">
        <v>43082</v>
      </c>
      <c r="B665" s="208">
        <v>2.0765027322404372</v>
      </c>
      <c r="C665" s="209">
        <v>0.63945578231292521</v>
      </c>
      <c r="D665" s="209"/>
      <c r="E665" s="209">
        <v>5.928853754940711</v>
      </c>
      <c r="F665" s="209">
        <v>1.8518518518518516</v>
      </c>
      <c r="G665" s="209">
        <v>1.7921146953405016</v>
      </c>
      <c r="H665" s="209">
        <v>1.1856243052982587</v>
      </c>
      <c r="I665" s="209"/>
      <c r="J665" s="210">
        <v>9.7560975609756095</v>
      </c>
      <c r="K665" s="210"/>
      <c r="L665" s="246">
        <v>0.66412213740458015</v>
      </c>
      <c r="M665" s="210">
        <v>2.083333333333333</v>
      </c>
      <c r="N665" s="245">
        <v>1.7046310861226197</v>
      </c>
      <c r="O665" s="213"/>
      <c r="P665" s="214"/>
      <c r="Q665" s="214"/>
      <c r="R665" s="214"/>
      <c r="S665" s="214"/>
      <c r="T665" s="214"/>
      <c r="U665" s="214"/>
      <c r="V665" s="214" t="s">
        <v>232</v>
      </c>
      <c r="W665" s="214"/>
      <c r="X665" s="214"/>
      <c r="Y665" s="222"/>
      <c r="Z665" s="222">
        <v>2.1052631578947367</v>
      </c>
      <c r="AA665" s="215"/>
      <c r="AB665" s="216">
        <v>2.1052631578947367</v>
      </c>
      <c r="AC665" s="177">
        <v>2.1540118470651586</v>
      </c>
      <c r="AD665" s="178">
        <v>2.0765027322404372</v>
      </c>
      <c r="AE665" s="178"/>
      <c r="AF665" s="178">
        <v>2.3456790123456792</v>
      </c>
      <c r="AG665" s="178">
        <v>2.083333333333333</v>
      </c>
      <c r="AH665" s="178">
        <v>1.1856243052982587</v>
      </c>
      <c r="AI665" s="178"/>
      <c r="AJ665" s="217">
        <v>0.66412213740458015</v>
      </c>
      <c r="AK665" s="218">
        <v>0.91503508596564775</v>
      </c>
      <c r="AL665" s="170">
        <v>43082</v>
      </c>
      <c r="AM665" s="208">
        <v>2.2909271267535614E-4</v>
      </c>
      <c r="AN665" s="209">
        <v>2.1867421942735301E-2</v>
      </c>
      <c r="AO665" s="209"/>
      <c r="AP665" s="209">
        <v>3.5814554839734748E-4</v>
      </c>
      <c r="AQ665" s="209">
        <v>0</v>
      </c>
      <c r="AR665" s="209">
        <v>1.7633780396620241E-4</v>
      </c>
      <c r="AS665" s="209">
        <v>8.6000104428698241E-3</v>
      </c>
      <c r="AT665" s="209">
        <v>0</v>
      </c>
      <c r="AU665" s="210">
        <v>3.0956534813940166E-2</v>
      </c>
      <c r="AV665" s="210"/>
      <c r="AW665" s="246">
        <v>1.6860622367723149E-2</v>
      </c>
      <c r="AX665" s="211">
        <v>0</v>
      </c>
      <c r="AY665" s="212">
        <v>8.2809466045707404E-4</v>
      </c>
      <c r="AZ665" s="177">
        <v>6.7584702572936792E-2</v>
      </c>
      <c r="BA665" s="178">
        <v>3.4711017072023695E-3</v>
      </c>
      <c r="BB665" s="178">
        <v>0</v>
      </c>
      <c r="BC665" s="178">
        <v>1.6245685081059728E-2</v>
      </c>
      <c r="BD665" s="178">
        <v>0</v>
      </c>
      <c r="BE665" s="178">
        <v>9.8937122576846712E-3</v>
      </c>
      <c r="BF665" s="178">
        <v>0</v>
      </c>
      <c r="BG665" s="217">
        <v>0.12939848325190442</v>
      </c>
      <c r="BH665" s="218">
        <v>1.2671058483298551E-2</v>
      </c>
      <c r="BI665" s="240" t="s">
        <v>273</v>
      </c>
    </row>
    <row r="666" spans="1:61" x14ac:dyDescent="0.2">
      <c r="A666" s="170">
        <v>43083</v>
      </c>
      <c r="B666" s="208">
        <v>1.0869565217391304</v>
      </c>
      <c r="C666" s="209">
        <v>0.6847439057792386</v>
      </c>
      <c r="D666" s="209"/>
      <c r="E666" s="209">
        <v>3.820816864295125</v>
      </c>
      <c r="F666" s="209">
        <v>1.8518518518518516</v>
      </c>
      <c r="G666" s="209">
        <v>1.4336917562724014</v>
      </c>
      <c r="H666" s="209">
        <v>2.9629629629629632</v>
      </c>
      <c r="I666" s="209"/>
      <c r="J666" s="210">
        <v>7.3170731707317067</v>
      </c>
      <c r="K666" s="210"/>
      <c r="L666" s="246">
        <v>3.7328244274809159</v>
      </c>
      <c r="M666" s="210">
        <v>2.0625</v>
      </c>
      <c r="N666" s="245">
        <v>2.8943088935381502</v>
      </c>
      <c r="O666" s="213"/>
      <c r="P666" s="214"/>
      <c r="Q666" s="214"/>
      <c r="R666" s="214"/>
      <c r="S666" s="214"/>
      <c r="T666" s="214">
        <v>3.0526315789473744</v>
      </c>
      <c r="U666" s="214"/>
      <c r="V666" s="214" t="s">
        <v>232</v>
      </c>
      <c r="W666" s="214"/>
      <c r="X666" s="214">
        <v>3.0851063829787297</v>
      </c>
      <c r="Y666" s="222"/>
      <c r="Z666" s="222">
        <v>2.1052631578947367</v>
      </c>
      <c r="AA666" s="215"/>
      <c r="AB666" s="216">
        <v>2.7476670399402803</v>
      </c>
      <c r="AC666" s="177">
        <v>1.5271195365982098</v>
      </c>
      <c r="AD666" s="178">
        <v>1.0869565217391304</v>
      </c>
      <c r="AE666" s="178"/>
      <c r="AF666" s="178">
        <v>2.8950542822677927</v>
      </c>
      <c r="AG666" s="178">
        <v>2.0625</v>
      </c>
      <c r="AH666" s="178">
        <v>2.9629629629629632</v>
      </c>
      <c r="AI666" s="178"/>
      <c r="AJ666" s="217">
        <v>3.7328244274809159</v>
      </c>
      <c r="AK666" s="218">
        <v>2.9560729161684001</v>
      </c>
      <c r="AL666" s="170">
        <v>43083</v>
      </c>
      <c r="AM666" s="208">
        <v>2.8636589084419519E-4</v>
      </c>
      <c r="AN666" s="209">
        <v>1.110837089103806E-2</v>
      </c>
      <c r="AO666" s="209"/>
      <c r="AP666" s="209">
        <v>9.3769016307669161E-3</v>
      </c>
      <c r="AQ666" s="209">
        <v>1.4237155416347815E-2</v>
      </c>
      <c r="AR666" s="209">
        <v>0</v>
      </c>
      <c r="AS666" s="209">
        <v>0.66005080149025896</v>
      </c>
      <c r="AT666" s="209">
        <v>0</v>
      </c>
      <c r="AU666" s="210">
        <v>0</v>
      </c>
      <c r="AV666" s="210"/>
      <c r="AW666" s="246">
        <v>1.1708765533141076E-3</v>
      </c>
      <c r="AX666" s="211">
        <v>0</v>
      </c>
      <c r="AY666" s="212">
        <v>1.2724700379738215E-2</v>
      </c>
      <c r="AZ666" s="177">
        <v>6.6908855547207421E-2</v>
      </c>
      <c r="BA666" s="178">
        <v>4.3388771340029612E-3</v>
      </c>
      <c r="BB666" s="178">
        <v>0</v>
      </c>
      <c r="BC666" s="178">
        <v>0.18195167290786893</v>
      </c>
      <c r="BD666" s="178">
        <v>0</v>
      </c>
      <c r="BE666" s="178">
        <v>0.75934241577729844</v>
      </c>
      <c r="BF666" s="178">
        <v>0</v>
      </c>
      <c r="BG666" s="217">
        <v>8.9860057813822541E-3</v>
      </c>
      <c r="BH666" s="218">
        <v>0.37683249776179578</v>
      </c>
      <c r="BI666" s="240" t="s">
        <v>273</v>
      </c>
    </row>
    <row r="667" spans="1:61" x14ac:dyDescent="0.2">
      <c r="A667" s="170">
        <v>43084</v>
      </c>
      <c r="B667" s="208">
        <v>1.098901098901099</v>
      </c>
      <c r="C667" s="209">
        <v>0.68306010928961747</v>
      </c>
      <c r="D667" s="209"/>
      <c r="E667" s="209">
        <v>1.9736842105263157</v>
      </c>
      <c r="F667" s="209">
        <v>1.8518518518518516</v>
      </c>
      <c r="G667" s="209">
        <v>1.4336917562724014</v>
      </c>
      <c r="H667" s="209">
        <v>1.8148148148148149</v>
      </c>
      <c r="I667" s="209"/>
      <c r="J667" s="210">
        <v>9.7560975609756095</v>
      </c>
      <c r="K667" s="210"/>
      <c r="L667" s="246">
        <v>3.7251908396946565</v>
      </c>
      <c r="M667" s="210">
        <v>1.0416666666666665</v>
      </c>
      <c r="N667" s="245">
        <v>1.2984230612362644</v>
      </c>
      <c r="O667" s="213"/>
      <c r="P667" s="214"/>
      <c r="Q667" s="214"/>
      <c r="R667" s="214"/>
      <c r="S667" s="214"/>
      <c r="T667" s="214"/>
      <c r="U667" s="214"/>
      <c r="V667" s="214" t="s">
        <v>232</v>
      </c>
      <c r="W667" s="214"/>
      <c r="X667" s="214">
        <v>2.6595744680851063</v>
      </c>
      <c r="Y667" s="222"/>
      <c r="Z667" s="222">
        <v>1.9978969505783446</v>
      </c>
      <c r="AA667" s="215"/>
      <c r="AB667" s="216">
        <v>2.3287357093317254</v>
      </c>
      <c r="AC667" s="177">
        <v>1.5508021390374331</v>
      </c>
      <c r="AD667" s="178">
        <v>1.098901098901099</v>
      </c>
      <c r="AE667" s="178"/>
      <c r="AF667" s="178">
        <v>3.4981905910735827</v>
      </c>
      <c r="AG667" s="178">
        <v>1.0416666666666665</v>
      </c>
      <c r="AH667" s="178">
        <v>1.8148148148148149</v>
      </c>
      <c r="AI667" s="178"/>
      <c r="AJ667" s="217">
        <v>3.7251908396946565</v>
      </c>
      <c r="AK667" s="218">
        <v>1.395131558735105</v>
      </c>
      <c r="AL667" s="170">
        <v>43084</v>
      </c>
      <c r="AM667" s="208">
        <v>4.0377590609031516E-3</v>
      </c>
      <c r="AN667" s="209">
        <v>5.9384372687939311E-3</v>
      </c>
      <c r="AO667" s="209"/>
      <c r="AP667" s="209">
        <v>1.1721127038458646E-2</v>
      </c>
      <c r="AQ667" s="209">
        <v>0</v>
      </c>
      <c r="AR667" s="209">
        <v>0</v>
      </c>
      <c r="AS667" s="209">
        <v>7.7663359611630546E-3</v>
      </c>
      <c r="AT667" s="209">
        <v>0</v>
      </c>
      <c r="AU667" s="210">
        <v>0</v>
      </c>
      <c r="AV667" s="210"/>
      <c r="AW667" s="246">
        <v>1.1708765533141076E-3</v>
      </c>
      <c r="AX667" s="211">
        <v>4.4689068962529589E-2</v>
      </c>
      <c r="AY667" s="212">
        <v>1.2531778030411592E-3</v>
      </c>
      <c r="AZ667" s="177">
        <v>3.3792351286468396E-2</v>
      </c>
      <c r="BA667" s="178">
        <v>6.1178167589441751E-2</v>
      </c>
      <c r="BB667" s="178">
        <v>0</v>
      </c>
      <c r="BC667" s="178">
        <v>0</v>
      </c>
      <c r="BD667" s="178">
        <v>0.14896356320843196</v>
      </c>
      <c r="BE667" s="178">
        <v>8.9346279061744225E-3</v>
      </c>
      <c r="BF667" s="178">
        <v>0</v>
      </c>
      <c r="BG667" s="217">
        <v>8.9860057813822541E-3</v>
      </c>
      <c r="BH667" s="218">
        <v>2.7206914252818404E-2</v>
      </c>
      <c r="BI667" s="240" t="s">
        <v>273</v>
      </c>
    </row>
    <row r="668" spans="1:61" x14ac:dyDescent="0.2">
      <c r="A668" s="170">
        <v>43087</v>
      </c>
      <c r="B668" s="208">
        <v>0.87912087912087911</v>
      </c>
      <c r="C668" s="209">
        <v>0.27397260273972601</v>
      </c>
      <c r="D668" s="209"/>
      <c r="E668" s="209">
        <v>1.9736842105263157</v>
      </c>
      <c r="F668" s="209">
        <v>1.8518518518518516</v>
      </c>
      <c r="G668" s="209">
        <v>1.4336917562724014</v>
      </c>
      <c r="H668" s="209">
        <v>0.96189419163891976</v>
      </c>
      <c r="I668" s="209"/>
      <c r="J668" s="210">
        <v>9.7560975609756095</v>
      </c>
      <c r="K668" s="210"/>
      <c r="L668" s="246">
        <v>2.9694656488549618</v>
      </c>
      <c r="M668" s="210">
        <v>1.0416666666666665</v>
      </c>
      <c r="N668" s="245">
        <v>0.93839113331386359</v>
      </c>
      <c r="O668" s="213"/>
      <c r="P668" s="214"/>
      <c r="Q668" s="214"/>
      <c r="R668" s="214"/>
      <c r="S668" s="214"/>
      <c r="T668" s="214"/>
      <c r="U668" s="214"/>
      <c r="V668" s="214" t="s">
        <v>232</v>
      </c>
      <c r="W668" s="214"/>
      <c r="X668" s="214">
        <v>2.1276595744680851</v>
      </c>
      <c r="Y668" s="222"/>
      <c r="Z668" s="222">
        <v>1.9978969505783446</v>
      </c>
      <c r="AA668" s="215"/>
      <c r="AB668" s="216">
        <v>2.0627782625232149</v>
      </c>
      <c r="AC668" s="177">
        <v>1.6042780748663104</v>
      </c>
      <c r="AD668" s="178">
        <v>0.87912087912087911</v>
      </c>
      <c r="AE668" s="178"/>
      <c r="AF668" s="178">
        <v>3.3373063170441002</v>
      </c>
      <c r="AG668" s="178">
        <v>1.0416666666666665</v>
      </c>
      <c r="AH668" s="178">
        <v>0.96189419163891976</v>
      </c>
      <c r="AI668" s="178"/>
      <c r="AJ668" s="217">
        <v>2.9694656488549618</v>
      </c>
      <c r="AK668" s="218">
        <v>2.2831620193093864</v>
      </c>
      <c r="AL668" s="170">
        <v>43087</v>
      </c>
      <c r="AM668" s="208">
        <v>0</v>
      </c>
      <c r="AN668" s="209">
        <v>8.174084240575176E-3</v>
      </c>
      <c r="AO668" s="209"/>
      <c r="AP668" s="209">
        <v>2.0609648375956451E-2</v>
      </c>
      <c r="AQ668" s="209">
        <v>1.7796444270434769E-3</v>
      </c>
      <c r="AR668" s="209">
        <v>0</v>
      </c>
      <c r="AS668" s="209">
        <v>3.9489843870320618E-3</v>
      </c>
      <c r="AT668" s="209">
        <v>0</v>
      </c>
      <c r="AU668" s="210">
        <v>0</v>
      </c>
      <c r="AV668" s="210"/>
      <c r="AW668" s="246">
        <v>0</v>
      </c>
      <c r="AX668" s="211">
        <v>4.5601090778091408E-3</v>
      </c>
      <c r="AY668" s="212">
        <v>7.0465705559131066E-4</v>
      </c>
      <c r="AZ668" s="177">
        <v>5.406776205834944E-3</v>
      </c>
      <c r="BA668" s="178">
        <v>0</v>
      </c>
      <c r="BB668" s="178">
        <v>0</v>
      </c>
      <c r="BC668" s="178">
        <v>0.1657059878268092</v>
      </c>
      <c r="BD668" s="178">
        <v>1.5200363592697138E-2</v>
      </c>
      <c r="BE668" s="178">
        <v>4.5430311387327565E-3</v>
      </c>
      <c r="BF668" s="178">
        <v>0</v>
      </c>
      <c r="BG668" s="217">
        <v>0</v>
      </c>
      <c r="BH668" s="218">
        <v>1.5014008919833E-2</v>
      </c>
      <c r="BI668" s="240" t="s">
        <v>273</v>
      </c>
    </row>
    <row r="669" spans="1:61" x14ac:dyDescent="0.2">
      <c r="A669" s="170">
        <v>43088</v>
      </c>
      <c r="B669" s="208">
        <v>0.32967032967032966</v>
      </c>
      <c r="C669" s="209">
        <v>0.27397260273972601</v>
      </c>
      <c r="D669" s="209"/>
      <c r="E669" s="209">
        <v>1.9736842105263157</v>
      </c>
      <c r="F669" s="209">
        <v>1.8518518518518516</v>
      </c>
      <c r="G669" s="209">
        <v>1.4336917562724014</v>
      </c>
      <c r="H669" s="209">
        <v>0.8875739644970414</v>
      </c>
      <c r="I669" s="209"/>
      <c r="J669" s="210">
        <v>7.3170731707317067</v>
      </c>
      <c r="K669" s="210"/>
      <c r="L669" s="246">
        <v>0.76923076923076927</v>
      </c>
      <c r="M669" s="210">
        <v>2.083333333333333</v>
      </c>
      <c r="N669" s="245">
        <v>1.0055167186721459</v>
      </c>
      <c r="O669" s="213"/>
      <c r="P669" s="214"/>
      <c r="Q669" s="214"/>
      <c r="R669" s="214"/>
      <c r="S669" s="214"/>
      <c r="T669" s="214"/>
      <c r="U669" s="214"/>
      <c r="V669" s="214" t="s">
        <v>232</v>
      </c>
      <c r="W669" s="214"/>
      <c r="X669" s="214">
        <v>2.083333333333333</v>
      </c>
      <c r="Y669" s="222"/>
      <c r="Z669" s="222">
        <v>1.9978969505783446</v>
      </c>
      <c r="AA669" s="215"/>
      <c r="AB669" s="216">
        <v>2.0406151419558389</v>
      </c>
      <c r="AC669" s="177">
        <v>1.6042780748663104</v>
      </c>
      <c r="AD669" s="178">
        <v>0.32967032967032966</v>
      </c>
      <c r="AE669" s="178"/>
      <c r="AF669" s="178">
        <v>2.9940119760479043</v>
      </c>
      <c r="AG669" s="178">
        <v>2.083333333333333</v>
      </c>
      <c r="AH669" s="178">
        <v>0.8875739644970414</v>
      </c>
      <c r="AI669" s="178"/>
      <c r="AJ669" s="217">
        <v>0.76923076923076927</v>
      </c>
      <c r="AK669" s="218">
        <v>1.0183550286668459</v>
      </c>
      <c r="AL669" s="170">
        <v>43088</v>
      </c>
      <c r="AM669" s="208">
        <v>0</v>
      </c>
      <c r="AN669" s="209">
        <v>3.0041506183310475E-3</v>
      </c>
      <c r="AO669" s="209"/>
      <c r="AP669" s="209">
        <v>5.8605635192293226E-4</v>
      </c>
      <c r="AQ669" s="209">
        <v>4.4491110676086916E-3</v>
      </c>
      <c r="AR669" s="209">
        <v>0</v>
      </c>
      <c r="AS669" s="209">
        <v>2.2816354236185245E-2</v>
      </c>
      <c r="AT669" s="209">
        <v>0</v>
      </c>
      <c r="AU669" s="210">
        <v>0</v>
      </c>
      <c r="AV669" s="210"/>
      <c r="AW669" s="246">
        <v>0.17129923974985392</v>
      </c>
      <c r="AX669" s="211">
        <v>0.21022102848700142</v>
      </c>
      <c r="AY669" s="212">
        <v>2.4286961858025337E-3</v>
      </c>
      <c r="AZ669" s="177">
        <v>8.718426631908846E-2</v>
      </c>
      <c r="BA669" s="178">
        <v>0</v>
      </c>
      <c r="BB669" s="178">
        <v>0</v>
      </c>
      <c r="BC669" s="178">
        <v>1.494603027457495E-2</v>
      </c>
      <c r="BD669" s="178">
        <v>0.70073676162333809</v>
      </c>
      <c r="BE669" s="178">
        <v>2.6248624357122594E-2</v>
      </c>
      <c r="BF669" s="178">
        <v>0</v>
      </c>
      <c r="BG669" s="217">
        <v>1.3146526458162235</v>
      </c>
      <c r="BH669" s="218">
        <v>7.3635585148225546E-2</v>
      </c>
      <c r="BI669" s="240" t="s">
        <v>273</v>
      </c>
    </row>
    <row r="670" spans="1:61" x14ac:dyDescent="0.2">
      <c r="A670" s="170">
        <v>43089</v>
      </c>
      <c r="B670" s="208">
        <v>1.098901098901099</v>
      </c>
      <c r="C670" s="209">
        <v>0.27397260273972601</v>
      </c>
      <c r="D670" s="209"/>
      <c r="E670" s="209">
        <v>0.39473684210526316</v>
      </c>
      <c r="F670" s="209">
        <v>1.8481481481481481</v>
      </c>
      <c r="G670" s="209">
        <v>1.7921146953405016</v>
      </c>
      <c r="H670" s="209">
        <v>1.1049723756906076</v>
      </c>
      <c r="I670" s="209"/>
      <c r="J670" s="210">
        <v>9.7317073170731714</v>
      </c>
      <c r="K670" s="210"/>
      <c r="L670" s="246">
        <v>1.5384615384615385</v>
      </c>
      <c r="M670" s="210">
        <v>2.083333333333333</v>
      </c>
      <c r="N670" s="245">
        <v>1.0592743820939372</v>
      </c>
      <c r="O670" s="213"/>
      <c r="P670" s="214"/>
      <c r="Q670" s="214"/>
      <c r="R670" s="214"/>
      <c r="S670" s="214"/>
      <c r="T670" s="214"/>
      <c r="U670" s="214"/>
      <c r="V670" s="214" t="s">
        <v>232</v>
      </c>
      <c r="W670" s="214"/>
      <c r="X670" s="214">
        <v>2.083333333333333</v>
      </c>
      <c r="Y670" s="222"/>
      <c r="Z670" s="222">
        <v>1.9978969505783446</v>
      </c>
      <c r="AA670" s="215"/>
      <c r="AB670" s="216">
        <v>2.0406151419558389</v>
      </c>
      <c r="AC670" s="177">
        <v>2.3157894736842106</v>
      </c>
      <c r="AD670" s="178">
        <v>1.098901098901099</v>
      </c>
      <c r="AE670" s="178"/>
      <c r="AF670" s="178">
        <v>2.3952095808383236</v>
      </c>
      <c r="AG670" s="178">
        <v>2.083333333333333</v>
      </c>
      <c r="AH670" s="178">
        <v>1.1049723756906076</v>
      </c>
      <c r="AI670" s="178"/>
      <c r="AJ670" s="217">
        <v>1.5384615384615385</v>
      </c>
      <c r="AK670" s="218">
        <v>1.4788990517502629</v>
      </c>
      <c r="AL670" s="170">
        <v>43089</v>
      </c>
      <c r="AM670" s="208">
        <v>1.9490062530855924E-2</v>
      </c>
      <c r="AN670" s="209">
        <v>3.4931983934081952E-3</v>
      </c>
      <c r="AO670" s="209"/>
      <c r="AP670" s="209">
        <v>7.5536152025622383E-3</v>
      </c>
      <c r="AQ670" s="209">
        <v>5.3389332811304303E-3</v>
      </c>
      <c r="AR670" s="209">
        <v>0</v>
      </c>
      <c r="AS670" s="209">
        <v>2.4966356846902703E-2</v>
      </c>
      <c r="AT670" s="209">
        <v>0.11253858922647623</v>
      </c>
      <c r="AU670" s="210">
        <v>0</v>
      </c>
      <c r="AV670" s="210"/>
      <c r="AW670" s="246">
        <v>0</v>
      </c>
      <c r="AX670" s="211">
        <v>4.4461063508639126E-2</v>
      </c>
      <c r="AY670" s="212">
        <v>4.0015038133636499E-3</v>
      </c>
      <c r="AZ670" s="177">
        <v>1.0259357850571806</v>
      </c>
      <c r="BA670" s="178">
        <v>0.29530397774024159</v>
      </c>
      <c r="BB670" s="178">
        <v>0</v>
      </c>
      <c r="BC670" s="178">
        <v>0</v>
      </c>
      <c r="BD670" s="178">
        <v>0.1482035450287971</v>
      </c>
      <c r="BE670" s="178">
        <v>2.8722052421543763E-2</v>
      </c>
      <c r="BF670" s="178">
        <v>0.14400331314968171</v>
      </c>
      <c r="BG670" s="217">
        <v>0</v>
      </c>
      <c r="BH670" s="218">
        <v>0.14643440228340307</v>
      </c>
      <c r="BI670" s="240" t="s">
        <v>273</v>
      </c>
    </row>
    <row r="671" spans="1:61" x14ac:dyDescent="0.2">
      <c r="A671" s="170">
        <v>43090</v>
      </c>
      <c r="B671" s="208">
        <v>3.2017075773745995</v>
      </c>
      <c r="C671" s="209">
        <v>0.24657534246575341</v>
      </c>
      <c r="D671" s="209"/>
      <c r="E671" s="209">
        <v>2.3778071334213999</v>
      </c>
      <c r="F671" s="209">
        <v>1.834862385321101</v>
      </c>
      <c r="G671" s="209">
        <v>2.197802197802198</v>
      </c>
      <c r="H671" s="209">
        <v>1.5140324963072378</v>
      </c>
      <c r="I671" s="209"/>
      <c r="J671" s="210">
        <v>9.7317073170731714</v>
      </c>
      <c r="K671" s="210"/>
      <c r="L671" s="246">
        <v>1.153846153846154</v>
      </c>
      <c r="M671" s="210">
        <v>2.0625</v>
      </c>
      <c r="N671" s="245">
        <v>1.4288112948153004</v>
      </c>
      <c r="O671" s="213"/>
      <c r="P671" s="214"/>
      <c r="Q671" s="214"/>
      <c r="R671" s="214"/>
      <c r="S671" s="214"/>
      <c r="T671" s="214"/>
      <c r="U671" s="214"/>
      <c r="V671" s="214" t="s">
        <v>232</v>
      </c>
      <c r="W671" s="214"/>
      <c r="X671" s="214">
        <v>2.083333333333333</v>
      </c>
      <c r="Y671" s="222"/>
      <c r="Z671" s="222">
        <v>1.9978969505783446</v>
      </c>
      <c r="AA671" s="215"/>
      <c r="AB671" s="216">
        <v>2.0406151419558389</v>
      </c>
      <c r="AC671" s="177">
        <v>2.6315789473684208</v>
      </c>
      <c r="AD671" s="178">
        <v>3.2017075773745995</v>
      </c>
      <c r="AE671" s="178"/>
      <c r="AF671" s="178">
        <v>2.4691358024691357</v>
      </c>
      <c r="AG671" s="178">
        <v>2.0625</v>
      </c>
      <c r="AH671" s="178">
        <v>1.5140324963072378</v>
      </c>
      <c r="AI671" s="178"/>
      <c r="AJ671" s="217">
        <v>1.153846153846154</v>
      </c>
      <c r="AK671" s="218">
        <v>2.031523064881017</v>
      </c>
      <c r="AL671" s="170">
        <v>43090</v>
      </c>
      <c r="AM671" s="208">
        <v>1.718195345065171E-5</v>
      </c>
      <c r="AN671" s="209">
        <v>3.0740145861992115E-3</v>
      </c>
      <c r="AO671" s="209"/>
      <c r="AP671" s="209">
        <v>3.2558686217940682E-5</v>
      </c>
      <c r="AQ671" s="209">
        <v>2.6694666405652151E-3</v>
      </c>
      <c r="AR671" s="209">
        <v>1.6694703334078336E-3</v>
      </c>
      <c r="AS671" s="209">
        <v>6.581640645053437E-4</v>
      </c>
      <c r="AT671" s="209">
        <v>0</v>
      </c>
      <c r="AU671" s="210">
        <v>0</v>
      </c>
      <c r="AV671" s="210"/>
      <c r="AW671" s="246">
        <v>0</v>
      </c>
      <c r="AX671" s="211">
        <v>0</v>
      </c>
      <c r="AY671" s="212">
        <v>1.361900991432858E-3</v>
      </c>
      <c r="AZ671" s="177">
        <v>0</v>
      </c>
      <c r="BA671" s="178">
        <v>2.6033262804017764E-4</v>
      </c>
      <c r="BB671" s="178">
        <v>0</v>
      </c>
      <c r="BC671" s="178">
        <v>1.6245685081059728E-2</v>
      </c>
      <c r="BD671" s="178">
        <v>0</v>
      </c>
      <c r="BE671" s="178">
        <v>7.5717185645545945E-4</v>
      </c>
      <c r="BF671" s="178">
        <v>0</v>
      </c>
      <c r="BG671" s="217">
        <v>0</v>
      </c>
      <c r="BH671" s="218">
        <v>1.6257207110647199E-3</v>
      </c>
      <c r="BI671" s="240" t="s">
        <v>273</v>
      </c>
    </row>
    <row r="672" spans="1:61" x14ac:dyDescent="0.2">
      <c r="A672" s="170">
        <v>43091</v>
      </c>
      <c r="B672" s="208">
        <v>3.296703296703297</v>
      </c>
      <c r="C672" s="209">
        <v>0.4098360655737705</v>
      </c>
      <c r="D672" s="209"/>
      <c r="E672" s="209">
        <v>1.0457516339869279</v>
      </c>
      <c r="F672" s="209">
        <v>2.9592592592592593</v>
      </c>
      <c r="G672" s="209">
        <v>1.4545454545454546</v>
      </c>
      <c r="H672" s="209">
        <v>1.4391143911439115</v>
      </c>
      <c r="I672" s="209">
        <v>9.7340425531914896</v>
      </c>
      <c r="J672" s="210">
        <v>2.4146341463414633</v>
      </c>
      <c r="K672" s="210"/>
      <c r="L672" s="246">
        <v>3</v>
      </c>
      <c r="M672" s="210">
        <v>1.8541666666666667</v>
      </c>
      <c r="N672" s="245">
        <v>1.0537987024373496</v>
      </c>
      <c r="O672" s="213"/>
      <c r="P672" s="214"/>
      <c r="Q672" s="214"/>
      <c r="R672" s="214"/>
      <c r="S672" s="214"/>
      <c r="T672" s="214"/>
      <c r="U672" s="214"/>
      <c r="V672" s="214" t="s">
        <v>232</v>
      </c>
      <c r="W672" s="214"/>
      <c r="X672" s="214">
        <v>2.083333333333333</v>
      </c>
      <c r="Y672" s="222"/>
      <c r="Z672" s="222">
        <v>1.9978969505783446</v>
      </c>
      <c r="AA672" s="215"/>
      <c r="AB672" s="216">
        <v>2.0406151419558389</v>
      </c>
      <c r="AC672" s="177">
        <v>2.0526315789473686</v>
      </c>
      <c r="AD672" s="178">
        <v>3.296703296703297</v>
      </c>
      <c r="AE672" s="178"/>
      <c r="AF672" s="178">
        <v>2.2222222222222223</v>
      </c>
      <c r="AG672" s="178">
        <v>1.8541666666666667</v>
      </c>
      <c r="AH672" s="178">
        <v>1.4391143911439115</v>
      </c>
      <c r="AI672" s="178">
        <v>9.7340425531914896</v>
      </c>
      <c r="AJ672" s="217">
        <v>3</v>
      </c>
      <c r="AK672" s="218">
        <v>2.4949557808892124</v>
      </c>
      <c r="AL672" s="170">
        <v>43091</v>
      </c>
      <c r="AM672" s="208">
        <v>5.7273178168839034E-3</v>
      </c>
      <c r="AN672" s="209">
        <v>7.531335736188069E-2</v>
      </c>
      <c r="AO672" s="209"/>
      <c r="AP672" s="209">
        <v>3.4186620528837718E-3</v>
      </c>
      <c r="AQ672" s="209">
        <v>3.5592888540869538E-3</v>
      </c>
      <c r="AR672" s="209">
        <v>9.5994544170950418E-4</v>
      </c>
      <c r="AS672" s="209">
        <v>8.117356795565904E-3</v>
      </c>
      <c r="AT672" s="209">
        <v>0</v>
      </c>
      <c r="AU672" s="210">
        <v>0</v>
      </c>
      <c r="AV672" s="210"/>
      <c r="AW672" s="246">
        <v>1.1708765533141076E-2</v>
      </c>
      <c r="AX672" s="211">
        <v>0</v>
      </c>
      <c r="AY672" s="212">
        <v>2.7728500377792644E-3</v>
      </c>
      <c r="AZ672" s="177">
        <v>0.67584702572936795</v>
      </c>
      <c r="BA672" s="178">
        <v>8.677754268005923E-2</v>
      </c>
      <c r="BB672" s="178">
        <v>0</v>
      </c>
      <c r="BC672" s="178">
        <v>2.4043613919968395E-2</v>
      </c>
      <c r="BD672" s="178">
        <v>0</v>
      </c>
      <c r="BE672" s="178">
        <v>9.3384528962840007E-3</v>
      </c>
      <c r="BF672" s="178">
        <v>0</v>
      </c>
      <c r="BG672" s="217">
        <v>8.986005781382253E-2</v>
      </c>
      <c r="BH672" s="218">
        <v>5.6398164079436382E-2</v>
      </c>
      <c r="BI672" s="240" t="s">
        <v>273</v>
      </c>
    </row>
    <row r="673" spans="1:61" x14ac:dyDescent="0.2">
      <c r="A673" s="170">
        <v>43094</v>
      </c>
      <c r="B673" s="208">
        <v>3.4042553191489362</v>
      </c>
      <c r="C673" s="209">
        <v>2.0408163265306123</v>
      </c>
      <c r="D673" s="209"/>
      <c r="E673" s="209">
        <v>1.7173051519154559</v>
      </c>
      <c r="F673" s="209">
        <v>2.5925925925925926</v>
      </c>
      <c r="G673" s="209">
        <v>1.4285714285714286</v>
      </c>
      <c r="H673" s="209">
        <v>1.2915129151291513</v>
      </c>
      <c r="I673" s="209">
        <v>10.854379365932294</v>
      </c>
      <c r="J673" s="210">
        <v>2.4750000000000001</v>
      </c>
      <c r="K673" s="210"/>
      <c r="L673" s="246">
        <v>1.153846153846154</v>
      </c>
      <c r="M673" s="210">
        <v>2.0625</v>
      </c>
      <c r="N673" s="245">
        <v>1.8032248293181676</v>
      </c>
      <c r="O673" s="213"/>
      <c r="P673" s="214"/>
      <c r="Q673" s="214"/>
      <c r="R673" s="214"/>
      <c r="S673" s="214"/>
      <c r="T673" s="214"/>
      <c r="U673" s="214"/>
      <c r="V673" s="214" t="s">
        <v>232</v>
      </c>
      <c r="W673" s="214"/>
      <c r="X673" s="214">
        <v>2.083333333333333</v>
      </c>
      <c r="Y673" s="222"/>
      <c r="Z673" s="222">
        <v>1.9957983193277369</v>
      </c>
      <c r="AA673" s="215"/>
      <c r="AB673" s="216">
        <v>2.0395658263305352</v>
      </c>
      <c r="AC673" s="177">
        <v>4.2105263157894735</v>
      </c>
      <c r="AD673" s="178">
        <v>3.4042553191489362</v>
      </c>
      <c r="AE673" s="178"/>
      <c r="AF673" s="178">
        <v>1.5757575757575759</v>
      </c>
      <c r="AG673" s="178">
        <v>2.0625</v>
      </c>
      <c r="AH673" s="178">
        <v>1.2915129151291513</v>
      </c>
      <c r="AI673" s="178">
        <v>10.854379365932294</v>
      </c>
      <c r="AJ673" s="217">
        <v>1.153846153846154</v>
      </c>
      <c r="AK673" s="218">
        <v>1.7435906977809961</v>
      </c>
      <c r="AL673" s="170">
        <v>43094</v>
      </c>
      <c r="AM673" s="208">
        <v>5.7273178168839036E-5</v>
      </c>
      <c r="AN673" s="209">
        <v>8.8727239192568155E-3</v>
      </c>
      <c r="AO673" s="209"/>
      <c r="AP673" s="209">
        <v>2.2791080352558479E-3</v>
      </c>
      <c r="AQ673" s="209">
        <v>8.8982221352173845E-4</v>
      </c>
      <c r="AR673" s="209">
        <v>1.4159195265215187E-3</v>
      </c>
      <c r="AS673" s="209">
        <v>4.5193932429366934E-3</v>
      </c>
      <c r="AT673" s="209">
        <v>6.3942380242316046E-3</v>
      </c>
      <c r="AU673" s="210">
        <v>3.7590077988355923E-3</v>
      </c>
      <c r="AV673" s="210"/>
      <c r="AW673" s="246">
        <v>1.2879642086455182E-2</v>
      </c>
      <c r="AX673" s="211">
        <v>9.1202181556182815E-2</v>
      </c>
      <c r="AY673" s="212">
        <v>1.8147780318012873E-3</v>
      </c>
      <c r="AZ673" s="177">
        <v>0</v>
      </c>
      <c r="BA673" s="178">
        <v>8.6777542680059236E-4</v>
      </c>
      <c r="BB673" s="178">
        <v>0</v>
      </c>
      <c r="BC673" s="178">
        <v>0.17902744959327818</v>
      </c>
      <c r="BD673" s="178">
        <v>0.30400727185394277</v>
      </c>
      <c r="BE673" s="178">
        <v>5.1992467476608215E-3</v>
      </c>
      <c r="BF673" s="178">
        <v>8.1820064289591862E-3</v>
      </c>
      <c r="BG673" s="217">
        <v>9.8846063595204772E-2</v>
      </c>
      <c r="BH673" s="218">
        <v>2.8665281361273515E-2</v>
      </c>
      <c r="BI673" s="240" t="s">
        <v>273</v>
      </c>
    </row>
    <row r="674" spans="1:61" x14ac:dyDescent="0.2">
      <c r="A674" s="170">
        <v>43095</v>
      </c>
      <c r="B674" s="208">
        <v>2.7173913043478262</v>
      </c>
      <c r="C674" s="209">
        <v>0.51616408584623741</v>
      </c>
      <c r="D674" s="209"/>
      <c r="E674" s="209">
        <v>0.26420079260237783</v>
      </c>
      <c r="F674" s="209">
        <v>1.8518518518518516</v>
      </c>
      <c r="G674" s="209">
        <v>1.8181818181818181</v>
      </c>
      <c r="H674" s="209">
        <v>1.2569316081330868</v>
      </c>
      <c r="I674" s="209">
        <v>8.0601826974744757</v>
      </c>
      <c r="J674" s="210">
        <v>2.5</v>
      </c>
      <c r="K674" s="210"/>
      <c r="L674" s="246">
        <v>0.76917160218444736</v>
      </c>
      <c r="M674" s="210">
        <v>2.083333333333333</v>
      </c>
      <c r="N674" s="245">
        <v>1.6265057225953323</v>
      </c>
      <c r="O674" s="213"/>
      <c r="P674" s="214"/>
      <c r="Q674" s="214"/>
      <c r="R674" s="214"/>
      <c r="S674" s="214"/>
      <c r="T674" s="214"/>
      <c r="U674" s="214"/>
      <c r="V674" s="214" t="s">
        <v>232</v>
      </c>
      <c r="W674" s="214"/>
      <c r="X674" s="214">
        <v>2.083333333333333</v>
      </c>
      <c r="Y674" s="222"/>
      <c r="Z674" s="222">
        <v>1.9978969505783446</v>
      </c>
      <c r="AA674" s="215"/>
      <c r="AB674" s="216">
        <v>2.0406151419558389</v>
      </c>
      <c r="AC674" s="177">
        <v>1.8421052631578945</v>
      </c>
      <c r="AD674" s="178">
        <v>2.7173913043478262</v>
      </c>
      <c r="AE674" s="178"/>
      <c r="AF674" s="178">
        <v>1.7073170731707319</v>
      </c>
      <c r="AG674" s="178">
        <v>2.083333333333333</v>
      </c>
      <c r="AH674" s="178">
        <v>1.2569316081330868</v>
      </c>
      <c r="AI674" s="178">
        <v>8.0601826974744757</v>
      </c>
      <c r="AJ674" s="217">
        <v>0.76917160218444736</v>
      </c>
      <c r="AK674" s="218">
        <v>1.6935005996257084</v>
      </c>
      <c r="AL674" s="170">
        <v>43095</v>
      </c>
      <c r="AM674" s="208">
        <v>4.4100347190006062E-4</v>
      </c>
      <c r="AN674" s="209">
        <v>4.2617020399579979E-3</v>
      </c>
      <c r="AO674" s="209"/>
      <c r="AP674" s="209">
        <v>0</v>
      </c>
      <c r="AQ674" s="209">
        <v>6.2287554946521689E-3</v>
      </c>
      <c r="AR674" s="209">
        <v>5.21709479189948E-5</v>
      </c>
      <c r="AS674" s="209">
        <v>7.2398047095587796E-3</v>
      </c>
      <c r="AT674" s="209">
        <v>0</v>
      </c>
      <c r="AU674" s="210">
        <v>1.1055905290692917E-3</v>
      </c>
      <c r="AV674" s="210"/>
      <c r="AW674" s="246">
        <v>1.5221395193083399E-2</v>
      </c>
      <c r="AX674" s="211">
        <v>0.20520490850141135</v>
      </c>
      <c r="AY674" s="212">
        <v>1.1403672767399981E-3</v>
      </c>
      <c r="AZ674" s="177">
        <v>0</v>
      </c>
      <c r="BA674" s="178">
        <v>6.6818707863645615E-3</v>
      </c>
      <c r="BB674" s="178">
        <v>0</v>
      </c>
      <c r="BC674" s="178">
        <v>1.6245685081059728E-2</v>
      </c>
      <c r="BD674" s="178">
        <v>0.68401636167137125</v>
      </c>
      <c r="BE674" s="178">
        <v>8.3288904210100552E-3</v>
      </c>
      <c r="BF674" s="178">
        <v>0</v>
      </c>
      <c r="BG674" s="217">
        <v>0.11681807515796928</v>
      </c>
      <c r="BH674" s="218">
        <v>3.1605923235699412E-2</v>
      </c>
      <c r="BI674" s="240" t="s">
        <v>273</v>
      </c>
    </row>
    <row r="675" spans="1:61" x14ac:dyDescent="0.2">
      <c r="A675" s="170">
        <v>43096</v>
      </c>
      <c r="B675" s="208">
        <v>2.1505376344086025</v>
      </c>
      <c r="C675" s="209">
        <v>1.3309792204264566</v>
      </c>
      <c r="D675" s="209"/>
      <c r="E675" s="209">
        <v>1.7287234042553192</v>
      </c>
      <c r="F675" s="209">
        <v>2.9054545454545453</v>
      </c>
      <c r="G675" s="209">
        <v>1.4545454545454546</v>
      </c>
      <c r="H675" s="209">
        <v>1.033210332103321</v>
      </c>
      <c r="I675" s="209">
        <v>8.0064481461579788</v>
      </c>
      <c r="J675" s="210">
        <v>2.4750000000000001</v>
      </c>
      <c r="K675" s="210"/>
      <c r="L675" s="246">
        <v>1.5383432043688947</v>
      </c>
      <c r="M675" s="210">
        <v>2.083333333333333</v>
      </c>
      <c r="N675" s="245">
        <v>1.8717922592694776</v>
      </c>
      <c r="O675" s="213"/>
      <c r="P675" s="214"/>
      <c r="Q675" s="214"/>
      <c r="R675" s="214"/>
      <c r="S675" s="214"/>
      <c r="T675" s="214"/>
      <c r="U675" s="214"/>
      <c r="V675" s="214" t="s">
        <v>232</v>
      </c>
      <c r="W675" s="214"/>
      <c r="X675" s="214">
        <v>2.083333333333333</v>
      </c>
      <c r="Y675" s="222"/>
      <c r="Z675" s="222">
        <v>1.9978969505783446</v>
      </c>
      <c r="AA675" s="215"/>
      <c r="AB675" s="216">
        <v>2.0406151419558389</v>
      </c>
      <c r="AC675" s="177">
        <v>2</v>
      </c>
      <c r="AD675" s="178">
        <v>2.1505376344086025</v>
      </c>
      <c r="AE675" s="178"/>
      <c r="AF675" s="178">
        <v>1.6666666666666667</v>
      </c>
      <c r="AG675" s="178">
        <v>2.083333333333333</v>
      </c>
      <c r="AH675" s="178">
        <v>1.033210332103321</v>
      </c>
      <c r="AI675" s="178">
        <v>8.0064481461579788</v>
      </c>
      <c r="AJ675" s="217">
        <v>1.5383432043688947</v>
      </c>
      <c r="AK675" s="218">
        <v>1.844936647388183</v>
      </c>
      <c r="AL675" s="170">
        <v>43096</v>
      </c>
      <c r="AM675" s="208">
        <v>5.7273178168839036E-5</v>
      </c>
      <c r="AN675" s="209">
        <v>2.7246947468583917E-3</v>
      </c>
      <c r="AO675" s="209"/>
      <c r="AP675" s="209">
        <v>2.5395775249993733E-2</v>
      </c>
      <c r="AQ675" s="209">
        <v>8.0083999216956445E-3</v>
      </c>
      <c r="AR675" s="209">
        <v>1.043418958379896E-4</v>
      </c>
      <c r="AS675" s="209">
        <v>2.7116359457620157E-2</v>
      </c>
      <c r="AT675" s="209">
        <v>0</v>
      </c>
      <c r="AU675" s="210">
        <v>0</v>
      </c>
      <c r="AV675" s="210"/>
      <c r="AW675" s="246">
        <v>0</v>
      </c>
      <c r="AX675" s="211">
        <v>0.31350749909937847</v>
      </c>
      <c r="AY675" s="212">
        <v>2.3959974825268349E-3</v>
      </c>
      <c r="AZ675" s="177">
        <v>1.0137705385940519E-2</v>
      </c>
      <c r="BA675" s="178">
        <v>8.6777542680059236E-4</v>
      </c>
      <c r="BB675" s="178">
        <v>0</v>
      </c>
      <c r="BC675" s="178">
        <v>0.48737055243179178</v>
      </c>
      <c r="BD675" s="178">
        <v>1.0450249969979282</v>
      </c>
      <c r="BE675" s="178">
        <v>3.1195480485964929E-2</v>
      </c>
      <c r="BF675" s="178">
        <v>0</v>
      </c>
      <c r="BG675" s="217">
        <v>0</v>
      </c>
      <c r="BH675" s="218">
        <v>8.4107139140083595E-2</v>
      </c>
      <c r="BI675" s="240" t="s">
        <v>273</v>
      </c>
    </row>
    <row r="676" spans="1:61" x14ac:dyDescent="0.2">
      <c r="A676" s="170">
        <v>43097</v>
      </c>
      <c r="B676" s="208">
        <v>3.6956521739130435</v>
      </c>
      <c r="C676" s="209">
        <v>0.4</v>
      </c>
      <c r="D676" s="209"/>
      <c r="E676" s="209">
        <v>0.64516129032258063</v>
      </c>
      <c r="F676" s="209">
        <v>2.1018181818181816</v>
      </c>
      <c r="G676" s="209">
        <v>1.4545454545454546</v>
      </c>
      <c r="H676" s="209">
        <v>1.0435408420295069</v>
      </c>
      <c r="I676" s="209">
        <v>6.9306930693069315</v>
      </c>
      <c r="J676" s="210">
        <v>4.5121951219512191</v>
      </c>
      <c r="K676" s="210"/>
      <c r="L676" s="246">
        <v>1.1460656872548265</v>
      </c>
      <c r="M676" s="210">
        <v>2.083333333333333</v>
      </c>
      <c r="N676" s="245">
        <v>1.5880728956803916</v>
      </c>
      <c r="O676" s="213"/>
      <c r="P676" s="214"/>
      <c r="Q676" s="214"/>
      <c r="R676" s="214"/>
      <c r="S676" s="214"/>
      <c r="T676" s="214"/>
      <c r="U676" s="214"/>
      <c r="V676" s="214" t="s">
        <v>232</v>
      </c>
      <c r="W676" s="214"/>
      <c r="X676" s="214" t="s">
        <v>232</v>
      </c>
      <c r="Y676" s="222" t="s">
        <v>232</v>
      </c>
      <c r="Z676" s="222" t="s">
        <v>232</v>
      </c>
      <c r="AA676" s="215"/>
      <c r="AB676" s="216"/>
      <c r="AC676" s="177">
        <v>1.5789473684210527</v>
      </c>
      <c r="AD676" s="178">
        <v>3.6956521739130435</v>
      </c>
      <c r="AE676" s="178"/>
      <c r="AF676" s="178">
        <v>2.0238095238095237</v>
      </c>
      <c r="AG676" s="178">
        <v>2.083333333333333</v>
      </c>
      <c r="AH676" s="178">
        <v>1.0435408420295069</v>
      </c>
      <c r="AI676" s="178">
        <v>6.9306930693069315</v>
      </c>
      <c r="AJ676" s="217">
        <v>1.1460656872548265</v>
      </c>
      <c r="AK676" s="218">
        <v>1.8449655355400429</v>
      </c>
      <c r="AL676" s="170">
        <v>43097</v>
      </c>
      <c r="AM676" s="208">
        <v>4.72503719892922E-3</v>
      </c>
      <c r="AN676" s="209">
        <v>1.5998848641809532E-2</v>
      </c>
      <c r="AO676" s="209"/>
      <c r="AP676" s="209">
        <v>2.1944554510892021E-2</v>
      </c>
      <c r="AQ676" s="209">
        <v>8.0083999216956445E-3</v>
      </c>
      <c r="AR676" s="209">
        <v>0</v>
      </c>
      <c r="AS676" s="209">
        <v>3.5584737087588914E-2</v>
      </c>
      <c r="AT676" s="209">
        <v>2.5576952096926417E-3</v>
      </c>
      <c r="AU676" s="210">
        <v>2.5649700274407571E-2</v>
      </c>
      <c r="AV676" s="210"/>
      <c r="AW676" s="246">
        <v>0</v>
      </c>
      <c r="AX676" s="211">
        <v>5.0161199855900555E-2</v>
      </c>
      <c r="AY676" s="212">
        <v>2.3657511819968132E-3</v>
      </c>
      <c r="AZ676" s="177">
        <v>1.4192787540316727E-2</v>
      </c>
      <c r="BA676" s="178">
        <v>7.1591472711048862E-2</v>
      </c>
      <c r="BB676" s="178">
        <v>0</v>
      </c>
      <c r="BC676" s="178">
        <v>9.552462827663119E-2</v>
      </c>
      <c r="BD676" s="178">
        <v>0.16720399951966852</v>
      </c>
      <c r="BE676" s="178">
        <v>4.093775837235851E-2</v>
      </c>
      <c r="BF676" s="178">
        <v>3.2728025715836749E-3</v>
      </c>
      <c r="BG676" s="217">
        <v>0</v>
      </c>
      <c r="BH676" s="218">
        <v>5.2142601041649327E-2</v>
      </c>
      <c r="BI676" s="252">
        <v>2.9245777417721722E-3</v>
      </c>
    </row>
  </sheetData>
  <mergeCells count="8">
    <mergeCell ref="AZ3:BH3"/>
    <mergeCell ref="BI3:BI4"/>
    <mergeCell ref="A3:A4"/>
    <mergeCell ref="B3:N3"/>
    <mergeCell ref="O3:AB3"/>
    <mergeCell ref="AC3:AK3"/>
    <mergeCell ref="AL3:AL4"/>
    <mergeCell ref="AM3:AY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0"/>
  <sheetViews>
    <sheetView workbookViewId="0">
      <pane xSplit="1" ySplit="4" topLeftCell="B643" activePane="bottomRight" state="frozen"/>
      <selection activeCell="B314" sqref="B314"/>
      <selection pane="topRight" activeCell="B314" sqref="B314"/>
      <selection pane="bottomLeft" activeCell="B314" sqref="B314"/>
      <selection pane="bottomRight" activeCell="A619" sqref="A619:V680"/>
    </sheetView>
  </sheetViews>
  <sheetFormatPr defaultRowHeight="12.75" x14ac:dyDescent="0.2"/>
  <cols>
    <col min="1" max="1" width="10.140625" style="223" bestFit="1" customWidth="1"/>
    <col min="2" max="2" width="9.140625" style="223"/>
    <col min="3" max="3" width="11.5703125" style="223" customWidth="1"/>
    <col min="4" max="4" width="10.7109375" style="223" customWidth="1"/>
    <col min="5" max="5" width="9.140625" style="223"/>
    <col min="6" max="6" width="10.42578125" style="223" customWidth="1"/>
    <col min="7" max="8" width="9.140625" style="223"/>
    <col min="9" max="9" width="12.5703125" style="223" customWidth="1"/>
    <col min="10" max="12" width="9.140625" style="223"/>
    <col min="13" max="13" width="12.140625" style="223" customWidth="1"/>
    <col min="14" max="14" width="10.5703125" style="223" customWidth="1"/>
    <col min="15" max="15" width="9.140625" style="223"/>
    <col min="16" max="16" width="10.28515625" style="223" customWidth="1"/>
    <col min="17" max="18" width="9.140625" style="223"/>
    <col min="19" max="19" width="12.5703125" style="223" customWidth="1"/>
    <col min="20" max="21" width="9.140625" style="223"/>
    <col min="22" max="22" width="35" style="223" customWidth="1"/>
    <col min="23" max="16384" width="9.140625" style="223"/>
  </cols>
  <sheetData>
    <row r="1" spans="1:22" x14ac:dyDescent="0.2">
      <c r="A1" s="152" t="s">
        <v>274</v>
      </c>
    </row>
    <row r="2" spans="1:22" ht="13.5" thickBot="1" x14ac:dyDescent="0.25">
      <c r="A2" s="153" t="s">
        <v>275</v>
      </c>
    </row>
    <row r="3" spans="1:22" ht="75" customHeight="1" thickBot="1" x14ac:dyDescent="0.25">
      <c r="A3" s="268" t="s">
        <v>196</v>
      </c>
      <c r="B3" s="283" t="s">
        <v>276</v>
      </c>
      <c r="C3" s="284"/>
      <c r="D3" s="284"/>
      <c r="E3" s="284"/>
      <c r="F3" s="284"/>
      <c r="G3" s="284"/>
      <c r="H3" s="284"/>
      <c r="I3" s="284"/>
      <c r="J3" s="284"/>
      <c r="K3" s="285"/>
      <c r="L3" s="283" t="s">
        <v>277</v>
      </c>
      <c r="M3" s="284"/>
      <c r="N3" s="284"/>
      <c r="O3" s="284"/>
      <c r="P3" s="284"/>
      <c r="Q3" s="284"/>
      <c r="R3" s="284"/>
      <c r="S3" s="284"/>
      <c r="T3" s="284"/>
      <c r="U3" s="285"/>
      <c r="V3" s="268" t="s">
        <v>278</v>
      </c>
    </row>
    <row r="4" spans="1:22" ht="13.5" thickBot="1" x14ac:dyDescent="0.25">
      <c r="A4" s="269"/>
      <c r="B4" s="154" t="s">
        <v>279</v>
      </c>
      <c r="C4" s="155" t="s">
        <v>280</v>
      </c>
      <c r="D4" s="155" t="s">
        <v>281</v>
      </c>
      <c r="E4" s="155" t="s">
        <v>282</v>
      </c>
      <c r="F4" s="155" t="s">
        <v>283</v>
      </c>
      <c r="G4" s="155" t="s">
        <v>284</v>
      </c>
      <c r="H4" s="155" t="s">
        <v>285</v>
      </c>
      <c r="I4" s="155" t="s">
        <v>286</v>
      </c>
      <c r="J4" s="155" t="s">
        <v>287</v>
      </c>
      <c r="K4" s="156" t="s">
        <v>288</v>
      </c>
      <c r="L4" s="154" t="s">
        <v>279</v>
      </c>
      <c r="M4" s="155" t="s">
        <v>280</v>
      </c>
      <c r="N4" s="155" t="s">
        <v>281</v>
      </c>
      <c r="O4" s="155" t="s">
        <v>282</v>
      </c>
      <c r="P4" s="155" t="s">
        <v>283</v>
      </c>
      <c r="Q4" s="155" t="s">
        <v>284</v>
      </c>
      <c r="R4" s="155" t="s">
        <v>285</v>
      </c>
      <c r="S4" s="155" t="s">
        <v>286</v>
      </c>
      <c r="T4" s="155" t="s">
        <v>287</v>
      </c>
      <c r="U4" s="156" t="s">
        <v>288</v>
      </c>
      <c r="V4" s="269"/>
    </row>
    <row r="5" spans="1:22" x14ac:dyDescent="0.2">
      <c r="A5" s="160">
        <v>42095</v>
      </c>
      <c r="B5" s="161">
        <v>0.78458541579815555</v>
      </c>
      <c r="C5" s="162">
        <v>1.9808829689700018</v>
      </c>
      <c r="D5" s="162">
        <v>2.1006978956915643</v>
      </c>
      <c r="E5" s="162">
        <v>3.7337290162081467</v>
      </c>
      <c r="F5" s="162">
        <v>3.5141838510062855</v>
      </c>
      <c r="G5" s="162">
        <v>2.563144627722564</v>
      </c>
      <c r="H5" s="162">
        <v>2.1400850690515694</v>
      </c>
      <c r="I5" s="162">
        <v>2.4176577913777328</v>
      </c>
      <c r="J5" s="162">
        <v>2.4217707098811672</v>
      </c>
      <c r="K5" s="163">
        <v>2.9827866308539521</v>
      </c>
      <c r="L5" s="161">
        <v>0.74360853227576718</v>
      </c>
      <c r="M5" s="162">
        <v>3.2548893133351275</v>
      </c>
      <c r="N5" s="162">
        <v>2.961121504569773</v>
      </c>
      <c r="O5" s="162">
        <v>4.7972745848075062</v>
      </c>
      <c r="P5" s="162">
        <v>4.6780591891700007</v>
      </c>
      <c r="Q5" s="162">
        <v>2.9464279073401385</v>
      </c>
      <c r="R5" s="162">
        <v>3.3353839687302194</v>
      </c>
      <c r="S5" s="162">
        <v>3.4180757749277855</v>
      </c>
      <c r="T5" s="162">
        <v>3.4979629215303198</v>
      </c>
      <c r="U5" s="163">
        <v>4.0551786460640198</v>
      </c>
      <c r="V5" s="224">
        <v>25.592584309999999</v>
      </c>
    </row>
    <row r="6" spans="1:22" x14ac:dyDescent="0.2">
      <c r="A6" s="160">
        <v>42096</v>
      </c>
      <c r="B6" s="161">
        <v>0.78454195836576712</v>
      </c>
      <c r="C6" s="162">
        <v>1.9320696982691856</v>
      </c>
      <c r="D6" s="162">
        <v>2.0406962540590738</v>
      </c>
      <c r="E6" s="162">
        <v>3.7443781301698551</v>
      </c>
      <c r="F6" s="162">
        <v>3.5594279111620581</v>
      </c>
      <c r="G6" s="162">
        <v>2.5764003939738354</v>
      </c>
      <c r="H6" s="162">
        <v>2.1100407651270232</v>
      </c>
      <c r="I6" s="162">
        <v>2.3548151953084759</v>
      </c>
      <c r="J6" s="162">
        <v>2.4001264295172033</v>
      </c>
      <c r="K6" s="163">
        <v>2.944255486438887</v>
      </c>
      <c r="L6" s="161">
        <v>0.74359454754072873</v>
      </c>
      <c r="M6" s="162">
        <v>3.2987504729971548</v>
      </c>
      <c r="N6" s="162">
        <v>2.8957676500682101</v>
      </c>
      <c r="O6" s="162">
        <v>4.8302147192234868</v>
      </c>
      <c r="P6" s="162">
        <v>4.2837721248636909</v>
      </c>
      <c r="Q6" s="162">
        <v>3.0060910410071568</v>
      </c>
      <c r="R6" s="162">
        <v>3.2130167118329118</v>
      </c>
      <c r="S6" s="162">
        <v>3.2954517360757936</v>
      </c>
      <c r="T6" s="162">
        <v>3.5430060945467119</v>
      </c>
      <c r="U6" s="163">
        <v>4.0560391565517024</v>
      </c>
      <c r="V6" s="224">
        <v>23.803761160000001</v>
      </c>
    </row>
    <row r="7" spans="1:22" x14ac:dyDescent="0.2">
      <c r="A7" s="160">
        <v>42097</v>
      </c>
      <c r="B7" s="161">
        <v>0.78456595932586648</v>
      </c>
      <c r="C7" s="162">
        <v>2.0083113572819635</v>
      </c>
      <c r="D7" s="162">
        <v>2.1429895859338588</v>
      </c>
      <c r="E7" s="162">
        <v>3.732400515037007</v>
      </c>
      <c r="F7" s="162">
        <v>3.6883446039567716</v>
      </c>
      <c r="G7" s="162">
        <v>2.602690524750578</v>
      </c>
      <c r="H7" s="162">
        <v>2.4034919638986438</v>
      </c>
      <c r="I7" s="162">
        <v>2.4760899345005649</v>
      </c>
      <c r="J7" s="162">
        <v>2.483653481437865</v>
      </c>
      <c r="K7" s="163">
        <v>3.1022311711027948</v>
      </c>
      <c r="L7" s="161">
        <v>0.7435819379901395</v>
      </c>
      <c r="M7" s="162">
        <v>3.2983945587943748</v>
      </c>
      <c r="N7" s="162">
        <v>3.0077979453770554</v>
      </c>
      <c r="O7" s="162">
        <v>4.8239811765463987</v>
      </c>
      <c r="P7" s="162">
        <v>4.3828520651915008</v>
      </c>
      <c r="Q7" s="162">
        <v>3.0006945753922172</v>
      </c>
      <c r="R7" s="162">
        <v>3.5118949386955247</v>
      </c>
      <c r="S7" s="162">
        <v>3.3311599054898053</v>
      </c>
      <c r="T7" s="162">
        <v>3.4758766477177812</v>
      </c>
      <c r="U7" s="163">
        <v>4.1742649887295409</v>
      </c>
      <c r="V7" s="224">
        <v>22.588038619999999</v>
      </c>
    </row>
    <row r="8" spans="1:22" x14ac:dyDescent="0.2">
      <c r="A8" s="160">
        <v>42100</v>
      </c>
      <c r="B8" s="161">
        <v>0.78455266078495955</v>
      </c>
      <c r="C8" s="162">
        <v>1.965493743383707</v>
      </c>
      <c r="D8" s="162">
        <v>2.0160864781235528</v>
      </c>
      <c r="E8" s="162">
        <v>3.5739884187482693</v>
      </c>
      <c r="F8" s="162">
        <v>3.6491141504557576</v>
      </c>
      <c r="G8" s="162">
        <v>2.5611986274761556</v>
      </c>
      <c r="H8" s="162">
        <v>2.2099971746754905</v>
      </c>
      <c r="I8" s="162">
        <v>2.3520687801315474</v>
      </c>
      <c r="J8" s="162">
        <v>2.4473947294370197</v>
      </c>
      <c r="K8" s="163">
        <v>2.9080545856870383</v>
      </c>
      <c r="L8" s="161">
        <v>0.74357386608218556</v>
      </c>
      <c r="M8" s="162">
        <v>3.2709095561445771</v>
      </c>
      <c r="N8" s="162">
        <v>2.911499054611125</v>
      </c>
      <c r="O8" s="162">
        <v>4.8210954373866572</v>
      </c>
      <c r="P8" s="162">
        <v>4.6909391667067082</v>
      </c>
      <c r="Q8" s="162">
        <v>2.9971275461769928</v>
      </c>
      <c r="R8" s="162">
        <v>3.4496418463861231</v>
      </c>
      <c r="S8" s="162">
        <v>3.3727639759590922</v>
      </c>
      <c r="T8" s="162">
        <v>3.5441828427536346</v>
      </c>
      <c r="U8" s="163">
        <v>4.0547180539604719</v>
      </c>
      <c r="V8" s="224">
        <v>17.91649301</v>
      </c>
    </row>
    <row r="9" spans="1:22" x14ac:dyDescent="0.2">
      <c r="A9" s="160">
        <v>42101</v>
      </c>
      <c r="B9" s="161">
        <v>0.78456012072427361</v>
      </c>
      <c r="C9" s="162">
        <v>1.9781370347087364</v>
      </c>
      <c r="D9" s="162">
        <v>2.1209563690917799</v>
      </c>
      <c r="E9" s="162">
        <v>3.6738822013121415</v>
      </c>
      <c r="F9" s="162">
        <v>3.6015497762661752</v>
      </c>
      <c r="G9" s="162">
        <v>2.6041577422658149</v>
      </c>
      <c r="H9" s="162">
        <v>2.296612179652199</v>
      </c>
      <c r="I9" s="162">
        <v>2.6388448703412659</v>
      </c>
      <c r="J9" s="162">
        <v>2.5207843307768512</v>
      </c>
      <c r="K9" s="163">
        <v>2.969050698768442</v>
      </c>
      <c r="L9" s="161">
        <v>0.74357839409323212</v>
      </c>
      <c r="M9" s="162">
        <v>3.2622512192794413</v>
      </c>
      <c r="N9" s="162">
        <v>2.9928590911933544</v>
      </c>
      <c r="O9" s="162">
        <v>4.8788620072008646</v>
      </c>
      <c r="P9" s="162">
        <v>4.5139526218503514</v>
      </c>
      <c r="Q9" s="162">
        <v>3.0006575347305753</v>
      </c>
      <c r="R9" s="162">
        <v>3.4634636731930186</v>
      </c>
      <c r="S9" s="162">
        <v>3.5174295922838712</v>
      </c>
      <c r="T9" s="162">
        <v>3.5471953900360482</v>
      </c>
      <c r="U9" s="163">
        <v>4.0686814599829164</v>
      </c>
      <c r="V9" s="224">
        <v>29.387250689999998</v>
      </c>
    </row>
    <row r="10" spans="1:22" x14ac:dyDescent="0.2">
      <c r="A10" s="160">
        <v>42102</v>
      </c>
      <c r="B10" s="161">
        <v>0.7845546068024325</v>
      </c>
      <c r="C10" s="162">
        <v>1.9489628708357318</v>
      </c>
      <c r="D10" s="162">
        <v>2.0384415364575368</v>
      </c>
      <c r="E10" s="162">
        <v>3.6404462545721126</v>
      </c>
      <c r="F10" s="162">
        <v>3.5775389527989687</v>
      </c>
      <c r="G10" s="162">
        <v>2.5455121706660142</v>
      </c>
      <c r="H10" s="162">
        <v>2.1141331802349579</v>
      </c>
      <c r="I10" s="162">
        <v>2.3893872307418218</v>
      </c>
      <c r="J10" s="162">
        <v>2.4095359765765401</v>
      </c>
      <c r="K10" s="163">
        <v>2.9440601645473259</v>
      </c>
      <c r="L10" s="161">
        <v>0.74357504726983048</v>
      </c>
      <c r="M10" s="162">
        <v>3.2606870097820817</v>
      </c>
      <c r="N10" s="162">
        <v>2.9408584702685339</v>
      </c>
      <c r="O10" s="162">
        <v>4.879798867987418</v>
      </c>
      <c r="P10" s="162">
        <v>4.5450000646091455</v>
      </c>
      <c r="Q10" s="162">
        <v>2.9800611783207063</v>
      </c>
      <c r="R10" s="162">
        <v>3.3085026862932092</v>
      </c>
      <c r="S10" s="162">
        <v>3.3275930172789892</v>
      </c>
      <c r="T10" s="162">
        <v>3.4739155277480562</v>
      </c>
      <c r="U10" s="163">
        <v>4.0693553685195836</v>
      </c>
      <c r="V10" s="224">
        <v>33.710871359999999</v>
      </c>
    </row>
    <row r="11" spans="1:22" x14ac:dyDescent="0.2">
      <c r="A11" s="160">
        <v>42103</v>
      </c>
      <c r="B11" s="161">
        <v>0.78456271561622892</v>
      </c>
      <c r="C11" s="162">
        <v>1.958116456337524</v>
      </c>
      <c r="D11" s="162">
        <v>2.0629337437943365</v>
      </c>
      <c r="E11" s="162">
        <v>3.6337460231079994</v>
      </c>
      <c r="F11" s="162">
        <v>3.513970650021379</v>
      </c>
      <c r="G11" s="162">
        <v>2.5779160121403519</v>
      </c>
      <c r="H11" s="162">
        <v>2.1757049589386384</v>
      </c>
      <c r="I11" s="162">
        <v>2.4329935219163996</v>
      </c>
      <c r="J11" s="162">
        <v>2.4202560549852108</v>
      </c>
      <c r="K11" s="163">
        <v>2.9900448906504371</v>
      </c>
      <c r="L11" s="161">
        <v>0.74357996913293078</v>
      </c>
      <c r="M11" s="162">
        <v>3.3204511196725464</v>
      </c>
      <c r="N11" s="162">
        <v>3.0199234798991341</v>
      </c>
      <c r="O11" s="162">
        <v>4.925390478764113</v>
      </c>
      <c r="P11" s="162">
        <v>4.5410335265275394</v>
      </c>
      <c r="Q11" s="162">
        <v>3.0609545203508106</v>
      </c>
      <c r="R11" s="162">
        <v>3.4059954281557694</v>
      </c>
      <c r="S11" s="162">
        <v>3.3995358985772697</v>
      </c>
      <c r="T11" s="162">
        <v>3.5287661396201013</v>
      </c>
      <c r="U11" s="163">
        <v>4.489991474658833</v>
      </c>
      <c r="V11" s="224">
        <v>25.345113099999999</v>
      </c>
    </row>
    <row r="12" spans="1:22" x14ac:dyDescent="0.2">
      <c r="A12" s="160">
        <v>42108</v>
      </c>
      <c r="B12" s="161">
        <v>0.79801438916478062</v>
      </c>
      <c r="C12" s="162">
        <v>1.9326315341105103</v>
      </c>
      <c r="D12" s="162">
        <v>2.0666397322699877</v>
      </c>
      <c r="E12" s="162">
        <v>2.1389688869071399</v>
      </c>
      <c r="F12" s="162">
        <v>2.2061713265933087</v>
      </c>
      <c r="G12" s="162">
        <v>1.8151287541113299</v>
      </c>
      <c r="H12" s="162">
        <v>2.2754320149386027</v>
      </c>
      <c r="I12" s="162">
        <v>2.234049649491098</v>
      </c>
      <c r="J12" s="162">
        <v>2.3714529866239182</v>
      </c>
      <c r="K12" s="163">
        <v>2.7554127396076309</v>
      </c>
      <c r="L12" s="161">
        <v>0.74361166846588933</v>
      </c>
      <c r="M12" s="162">
        <v>3.3189546942410124</v>
      </c>
      <c r="N12" s="162">
        <v>2.9545666187468047</v>
      </c>
      <c r="O12" s="162">
        <v>4.9193128558069104</v>
      </c>
      <c r="P12" s="162">
        <v>4.5466194373387179</v>
      </c>
      <c r="Q12" s="162">
        <v>2.9801053359786311</v>
      </c>
      <c r="R12" s="162">
        <v>3.4629093990298618</v>
      </c>
      <c r="S12" s="162">
        <v>3.311843080406208</v>
      </c>
      <c r="T12" s="162">
        <v>3.5360122172485693</v>
      </c>
      <c r="U12" s="163">
        <v>4.2623344251209367</v>
      </c>
      <c r="V12" s="224">
        <v>28.574944309999999</v>
      </c>
    </row>
    <row r="13" spans="1:22" x14ac:dyDescent="0.2">
      <c r="A13" s="160">
        <v>42109</v>
      </c>
      <c r="B13" s="161">
        <v>0.80086234850278326</v>
      </c>
      <c r="C13" s="162">
        <v>1.9891053971007946</v>
      </c>
      <c r="D13" s="162">
        <v>2.3572453427657631</v>
      </c>
      <c r="E13" s="162">
        <v>4.3028566927962579</v>
      </c>
      <c r="F13" s="162">
        <v>4.1953464243811842</v>
      </c>
      <c r="G13" s="162">
        <v>3.0826870944684446</v>
      </c>
      <c r="H13" s="162">
        <v>2.1799924036553349</v>
      </c>
      <c r="I13" s="162">
        <v>2.4586374238014863</v>
      </c>
      <c r="J13" s="162">
        <v>2.8544750169243285</v>
      </c>
      <c r="K13" s="163">
        <v>3.5207267508589872</v>
      </c>
      <c r="L13" s="161">
        <v>0.7571681265346889</v>
      </c>
      <c r="M13" s="162">
        <v>3.2640192665957013</v>
      </c>
      <c r="N13" s="162">
        <v>2.947934692987435</v>
      </c>
      <c r="O13" s="162">
        <v>4.8422169627008609</v>
      </c>
      <c r="P13" s="162">
        <v>4.5097943988405502</v>
      </c>
      <c r="Q13" s="162">
        <v>3.0404369986241275</v>
      </c>
      <c r="R13" s="162">
        <v>3.3173518915919247</v>
      </c>
      <c r="S13" s="162">
        <v>3.3526814370328348</v>
      </c>
      <c r="T13" s="162">
        <v>3.4980415627292589</v>
      </c>
      <c r="U13" s="163">
        <v>4.4155592972205131</v>
      </c>
      <c r="V13" s="224">
        <v>39.50401446</v>
      </c>
    </row>
    <row r="14" spans="1:22" x14ac:dyDescent="0.2">
      <c r="A14" s="160">
        <v>42110</v>
      </c>
      <c r="B14" s="161">
        <v>0.80085943194897047</v>
      </c>
      <c r="C14" s="162">
        <v>1.9653888938898263</v>
      </c>
      <c r="D14" s="162">
        <v>2.0418947787689503</v>
      </c>
      <c r="E14" s="162">
        <v>3.6933847724928484</v>
      </c>
      <c r="F14" s="162">
        <v>3.7098922583240408</v>
      </c>
      <c r="G14" s="162">
        <v>2.5850872614014229</v>
      </c>
      <c r="H14" s="162">
        <v>2.3092118156120494</v>
      </c>
      <c r="I14" s="162">
        <v>2.7579389741600124</v>
      </c>
      <c r="J14" s="162">
        <v>2.7727276972893216</v>
      </c>
      <c r="K14" s="163">
        <v>2.9558388486535878</v>
      </c>
      <c r="L14" s="161">
        <v>0.74429485937883022</v>
      </c>
      <c r="M14" s="162">
        <v>3.2683596614287396</v>
      </c>
      <c r="N14" s="162">
        <v>2.9191021795394483</v>
      </c>
      <c r="O14" s="162">
        <v>4.933622024594615</v>
      </c>
      <c r="P14" s="162">
        <v>4.6825617006445261</v>
      </c>
      <c r="Q14" s="162">
        <v>2.9991270747819558</v>
      </c>
      <c r="R14" s="162">
        <v>3.4539515835647272</v>
      </c>
      <c r="S14" s="162">
        <v>3.4623389137924137</v>
      </c>
      <c r="T14" s="162">
        <v>3.6066840260950532</v>
      </c>
      <c r="U14" s="163">
        <v>4.3987348039944978</v>
      </c>
      <c r="V14" s="224">
        <v>30.3873985</v>
      </c>
    </row>
    <row r="15" spans="1:22" x14ac:dyDescent="0.2">
      <c r="A15" s="160">
        <v>42111</v>
      </c>
      <c r="B15" s="161">
        <v>0.80082532439985665</v>
      </c>
      <c r="C15" s="162">
        <v>2.017999164586989</v>
      </c>
      <c r="D15" s="162">
        <v>2.1077624913010631</v>
      </c>
      <c r="E15" s="162">
        <v>3.6887651345808856</v>
      </c>
      <c r="F15" s="162">
        <v>3.5257201825171647</v>
      </c>
      <c r="G15" s="162">
        <v>2.6495297893558849</v>
      </c>
      <c r="H15" s="162">
        <v>2.1897365474092974</v>
      </c>
      <c r="I15" s="162">
        <v>2.4539118237575113</v>
      </c>
      <c r="J15" s="162">
        <v>2.5028099373574899</v>
      </c>
      <c r="K15" s="163">
        <v>3.0273158962204447</v>
      </c>
      <c r="L15" s="161">
        <v>0.7443115796481502</v>
      </c>
      <c r="M15" s="162">
        <v>3.2589337626069539</v>
      </c>
      <c r="N15" s="162">
        <v>2.9249239409079011</v>
      </c>
      <c r="O15" s="162">
        <v>4.8654144992252286</v>
      </c>
      <c r="P15" s="162">
        <v>4.4475619275979845</v>
      </c>
      <c r="Q15" s="162">
        <v>3.0189455825911877</v>
      </c>
      <c r="R15" s="162">
        <v>3.3038618251801757</v>
      </c>
      <c r="S15" s="162">
        <v>3.3102854974287936</v>
      </c>
      <c r="T15" s="162">
        <v>3.4768331049923797</v>
      </c>
      <c r="U15" s="163">
        <v>4.0524459175953158</v>
      </c>
      <c r="V15" s="224">
        <v>22.701050859999999</v>
      </c>
    </row>
    <row r="16" spans="1:22" x14ac:dyDescent="0.2">
      <c r="A16" s="160">
        <v>42114</v>
      </c>
      <c r="B16" s="161">
        <v>0.80085131471207416</v>
      </c>
      <c r="C16" s="162">
        <v>2.0102577001552855</v>
      </c>
      <c r="D16" s="162">
        <v>2.0778504983256934</v>
      </c>
      <c r="E16" s="162">
        <v>3.6405479495463551</v>
      </c>
      <c r="F16" s="162">
        <v>3.6147261578022216</v>
      </c>
      <c r="G16" s="162">
        <v>2.6645446748910735</v>
      </c>
      <c r="H16" s="162">
        <v>2.2149058713390586</v>
      </c>
      <c r="I16" s="162">
        <v>2.4695516759252176</v>
      </c>
      <c r="J16" s="162">
        <v>2.5152462314585087</v>
      </c>
      <c r="K16" s="163">
        <v>3.042150968307674</v>
      </c>
      <c r="L16" s="161">
        <v>0.74427149196482778</v>
      </c>
      <c r="M16" s="162">
        <v>3.2775893613162363</v>
      </c>
      <c r="N16" s="162">
        <v>2.9278477067495481</v>
      </c>
      <c r="O16" s="162">
        <v>4.8616053360307783</v>
      </c>
      <c r="P16" s="162">
        <v>4.5199941391481255</v>
      </c>
      <c r="Q16" s="162">
        <v>3.0386134700086136</v>
      </c>
      <c r="R16" s="162">
        <v>3.347254469264529</v>
      </c>
      <c r="S16" s="162">
        <v>3.3535032409533052</v>
      </c>
      <c r="T16" s="162">
        <v>3.5128059556653852</v>
      </c>
      <c r="U16" s="163">
        <v>4.1030435815299677</v>
      </c>
      <c r="V16" s="224">
        <v>25.4828929</v>
      </c>
    </row>
    <row r="17" spans="1:22" x14ac:dyDescent="0.2">
      <c r="A17" s="160">
        <v>42115</v>
      </c>
      <c r="B17" s="161">
        <v>0.80082986873294126</v>
      </c>
      <c r="C17" s="162">
        <v>1.9830518823371872</v>
      </c>
      <c r="D17" s="162">
        <v>2.0471936851095607</v>
      </c>
      <c r="E17" s="162">
        <v>3.61902015007214</v>
      </c>
      <c r="F17" s="162">
        <v>3.5258451420692594</v>
      </c>
      <c r="G17" s="162">
        <v>2.6318141003998288</v>
      </c>
      <c r="H17" s="162">
        <v>2.1399984205123315</v>
      </c>
      <c r="I17" s="162">
        <v>2.4088268676032323</v>
      </c>
      <c r="J17" s="162">
        <v>2.4327637076419109</v>
      </c>
      <c r="K17" s="163">
        <v>2.9755629888922459</v>
      </c>
      <c r="L17" s="161">
        <v>0.74429507945890439</v>
      </c>
      <c r="M17" s="162">
        <v>3.2759103914231384</v>
      </c>
      <c r="N17" s="162">
        <v>2.9295051571308046</v>
      </c>
      <c r="O17" s="162">
        <v>4.8358407996919643</v>
      </c>
      <c r="P17" s="162">
        <v>4.2692743835693969</v>
      </c>
      <c r="Q17" s="162">
        <v>3.0381021449197081</v>
      </c>
      <c r="R17" s="162">
        <v>3.3558597966838675</v>
      </c>
      <c r="S17" s="162">
        <v>3.431609530367846</v>
      </c>
      <c r="T17" s="162">
        <v>3.5284497928520158</v>
      </c>
      <c r="U17" s="163">
        <v>3.7028777890642268</v>
      </c>
      <c r="V17" s="224">
        <v>22.077999760000001</v>
      </c>
    </row>
    <row r="18" spans="1:22" x14ac:dyDescent="0.2">
      <c r="A18" s="160">
        <v>42116</v>
      </c>
      <c r="B18" s="161">
        <v>0.80082986873294126</v>
      </c>
      <c r="C18" s="162">
        <v>1.9477907881462369</v>
      </c>
      <c r="D18" s="162">
        <v>2.0411147811797443</v>
      </c>
      <c r="E18" s="162">
        <v>3.6938859876306096</v>
      </c>
      <c r="F18" s="162">
        <v>3.5510765159570625</v>
      </c>
      <c r="G18" s="162">
        <v>2.583773522619309</v>
      </c>
      <c r="H18" s="162">
        <v>2.1387903537052551</v>
      </c>
      <c r="I18" s="162">
        <v>2.4116634150166734</v>
      </c>
      <c r="J18" s="162">
        <v>2.4561267361734593</v>
      </c>
      <c r="K18" s="163">
        <v>2.9810092036142337</v>
      </c>
      <c r="L18" s="161">
        <v>0.74429507945890439</v>
      </c>
      <c r="M18" s="162">
        <v>3.2408349374157335</v>
      </c>
      <c r="N18" s="162">
        <v>2.9218803576885648</v>
      </c>
      <c r="O18" s="162">
        <v>4.9258807597746186</v>
      </c>
      <c r="P18" s="162">
        <v>4.2653545582161518</v>
      </c>
      <c r="Q18" s="162">
        <v>2.9979653208378068</v>
      </c>
      <c r="R18" s="162">
        <v>3.3296155874619253</v>
      </c>
      <c r="S18" s="162">
        <v>3.4308367020128308</v>
      </c>
      <c r="T18" s="162">
        <v>3.5559951324793722</v>
      </c>
      <c r="U18" s="163">
        <v>3.7065414305535747</v>
      </c>
      <c r="V18" s="224">
        <v>24.258070579999998</v>
      </c>
    </row>
    <row r="19" spans="1:22" x14ac:dyDescent="0.2">
      <c r="A19" s="160">
        <v>42117</v>
      </c>
      <c r="B19" s="161">
        <v>0.80083506818049222</v>
      </c>
      <c r="C19" s="162">
        <v>1.9856130882708001</v>
      </c>
      <c r="D19" s="162">
        <v>2.0840749104959246</v>
      </c>
      <c r="E19" s="162">
        <v>3.7111221653985731</v>
      </c>
      <c r="F19" s="162">
        <v>3.5649193906888357</v>
      </c>
      <c r="G19" s="162">
        <v>2.6157277164083141</v>
      </c>
      <c r="H19" s="162">
        <v>2.1698913072732777</v>
      </c>
      <c r="I19" s="162">
        <v>2.4395987380977351</v>
      </c>
      <c r="J19" s="162">
        <v>2.471311537274846</v>
      </c>
      <c r="K19" s="163">
        <v>2.990818319370173</v>
      </c>
      <c r="L19" s="161">
        <v>0.74429789656284306</v>
      </c>
      <c r="M19" s="162">
        <v>3.2860393311375504</v>
      </c>
      <c r="N19" s="162">
        <v>2.9410875689370521</v>
      </c>
      <c r="O19" s="162">
        <v>4.892343805382608</v>
      </c>
      <c r="P19" s="162">
        <v>4.3663449480990737</v>
      </c>
      <c r="Q19" s="162">
        <v>2.9978989828396032</v>
      </c>
      <c r="R19" s="162">
        <v>3.2410637624694694</v>
      </c>
      <c r="S19" s="162">
        <v>3.3471865461490204</v>
      </c>
      <c r="T19" s="162">
        <v>3.4544231701800947</v>
      </c>
      <c r="U19" s="163">
        <v>3.6925037716345037</v>
      </c>
      <c r="V19" s="224">
        <v>24.27866886</v>
      </c>
    </row>
    <row r="20" spans="1:22" x14ac:dyDescent="0.2">
      <c r="A20" s="160">
        <v>42118</v>
      </c>
      <c r="B20" s="161">
        <v>0.80084156787013294</v>
      </c>
      <c r="C20" s="162">
        <v>2.0372858938318985</v>
      </c>
      <c r="D20" s="162">
        <v>2.1215072510395854</v>
      </c>
      <c r="E20" s="162">
        <v>3.8037493248559833</v>
      </c>
      <c r="F20" s="162">
        <v>3.67796342334566</v>
      </c>
      <c r="G20" s="162">
        <v>2.6977279401767111</v>
      </c>
      <c r="H20" s="162">
        <v>2.1941308459493083</v>
      </c>
      <c r="I20" s="162">
        <v>2.5357632167220361</v>
      </c>
      <c r="J20" s="162">
        <v>2.5192446841648164</v>
      </c>
      <c r="K20" s="163">
        <v>3.0312307683071915</v>
      </c>
      <c r="L20" s="161">
        <v>0.74430141814884421</v>
      </c>
      <c r="M20" s="162">
        <v>3.3599097597007357</v>
      </c>
      <c r="N20" s="162">
        <v>2.9971589718963187</v>
      </c>
      <c r="O20" s="162">
        <v>5.0091483239584669</v>
      </c>
      <c r="P20" s="162">
        <v>4.5007852341515351</v>
      </c>
      <c r="Q20" s="162">
        <v>3.0929346573782279</v>
      </c>
      <c r="R20" s="162">
        <v>3.418091680828057</v>
      </c>
      <c r="S20" s="162">
        <v>3.4261103386539182</v>
      </c>
      <c r="T20" s="162">
        <v>3.5288698181194955</v>
      </c>
      <c r="U20" s="163">
        <v>3.7492286054993778</v>
      </c>
      <c r="V20" s="224">
        <v>21.640547120000001</v>
      </c>
    </row>
    <row r="21" spans="1:22" x14ac:dyDescent="0.2">
      <c r="A21" s="160">
        <v>42121</v>
      </c>
      <c r="B21" s="161">
        <v>0.80094293546042383</v>
      </c>
      <c r="C21" s="162">
        <v>2.0010944312826515</v>
      </c>
      <c r="D21" s="162">
        <v>2.0805721398320247</v>
      </c>
      <c r="E21" s="162">
        <v>3.8110490424578272</v>
      </c>
      <c r="F21" s="162">
        <v>3.6919869215922532</v>
      </c>
      <c r="G21" s="162">
        <v>2.664356196453312</v>
      </c>
      <c r="H21" s="162">
        <v>2.1673614179138689</v>
      </c>
      <c r="I21" s="162">
        <v>2.449426196337547</v>
      </c>
      <c r="J21" s="162">
        <v>2.4723199073485516</v>
      </c>
      <c r="K21" s="163">
        <v>3.0164475870222067</v>
      </c>
      <c r="L21" s="161">
        <v>0.74439091215009956</v>
      </c>
      <c r="M21" s="162">
        <v>3.2661524533069524</v>
      </c>
      <c r="N21" s="162">
        <v>2.9810637946006437</v>
      </c>
      <c r="O21" s="162">
        <v>4.9812539482154232</v>
      </c>
      <c r="P21" s="162">
        <v>4.4764948659430894</v>
      </c>
      <c r="Q21" s="162">
        <v>3.0591553007696102</v>
      </c>
      <c r="R21" s="162">
        <v>3.3972025537568356</v>
      </c>
      <c r="S21" s="162">
        <v>3.3173692464926643</v>
      </c>
      <c r="T21" s="162">
        <v>3.466091666835851</v>
      </c>
      <c r="U21" s="163">
        <v>4.0554245611446262</v>
      </c>
      <c r="V21" s="224">
        <v>24.655814920000001</v>
      </c>
    </row>
    <row r="22" spans="1:22" x14ac:dyDescent="0.2">
      <c r="A22" s="160">
        <v>42122</v>
      </c>
      <c r="B22" s="161">
        <v>0.80093091343751543</v>
      </c>
      <c r="C22" s="162">
        <v>2.0414114458563821</v>
      </c>
      <c r="D22" s="162">
        <v>2.1193136619895294</v>
      </c>
      <c r="E22" s="162">
        <v>3.7480564010058308</v>
      </c>
      <c r="F22" s="162">
        <v>3.6530554440039262</v>
      </c>
      <c r="G22" s="162">
        <v>2.6986985080862658</v>
      </c>
      <c r="H22" s="162">
        <v>2.2002086161526417</v>
      </c>
      <c r="I22" s="162">
        <v>2.4680661637004304</v>
      </c>
      <c r="J22" s="162">
        <v>2.5082757418003561</v>
      </c>
      <c r="K22" s="163">
        <v>3.0182414696223776</v>
      </c>
      <c r="L22" s="161">
        <v>0.74438439851843741</v>
      </c>
      <c r="M22" s="162">
        <v>3.3540730678074979</v>
      </c>
      <c r="N22" s="162">
        <v>2.9208629589901816</v>
      </c>
      <c r="O22" s="162">
        <v>4.9259989094065526</v>
      </c>
      <c r="P22" s="162">
        <v>4.4176904344024921</v>
      </c>
      <c r="Q22" s="162">
        <v>3.0591264633834339</v>
      </c>
      <c r="R22" s="162">
        <v>3.3678322704277353</v>
      </c>
      <c r="S22" s="162">
        <v>3.3947748122917285</v>
      </c>
      <c r="T22" s="162">
        <v>3.5334906991776456</v>
      </c>
      <c r="U22" s="163">
        <v>4.0522053015441939</v>
      </c>
      <c r="V22" s="224">
        <v>29.240518089999998</v>
      </c>
    </row>
    <row r="23" spans="1:22" x14ac:dyDescent="0.2">
      <c r="A23" s="160">
        <v>42123</v>
      </c>
      <c r="B23" s="161">
        <v>0.80099070267058925</v>
      </c>
      <c r="C23" s="162">
        <v>1.9515932666501754</v>
      </c>
      <c r="D23" s="162">
        <v>2.0774370067367225</v>
      </c>
      <c r="E23" s="162">
        <v>3.6760895311745179</v>
      </c>
      <c r="F23" s="162">
        <v>3.5339628748278331</v>
      </c>
      <c r="G23" s="162">
        <v>2.6326208854130622</v>
      </c>
      <c r="H23" s="162">
        <v>2.1272853152604805</v>
      </c>
      <c r="I23" s="162">
        <v>2.4415773743366858</v>
      </c>
      <c r="J23" s="162">
        <v>2.4174457832584086</v>
      </c>
      <c r="K23" s="163">
        <v>2.9810546676750636</v>
      </c>
      <c r="L23" s="161">
        <v>0.74438158205548843</v>
      </c>
      <c r="M23" s="162">
        <v>3.3414899910184537</v>
      </c>
      <c r="N23" s="162">
        <v>2.9135684603735723</v>
      </c>
      <c r="O23" s="162">
        <v>4.9309837626300359</v>
      </c>
      <c r="P23" s="162">
        <v>4.3448928135563287</v>
      </c>
      <c r="Q23" s="162">
        <v>3.0591266934065815</v>
      </c>
      <c r="R23" s="162">
        <v>3.4024431108739854</v>
      </c>
      <c r="S23" s="162">
        <v>3.3686575099927825</v>
      </c>
      <c r="T23" s="162">
        <v>3.4476153610762323</v>
      </c>
      <c r="U23" s="163">
        <v>3.7318965858415116</v>
      </c>
      <c r="V23" s="224">
        <v>23.826476830000001</v>
      </c>
    </row>
    <row r="24" spans="1:22" x14ac:dyDescent="0.2">
      <c r="A24" s="160">
        <v>42124</v>
      </c>
      <c r="B24" s="161">
        <v>0.80099070267058925</v>
      </c>
      <c r="C24" s="162">
        <v>2.1492877359121096</v>
      </c>
      <c r="D24" s="162">
        <v>2.2819111787066544</v>
      </c>
      <c r="E24" s="162">
        <v>3.7241211614315595</v>
      </c>
      <c r="F24" s="162">
        <v>3.6137079651526478</v>
      </c>
      <c r="G24" s="162">
        <v>2.6483534381902869</v>
      </c>
      <c r="H24" s="162">
        <v>2.4641503208795728</v>
      </c>
      <c r="I24" s="162">
        <v>2.8002507196328468</v>
      </c>
      <c r="J24" s="162">
        <v>2.6331994085523558</v>
      </c>
      <c r="K24" s="163">
        <v>3.3437554181026394</v>
      </c>
      <c r="L24" s="161">
        <v>0.74438158205548843</v>
      </c>
      <c r="M24" s="162">
        <v>3.3456730182363614</v>
      </c>
      <c r="N24" s="162">
        <v>3.0680981961281741</v>
      </c>
      <c r="O24" s="162">
        <v>4.9211385961900005</v>
      </c>
      <c r="P24" s="162">
        <v>4.4020889099305487</v>
      </c>
      <c r="Q24" s="162">
        <v>3.0181845846678641</v>
      </c>
      <c r="R24" s="162">
        <v>3.8498753047020959</v>
      </c>
      <c r="S24" s="162">
        <v>3.9616343109164966</v>
      </c>
      <c r="T24" s="162">
        <v>3.7201218945460979</v>
      </c>
      <c r="U24" s="163">
        <v>4.0010631323213515</v>
      </c>
      <c r="V24" s="224">
        <v>36.791809559999997</v>
      </c>
    </row>
    <row r="25" spans="1:22" x14ac:dyDescent="0.2">
      <c r="A25" s="160">
        <v>42128</v>
      </c>
      <c r="B25" s="161">
        <v>0.80094424008136111</v>
      </c>
      <c r="C25" s="162">
        <v>2.4651515833584918</v>
      </c>
      <c r="D25" s="162">
        <v>2.1852644900684606</v>
      </c>
      <c r="E25" s="162">
        <v>3.8438953332707184</v>
      </c>
      <c r="F25" s="162">
        <v>3.7459048541364401</v>
      </c>
      <c r="G25" s="162">
        <v>2.6980117860097592</v>
      </c>
      <c r="H25" s="162">
        <v>2.2008920815990232</v>
      </c>
      <c r="I25" s="162">
        <v>2.4975046674166981</v>
      </c>
      <c r="J25" s="162">
        <v>2.5031580653418688</v>
      </c>
      <c r="K25" s="163">
        <v>3.1597421147104301</v>
      </c>
      <c r="L25" s="161">
        <v>0.7444105813820161</v>
      </c>
      <c r="M25" s="162">
        <v>3.2750673959280197</v>
      </c>
      <c r="N25" s="162">
        <v>3.1720035220142777</v>
      </c>
      <c r="O25" s="162">
        <v>4.9765805831505388</v>
      </c>
      <c r="P25" s="162">
        <v>4.4883701674513121</v>
      </c>
      <c r="Q25" s="162">
        <v>3.0394833463199427</v>
      </c>
      <c r="R25" s="162">
        <v>3.3026906296889234</v>
      </c>
      <c r="S25" s="162">
        <v>3.4680808681789679</v>
      </c>
      <c r="T25" s="162">
        <v>3.5626843936619319</v>
      </c>
      <c r="U25" s="163">
        <v>4.2205428337230151</v>
      </c>
      <c r="V25" s="224">
        <v>31.955181400000001</v>
      </c>
    </row>
    <row r="26" spans="1:22" x14ac:dyDescent="0.2">
      <c r="A26" s="160">
        <v>42129</v>
      </c>
      <c r="B26" s="161">
        <v>0.80097282988924046</v>
      </c>
      <c r="C26" s="162">
        <v>2.4332255077001879</v>
      </c>
      <c r="D26" s="162">
        <v>2.1039177978015813</v>
      </c>
      <c r="E26" s="162">
        <v>3.7740984377940103</v>
      </c>
      <c r="F26" s="162">
        <v>3.6215285767241148</v>
      </c>
      <c r="G26" s="162">
        <v>2.6988353174229722</v>
      </c>
      <c r="H26" s="162">
        <v>2.2089358601454601</v>
      </c>
      <c r="I26" s="162">
        <v>2.6205125325250798</v>
      </c>
      <c r="J26" s="162">
        <v>2.5218007977265655</v>
      </c>
      <c r="K26" s="163">
        <v>3.1336553268124323</v>
      </c>
      <c r="L26" s="161">
        <v>0.74437190158124622</v>
      </c>
      <c r="M26" s="162">
        <v>3.3273963178112087</v>
      </c>
      <c r="N26" s="162">
        <v>2.920245397879043</v>
      </c>
      <c r="O26" s="162">
        <v>4.9166101034818599</v>
      </c>
      <c r="P26" s="162">
        <v>4.411332702254132</v>
      </c>
      <c r="Q26" s="162">
        <v>3.0395885736888757</v>
      </c>
      <c r="R26" s="162">
        <v>3.5382020712686333</v>
      </c>
      <c r="S26" s="162">
        <v>3.5710260350775198</v>
      </c>
      <c r="T26" s="162">
        <v>3.5771126565764266</v>
      </c>
      <c r="U26" s="163">
        <v>3.8514807388040375</v>
      </c>
      <c r="V26" s="224">
        <v>25.852491090000001</v>
      </c>
    </row>
    <row r="27" spans="1:22" x14ac:dyDescent="0.2">
      <c r="A27" s="160">
        <v>42130</v>
      </c>
      <c r="B27" s="161">
        <v>0.80097672913276374</v>
      </c>
      <c r="C27" s="162">
        <v>2.4329136689269122</v>
      </c>
      <c r="D27" s="162">
        <v>2.1045909068440376</v>
      </c>
      <c r="E27" s="162">
        <v>3.7363196083695187</v>
      </c>
      <c r="F27" s="162">
        <v>3.6549116890883142</v>
      </c>
      <c r="G27" s="162">
        <v>2.6984277325889114</v>
      </c>
      <c r="H27" s="162">
        <v>2.578198541792839</v>
      </c>
      <c r="I27" s="162">
        <v>2.4868028985056392</v>
      </c>
      <c r="J27" s="162">
        <v>2.5008781282473302</v>
      </c>
      <c r="K27" s="163">
        <v>3.0350801303176014</v>
      </c>
      <c r="L27" s="161">
        <v>0.74437401353711474</v>
      </c>
      <c r="M27" s="162">
        <v>3.2650508226413919</v>
      </c>
      <c r="N27" s="162">
        <v>2.9355693989249132</v>
      </c>
      <c r="O27" s="162">
        <v>4.9180514421751402</v>
      </c>
      <c r="P27" s="162">
        <v>4.4101796808523561</v>
      </c>
      <c r="Q27" s="162">
        <v>3.039397577311977</v>
      </c>
      <c r="R27" s="162">
        <v>3.6920768792186984</v>
      </c>
      <c r="S27" s="162">
        <v>3.3761091832923587</v>
      </c>
      <c r="T27" s="162">
        <v>3.4843104655931398</v>
      </c>
      <c r="U27" s="163">
        <v>3.767523261182641</v>
      </c>
      <c r="V27" s="224">
        <v>23.47158709</v>
      </c>
    </row>
    <row r="28" spans="1:22" x14ac:dyDescent="0.2">
      <c r="A28" s="160">
        <v>42131</v>
      </c>
      <c r="B28" s="161">
        <v>0.80098550298657556</v>
      </c>
      <c r="C28" s="162">
        <v>2.4726319990834722</v>
      </c>
      <c r="D28" s="162">
        <v>2.6189780919751828</v>
      </c>
      <c r="E28" s="162">
        <v>3.8004519739974376</v>
      </c>
      <c r="F28" s="162">
        <v>3.6579026196083611</v>
      </c>
      <c r="G28" s="162">
        <v>2.6982394807418286</v>
      </c>
      <c r="H28" s="162">
        <v>2.811410001860525</v>
      </c>
      <c r="I28" s="162">
        <v>3.1188705039479716</v>
      </c>
      <c r="J28" s="162">
        <v>3.1291881566633677</v>
      </c>
      <c r="K28" s="163">
        <v>3.0544918767162805</v>
      </c>
      <c r="L28" s="161">
        <v>0.74437876573902306</v>
      </c>
      <c r="M28" s="162">
        <v>3.3287442893719699</v>
      </c>
      <c r="N28" s="162">
        <v>3.2610737912461416</v>
      </c>
      <c r="O28" s="162">
        <v>4.9406995570839864</v>
      </c>
      <c r="P28" s="162">
        <v>4.4238786297563868</v>
      </c>
      <c r="Q28" s="162">
        <v>3.0394693313238288</v>
      </c>
      <c r="R28" s="162">
        <v>3.6447359590835346</v>
      </c>
      <c r="S28" s="162">
        <v>3.9010021425572141</v>
      </c>
      <c r="T28" s="162">
        <v>3.7811593995826036</v>
      </c>
      <c r="U28" s="163">
        <v>4.5399213070143931</v>
      </c>
      <c r="V28" s="224">
        <v>26.312500750000002</v>
      </c>
    </row>
    <row r="29" spans="1:22" x14ac:dyDescent="0.2">
      <c r="A29" s="160">
        <v>42132</v>
      </c>
      <c r="B29" s="161">
        <v>0.800949759413774</v>
      </c>
      <c r="C29" s="162">
        <v>2.447807892179175</v>
      </c>
      <c r="D29" s="162">
        <v>2.436068350835884</v>
      </c>
      <c r="E29" s="162">
        <v>3.6624855567500552</v>
      </c>
      <c r="F29" s="162">
        <v>3.6034330427783843</v>
      </c>
      <c r="G29" s="162">
        <v>2.6377109354761017</v>
      </c>
      <c r="H29" s="162">
        <v>2.3461923027839391</v>
      </c>
      <c r="I29" s="162">
        <v>2.5080289979616106</v>
      </c>
      <c r="J29" s="162">
        <v>2.5458703892465326</v>
      </c>
      <c r="K29" s="163">
        <v>3.0348663190461624</v>
      </c>
      <c r="L29" s="161">
        <v>0.74439460942472646</v>
      </c>
      <c r="M29" s="162">
        <v>3.4431507607567813</v>
      </c>
      <c r="N29" s="162">
        <v>3.6111890972304757</v>
      </c>
      <c r="O29" s="162">
        <v>4.8223332710567108</v>
      </c>
      <c r="P29" s="162">
        <v>4.4972235245384438</v>
      </c>
      <c r="Q29" s="162">
        <v>2.9881498792324934</v>
      </c>
      <c r="R29" s="162">
        <v>3.6920057610467434</v>
      </c>
      <c r="S29" s="162">
        <v>3.4780232424243138</v>
      </c>
      <c r="T29" s="162">
        <v>3.5894888768374336</v>
      </c>
      <c r="U29" s="163">
        <v>4.1350384802207607</v>
      </c>
      <c r="V29" s="224">
        <v>22.050161060000001</v>
      </c>
    </row>
    <row r="30" spans="1:22" x14ac:dyDescent="0.2">
      <c r="A30" s="160">
        <v>42135</v>
      </c>
      <c r="B30" s="161">
        <v>0.80098908745705832</v>
      </c>
      <c r="C30" s="162">
        <v>2.4771455030853735</v>
      </c>
      <c r="D30" s="162">
        <v>2.1381048237258944</v>
      </c>
      <c r="E30" s="162">
        <v>3.8303559083524279</v>
      </c>
      <c r="F30" s="162">
        <v>3.5895864760896226</v>
      </c>
      <c r="G30" s="162">
        <v>2.6739491095662542</v>
      </c>
      <c r="H30" s="162">
        <v>2.3001832027460636</v>
      </c>
      <c r="I30" s="162">
        <v>2.4959835187497648</v>
      </c>
      <c r="J30" s="162">
        <v>2.4999365809352798</v>
      </c>
      <c r="K30" s="163">
        <v>3.1268457602453688</v>
      </c>
      <c r="L30" s="161">
        <v>0.74438873227841029</v>
      </c>
      <c r="M30" s="162">
        <v>3.4152231387663434</v>
      </c>
      <c r="N30" s="162">
        <v>3.0321999943114215</v>
      </c>
      <c r="O30" s="162">
        <v>4.9895188075526784</v>
      </c>
      <c r="P30" s="162">
        <v>4.4727604429761554</v>
      </c>
      <c r="Q30" s="162">
        <v>3.0191661232652116</v>
      </c>
      <c r="R30" s="162">
        <v>3.673136793883645</v>
      </c>
      <c r="S30" s="162">
        <v>3.4752563437112571</v>
      </c>
      <c r="T30" s="162">
        <v>3.5645272403992045</v>
      </c>
      <c r="U30" s="163">
        <v>4.2230522613876245</v>
      </c>
      <c r="V30" s="224">
        <v>25.351102730000001</v>
      </c>
    </row>
    <row r="31" spans="1:22" x14ac:dyDescent="0.2">
      <c r="A31" s="160">
        <v>42136</v>
      </c>
      <c r="B31" s="161">
        <v>0.80098908745705832</v>
      </c>
      <c r="C31" s="162">
        <v>2.4680258101947254</v>
      </c>
      <c r="D31" s="162">
        <v>2.133325313525706</v>
      </c>
      <c r="E31" s="162">
        <v>3.7164127536481173</v>
      </c>
      <c r="F31" s="162">
        <v>3.6066961925798644</v>
      </c>
      <c r="G31" s="162">
        <v>2.6739542885731309</v>
      </c>
      <c r="H31" s="162">
        <v>2.2135787288711555</v>
      </c>
      <c r="I31" s="162">
        <v>2.4704283841315706</v>
      </c>
      <c r="J31" s="162">
        <v>2.5104830256879462</v>
      </c>
      <c r="K31" s="163">
        <v>3.0471084585436836</v>
      </c>
      <c r="L31" s="161">
        <v>0.74438873227841029</v>
      </c>
      <c r="M31" s="162">
        <v>3.4021532510984023</v>
      </c>
      <c r="N31" s="162">
        <v>3.0134115749521047</v>
      </c>
      <c r="O31" s="162">
        <v>4.8604929322421677</v>
      </c>
      <c r="P31" s="162">
        <v>4.4636918408579982</v>
      </c>
      <c r="Q31" s="162">
        <v>3.0191707267304353</v>
      </c>
      <c r="R31" s="162">
        <v>3.348864074405046</v>
      </c>
      <c r="S31" s="162">
        <v>3.4200408117372785</v>
      </c>
      <c r="T31" s="162">
        <v>3.5627736583697556</v>
      </c>
      <c r="U31" s="163">
        <v>4.1408301700075922</v>
      </c>
      <c r="V31" s="224">
        <v>21.186858099999998</v>
      </c>
    </row>
    <row r="32" spans="1:22" x14ac:dyDescent="0.2">
      <c r="A32" s="160">
        <v>42137</v>
      </c>
      <c r="B32" s="161">
        <v>0.80097478456088855</v>
      </c>
      <c r="C32" s="162">
        <v>2.4623540999710953</v>
      </c>
      <c r="D32" s="162">
        <v>2.1369836389756665</v>
      </c>
      <c r="E32" s="162">
        <v>3.7699562217459741</v>
      </c>
      <c r="F32" s="162">
        <v>3.6019503375707673</v>
      </c>
      <c r="G32" s="162">
        <v>2.6746779951707813</v>
      </c>
      <c r="H32" s="162">
        <v>2.2166653471624</v>
      </c>
      <c r="I32" s="162">
        <v>2.5548173639276563</v>
      </c>
      <c r="J32" s="162">
        <v>2.6123392926236457</v>
      </c>
      <c r="K32" s="163">
        <v>3.061676444278064</v>
      </c>
      <c r="L32" s="161">
        <v>0.74440816825822242</v>
      </c>
      <c r="M32" s="162">
        <v>3.3227667943898567</v>
      </c>
      <c r="N32" s="162">
        <v>2.9020139438873422</v>
      </c>
      <c r="O32" s="162">
        <v>4.9140352582340041</v>
      </c>
      <c r="P32" s="162">
        <v>4.5047921562563511</v>
      </c>
      <c r="Q32" s="162">
        <v>3.019073669196676</v>
      </c>
      <c r="R32" s="162">
        <v>3.3617230814850099</v>
      </c>
      <c r="S32" s="162">
        <v>3.4982186045261812</v>
      </c>
      <c r="T32" s="162">
        <v>3.5154490997464047</v>
      </c>
      <c r="U32" s="163">
        <v>4.527154749594593</v>
      </c>
      <c r="V32" s="224">
        <v>26.664782599999999</v>
      </c>
    </row>
    <row r="33" spans="1:22" x14ac:dyDescent="0.2">
      <c r="A33" s="160">
        <v>42138</v>
      </c>
      <c r="B33" s="161">
        <v>0.80095463395129696</v>
      </c>
      <c r="C33" s="162">
        <v>2.4458992329588085</v>
      </c>
      <c r="D33" s="162">
        <v>2.5329755569415702</v>
      </c>
      <c r="E33" s="162">
        <v>3.7388071143703874</v>
      </c>
      <c r="F33" s="162">
        <v>3.5982978536562671</v>
      </c>
      <c r="G33" s="162">
        <v>2.6992347700313801</v>
      </c>
      <c r="H33" s="162">
        <v>2.7315243578524302</v>
      </c>
      <c r="I33" s="162">
        <v>2.545597469569802</v>
      </c>
      <c r="J33" s="162">
        <v>2.9683551047561378</v>
      </c>
      <c r="K33" s="163">
        <v>3.096543584384897</v>
      </c>
      <c r="L33" s="161">
        <v>0.74439725048972083</v>
      </c>
      <c r="M33" s="162">
        <v>3.3103002964637986</v>
      </c>
      <c r="N33" s="162">
        <v>3.1797093796522504</v>
      </c>
      <c r="O33" s="162">
        <v>4.9209790151851172</v>
      </c>
      <c r="P33" s="162">
        <v>4.4700893269485613</v>
      </c>
      <c r="Q33" s="162">
        <v>3.0396053066909814</v>
      </c>
      <c r="R33" s="162">
        <v>3.9283427528236547</v>
      </c>
      <c r="S33" s="162">
        <v>3.4865823975585388</v>
      </c>
      <c r="T33" s="162">
        <v>3.7775328305072264</v>
      </c>
      <c r="U33" s="163">
        <v>4.5794040445595128</v>
      </c>
      <c r="V33" s="224">
        <v>21.958681160000001</v>
      </c>
    </row>
    <row r="34" spans="1:22" x14ac:dyDescent="0.2">
      <c r="A34" s="160">
        <v>42139</v>
      </c>
      <c r="B34" s="161">
        <v>0.80098778710924312</v>
      </c>
      <c r="C34" s="162">
        <v>2.4458313805451124</v>
      </c>
      <c r="D34" s="162">
        <v>2.5269179017211991</v>
      </c>
      <c r="E34" s="162">
        <v>3.7211485575270777</v>
      </c>
      <c r="F34" s="162">
        <v>3.6249399236568456</v>
      </c>
      <c r="G34" s="162">
        <v>2.6988410683050996</v>
      </c>
      <c r="H34" s="162">
        <v>2.6572150163337516</v>
      </c>
      <c r="I34" s="162">
        <v>2.4897772464961996</v>
      </c>
      <c r="J34" s="162">
        <v>2.9663798204785614</v>
      </c>
      <c r="K34" s="163">
        <v>3.0638227349976663</v>
      </c>
      <c r="L34" s="161">
        <v>0.74438802791641068</v>
      </c>
      <c r="M34" s="162">
        <v>3.2556166508563762</v>
      </c>
      <c r="N34" s="162">
        <v>3.1211022910893114</v>
      </c>
      <c r="O34" s="162">
        <v>4.8883142042166581</v>
      </c>
      <c r="P34" s="162">
        <v>4.5250630883603806</v>
      </c>
      <c r="Q34" s="162">
        <v>3.0393143194198342</v>
      </c>
      <c r="R34" s="162">
        <v>3.7251683652233605</v>
      </c>
      <c r="S34" s="162">
        <v>3.3983162456823082</v>
      </c>
      <c r="T34" s="162">
        <v>3.7217944603809374</v>
      </c>
      <c r="U34" s="163">
        <v>4.1887509144940553</v>
      </c>
      <c r="V34" s="224">
        <v>34.576817820000002</v>
      </c>
    </row>
    <row r="35" spans="1:22" x14ac:dyDescent="0.2">
      <c r="A35" s="160">
        <v>42142</v>
      </c>
      <c r="B35" s="161">
        <v>0.80098778710924312</v>
      </c>
      <c r="C35" s="162">
        <v>2.486545974458326</v>
      </c>
      <c r="D35" s="162">
        <v>2.5232381263921786</v>
      </c>
      <c r="E35" s="162">
        <v>3.7481813899144285</v>
      </c>
      <c r="F35" s="162">
        <v>3.5980356524467583</v>
      </c>
      <c r="G35" s="162">
        <v>2.6742655001338798</v>
      </c>
      <c r="H35" s="162">
        <v>2.665446351615703</v>
      </c>
      <c r="I35" s="162">
        <v>2.5003543698099508</v>
      </c>
      <c r="J35" s="162">
        <v>2.9283806058724187</v>
      </c>
      <c r="K35" s="163">
        <v>3.0445710847224534</v>
      </c>
      <c r="L35" s="161">
        <v>0.74438802791641068</v>
      </c>
      <c r="M35" s="162">
        <v>3.3486486914141778</v>
      </c>
      <c r="N35" s="162">
        <v>3.0792555495422747</v>
      </c>
      <c r="O35" s="162">
        <v>4.918145713435484</v>
      </c>
      <c r="P35" s="162">
        <v>4.4941607879684202</v>
      </c>
      <c r="Q35" s="162">
        <v>3.0189019155205066</v>
      </c>
      <c r="R35" s="162">
        <v>3.6924517012084661</v>
      </c>
      <c r="S35" s="162">
        <v>3.3814568849812847</v>
      </c>
      <c r="T35" s="162">
        <v>3.7490987525762964</v>
      </c>
      <c r="U35" s="163">
        <v>4.102860746499549</v>
      </c>
      <c r="V35" s="224">
        <v>20.24422032</v>
      </c>
    </row>
    <row r="36" spans="1:22" x14ac:dyDescent="0.2">
      <c r="A36" s="160">
        <v>42143</v>
      </c>
      <c r="B36" s="161">
        <v>0.81711998175370937</v>
      </c>
      <c r="C36" s="162">
        <v>2.1330783607684376</v>
      </c>
      <c r="D36" s="162">
        <v>2.7293384627086761</v>
      </c>
      <c r="E36" s="162">
        <v>3.86948397069215</v>
      </c>
      <c r="F36" s="162">
        <v>3.6877020992546954</v>
      </c>
      <c r="G36" s="162">
        <v>2.7140833015158035</v>
      </c>
      <c r="H36" s="162">
        <v>3.020280579575084</v>
      </c>
      <c r="I36" s="162">
        <v>3.1492984755572531</v>
      </c>
      <c r="J36" s="162">
        <v>2.7095050554518272</v>
      </c>
      <c r="K36" s="163">
        <v>3.3274885741516287</v>
      </c>
      <c r="L36" s="161">
        <v>0.75787102622834446</v>
      </c>
      <c r="M36" s="162">
        <v>3.3771376280450975</v>
      </c>
      <c r="N36" s="162">
        <v>3.3059031000657839</v>
      </c>
      <c r="O36" s="162">
        <v>5.0166168960947966</v>
      </c>
      <c r="P36" s="162">
        <v>4.5596059375939566</v>
      </c>
      <c r="Q36" s="162">
        <v>3.058829426907252</v>
      </c>
      <c r="R36" s="162">
        <v>4.1724399189113441</v>
      </c>
      <c r="S36" s="162">
        <v>3.8110892223223671</v>
      </c>
      <c r="T36" s="162">
        <v>3.7097282092381114</v>
      </c>
      <c r="U36" s="163">
        <v>4.0275135505222117</v>
      </c>
      <c r="V36" s="224">
        <v>28.270054290000001</v>
      </c>
    </row>
    <row r="37" spans="1:22" x14ac:dyDescent="0.2">
      <c r="A37" s="160">
        <v>42144</v>
      </c>
      <c r="B37" s="161">
        <v>0.81715279438267063</v>
      </c>
      <c r="C37" s="162">
        <v>2.0438283468612459</v>
      </c>
      <c r="D37" s="162">
        <v>2.159601781699501</v>
      </c>
      <c r="E37" s="162">
        <v>3.7451500308017898</v>
      </c>
      <c r="F37" s="162">
        <v>3.6042837740398306</v>
      </c>
      <c r="G37" s="162">
        <v>2.6649829964654042</v>
      </c>
      <c r="H37" s="162">
        <v>2.3171711303543945</v>
      </c>
      <c r="I37" s="162">
        <v>2.5097131972884585</v>
      </c>
      <c r="J37" s="162">
        <v>2.4981761233425748</v>
      </c>
      <c r="K37" s="163">
        <v>3.0140196344006114</v>
      </c>
      <c r="L37" s="161">
        <v>0.75787256668079495</v>
      </c>
      <c r="M37" s="162">
        <v>3.3093666517764233</v>
      </c>
      <c r="N37" s="162">
        <v>3.161705284908384</v>
      </c>
      <c r="O37" s="162">
        <v>4.9477627308604726</v>
      </c>
      <c r="P37" s="162">
        <v>4.420011383782886</v>
      </c>
      <c r="Q37" s="162">
        <v>3.0178108655905915</v>
      </c>
      <c r="R37" s="162">
        <v>3.6748285939574408</v>
      </c>
      <c r="S37" s="162">
        <v>3.4228998500548595</v>
      </c>
      <c r="T37" s="162">
        <v>3.5645578343802096</v>
      </c>
      <c r="U37" s="163">
        <v>4.1097453029609641</v>
      </c>
      <c r="V37" s="224">
        <v>42.320341599999999</v>
      </c>
    </row>
    <row r="38" spans="1:22" x14ac:dyDescent="0.2">
      <c r="A38" s="160">
        <v>42145</v>
      </c>
      <c r="B38" s="161">
        <v>0.81702869879134743</v>
      </c>
      <c r="C38" s="162">
        <v>2.1211897526011758</v>
      </c>
      <c r="D38" s="162">
        <v>2.1540841459772122</v>
      </c>
      <c r="E38" s="162">
        <v>3.7390609478760881</v>
      </c>
      <c r="F38" s="162">
        <v>3.6248662186577674</v>
      </c>
      <c r="G38" s="162">
        <v>2.7138672498233141</v>
      </c>
      <c r="H38" s="162">
        <v>2.2567941816201489</v>
      </c>
      <c r="I38" s="162">
        <v>2.5442117010690044</v>
      </c>
      <c r="J38" s="162">
        <v>2.5630526921129659</v>
      </c>
      <c r="K38" s="163">
        <v>3.0766542080382786</v>
      </c>
      <c r="L38" s="161">
        <v>0.74427200702287954</v>
      </c>
      <c r="M38" s="162">
        <v>3.4079936926883896</v>
      </c>
      <c r="N38" s="162">
        <v>2.9402002172753297</v>
      </c>
      <c r="O38" s="162">
        <v>4.9460483193417941</v>
      </c>
      <c r="P38" s="162">
        <v>4.4303235799475802</v>
      </c>
      <c r="Q38" s="162">
        <v>3.0588919342617467</v>
      </c>
      <c r="R38" s="162">
        <v>3.4403932358995601</v>
      </c>
      <c r="S38" s="162">
        <v>3.4101550598538828</v>
      </c>
      <c r="T38" s="162">
        <v>3.6064124313250896</v>
      </c>
      <c r="U38" s="163">
        <v>4.163573133961747</v>
      </c>
      <c r="V38" s="224">
        <v>23.745282589999999</v>
      </c>
    </row>
    <row r="39" spans="1:22" x14ac:dyDescent="0.2">
      <c r="A39" s="160">
        <v>42146</v>
      </c>
      <c r="B39" s="161">
        <v>0.81703159169483741</v>
      </c>
      <c r="C39" s="162">
        <v>2.0683751050107078</v>
      </c>
      <c r="D39" s="162">
        <v>2.152332265505037</v>
      </c>
      <c r="E39" s="162">
        <v>3.7368452213268148</v>
      </c>
      <c r="F39" s="162">
        <v>3.6128483202787152</v>
      </c>
      <c r="G39" s="162">
        <v>2.7139826351710878</v>
      </c>
      <c r="H39" s="162">
        <v>2.2475195708440774</v>
      </c>
      <c r="I39" s="162">
        <v>2.509358244479392</v>
      </c>
      <c r="J39" s="162">
        <v>2.5651722962366881</v>
      </c>
      <c r="K39" s="163">
        <v>3.0718340309122416</v>
      </c>
      <c r="L39" s="161">
        <v>0.744303446699909</v>
      </c>
      <c r="M39" s="162">
        <v>3.3311112714662543</v>
      </c>
      <c r="N39" s="162">
        <v>2.9921131509586956</v>
      </c>
      <c r="O39" s="162">
        <v>4.8920878533443117</v>
      </c>
      <c r="P39" s="162">
        <v>4.4368744987489173</v>
      </c>
      <c r="Q39" s="162">
        <v>3.0570979114886652</v>
      </c>
      <c r="R39" s="162">
        <v>3.4929910435374114</v>
      </c>
      <c r="S39" s="162">
        <v>3.4722924579862178</v>
      </c>
      <c r="T39" s="162">
        <v>3.6198723815525491</v>
      </c>
      <c r="U39" s="163">
        <v>4.1616915573788367</v>
      </c>
      <c r="V39" s="224">
        <v>29.426275449999999</v>
      </c>
    </row>
    <row r="40" spans="1:22" x14ac:dyDescent="0.2">
      <c r="A40" s="160">
        <v>42150</v>
      </c>
      <c r="B40" s="161">
        <v>0.81702055827259312</v>
      </c>
      <c r="C40" s="162">
        <v>2.0665765429689582</v>
      </c>
      <c r="D40" s="162">
        <v>2.1683148297088017</v>
      </c>
      <c r="E40" s="162">
        <v>3.7572215324021321</v>
      </c>
      <c r="F40" s="162">
        <v>3.5865794486858897</v>
      </c>
      <c r="G40" s="162">
        <v>2.713890398968315</v>
      </c>
      <c r="H40" s="162">
        <v>2.4209290625049604</v>
      </c>
      <c r="I40" s="162">
        <v>2.7214638932092958</v>
      </c>
      <c r="J40" s="162">
        <v>2.5695439441577106</v>
      </c>
      <c r="K40" s="163">
        <v>3.1492863180961388</v>
      </c>
      <c r="L40" s="161">
        <v>0.74426234104456868</v>
      </c>
      <c r="M40" s="162">
        <v>3.4223276085951189</v>
      </c>
      <c r="N40" s="162">
        <v>2.9932434124656031</v>
      </c>
      <c r="O40" s="162">
        <v>4.9060018408020367</v>
      </c>
      <c r="P40" s="162">
        <v>4.3867288699390823</v>
      </c>
      <c r="Q40" s="162">
        <v>3.0572456193525537</v>
      </c>
      <c r="R40" s="162">
        <v>3.7948491917643157</v>
      </c>
      <c r="S40" s="162">
        <v>3.828667508250458</v>
      </c>
      <c r="T40" s="162">
        <v>3.6934862231875769</v>
      </c>
      <c r="U40" s="163">
        <v>4.2273899937125394</v>
      </c>
      <c r="V40" s="224">
        <v>34.428514010000001</v>
      </c>
    </row>
    <row r="41" spans="1:22" x14ac:dyDescent="0.2">
      <c r="A41" s="160">
        <v>42151</v>
      </c>
      <c r="B41" s="161">
        <v>0.81696933569146424</v>
      </c>
      <c r="C41" s="162">
        <v>2.0647068880747748</v>
      </c>
      <c r="D41" s="162">
        <v>2.1512859445035626</v>
      </c>
      <c r="E41" s="162">
        <v>3.7556706065792129</v>
      </c>
      <c r="F41" s="162">
        <v>3.6025222219666775</v>
      </c>
      <c r="G41" s="162">
        <v>2.6891882061363073</v>
      </c>
      <c r="H41" s="162">
        <v>2.2554737901578452</v>
      </c>
      <c r="I41" s="162">
        <v>2.5299199957405523</v>
      </c>
      <c r="J41" s="162">
        <v>2.5708933051087852</v>
      </c>
      <c r="K41" s="163">
        <v>3.0667507768280573</v>
      </c>
      <c r="L41" s="161">
        <v>0.74426971668554165</v>
      </c>
      <c r="M41" s="162">
        <v>3.4646226190716263</v>
      </c>
      <c r="N41" s="162">
        <v>3.0788281687968411</v>
      </c>
      <c r="O41" s="162">
        <v>5.3194623625805066</v>
      </c>
      <c r="P41" s="162">
        <v>4.4484950494781721</v>
      </c>
      <c r="Q41" s="162">
        <v>3.0910882167459857</v>
      </c>
      <c r="R41" s="162">
        <v>3.6363319880447964</v>
      </c>
      <c r="S41" s="162">
        <v>3.7395384538460053</v>
      </c>
      <c r="T41" s="162">
        <v>3.731980784037749</v>
      </c>
      <c r="U41" s="163">
        <v>3.8318477113334919</v>
      </c>
      <c r="V41" s="224">
        <v>22.192088729999998</v>
      </c>
    </row>
    <row r="42" spans="1:22" x14ac:dyDescent="0.2">
      <c r="A42" s="160">
        <v>42152</v>
      </c>
      <c r="B42" s="161">
        <v>0.81702866385253403</v>
      </c>
      <c r="C42" s="162">
        <v>2.0882336533185493</v>
      </c>
      <c r="D42" s="162">
        <v>2.1563739046238153</v>
      </c>
      <c r="E42" s="162">
        <v>3.7405128339279998</v>
      </c>
      <c r="F42" s="162">
        <v>3.6111041327367941</v>
      </c>
      <c r="G42" s="162">
        <v>2.7137066354092485</v>
      </c>
      <c r="H42" s="162">
        <v>2.2404244273802636</v>
      </c>
      <c r="I42" s="162">
        <v>2.5561482881927078</v>
      </c>
      <c r="J42" s="162">
        <v>2.5359495793905942</v>
      </c>
      <c r="K42" s="163">
        <v>3.099209354552559</v>
      </c>
      <c r="L42" s="161">
        <v>0.74426673118602527</v>
      </c>
      <c r="M42" s="162">
        <v>3.3889763636280299</v>
      </c>
      <c r="N42" s="162">
        <v>3.0482273500997397</v>
      </c>
      <c r="O42" s="162">
        <v>5.2859690541082385</v>
      </c>
      <c r="P42" s="162">
        <v>4.3828544283223119</v>
      </c>
      <c r="Q42" s="162">
        <v>3.0574482738603748</v>
      </c>
      <c r="R42" s="162">
        <v>3.4558847566641684</v>
      </c>
      <c r="S42" s="162">
        <v>3.4936723116124608</v>
      </c>
      <c r="T42" s="162">
        <v>3.6513613921898287</v>
      </c>
      <c r="U42" s="163">
        <v>3.8218800203649579</v>
      </c>
      <c r="V42" s="224">
        <v>37.935652320000003</v>
      </c>
    </row>
    <row r="43" spans="1:22" x14ac:dyDescent="0.2">
      <c r="A43" s="160">
        <v>42156</v>
      </c>
      <c r="B43" s="161">
        <v>0.81702866385253403</v>
      </c>
      <c r="C43" s="162">
        <v>2.0845815542815282</v>
      </c>
      <c r="D43" s="162">
        <v>2.1321821991148733</v>
      </c>
      <c r="E43" s="162">
        <v>3.8185003317288571</v>
      </c>
      <c r="F43" s="162">
        <v>3.6247083573678531</v>
      </c>
      <c r="G43" s="162">
        <v>2.7137126375026273</v>
      </c>
      <c r="H43" s="162">
        <v>2.2598209150307627</v>
      </c>
      <c r="I43" s="162">
        <v>2.5675841591139275</v>
      </c>
      <c r="J43" s="162">
        <v>2.5442050519792079</v>
      </c>
      <c r="K43" s="163">
        <v>3.0621143407586655</v>
      </c>
      <c r="L43" s="161">
        <v>0.74426673118602527</v>
      </c>
      <c r="M43" s="162">
        <v>3.3895972881879106</v>
      </c>
      <c r="N43" s="162">
        <v>3.0167202410373473</v>
      </c>
      <c r="O43" s="162">
        <v>5.1068112981201894</v>
      </c>
      <c r="P43" s="162">
        <v>4.4114634077431871</v>
      </c>
      <c r="Q43" s="162">
        <v>3.0588288293713717</v>
      </c>
      <c r="R43" s="162">
        <v>3.4789357660665661</v>
      </c>
      <c r="S43" s="162">
        <v>3.5199030828335851</v>
      </c>
      <c r="T43" s="162">
        <v>3.4903228489643485</v>
      </c>
      <c r="U43" s="163">
        <v>4.165727449242838</v>
      </c>
      <c r="V43" s="224">
        <v>34.237469660000002</v>
      </c>
    </row>
    <row r="44" spans="1:22" x14ac:dyDescent="0.2">
      <c r="A44" s="160">
        <v>42157</v>
      </c>
      <c r="B44" s="161">
        <v>0.81702866385253403</v>
      </c>
      <c r="C44" s="162">
        <v>2.1391480468272897</v>
      </c>
      <c r="D44" s="162">
        <v>2.31000702614147</v>
      </c>
      <c r="E44" s="162">
        <v>3.7369839918049799</v>
      </c>
      <c r="F44" s="162">
        <v>3.6072443557365981</v>
      </c>
      <c r="G44" s="162">
        <v>2.6482787544366451</v>
      </c>
      <c r="H44" s="162">
        <v>2.4064941550826733</v>
      </c>
      <c r="I44" s="162">
        <v>2.7040202925140493</v>
      </c>
      <c r="J44" s="162">
        <v>2.7666468229514329</v>
      </c>
      <c r="K44" s="163">
        <v>3.246017483144501</v>
      </c>
      <c r="L44" s="161">
        <v>0.74426673118602527</v>
      </c>
      <c r="M44" s="162">
        <v>3.4243033802400977</v>
      </c>
      <c r="N44" s="162">
        <v>3.1097940762016134</v>
      </c>
      <c r="O44" s="162">
        <v>5.0169702401343024</v>
      </c>
      <c r="P44" s="162">
        <v>4.3950999669616104</v>
      </c>
      <c r="Q44" s="162">
        <v>3.0030596058214356</v>
      </c>
      <c r="R44" s="162">
        <v>3.8071810335525029</v>
      </c>
      <c r="S44" s="162">
        <v>3.5343611158520454</v>
      </c>
      <c r="T44" s="162">
        <v>3.6752425533130926</v>
      </c>
      <c r="U44" s="163">
        <v>4.3307067255106455</v>
      </c>
      <c r="V44" s="224">
        <v>30.116482640000001</v>
      </c>
    </row>
    <row r="45" spans="1:22" x14ac:dyDescent="0.2">
      <c r="A45" s="160">
        <v>42158</v>
      </c>
      <c r="B45" s="161">
        <v>0.81702833961672527</v>
      </c>
      <c r="C45" s="162">
        <v>2.0741379159237798</v>
      </c>
      <c r="D45" s="162">
        <v>2.1242471869900053</v>
      </c>
      <c r="E45" s="162">
        <v>3.7422140320670048</v>
      </c>
      <c r="F45" s="162">
        <v>3.7112343558994438</v>
      </c>
      <c r="G45" s="162">
        <v>2.7140678718892248</v>
      </c>
      <c r="H45" s="162">
        <v>2.321774594176286</v>
      </c>
      <c r="I45" s="162">
        <v>2.5468095430063595</v>
      </c>
      <c r="J45" s="162">
        <v>2.5435472510946249</v>
      </c>
      <c r="K45" s="163">
        <v>3.1366184957439529</v>
      </c>
      <c r="L45" s="161">
        <v>0.73070622705214339</v>
      </c>
      <c r="M45" s="162">
        <v>3.250638963896185</v>
      </c>
      <c r="N45" s="162">
        <v>2.9416641488094419</v>
      </c>
      <c r="O45" s="162">
        <v>5.0158190274272174</v>
      </c>
      <c r="P45" s="162">
        <v>4.3244971137289445</v>
      </c>
      <c r="Q45" s="162">
        <v>3.078722924708984</v>
      </c>
      <c r="R45" s="162">
        <v>3.4605619122669835</v>
      </c>
      <c r="S45" s="162">
        <v>3.3973839137565807</v>
      </c>
      <c r="T45" s="162">
        <v>3.5412166703999417</v>
      </c>
      <c r="U45" s="163">
        <v>4.2648304718243848</v>
      </c>
      <c r="V45" s="224">
        <v>30.22643587</v>
      </c>
    </row>
    <row r="46" spans="1:22" x14ac:dyDescent="0.2">
      <c r="A46" s="160">
        <v>42159</v>
      </c>
      <c r="B46" s="161">
        <v>0.81701796462575316</v>
      </c>
      <c r="C46" s="162">
        <v>2.1495878897425933</v>
      </c>
      <c r="D46" s="162">
        <v>2.1278749450810492</v>
      </c>
      <c r="E46" s="162">
        <v>3.7634147615484737</v>
      </c>
      <c r="F46" s="162">
        <v>3.6569158825096557</v>
      </c>
      <c r="G46" s="162">
        <v>2.7137184749807046</v>
      </c>
      <c r="H46" s="162">
        <v>2.3098331773633514</v>
      </c>
      <c r="I46" s="162">
        <v>2.6951390893667124</v>
      </c>
      <c r="J46" s="162">
        <v>2.6178204899217929</v>
      </c>
      <c r="K46" s="163">
        <v>3.1136390330150605</v>
      </c>
      <c r="L46" s="161">
        <v>0.73070130398950051</v>
      </c>
      <c r="M46" s="162">
        <v>3.2761062288369849</v>
      </c>
      <c r="N46" s="162">
        <v>2.9623496785590926</v>
      </c>
      <c r="O46" s="162">
        <v>5.0554988727463641</v>
      </c>
      <c r="P46" s="162">
        <v>4.5685772477072888</v>
      </c>
      <c r="Q46" s="162">
        <v>3.0590300464827274</v>
      </c>
      <c r="R46" s="162">
        <v>3.4324024338955819</v>
      </c>
      <c r="S46" s="162">
        <v>3.5276267317394421</v>
      </c>
      <c r="T46" s="162">
        <v>3.5963356604002858</v>
      </c>
      <c r="U46" s="163">
        <v>4.2558648484610275</v>
      </c>
      <c r="V46" s="224">
        <v>26.929243660000001</v>
      </c>
    </row>
    <row r="47" spans="1:22" x14ac:dyDescent="0.2">
      <c r="A47" s="160">
        <v>42160</v>
      </c>
      <c r="B47" s="161">
        <v>0.81701439847117219</v>
      </c>
      <c r="C47" s="162">
        <v>2.1830147751216025</v>
      </c>
      <c r="D47" s="162">
        <v>2.1370348470285205</v>
      </c>
      <c r="E47" s="162">
        <v>3.7510494915986521</v>
      </c>
      <c r="F47" s="162">
        <v>3.6328738675615511</v>
      </c>
      <c r="G47" s="162">
        <v>2.651796440056013</v>
      </c>
      <c r="H47" s="162">
        <v>2.5994039511259404</v>
      </c>
      <c r="I47" s="162">
        <v>2.5357022955492359</v>
      </c>
      <c r="J47" s="162">
        <v>2.5909227810330346</v>
      </c>
      <c r="K47" s="163">
        <v>3.0975515790102368</v>
      </c>
      <c r="L47" s="161">
        <v>0.73069961180488818</v>
      </c>
      <c r="M47" s="162">
        <v>3.3391686183184532</v>
      </c>
      <c r="N47" s="162">
        <v>2.9297146655873871</v>
      </c>
      <c r="O47" s="162">
        <v>5.0250701175999337</v>
      </c>
      <c r="P47" s="162">
        <v>4.5198678914781176</v>
      </c>
      <c r="Q47" s="162">
        <v>3.0062533254038293</v>
      </c>
      <c r="R47" s="162">
        <v>3.6211761677977283</v>
      </c>
      <c r="S47" s="162">
        <v>3.4731706679389363</v>
      </c>
      <c r="T47" s="162">
        <v>3.7117844816177175</v>
      </c>
      <c r="U47" s="163">
        <v>3.8742696014134381</v>
      </c>
      <c r="V47" s="224">
        <v>22.744798410000001</v>
      </c>
    </row>
    <row r="48" spans="1:22" x14ac:dyDescent="0.2">
      <c r="A48" s="160">
        <v>42163</v>
      </c>
      <c r="B48" s="161">
        <v>0.81701796462575316</v>
      </c>
      <c r="C48" s="162">
        <v>2.1945866198187232</v>
      </c>
      <c r="D48" s="162">
        <v>2.1371990572564998</v>
      </c>
      <c r="E48" s="162">
        <v>3.7566143560218039</v>
      </c>
      <c r="F48" s="162">
        <v>3.5970247155594341</v>
      </c>
      <c r="G48" s="162">
        <v>2.7133430679893218</v>
      </c>
      <c r="H48" s="162">
        <v>2.2940495302523378</v>
      </c>
      <c r="I48" s="162">
        <v>2.5632764662725593</v>
      </c>
      <c r="J48" s="162">
        <v>2.5631621902969277</v>
      </c>
      <c r="K48" s="163">
        <v>2.9113359909857821</v>
      </c>
      <c r="L48" s="161">
        <v>0.73070130398950051</v>
      </c>
      <c r="M48" s="162">
        <v>3.4186549363099306</v>
      </c>
      <c r="N48" s="162">
        <v>3.1038879795957306</v>
      </c>
      <c r="O48" s="162">
        <v>5.0475814541641411</v>
      </c>
      <c r="P48" s="162">
        <v>4.51135665798102</v>
      </c>
      <c r="Q48" s="162">
        <v>3.0587184950450488</v>
      </c>
      <c r="R48" s="162">
        <v>3.5309313803736377</v>
      </c>
      <c r="S48" s="162">
        <v>3.4681979379345953</v>
      </c>
      <c r="T48" s="162">
        <v>3.5911949944229118</v>
      </c>
      <c r="U48" s="163">
        <v>3.721119675490034</v>
      </c>
      <c r="V48" s="224">
        <v>22.504007699999999</v>
      </c>
    </row>
    <row r="49" spans="1:22" x14ac:dyDescent="0.2">
      <c r="A49" s="160">
        <v>42164</v>
      </c>
      <c r="B49" s="161">
        <v>0.81701796462575316</v>
      </c>
      <c r="C49" s="162">
        <v>2.1110581422456187</v>
      </c>
      <c r="D49" s="162">
        <v>2.1698426067914047</v>
      </c>
      <c r="E49" s="162">
        <v>3.7809122811269686</v>
      </c>
      <c r="F49" s="162">
        <v>3.7132687079293705</v>
      </c>
      <c r="G49" s="162">
        <v>2.7464027920600564</v>
      </c>
      <c r="H49" s="162">
        <v>2.3641437234627514</v>
      </c>
      <c r="I49" s="162">
        <v>2.5827019321135012</v>
      </c>
      <c r="J49" s="162">
        <v>2.6307327213765501</v>
      </c>
      <c r="K49" s="163">
        <v>3.1301551074070373</v>
      </c>
      <c r="L49" s="161">
        <v>0.73070130398950051</v>
      </c>
      <c r="M49" s="162">
        <v>3.3330607578388332</v>
      </c>
      <c r="N49" s="162">
        <v>3.125890167268746</v>
      </c>
      <c r="O49" s="162">
        <v>5.0401514682327564</v>
      </c>
      <c r="P49" s="162">
        <v>4.5899035669238106</v>
      </c>
      <c r="Q49" s="162">
        <v>3.072394156498222</v>
      </c>
      <c r="R49" s="162">
        <v>3.585368686207961</v>
      </c>
      <c r="S49" s="162">
        <v>3.4728910692895272</v>
      </c>
      <c r="T49" s="162">
        <v>3.5988090049711676</v>
      </c>
      <c r="U49" s="163">
        <v>3.8875750428979465</v>
      </c>
      <c r="V49" s="224">
        <v>23.499489400000002</v>
      </c>
    </row>
    <row r="50" spans="1:22" x14ac:dyDescent="0.2">
      <c r="A50" s="160">
        <v>42165</v>
      </c>
      <c r="B50" s="161">
        <v>0.81701666782755589</v>
      </c>
      <c r="C50" s="162">
        <v>2.0941833737713829</v>
      </c>
      <c r="D50" s="162">
        <v>2.1316930802137346</v>
      </c>
      <c r="E50" s="162">
        <v>3.7564569649504493</v>
      </c>
      <c r="F50" s="162">
        <v>3.6535307629084399</v>
      </c>
      <c r="G50" s="162">
        <v>2.7137690539164976</v>
      </c>
      <c r="H50" s="162">
        <v>2.2434283410930482</v>
      </c>
      <c r="I50" s="162">
        <v>2.5597885592647134</v>
      </c>
      <c r="J50" s="162">
        <v>2.5420148353294199</v>
      </c>
      <c r="K50" s="163">
        <v>3.0985097313295102</v>
      </c>
      <c r="L50" s="161">
        <v>0.73070068864264659</v>
      </c>
      <c r="M50" s="162">
        <v>3.3332897516825395</v>
      </c>
      <c r="N50" s="162">
        <v>3.1110252588318517</v>
      </c>
      <c r="O50" s="162">
        <v>5.0461502234006268</v>
      </c>
      <c r="P50" s="162">
        <v>4.5512315589860588</v>
      </c>
      <c r="Q50" s="162">
        <v>3.0585462274164925</v>
      </c>
      <c r="R50" s="162">
        <v>3.4904874775489816</v>
      </c>
      <c r="S50" s="162">
        <v>3.4673511866631146</v>
      </c>
      <c r="T50" s="162">
        <v>3.5657815354974027</v>
      </c>
      <c r="U50" s="163">
        <v>3.8813505343126855</v>
      </c>
      <c r="V50" s="224">
        <v>24.030195679999999</v>
      </c>
    </row>
    <row r="51" spans="1:22" x14ac:dyDescent="0.2">
      <c r="A51" s="160">
        <v>42166</v>
      </c>
      <c r="B51" s="161">
        <v>0.81701796462575316</v>
      </c>
      <c r="C51" s="162">
        <v>2.1308374415343772</v>
      </c>
      <c r="D51" s="162">
        <v>2.1914575660579967</v>
      </c>
      <c r="E51" s="162">
        <v>3.8241188480427168</v>
      </c>
      <c r="F51" s="162">
        <v>3.7343688500599312</v>
      </c>
      <c r="G51" s="162">
        <v>2.7786855814864251</v>
      </c>
      <c r="H51" s="162">
        <v>2.3092385964488575</v>
      </c>
      <c r="I51" s="162">
        <v>2.6086271944792454</v>
      </c>
      <c r="J51" s="162">
        <v>2.6266237914319381</v>
      </c>
      <c r="K51" s="163">
        <v>3.1347576223695532</v>
      </c>
      <c r="L51" s="161">
        <v>0.73070130398950051</v>
      </c>
      <c r="M51" s="162">
        <v>3.3605118024141625</v>
      </c>
      <c r="N51" s="162">
        <v>3.1510910736907398</v>
      </c>
      <c r="O51" s="162">
        <v>5.122321006793487</v>
      </c>
      <c r="P51" s="162">
        <v>4.6059611355095216</v>
      </c>
      <c r="Q51" s="162">
        <v>3.112324414770431</v>
      </c>
      <c r="R51" s="162">
        <v>3.5520525545253201</v>
      </c>
      <c r="S51" s="162">
        <v>3.5067263072048145</v>
      </c>
      <c r="T51" s="162">
        <v>3.6139589958766538</v>
      </c>
      <c r="U51" s="163">
        <v>3.924238682806207</v>
      </c>
      <c r="V51" s="224">
        <v>23.562495429999998</v>
      </c>
    </row>
    <row r="52" spans="1:22" x14ac:dyDescent="0.2">
      <c r="A52" s="160">
        <v>42167</v>
      </c>
      <c r="B52" s="161">
        <v>0.81700953573803636</v>
      </c>
      <c r="C52" s="162">
        <v>2.1255917048217938</v>
      </c>
      <c r="D52" s="162">
        <v>2.261522921902726</v>
      </c>
      <c r="E52" s="162">
        <v>3.8213283810634437</v>
      </c>
      <c r="F52" s="162">
        <v>3.776109477798864</v>
      </c>
      <c r="G52" s="162">
        <v>2.7779013493746185</v>
      </c>
      <c r="H52" s="162">
        <v>2.3210865225807202</v>
      </c>
      <c r="I52" s="162">
        <v>2.6049373374997127</v>
      </c>
      <c r="J52" s="162">
        <v>2.6261881179707367</v>
      </c>
      <c r="K52" s="163">
        <v>3.1661726229709783</v>
      </c>
      <c r="L52" s="161">
        <v>0.73069730437784275</v>
      </c>
      <c r="M52" s="162">
        <v>3.3332080462209945</v>
      </c>
      <c r="N52" s="162">
        <v>3.0657643655827678</v>
      </c>
      <c r="O52" s="162">
        <v>4.8109403790500815</v>
      </c>
      <c r="P52" s="162">
        <v>4.6272606922354234</v>
      </c>
      <c r="Q52" s="162">
        <v>3.1121945633248949</v>
      </c>
      <c r="R52" s="162">
        <v>3.4678552965356171</v>
      </c>
      <c r="S52" s="162">
        <v>3.5301987707548483</v>
      </c>
      <c r="T52" s="162">
        <v>3.6077433642486234</v>
      </c>
      <c r="U52" s="163">
        <v>4.670681493819572</v>
      </c>
      <c r="V52" s="224">
        <v>24.994903019999999</v>
      </c>
    </row>
    <row r="53" spans="1:22" x14ac:dyDescent="0.2">
      <c r="A53" s="160">
        <v>42170</v>
      </c>
      <c r="B53" s="161">
        <v>0.81701699202552636</v>
      </c>
      <c r="C53" s="162">
        <v>2.127223935586263</v>
      </c>
      <c r="D53" s="162">
        <v>2.2027568360762015</v>
      </c>
      <c r="E53" s="162">
        <v>3.7209598115692755</v>
      </c>
      <c r="F53" s="162">
        <v>3.7158350091723209</v>
      </c>
      <c r="G53" s="162">
        <v>2.7191991710101115</v>
      </c>
      <c r="H53" s="162">
        <v>2.3420827368466646</v>
      </c>
      <c r="I53" s="162">
        <v>2.5775380653961464</v>
      </c>
      <c r="J53" s="162">
        <v>2.5038494670290805</v>
      </c>
      <c r="K53" s="163">
        <v>3.095999472148423</v>
      </c>
      <c r="L53" s="161">
        <v>0.73070084247861056</v>
      </c>
      <c r="M53" s="162">
        <v>3.5694767739948561</v>
      </c>
      <c r="N53" s="162">
        <v>3.1521744174207682</v>
      </c>
      <c r="O53" s="162">
        <v>4.8518370861973059</v>
      </c>
      <c r="P53" s="162">
        <v>4.6645606749501125</v>
      </c>
      <c r="Q53" s="162">
        <v>3.1175704139587617</v>
      </c>
      <c r="R53" s="162">
        <v>3.7295658041849937</v>
      </c>
      <c r="S53" s="162">
        <v>3.6673922470787716</v>
      </c>
      <c r="T53" s="162">
        <v>3.7940498704577608</v>
      </c>
      <c r="U53" s="163">
        <v>4.6783996877153182</v>
      </c>
      <c r="V53" s="224">
        <v>32.284923640000002</v>
      </c>
    </row>
    <row r="54" spans="1:22" x14ac:dyDescent="0.2">
      <c r="A54" s="160">
        <v>42171</v>
      </c>
      <c r="B54" s="161">
        <v>0.81701861303115775</v>
      </c>
      <c r="C54" s="162">
        <v>2.1434181618002972</v>
      </c>
      <c r="D54" s="162">
        <v>2.2250448656666117</v>
      </c>
      <c r="E54" s="162">
        <v>3.7848438040734989</v>
      </c>
      <c r="F54" s="162">
        <v>3.7153824908395654</v>
      </c>
      <c r="G54" s="162">
        <v>2.7775756430386558</v>
      </c>
      <c r="H54" s="162">
        <v>2.3215090960213698</v>
      </c>
      <c r="I54" s="162">
        <v>2.6268554348028781</v>
      </c>
      <c r="J54" s="162">
        <v>2.6324525040464812</v>
      </c>
      <c r="K54" s="163">
        <v>3.1582494457638655</v>
      </c>
      <c r="L54" s="161">
        <v>0.73070161166592529</v>
      </c>
      <c r="M54" s="162">
        <v>3.375098902160834</v>
      </c>
      <c r="N54" s="162">
        <v>2.9844318495866351</v>
      </c>
      <c r="O54" s="162">
        <v>4.9190399346321927</v>
      </c>
      <c r="P54" s="162">
        <v>4.6012156677332898</v>
      </c>
      <c r="Q54" s="162">
        <v>3.1124658203018516</v>
      </c>
      <c r="R54" s="162">
        <v>3.5677980343443507</v>
      </c>
      <c r="S54" s="162">
        <v>3.5947219496969325</v>
      </c>
      <c r="T54" s="162">
        <v>3.6183758630954324</v>
      </c>
      <c r="U54" s="163">
        <v>4.6747657214935883</v>
      </c>
      <c r="V54" s="224">
        <v>25.451007480000001</v>
      </c>
    </row>
    <row r="55" spans="1:22" x14ac:dyDescent="0.2">
      <c r="A55" s="160">
        <v>42172</v>
      </c>
      <c r="B55" s="161">
        <v>0.81701861303115775</v>
      </c>
      <c r="C55" s="162">
        <v>2.1462761323145818</v>
      </c>
      <c r="D55" s="162">
        <v>2.2210382307157674</v>
      </c>
      <c r="E55" s="162">
        <v>3.8236339821066623</v>
      </c>
      <c r="F55" s="162">
        <v>3.7357673685599244</v>
      </c>
      <c r="G55" s="162">
        <v>2.7816370520575604</v>
      </c>
      <c r="H55" s="162">
        <v>2.3019443137201097</v>
      </c>
      <c r="I55" s="162">
        <v>2.6118503071164527</v>
      </c>
      <c r="J55" s="162">
        <v>2.6633009825165654</v>
      </c>
      <c r="K55" s="163">
        <v>3.2515144750749601</v>
      </c>
      <c r="L55" s="161">
        <v>0.73070161166592529</v>
      </c>
      <c r="M55" s="162">
        <v>3.543309195292967</v>
      </c>
      <c r="N55" s="162">
        <v>3.0821328005326882</v>
      </c>
      <c r="O55" s="162">
        <v>5.0714575367308221</v>
      </c>
      <c r="P55" s="162">
        <v>4.6268336517110766</v>
      </c>
      <c r="Q55" s="162">
        <v>3.1235051549567872</v>
      </c>
      <c r="R55" s="162">
        <v>3.5458519456397983</v>
      </c>
      <c r="S55" s="162">
        <v>3.5766790657541168</v>
      </c>
      <c r="T55" s="162">
        <v>3.7149091519419426</v>
      </c>
      <c r="U55" s="163">
        <v>4.7282323352529119</v>
      </c>
      <c r="V55" s="224">
        <v>24.423367880000001</v>
      </c>
    </row>
    <row r="56" spans="1:22" x14ac:dyDescent="0.2">
      <c r="A56" s="160">
        <v>42173</v>
      </c>
      <c r="B56" s="161">
        <v>0.81701861303115775</v>
      </c>
      <c r="C56" s="162">
        <v>2.0901294960713122</v>
      </c>
      <c r="D56" s="162">
        <v>2.1868866522459594</v>
      </c>
      <c r="E56" s="162">
        <v>3.7559571056126146</v>
      </c>
      <c r="F56" s="162">
        <v>3.8727474336269134</v>
      </c>
      <c r="G56" s="162">
        <v>2.7460497163906892</v>
      </c>
      <c r="H56" s="162">
        <v>2.3333829581193068</v>
      </c>
      <c r="I56" s="162">
        <v>2.7280555504483783</v>
      </c>
      <c r="J56" s="162">
        <v>2.6220387330041262</v>
      </c>
      <c r="K56" s="163">
        <v>3.1340344107448814</v>
      </c>
      <c r="L56" s="161">
        <v>0.73070161166592529</v>
      </c>
      <c r="M56" s="162">
        <v>3.3238151018720217</v>
      </c>
      <c r="N56" s="162">
        <v>2.9991853512669056</v>
      </c>
      <c r="O56" s="162">
        <v>4.9237490653833156</v>
      </c>
      <c r="P56" s="162">
        <v>4.7328117631984341</v>
      </c>
      <c r="Q56" s="162">
        <v>3.1048687056962234</v>
      </c>
      <c r="R56" s="162">
        <v>3.4275520850699497</v>
      </c>
      <c r="S56" s="162">
        <v>3.5744366361149407</v>
      </c>
      <c r="T56" s="162">
        <v>3.6468791993002028</v>
      </c>
      <c r="U56" s="163">
        <v>4.282174568816818</v>
      </c>
      <c r="V56" s="224">
        <v>24.430983609999998</v>
      </c>
    </row>
    <row r="57" spans="1:22" x14ac:dyDescent="0.2">
      <c r="A57" s="160">
        <v>42174</v>
      </c>
      <c r="B57" s="161">
        <v>0.81701634363063158</v>
      </c>
      <c r="C57" s="162">
        <v>2.0588580663234568</v>
      </c>
      <c r="D57" s="162">
        <v>2.1366017904565204</v>
      </c>
      <c r="E57" s="162">
        <v>3.7293306895971581</v>
      </c>
      <c r="F57" s="162">
        <v>3.6762700774609676</v>
      </c>
      <c r="G57" s="162">
        <v>2.7137827921393822</v>
      </c>
      <c r="H57" s="162">
        <v>2.2291679133954863</v>
      </c>
      <c r="I57" s="162">
        <v>2.5445912055281292</v>
      </c>
      <c r="J57" s="162">
        <v>2.5232433006541508</v>
      </c>
      <c r="K57" s="163">
        <v>3.1042455730603828</v>
      </c>
      <c r="L57" s="161">
        <v>0.73070053480718222</v>
      </c>
      <c r="M57" s="162">
        <v>3.4999953800685861</v>
      </c>
      <c r="N57" s="162">
        <v>3.0463380282885839</v>
      </c>
      <c r="O57" s="162">
        <v>4.9250891017027145</v>
      </c>
      <c r="P57" s="162">
        <v>4.8429736454716359</v>
      </c>
      <c r="Q57" s="162">
        <v>3.085317026257322</v>
      </c>
      <c r="R57" s="162">
        <v>3.6837350333814349</v>
      </c>
      <c r="S57" s="162">
        <v>3.5563427607242115</v>
      </c>
      <c r="T57" s="162">
        <v>3.6347567500891387</v>
      </c>
      <c r="U57" s="163">
        <v>4.2787001200518375</v>
      </c>
      <c r="V57" s="224">
        <v>26.741083719999999</v>
      </c>
    </row>
    <row r="58" spans="1:22" x14ac:dyDescent="0.2">
      <c r="A58" s="160">
        <v>42177</v>
      </c>
      <c r="B58" s="161">
        <v>0.8170153710461715</v>
      </c>
      <c r="C58" s="162">
        <v>2.0644063732108462</v>
      </c>
      <c r="D58" s="162">
        <v>2.1218613407012645</v>
      </c>
      <c r="E58" s="162">
        <v>3.729826192840195</v>
      </c>
      <c r="F58" s="162">
        <v>3.6720806905991714</v>
      </c>
      <c r="G58" s="162">
        <v>2.7137136721191122</v>
      </c>
      <c r="H58" s="162">
        <v>2.286956488895048</v>
      </c>
      <c r="I58" s="162">
        <v>2.5463877383965823</v>
      </c>
      <c r="J58" s="162">
        <v>2.5305175895990435</v>
      </c>
      <c r="K58" s="163">
        <v>3.087619827227281</v>
      </c>
      <c r="L58" s="161">
        <v>0.73070007330378495</v>
      </c>
      <c r="M58" s="162">
        <v>3.4677064375975868</v>
      </c>
      <c r="N58" s="162">
        <v>3.0306644065370629</v>
      </c>
      <c r="O58" s="162">
        <v>4.8992236381061529</v>
      </c>
      <c r="P58" s="162">
        <v>4.8179216006538077</v>
      </c>
      <c r="Q58" s="162">
        <v>3.0585761769346402</v>
      </c>
      <c r="R58" s="162">
        <v>3.5467651184700841</v>
      </c>
      <c r="S58" s="162">
        <v>3.5395959951889338</v>
      </c>
      <c r="T58" s="162">
        <v>3.6091233296257825</v>
      </c>
      <c r="U58" s="163">
        <v>4.2355089465634768</v>
      </c>
      <c r="V58" s="224">
        <v>25.435179789999999</v>
      </c>
    </row>
    <row r="59" spans="1:22" x14ac:dyDescent="0.2">
      <c r="A59" s="160">
        <v>42178</v>
      </c>
      <c r="B59" s="161">
        <v>0.81701796462575316</v>
      </c>
      <c r="C59" s="162">
        <v>2.0560128625711642</v>
      </c>
      <c r="D59" s="162">
        <v>2.1409313382299344</v>
      </c>
      <c r="E59" s="162">
        <v>3.7228741461381629</v>
      </c>
      <c r="F59" s="162">
        <v>3.7215884832364146</v>
      </c>
      <c r="G59" s="162">
        <v>2.7131742248368305</v>
      </c>
      <c r="H59" s="162">
        <v>2.2402680729985009</v>
      </c>
      <c r="I59" s="162">
        <v>2.5344258368603456</v>
      </c>
      <c r="J59" s="162">
        <v>2.5527882396941899</v>
      </c>
      <c r="K59" s="163">
        <v>3.0820170030153702</v>
      </c>
      <c r="L59" s="161">
        <v>0.73070130398950051</v>
      </c>
      <c r="M59" s="162">
        <v>3.4738257091971634</v>
      </c>
      <c r="N59" s="162">
        <v>3.0232599801273543</v>
      </c>
      <c r="O59" s="162">
        <v>4.8735470803218037</v>
      </c>
      <c r="P59" s="162">
        <v>4.8718799657275591</v>
      </c>
      <c r="Q59" s="162">
        <v>3.0588445573041798</v>
      </c>
      <c r="R59" s="162">
        <v>3.5075910479837291</v>
      </c>
      <c r="S59" s="162">
        <v>3.5343707251766769</v>
      </c>
      <c r="T59" s="162">
        <v>3.557538449995747</v>
      </c>
      <c r="U59" s="163">
        <v>4.234429965653745</v>
      </c>
      <c r="V59" s="224">
        <v>21.39647175</v>
      </c>
    </row>
    <row r="60" spans="1:22" x14ac:dyDescent="0.2">
      <c r="A60" s="160">
        <v>42179</v>
      </c>
      <c r="B60" s="161">
        <v>0.81701926144076631</v>
      </c>
      <c r="C60" s="162">
        <v>2.0630806647447786</v>
      </c>
      <c r="D60" s="162">
        <v>2.1510297704040786</v>
      </c>
      <c r="E60" s="162">
        <v>3.727083695869942</v>
      </c>
      <c r="F60" s="162">
        <v>3.6545121997505334</v>
      </c>
      <c r="G60" s="162">
        <v>2.7139793336911087</v>
      </c>
      <c r="H60" s="162">
        <v>2.2327692024493642</v>
      </c>
      <c r="I60" s="162">
        <v>2.5392284094514843</v>
      </c>
      <c r="J60" s="162">
        <v>2.5679248338116478</v>
      </c>
      <c r="K60" s="163">
        <v>3.0804194779654024</v>
      </c>
      <c r="L60" s="161">
        <v>0.7307019193443488</v>
      </c>
      <c r="M60" s="162">
        <v>3.2715192875912664</v>
      </c>
      <c r="N60" s="162">
        <v>2.9790446014214989</v>
      </c>
      <c r="O60" s="162">
        <v>4.7949858421134701</v>
      </c>
      <c r="P60" s="162">
        <v>4.5544429228504475</v>
      </c>
      <c r="Q60" s="162">
        <v>3.0587479928256651</v>
      </c>
      <c r="R60" s="162">
        <v>3.2989247810240196</v>
      </c>
      <c r="S60" s="162">
        <v>3.4796307986778694</v>
      </c>
      <c r="T60" s="162">
        <v>3.6244296867578476</v>
      </c>
      <c r="U60" s="163">
        <v>4.2171070792690211</v>
      </c>
      <c r="V60" s="224">
        <v>21.681577529999998</v>
      </c>
    </row>
    <row r="61" spans="1:22" x14ac:dyDescent="0.2">
      <c r="A61" s="160">
        <v>42180</v>
      </c>
      <c r="B61" s="161">
        <v>0.81702120669481393</v>
      </c>
      <c r="C61" s="162">
        <v>2.0580315508467519</v>
      </c>
      <c r="D61" s="162">
        <v>2.120831539924465</v>
      </c>
      <c r="E61" s="162">
        <v>3.7253935543755525</v>
      </c>
      <c r="F61" s="162">
        <v>3.6715718306114908</v>
      </c>
      <c r="G61" s="162">
        <v>2.7136876063817192</v>
      </c>
      <c r="H61" s="162">
        <v>2.2133221551290303</v>
      </c>
      <c r="I61" s="162">
        <v>2.50805440507221</v>
      </c>
      <c r="J61" s="162">
        <v>2.5308248298145766</v>
      </c>
      <c r="K61" s="163">
        <v>3.0827216845049161</v>
      </c>
      <c r="L61" s="161">
        <v>0.73070284239161121</v>
      </c>
      <c r="M61" s="162">
        <v>3.2720807719676377</v>
      </c>
      <c r="N61" s="162">
        <v>2.9314629873371616</v>
      </c>
      <c r="O61" s="162">
        <v>4.7464848126038364</v>
      </c>
      <c r="P61" s="162">
        <v>4.5891326415460476</v>
      </c>
      <c r="Q61" s="162">
        <v>3.0585966743188617</v>
      </c>
      <c r="R61" s="162">
        <v>3.3465584493315994</v>
      </c>
      <c r="S61" s="162">
        <v>3.4520439862966921</v>
      </c>
      <c r="T61" s="162">
        <v>3.5300953418027174</v>
      </c>
      <c r="U61" s="163">
        <v>4.2270637523525698</v>
      </c>
      <c r="V61" s="224">
        <v>28.881176929999999</v>
      </c>
    </row>
    <row r="62" spans="1:22" x14ac:dyDescent="0.2">
      <c r="A62" s="160">
        <v>42181</v>
      </c>
      <c r="B62" s="161">
        <v>0.81701796462575316</v>
      </c>
      <c r="C62" s="162">
        <v>1.9838452153136796</v>
      </c>
      <c r="D62" s="162">
        <v>2.0916605601530969</v>
      </c>
      <c r="E62" s="162">
        <v>3.6670654188625185</v>
      </c>
      <c r="F62" s="162">
        <v>3.5959000766776024</v>
      </c>
      <c r="G62" s="162">
        <v>2.6488081156588379</v>
      </c>
      <c r="H62" s="162">
        <v>2.165242867979039</v>
      </c>
      <c r="I62" s="162">
        <v>2.388961005488087</v>
      </c>
      <c r="J62" s="162">
        <v>2.4329341772341455</v>
      </c>
      <c r="K62" s="163">
        <v>3.0464937148147615</v>
      </c>
      <c r="L62" s="161">
        <v>0.73070130398950051</v>
      </c>
      <c r="M62" s="162">
        <v>3.4605608903059206</v>
      </c>
      <c r="N62" s="162">
        <v>2.9538827161682182</v>
      </c>
      <c r="O62" s="162">
        <v>4.7483664855959962</v>
      </c>
      <c r="P62" s="162">
        <v>4.3169254076331853</v>
      </c>
      <c r="Q62" s="162">
        <v>3.0582484098548242</v>
      </c>
      <c r="R62" s="162">
        <v>3.4883383898556937</v>
      </c>
      <c r="S62" s="162">
        <v>3.3290827059376653</v>
      </c>
      <c r="T62" s="162">
        <v>3.5386973515084796</v>
      </c>
      <c r="U62" s="163">
        <v>3.8652301590592795</v>
      </c>
      <c r="V62" s="224">
        <v>26.47759215</v>
      </c>
    </row>
    <row r="63" spans="1:22" x14ac:dyDescent="0.2">
      <c r="A63" s="160">
        <v>42184</v>
      </c>
      <c r="B63" s="161">
        <v>0.81701926144076631</v>
      </c>
      <c r="C63" s="162">
        <v>2.621169303007044</v>
      </c>
      <c r="D63" s="162">
        <v>2.6933580614758861</v>
      </c>
      <c r="E63" s="162">
        <v>4.2097869010381217</v>
      </c>
      <c r="F63" s="162">
        <v>4.1406191785194206</v>
      </c>
      <c r="G63" s="162">
        <v>2.9113832292625128</v>
      </c>
      <c r="H63" s="162">
        <v>2.8683985807981225</v>
      </c>
      <c r="I63" s="162">
        <v>3.1423363632197536</v>
      </c>
      <c r="J63" s="162">
        <v>3.1862152567189503</v>
      </c>
      <c r="K63" s="163">
        <v>3.9368505535288656</v>
      </c>
      <c r="L63" s="161">
        <v>0.7307019193443488</v>
      </c>
      <c r="M63" s="162">
        <v>3.8052116120619659</v>
      </c>
      <c r="N63" s="162">
        <v>3.3269260788884583</v>
      </c>
      <c r="O63" s="162">
        <v>5.002549956028683</v>
      </c>
      <c r="P63" s="162">
        <v>4.8082589850447617</v>
      </c>
      <c r="Q63" s="162">
        <v>3.0586903245564447</v>
      </c>
      <c r="R63" s="162">
        <v>3.9133346783312888</v>
      </c>
      <c r="S63" s="162">
        <v>3.938933330823422</v>
      </c>
      <c r="T63" s="162">
        <v>4.181724535264828</v>
      </c>
      <c r="U63" s="163">
        <v>4.7600927161787467</v>
      </c>
      <c r="V63" s="224">
        <v>28.936460820000001</v>
      </c>
    </row>
    <row r="64" spans="1:22" x14ac:dyDescent="0.2">
      <c r="A64" s="160">
        <v>42185</v>
      </c>
      <c r="B64" s="161">
        <v>0.8170153710461715</v>
      </c>
      <c r="C64" s="162">
        <v>1.9942194238706343</v>
      </c>
      <c r="D64" s="162">
        <v>2.0635545820001284</v>
      </c>
      <c r="E64" s="162">
        <v>3.6528922405675113</v>
      </c>
      <c r="F64" s="162">
        <v>3.5830907475781864</v>
      </c>
      <c r="G64" s="162">
        <v>2.6479196944178565</v>
      </c>
      <c r="H64" s="162">
        <v>2.5392798643686261</v>
      </c>
      <c r="I64" s="162">
        <v>2.4566966997721567</v>
      </c>
      <c r="J64" s="162">
        <v>2.4599944347784488</v>
      </c>
      <c r="K64" s="163">
        <v>3.0176403700566503</v>
      </c>
      <c r="L64" s="161">
        <v>0.73070007330378495</v>
      </c>
      <c r="M64" s="162">
        <v>3.285812577000859</v>
      </c>
      <c r="N64" s="162">
        <v>2.9600179417873691</v>
      </c>
      <c r="O64" s="162">
        <v>4.7689401593658252</v>
      </c>
      <c r="P64" s="162">
        <v>4.5334928497502442</v>
      </c>
      <c r="Q64" s="162">
        <v>3.0785235359919696</v>
      </c>
      <c r="R64" s="162">
        <v>3.4315507843988278</v>
      </c>
      <c r="S64" s="162">
        <v>3.4642600043798386</v>
      </c>
      <c r="T64" s="162">
        <v>3.585243500681031</v>
      </c>
      <c r="U64" s="163">
        <v>3.8244920237660316</v>
      </c>
      <c r="V64" s="224">
        <v>28.62424755</v>
      </c>
    </row>
    <row r="65" spans="1:22" x14ac:dyDescent="0.2">
      <c r="A65" s="170">
        <v>42186</v>
      </c>
      <c r="B65" s="171">
        <v>0.8170153710461715</v>
      </c>
      <c r="C65" s="172">
        <v>2.0543816557176915</v>
      </c>
      <c r="D65" s="172">
        <v>2.1512622746960899</v>
      </c>
      <c r="E65" s="172">
        <v>3.7251999086518799</v>
      </c>
      <c r="F65" s="172">
        <v>3.6535249318691547</v>
      </c>
      <c r="G65" s="172">
        <v>2.713552981558089</v>
      </c>
      <c r="H65" s="172">
        <v>2.2226293429686126</v>
      </c>
      <c r="I65" s="172">
        <v>2.518103827804997</v>
      </c>
      <c r="J65" s="172">
        <v>2.5318917075206815</v>
      </c>
      <c r="K65" s="173">
        <v>3.0875920228450799</v>
      </c>
      <c r="L65" s="171">
        <v>0.73070007330378495</v>
      </c>
      <c r="M65" s="172">
        <v>3.390696517590047</v>
      </c>
      <c r="N65" s="172">
        <v>2.9223319887294399</v>
      </c>
      <c r="O65" s="172">
        <v>4.7517303543613432</v>
      </c>
      <c r="P65" s="172">
        <v>4.5913182803216879</v>
      </c>
      <c r="Q65" s="172">
        <v>3.058486415757407</v>
      </c>
      <c r="R65" s="172">
        <v>3.4455876763653568</v>
      </c>
      <c r="S65" s="172">
        <v>3.4791110081265635</v>
      </c>
      <c r="T65" s="172">
        <v>3.4943192820056832</v>
      </c>
      <c r="U65" s="173">
        <v>3.8441892554201154</v>
      </c>
      <c r="V65" s="225">
        <v>23.616039170000001</v>
      </c>
    </row>
    <row r="66" spans="1:22" x14ac:dyDescent="0.2">
      <c r="A66" s="170">
        <v>42187</v>
      </c>
      <c r="B66" s="171">
        <v>0.8170075907109865</v>
      </c>
      <c r="C66" s="172">
        <v>2.045913353569317</v>
      </c>
      <c r="D66" s="172">
        <v>2.1254181224882864</v>
      </c>
      <c r="E66" s="172">
        <v>3.7328531164573797</v>
      </c>
      <c r="F66" s="172">
        <v>3.6577413655427975</v>
      </c>
      <c r="G66" s="172">
        <v>2.7136230703454989</v>
      </c>
      <c r="H66" s="172">
        <v>2.2384991881365184</v>
      </c>
      <c r="I66" s="172">
        <v>2.5220610240705357</v>
      </c>
      <c r="J66" s="172">
        <v>2.5278421916017648</v>
      </c>
      <c r="K66" s="173">
        <v>3.1027557160029469</v>
      </c>
      <c r="L66" s="171">
        <v>0.73069638143849902</v>
      </c>
      <c r="M66" s="172">
        <v>3.4654980432767037</v>
      </c>
      <c r="N66" s="172">
        <v>2.9971767820902477</v>
      </c>
      <c r="O66" s="172">
        <v>4.7613187640258863</v>
      </c>
      <c r="P66" s="172">
        <v>4.564805680957428</v>
      </c>
      <c r="Q66" s="172">
        <v>3.0578755783909766</v>
      </c>
      <c r="R66" s="172">
        <v>3.4794304177741484</v>
      </c>
      <c r="S66" s="172">
        <v>3.4253189863258782</v>
      </c>
      <c r="T66" s="172">
        <v>3.6132455681088196</v>
      </c>
      <c r="U66" s="173">
        <v>3.8399291882299504</v>
      </c>
      <c r="V66" s="225">
        <v>21.866156740000001</v>
      </c>
    </row>
    <row r="67" spans="1:22" x14ac:dyDescent="0.2">
      <c r="A67" s="170">
        <v>42188</v>
      </c>
      <c r="B67" s="171">
        <v>0.81701115662280954</v>
      </c>
      <c r="C67" s="172">
        <v>2.057970138819766</v>
      </c>
      <c r="D67" s="172">
        <v>2.1440099690483323</v>
      </c>
      <c r="E67" s="172">
        <v>3.7602187042536053</v>
      </c>
      <c r="F67" s="172">
        <v>3.6792137389433206</v>
      </c>
      <c r="G67" s="172">
        <v>2.7135049011844039</v>
      </c>
      <c r="H67" s="172">
        <v>2.240525357579215</v>
      </c>
      <c r="I67" s="172">
        <v>2.5185634466779319</v>
      </c>
      <c r="J67" s="172">
        <v>2.5214675280823982</v>
      </c>
      <c r="K67" s="173">
        <v>3.1020692096746658</v>
      </c>
      <c r="L67" s="171">
        <v>0.74275734117963255</v>
      </c>
      <c r="M67" s="172">
        <v>3.4151871162574312</v>
      </c>
      <c r="N67" s="172">
        <v>2.9639087535463862</v>
      </c>
      <c r="O67" s="172">
        <v>4.94580902795252</v>
      </c>
      <c r="P67" s="172">
        <v>4.587754132397186</v>
      </c>
      <c r="Q67" s="172">
        <v>3.0581413996702729</v>
      </c>
      <c r="R67" s="172">
        <v>3.390685788029014</v>
      </c>
      <c r="S67" s="172">
        <v>3.4946925842283911</v>
      </c>
      <c r="T67" s="172">
        <v>3.6108388983925077</v>
      </c>
      <c r="U67" s="173">
        <v>3.841461102920297</v>
      </c>
      <c r="V67" s="225">
        <v>32.705587790000003</v>
      </c>
    </row>
    <row r="68" spans="1:22" x14ac:dyDescent="0.2">
      <c r="A68" s="170">
        <v>42191</v>
      </c>
      <c r="B68" s="171">
        <v>0.81701569523994055</v>
      </c>
      <c r="C68" s="172">
        <v>2.0531591435006611</v>
      </c>
      <c r="D68" s="172">
        <v>2.1612953202605252</v>
      </c>
      <c r="E68" s="172">
        <v>3.7344717561611964</v>
      </c>
      <c r="F68" s="172">
        <v>3.6608700854687761</v>
      </c>
      <c r="G68" s="172">
        <v>2.7152752507094826</v>
      </c>
      <c r="H68" s="172">
        <v>2.2271878507554783</v>
      </c>
      <c r="I68" s="172">
        <v>2.5217739759032876</v>
      </c>
      <c r="J68" s="172">
        <v>2.5349797234216198</v>
      </c>
      <c r="K68" s="173">
        <v>3.0791524632157588</v>
      </c>
      <c r="L68" s="171">
        <v>0.74275976809701305</v>
      </c>
      <c r="M68" s="172">
        <v>3.4632087799295745</v>
      </c>
      <c r="N68" s="172">
        <v>3.0402167792672086</v>
      </c>
      <c r="O68" s="172">
        <v>4.9035434686354469</v>
      </c>
      <c r="P68" s="172">
        <v>4.5791647069431498</v>
      </c>
      <c r="Q68" s="172">
        <v>3.0581071869683516</v>
      </c>
      <c r="R68" s="172">
        <v>3.4704247543782962</v>
      </c>
      <c r="S68" s="172">
        <v>3.5206391463114977</v>
      </c>
      <c r="T68" s="172">
        <v>3.6204098062475083</v>
      </c>
      <c r="U68" s="173">
        <v>3.838283798829575</v>
      </c>
      <c r="V68" s="225">
        <v>25.048150280000002</v>
      </c>
    </row>
    <row r="69" spans="1:22" x14ac:dyDescent="0.2">
      <c r="A69" s="170">
        <v>42192</v>
      </c>
      <c r="B69" s="171">
        <v>0.8170153710461715</v>
      </c>
      <c r="C69" s="172">
        <v>2.0415359993908853</v>
      </c>
      <c r="D69" s="172">
        <v>2.1237004653360825</v>
      </c>
      <c r="E69" s="172">
        <v>3.7563297422778481</v>
      </c>
      <c r="F69" s="172">
        <v>3.7909483191244036</v>
      </c>
      <c r="G69" s="172">
        <v>2.7140092323283498</v>
      </c>
      <c r="H69" s="172">
        <v>2.2669953614383949</v>
      </c>
      <c r="I69" s="172">
        <v>2.4971610558733301</v>
      </c>
      <c r="J69" s="172">
        <v>2.5838534174685543</v>
      </c>
      <c r="K69" s="173">
        <v>3.2107085936081865</v>
      </c>
      <c r="L69" s="171">
        <v>0.7427595947421114</v>
      </c>
      <c r="M69" s="172">
        <v>3.4507431958226356</v>
      </c>
      <c r="N69" s="172">
        <v>3.0042129838386518</v>
      </c>
      <c r="O69" s="172">
        <v>4.9211405017081553</v>
      </c>
      <c r="P69" s="172">
        <v>4.6940382132314848</v>
      </c>
      <c r="Q69" s="172">
        <v>3.058634559438024</v>
      </c>
      <c r="R69" s="172">
        <v>3.5006079549856595</v>
      </c>
      <c r="S69" s="172">
        <v>3.5177124493928957</v>
      </c>
      <c r="T69" s="172">
        <v>3.6503444894514989</v>
      </c>
      <c r="U69" s="173">
        <v>4.2965615606610728</v>
      </c>
      <c r="V69" s="225">
        <v>23.600027279999999</v>
      </c>
    </row>
    <row r="70" spans="1:22" x14ac:dyDescent="0.2">
      <c r="A70" s="170">
        <v>42193</v>
      </c>
      <c r="B70" s="171">
        <v>0.81700985991288699</v>
      </c>
      <c r="C70" s="172">
        <v>2.0597943952421862</v>
      </c>
      <c r="D70" s="172">
        <v>2.1265777338947887</v>
      </c>
      <c r="E70" s="172">
        <v>3.7342919732010649</v>
      </c>
      <c r="F70" s="172">
        <v>3.6965540896579321</v>
      </c>
      <c r="G70" s="172">
        <v>2.7138933250311394</v>
      </c>
      <c r="H70" s="172">
        <v>2.2141285659732461</v>
      </c>
      <c r="I70" s="172">
        <v>2.557404740265953</v>
      </c>
      <c r="J70" s="172">
        <v>2.521273923103565</v>
      </c>
      <c r="K70" s="173">
        <v>3.0657923185654208</v>
      </c>
      <c r="L70" s="171">
        <v>0.74275664779492734</v>
      </c>
      <c r="M70" s="172">
        <v>3.2291206689948546</v>
      </c>
      <c r="N70" s="172">
        <v>2.98384066220774</v>
      </c>
      <c r="O70" s="172">
        <v>4.7692396985526093</v>
      </c>
      <c r="P70" s="172">
        <v>4.3392139890526762</v>
      </c>
      <c r="Q70" s="172">
        <v>3.0588097255759199</v>
      </c>
      <c r="R70" s="172">
        <v>3.4504033717166718</v>
      </c>
      <c r="S70" s="172">
        <v>3.5120710525799708</v>
      </c>
      <c r="T70" s="172">
        <v>3.5656411363410925</v>
      </c>
      <c r="U70" s="173">
        <v>3.7808159627160296</v>
      </c>
      <c r="V70" s="225">
        <v>20.552397559999999</v>
      </c>
    </row>
    <row r="71" spans="1:22" x14ac:dyDescent="0.2">
      <c r="A71" s="170">
        <v>42194</v>
      </c>
      <c r="B71" s="171">
        <v>0.81700661821164533</v>
      </c>
      <c r="C71" s="172">
        <v>2.0366509028910209</v>
      </c>
      <c r="D71" s="172">
        <v>2.1417647694920499</v>
      </c>
      <c r="E71" s="172">
        <v>3.757480724731399</v>
      </c>
      <c r="F71" s="172">
        <v>3.7171796358861378</v>
      </c>
      <c r="G71" s="172">
        <v>2.7140370289091593</v>
      </c>
      <c r="H71" s="172">
        <v>2.2195157759486994</v>
      </c>
      <c r="I71" s="172">
        <v>2.4832416553943721</v>
      </c>
      <c r="J71" s="172">
        <v>2.4967426107491835</v>
      </c>
      <c r="K71" s="173">
        <v>3.0941298117014004</v>
      </c>
      <c r="L71" s="171">
        <v>0.74275491437255903</v>
      </c>
      <c r="M71" s="172">
        <v>3.4580006382730892</v>
      </c>
      <c r="N71" s="172">
        <v>3.0208829557499022</v>
      </c>
      <c r="O71" s="172">
        <v>5.183728581672308</v>
      </c>
      <c r="P71" s="172">
        <v>4.7867523095959745</v>
      </c>
      <c r="Q71" s="172">
        <v>3.0587165872566846</v>
      </c>
      <c r="R71" s="172">
        <v>3.459088198959499</v>
      </c>
      <c r="S71" s="172">
        <v>3.4671171300058883</v>
      </c>
      <c r="T71" s="172">
        <v>3.6307067664282822</v>
      </c>
      <c r="U71" s="173">
        <v>3.798387396498113</v>
      </c>
      <c r="V71" s="225">
        <v>21.990472359999998</v>
      </c>
    </row>
    <row r="72" spans="1:22" x14ac:dyDescent="0.2">
      <c r="A72" s="170">
        <v>42195</v>
      </c>
      <c r="B72" s="171">
        <v>0.8170072665434871</v>
      </c>
      <c r="C72" s="172">
        <v>2.0398597848962909</v>
      </c>
      <c r="D72" s="172">
        <v>2.1518883382565113</v>
      </c>
      <c r="E72" s="172">
        <v>3.7650773474517059</v>
      </c>
      <c r="F72" s="172">
        <v>3.6922548706421887</v>
      </c>
      <c r="G72" s="172">
        <v>2.7140791729327183</v>
      </c>
      <c r="H72" s="172">
        <v>2.2255279321250798</v>
      </c>
      <c r="I72" s="172">
        <v>2.5105838859470024</v>
      </c>
      <c r="J72" s="172">
        <v>2.5495676506458111</v>
      </c>
      <c r="K72" s="173">
        <v>3.1472617028226351</v>
      </c>
      <c r="L72" s="171">
        <v>0.74275526105253054</v>
      </c>
      <c r="M72" s="172">
        <v>3.4500601104495092</v>
      </c>
      <c r="N72" s="172">
        <v>3.0397036292768522</v>
      </c>
      <c r="O72" s="172">
        <v>5.1809107588915397</v>
      </c>
      <c r="P72" s="172">
        <v>4.7306777149698664</v>
      </c>
      <c r="Q72" s="172">
        <v>3.0586950150282877</v>
      </c>
      <c r="R72" s="172">
        <v>3.3941023755704456</v>
      </c>
      <c r="S72" s="172">
        <v>3.3939083358320246</v>
      </c>
      <c r="T72" s="172">
        <v>3.5971343960642099</v>
      </c>
      <c r="U72" s="173">
        <v>3.8533978413869963</v>
      </c>
      <c r="V72" s="225">
        <v>29.80334998</v>
      </c>
    </row>
    <row r="73" spans="1:22" x14ac:dyDescent="0.2">
      <c r="A73" s="170">
        <v>42198</v>
      </c>
      <c r="B73" s="171">
        <v>0.8170072665434871</v>
      </c>
      <c r="C73" s="172">
        <v>2.0299893225426704</v>
      </c>
      <c r="D73" s="172">
        <v>2.1771784013456785</v>
      </c>
      <c r="E73" s="172">
        <v>3.7699388623091812</v>
      </c>
      <c r="F73" s="172">
        <v>3.6835316473261037</v>
      </c>
      <c r="G73" s="172">
        <v>2.7145478760953212</v>
      </c>
      <c r="H73" s="172">
        <v>2.2276498675369885</v>
      </c>
      <c r="I73" s="172">
        <v>2.5269729563600243</v>
      </c>
      <c r="J73" s="172">
        <v>2.5239063870581484</v>
      </c>
      <c r="K73" s="173">
        <v>3.0672067613084701</v>
      </c>
      <c r="L73" s="171">
        <v>0.74275526105253054</v>
      </c>
      <c r="M73" s="172">
        <v>3.4442445899860918</v>
      </c>
      <c r="N73" s="172">
        <v>3.0199817553826165</v>
      </c>
      <c r="O73" s="172">
        <v>5.1894591679720401</v>
      </c>
      <c r="P73" s="172">
        <v>5.1863618597302121</v>
      </c>
      <c r="Q73" s="172">
        <v>3.0587180301202612</v>
      </c>
      <c r="R73" s="172">
        <v>3.5090902305670633</v>
      </c>
      <c r="S73" s="172">
        <v>3.6621750901751402</v>
      </c>
      <c r="T73" s="172">
        <v>3.6324363975293896</v>
      </c>
      <c r="U73" s="173">
        <v>3.8213380427958388</v>
      </c>
      <c r="V73" s="225">
        <v>28.005461910000001</v>
      </c>
    </row>
    <row r="74" spans="1:22" x14ac:dyDescent="0.2">
      <c r="A74" s="170">
        <v>42199</v>
      </c>
      <c r="B74" s="171">
        <v>0.81700694237704319</v>
      </c>
      <c r="C74" s="172">
        <v>2.0395045112322649</v>
      </c>
      <c r="D74" s="172">
        <v>2.1248657232115491</v>
      </c>
      <c r="E74" s="172">
        <v>3.7235173358990759</v>
      </c>
      <c r="F74" s="172">
        <v>3.668056632469562</v>
      </c>
      <c r="G74" s="172">
        <v>2.6917777460321131</v>
      </c>
      <c r="H74" s="172">
        <v>2.2278353319758422</v>
      </c>
      <c r="I74" s="172">
        <v>2.495372832688378</v>
      </c>
      <c r="J74" s="172">
        <v>2.529686013690057</v>
      </c>
      <c r="K74" s="173">
        <v>3.0841896441432555</v>
      </c>
      <c r="L74" s="171">
        <v>0.7427550877122634</v>
      </c>
      <c r="M74" s="172">
        <v>3.4442037573983129</v>
      </c>
      <c r="N74" s="172">
        <v>2.9231630996485776</v>
      </c>
      <c r="O74" s="172">
        <v>5.1782043410821759</v>
      </c>
      <c r="P74" s="172">
        <v>4.8533372842240512</v>
      </c>
      <c r="Q74" s="172">
        <v>3.0388106379847506</v>
      </c>
      <c r="R74" s="172">
        <v>3.3197305381392823</v>
      </c>
      <c r="S74" s="172">
        <v>3.3752849828889038</v>
      </c>
      <c r="T74" s="172">
        <v>3.5114261534591393</v>
      </c>
      <c r="U74" s="173">
        <v>3.4596340217715706</v>
      </c>
      <c r="V74" s="225">
        <v>29.541313880000001</v>
      </c>
    </row>
    <row r="75" spans="1:22" x14ac:dyDescent="0.2">
      <c r="A75" s="170">
        <v>42200</v>
      </c>
      <c r="B75" s="171">
        <v>0.81700629404730307</v>
      </c>
      <c r="C75" s="172">
        <v>2.0362667502822558</v>
      </c>
      <c r="D75" s="172">
        <v>2.1369480172195607</v>
      </c>
      <c r="E75" s="172">
        <v>3.7604133758573268</v>
      </c>
      <c r="F75" s="172">
        <v>3.6837291804847867</v>
      </c>
      <c r="G75" s="172">
        <v>2.6902817999342115</v>
      </c>
      <c r="H75" s="172">
        <v>2.213193903175489</v>
      </c>
      <c r="I75" s="172">
        <v>2.5133684346265683</v>
      </c>
      <c r="J75" s="172">
        <v>2.5567766210604783</v>
      </c>
      <c r="K75" s="173">
        <v>3.0936786576048139</v>
      </c>
      <c r="L75" s="171">
        <v>0.74275474103341732</v>
      </c>
      <c r="M75" s="172">
        <v>3.281986638891206</v>
      </c>
      <c r="N75" s="172">
        <v>2.9892042172524458</v>
      </c>
      <c r="O75" s="172">
        <v>5.1870061026311776</v>
      </c>
      <c r="P75" s="172">
        <v>4.3710601183362803</v>
      </c>
      <c r="Q75" s="172">
        <v>3.0387982745774811</v>
      </c>
      <c r="R75" s="172">
        <v>3.305455027431162</v>
      </c>
      <c r="S75" s="172">
        <v>3.3859537565246747</v>
      </c>
      <c r="T75" s="172">
        <v>3.5249500666837768</v>
      </c>
      <c r="U75" s="173">
        <v>4.1937187996282068</v>
      </c>
      <c r="V75" s="225">
        <v>28.90682425</v>
      </c>
    </row>
    <row r="76" spans="1:22" x14ac:dyDescent="0.2">
      <c r="A76" s="170">
        <v>42201</v>
      </c>
      <c r="B76" s="171">
        <v>0.8170072665434871</v>
      </c>
      <c r="C76" s="172">
        <v>2.1093857620562737</v>
      </c>
      <c r="D76" s="172">
        <v>2.2074135280925011</v>
      </c>
      <c r="E76" s="172">
        <v>3.8079321157793542</v>
      </c>
      <c r="F76" s="172">
        <v>3.8777426042564209</v>
      </c>
      <c r="G76" s="172">
        <v>2.6902214524352868</v>
      </c>
      <c r="H76" s="172">
        <v>2.3450765306570069</v>
      </c>
      <c r="I76" s="172">
        <v>2.6709204098722763</v>
      </c>
      <c r="J76" s="172">
        <v>2.5896469939243887</v>
      </c>
      <c r="K76" s="173">
        <v>3.099281240447338</v>
      </c>
      <c r="L76" s="171">
        <v>0.74275526105253054</v>
      </c>
      <c r="M76" s="172">
        <v>3.3259171988612031</v>
      </c>
      <c r="N76" s="172">
        <v>3.0067064411591597</v>
      </c>
      <c r="O76" s="172">
        <v>5.2185043113800145</v>
      </c>
      <c r="P76" s="172">
        <v>4.5105688980006233</v>
      </c>
      <c r="Q76" s="172">
        <v>3.0388515229091735</v>
      </c>
      <c r="R76" s="172">
        <v>3.3953089003636916</v>
      </c>
      <c r="S76" s="172">
        <v>3.5665788301183596</v>
      </c>
      <c r="T76" s="172">
        <v>3.5596776408484203</v>
      </c>
      <c r="U76" s="173">
        <v>4.5653716666256772</v>
      </c>
      <c r="V76" s="225">
        <v>45.620171710000001</v>
      </c>
    </row>
    <row r="77" spans="1:22" x14ac:dyDescent="0.2">
      <c r="A77" s="170">
        <v>42205</v>
      </c>
      <c r="B77" s="171">
        <v>0.81701342590562653</v>
      </c>
      <c r="C77" s="172">
        <v>2.1024629978947176</v>
      </c>
      <c r="D77" s="172">
        <v>2.182738380644853</v>
      </c>
      <c r="E77" s="172">
        <v>3.9090642612908448</v>
      </c>
      <c r="F77" s="172">
        <v>3.7111375726812534</v>
      </c>
      <c r="G77" s="172">
        <v>2.6319597672223893</v>
      </c>
      <c r="H77" s="172">
        <v>2.2941095754017491</v>
      </c>
      <c r="I77" s="172">
        <v>2.4972836171283941</v>
      </c>
      <c r="J77" s="172">
        <v>2.5116058471772869</v>
      </c>
      <c r="K77" s="173">
        <v>3.1079137702437905</v>
      </c>
      <c r="L77" s="171">
        <v>0.742758554624534</v>
      </c>
      <c r="M77" s="172">
        <v>3.3109806866035485</v>
      </c>
      <c r="N77" s="172">
        <v>2.9845006393800682</v>
      </c>
      <c r="O77" s="172">
        <v>5.3016252194831957</v>
      </c>
      <c r="P77" s="172">
        <v>4.4170032825335133</v>
      </c>
      <c r="Q77" s="172">
        <v>2.9900060109621127</v>
      </c>
      <c r="R77" s="172">
        <v>3.4035338980217897</v>
      </c>
      <c r="S77" s="172">
        <v>3.4583767142626662</v>
      </c>
      <c r="T77" s="172">
        <v>3.5366941869061783</v>
      </c>
      <c r="U77" s="173">
        <v>4.5694556844915795</v>
      </c>
      <c r="V77" s="225">
        <v>35.356105810000003</v>
      </c>
    </row>
    <row r="78" spans="1:22" x14ac:dyDescent="0.2">
      <c r="A78" s="170">
        <v>42206</v>
      </c>
      <c r="B78" s="171">
        <v>0.81702315198670095</v>
      </c>
      <c r="C78" s="172">
        <v>2.0391325581128568</v>
      </c>
      <c r="D78" s="172">
        <v>2.1374507939901224</v>
      </c>
      <c r="E78" s="172">
        <v>3.7516766491237563</v>
      </c>
      <c r="F78" s="172">
        <v>3.6948225019203482</v>
      </c>
      <c r="G78" s="172">
        <v>2.7136247544542291</v>
      </c>
      <c r="H78" s="172">
        <v>2.2302039932697055</v>
      </c>
      <c r="I78" s="172">
        <v>2.4969241632057164</v>
      </c>
      <c r="J78" s="172">
        <v>2.5235136518288193</v>
      </c>
      <c r="K78" s="173">
        <v>3.0627363764848523</v>
      </c>
      <c r="L78" s="171">
        <v>0.74276375541505468</v>
      </c>
      <c r="M78" s="172">
        <v>3.2831933120010821</v>
      </c>
      <c r="N78" s="172">
        <v>2.9256410268055735</v>
      </c>
      <c r="O78" s="172">
        <v>5.1491052931801731</v>
      </c>
      <c r="P78" s="172">
        <v>4.3876542085135251</v>
      </c>
      <c r="Q78" s="172">
        <v>3.0586383454368398</v>
      </c>
      <c r="R78" s="172">
        <v>3.2937933120475704</v>
      </c>
      <c r="S78" s="172">
        <v>3.4362307903107112</v>
      </c>
      <c r="T78" s="172">
        <v>3.5085805239758412</v>
      </c>
      <c r="U78" s="173">
        <v>4.1588475438592392</v>
      </c>
      <c r="V78" s="225">
        <v>29.085885189999999</v>
      </c>
    </row>
    <row r="79" spans="1:22" x14ac:dyDescent="0.2">
      <c r="A79" s="170">
        <v>42207</v>
      </c>
      <c r="B79" s="171">
        <v>0.81696964943211703</v>
      </c>
      <c r="C79" s="172">
        <v>1.9780444307444409</v>
      </c>
      <c r="D79" s="172">
        <v>2.0643101159609527</v>
      </c>
      <c r="E79" s="172">
        <v>3.6581867308249278</v>
      </c>
      <c r="F79" s="172">
        <v>3.6028089838078543</v>
      </c>
      <c r="G79" s="172">
        <v>2.649057355588667</v>
      </c>
      <c r="H79" s="172">
        <v>2.1578286877067674</v>
      </c>
      <c r="I79" s="172">
        <v>2.434909447786342</v>
      </c>
      <c r="J79" s="172">
        <v>2.4396467564393971</v>
      </c>
      <c r="K79" s="173">
        <v>3.0087001565171052</v>
      </c>
      <c r="L79" s="171">
        <v>0.74277735868119243</v>
      </c>
      <c r="M79" s="172">
        <v>3.3439933617329789</v>
      </c>
      <c r="N79" s="172">
        <v>2.9773128366290127</v>
      </c>
      <c r="O79" s="172">
        <v>5.2072298045416998</v>
      </c>
      <c r="P79" s="172">
        <v>4.3839895025506932</v>
      </c>
      <c r="Q79" s="172">
        <v>3.1132521270578111</v>
      </c>
      <c r="R79" s="172">
        <v>3.3427306497302727</v>
      </c>
      <c r="S79" s="172">
        <v>3.4890596702245529</v>
      </c>
      <c r="T79" s="172">
        <v>3.5419610476902279</v>
      </c>
      <c r="U79" s="173">
        <v>4.603910876151839</v>
      </c>
      <c r="V79" s="225">
        <v>22.359437199999999</v>
      </c>
    </row>
    <row r="80" spans="1:22" x14ac:dyDescent="0.2">
      <c r="A80" s="170">
        <v>42208</v>
      </c>
      <c r="B80" s="171">
        <v>0.8170335481299873</v>
      </c>
      <c r="C80" s="172">
        <v>2.0444445473059503</v>
      </c>
      <c r="D80" s="172">
        <v>2.13347652952078</v>
      </c>
      <c r="E80" s="172">
        <v>3.7711122492744145</v>
      </c>
      <c r="F80" s="172">
        <v>3.6797330780593072</v>
      </c>
      <c r="G80" s="172">
        <v>2.7139511035761985</v>
      </c>
      <c r="H80" s="172">
        <v>2.2246812132463449</v>
      </c>
      <c r="I80" s="172">
        <v>2.4911063000929468</v>
      </c>
      <c r="J80" s="172">
        <v>2.5134183998509125</v>
      </c>
      <c r="K80" s="173">
        <v>3.0883907046389028</v>
      </c>
      <c r="L80" s="171">
        <v>0.74275738908750277</v>
      </c>
      <c r="M80" s="172">
        <v>3.4050162126783157</v>
      </c>
      <c r="N80" s="172">
        <v>2.9006115690222849</v>
      </c>
      <c r="O80" s="172">
        <v>5.1910934337043164</v>
      </c>
      <c r="P80" s="172">
        <v>4.8283269738519587</v>
      </c>
      <c r="Q80" s="172">
        <v>3.0586194948229175</v>
      </c>
      <c r="R80" s="172">
        <v>3.2706879828573157</v>
      </c>
      <c r="S80" s="172">
        <v>3.4865384959621331</v>
      </c>
      <c r="T80" s="172">
        <v>3.5455547702347854</v>
      </c>
      <c r="U80" s="173">
        <v>4.180685828534215</v>
      </c>
      <c r="V80" s="225">
        <v>28.113955099999998</v>
      </c>
    </row>
    <row r="81" spans="1:22" x14ac:dyDescent="0.2">
      <c r="A81" s="170">
        <v>42209</v>
      </c>
      <c r="B81" s="171">
        <v>0.8170335481299873</v>
      </c>
      <c r="C81" s="172">
        <v>1.9990278071564362</v>
      </c>
      <c r="D81" s="172">
        <v>2.0750132714401701</v>
      </c>
      <c r="E81" s="172">
        <v>3.674051342593514</v>
      </c>
      <c r="F81" s="172">
        <v>3.5743667105698416</v>
      </c>
      <c r="G81" s="172">
        <v>2.6493466776085284</v>
      </c>
      <c r="H81" s="172">
        <v>2.146110081497882</v>
      </c>
      <c r="I81" s="172">
        <v>2.5644010032177298</v>
      </c>
      <c r="J81" s="172">
        <v>2.4378947430060496</v>
      </c>
      <c r="K81" s="173">
        <v>3.0122830541638836</v>
      </c>
      <c r="L81" s="171">
        <v>0.74275738908750277</v>
      </c>
      <c r="M81" s="172">
        <v>3.4716902717737206</v>
      </c>
      <c r="N81" s="172">
        <v>2.9897631743620785</v>
      </c>
      <c r="O81" s="172">
        <v>5.2281093221027364</v>
      </c>
      <c r="P81" s="172">
        <v>4.8601339631733724</v>
      </c>
      <c r="Q81" s="172">
        <v>3.1130097462130681</v>
      </c>
      <c r="R81" s="172">
        <v>3.5045088599324941</v>
      </c>
      <c r="S81" s="172">
        <v>3.6611708811813002</v>
      </c>
      <c r="T81" s="172">
        <v>3.6612170455745363</v>
      </c>
      <c r="U81" s="173">
        <v>3.8586496143129669</v>
      </c>
      <c r="V81" s="225">
        <v>26.38428863</v>
      </c>
    </row>
    <row r="82" spans="1:22" x14ac:dyDescent="0.2">
      <c r="A82" s="170">
        <v>42212</v>
      </c>
      <c r="B82" s="171">
        <v>0.81698358748793753</v>
      </c>
      <c r="C82" s="172">
        <v>2.094540897254082</v>
      </c>
      <c r="D82" s="172">
        <v>2.1455495181517543</v>
      </c>
      <c r="E82" s="172">
        <v>3.7829284495334199</v>
      </c>
      <c r="F82" s="172">
        <v>3.6959949973590631</v>
      </c>
      <c r="G82" s="172">
        <v>2.7139712637408064</v>
      </c>
      <c r="H82" s="172">
        <v>2.2140544737869625</v>
      </c>
      <c r="I82" s="172">
        <v>2.4867939486833817</v>
      </c>
      <c r="J82" s="172">
        <v>2.5018762206579424</v>
      </c>
      <c r="K82" s="173">
        <v>3.0800483287196991</v>
      </c>
      <c r="L82" s="171">
        <v>0.74276536973233054</v>
      </c>
      <c r="M82" s="172">
        <v>3.3207603623780209</v>
      </c>
      <c r="N82" s="172">
        <v>2.9689722368123737</v>
      </c>
      <c r="O82" s="172">
        <v>5.2047765186732677</v>
      </c>
      <c r="P82" s="172">
        <v>4.8368677094284509</v>
      </c>
      <c r="Q82" s="172">
        <v>3.0588358346384883</v>
      </c>
      <c r="R82" s="172">
        <v>3.4059226988131104</v>
      </c>
      <c r="S82" s="172">
        <v>3.4705504100043298</v>
      </c>
      <c r="T82" s="172">
        <v>3.5342233573707915</v>
      </c>
      <c r="U82" s="173">
        <v>4.1810391933918067</v>
      </c>
      <c r="V82" s="225">
        <v>26.128607649999999</v>
      </c>
    </row>
    <row r="83" spans="1:22" x14ac:dyDescent="0.2">
      <c r="A83" s="170">
        <v>42213</v>
      </c>
      <c r="B83" s="171">
        <v>0.81698358748793753</v>
      </c>
      <c r="C83" s="172">
        <v>2.0942797412735468</v>
      </c>
      <c r="D83" s="172">
        <v>2.1602774423741753</v>
      </c>
      <c r="E83" s="172">
        <v>3.7721943471030031</v>
      </c>
      <c r="F83" s="172">
        <v>3.702793688547942</v>
      </c>
      <c r="G83" s="172">
        <v>2.7138030817629621</v>
      </c>
      <c r="H83" s="172">
        <v>2.2192537039132603</v>
      </c>
      <c r="I83" s="172">
        <v>2.4627100887093021</v>
      </c>
      <c r="J83" s="172">
        <v>2.5092000957629019</v>
      </c>
      <c r="K83" s="173">
        <v>3.0847504207234833</v>
      </c>
      <c r="L83" s="171">
        <v>0.74276536973233054</v>
      </c>
      <c r="M83" s="172">
        <v>3.3288029069705236</v>
      </c>
      <c r="N83" s="172">
        <v>2.9951624951781253</v>
      </c>
      <c r="O83" s="172">
        <v>5.232984100086326</v>
      </c>
      <c r="P83" s="172">
        <v>4.5537566246625776</v>
      </c>
      <c r="Q83" s="172">
        <v>3.0860856030508352</v>
      </c>
      <c r="R83" s="172">
        <v>3.3439657274374075</v>
      </c>
      <c r="S83" s="172">
        <v>3.4237969057715234</v>
      </c>
      <c r="T83" s="172">
        <v>3.5335849902311907</v>
      </c>
      <c r="U83" s="173">
        <v>3.8529155855047272</v>
      </c>
      <c r="V83" s="225">
        <v>34.08069107</v>
      </c>
    </row>
    <row r="84" spans="1:22" x14ac:dyDescent="0.2">
      <c r="A84" s="170">
        <v>42214</v>
      </c>
      <c r="B84" s="171">
        <v>0.81697061210242761</v>
      </c>
      <c r="C84" s="172">
        <v>2.0416541745300663</v>
      </c>
      <c r="D84" s="172">
        <v>2.1646301455065324</v>
      </c>
      <c r="E84" s="172">
        <v>3.7639889351932134</v>
      </c>
      <c r="F84" s="172">
        <v>3.7030732306976439</v>
      </c>
      <c r="G84" s="172">
        <v>2.7142824525180465</v>
      </c>
      <c r="H84" s="172">
        <v>2.1988117707987804</v>
      </c>
      <c r="I84" s="172">
        <v>2.496196589791388</v>
      </c>
      <c r="J84" s="172">
        <v>2.5184797254871665</v>
      </c>
      <c r="K84" s="173">
        <v>3.0758896005388516</v>
      </c>
      <c r="L84" s="171">
        <v>0.74275842997353436</v>
      </c>
      <c r="M84" s="172">
        <v>3.2155165055561117</v>
      </c>
      <c r="N84" s="172">
        <v>2.92917712193915</v>
      </c>
      <c r="O84" s="172">
        <v>5.1420685651185432</v>
      </c>
      <c r="P84" s="172">
        <v>4.503270194052126</v>
      </c>
      <c r="Q84" s="172">
        <v>3.0588087421956733</v>
      </c>
      <c r="R84" s="172">
        <v>3.2634060771124052</v>
      </c>
      <c r="S84" s="172">
        <v>3.3917312020448214</v>
      </c>
      <c r="T84" s="172">
        <v>3.5165235352565269</v>
      </c>
      <c r="U84" s="173">
        <v>3.8241058625653714</v>
      </c>
      <c r="V84" s="225">
        <v>30.769681469999998</v>
      </c>
    </row>
    <row r="85" spans="1:22" x14ac:dyDescent="0.2">
      <c r="A85" s="170">
        <v>42215</v>
      </c>
      <c r="B85" s="171">
        <v>0.81697061210242761</v>
      </c>
      <c r="C85" s="172">
        <v>2.025235015465098</v>
      </c>
      <c r="D85" s="172">
        <v>2.1686448628479535</v>
      </c>
      <c r="E85" s="172">
        <v>3.7289348232741704</v>
      </c>
      <c r="F85" s="172">
        <v>3.6277038934759367</v>
      </c>
      <c r="G85" s="172">
        <v>2.713870931890412</v>
      </c>
      <c r="H85" s="172">
        <v>2.1905909487266557</v>
      </c>
      <c r="I85" s="172">
        <v>2.4971326882627118</v>
      </c>
      <c r="J85" s="172">
        <v>2.5179843770118899</v>
      </c>
      <c r="K85" s="173">
        <v>3.0655783816246931</v>
      </c>
      <c r="L85" s="171">
        <v>0.74275842997353436</v>
      </c>
      <c r="M85" s="172">
        <v>3.2579392844644715</v>
      </c>
      <c r="N85" s="172">
        <v>2.9846246970598798</v>
      </c>
      <c r="O85" s="172">
        <v>5.1693507072638036</v>
      </c>
      <c r="P85" s="172">
        <v>4.4581640710082153</v>
      </c>
      <c r="Q85" s="172">
        <v>3.058804137785184</v>
      </c>
      <c r="R85" s="172">
        <v>3.349014116120919</v>
      </c>
      <c r="S85" s="172">
        <v>3.4084147005318219</v>
      </c>
      <c r="T85" s="172">
        <v>3.5099680363402683</v>
      </c>
      <c r="U85" s="173">
        <v>3.8213381519525442</v>
      </c>
      <c r="V85" s="225">
        <v>25.848363119999998</v>
      </c>
    </row>
    <row r="86" spans="1:22" x14ac:dyDescent="0.2">
      <c r="A86" s="170">
        <v>42216</v>
      </c>
      <c r="B86" s="171">
        <v>0.81702450787604985</v>
      </c>
      <c r="C86" s="172">
        <v>2.0883695378952605</v>
      </c>
      <c r="D86" s="172">
        <v>2.2967967727931637</v>
      </c>
      <c r="E86" s="172">
        <v>3.7831668287370754</v>
      </c>
      <c r="F86" s="172">
        <v>3.742630183415133</v>
      </c>
      <c r="G86" s="172">
        <v>2.7143030935782044</v>
      </c>
      <c r="H86" s="172">
        <v>2.423556249257488</v>
      </c>
      <c r="I86" s="172">
        <v>2.6465056606918522</v>
      </c>
      <c r="J86" s="172">
        <v>2.7278030616222591</v>
      </c>
      <c r="K86" s="173">
        <v>3.1987866162447718</v>
      </c>
      <c r="L86" s="171">
        <v>0.74277094246333453</v>
      </c>
      <c r="M86" s="172">
        <v>3.2961369693057461</v>
      </c>
      <c r="N86" s="172">
        <v>3.0606460751463316</v>
      </c>
      <c r="O86" s="172">
        <v>5.2115277322594249</v>
      </c>
      <c r="P86" s="172">
        <v>4.5234565138115324</v>
      </c>
      <c r="Q86" s="172">
        <v>3.0589105217633197</v>
      </c>
      <c r="R86" s="172">
        <v>3.4482044353782588</v>
      </c>
      <c r="S86" s="172">
        <v>3.5263709990710077</v>
      </c>
      <c r="T86" s="172">
        <v>3.7195962396077236</v>
      </c>
      <c r="U86" s="173">
        <v>3.9324502486727084</v>
      </c>
      <c r="V86" s="225">
        <v>34.104743480000003</v>
      </c>
    </row>
    <row r="87" spans="1:22" x14ac:dyDescent="0.2">
      <c r="A87" s="170">
        <v>42220</v>
      </c>
      <c r="B87" s="171">
        <v>0.81715638250020706</v>
      </c>
      <c r="C87" s="172">
        <v>2.0222828394501819</v>
      </c>
      <c r="D87" s="172">
        <v>2.1217581408769473</v>
      </c>
      <c r="E87" s="172">
        <v>3.7287045593435986</v>
      </c>
      <c r="F87" s="172">
        <v>3.6455041640852315</v>
      </c>
      <c r="G87" s="172">
        <v>2.690273339668662</v>
      </c>
      <c r="H87" s="172">
        <v>2.205715752319688</v>
      </c>
      <c r="I87" s="172">
        <v>2.7489234388772066</v>
      </c>
      <c r="J87" s="172">
        <v>2.5062593758864709</v>
      </c>
      <c r="K87" s="173">
        <v>3.0599725341748365</v>
      </c>
      <c r="L87" s="171">
        <v>0.74288083798346571</v>
      </c>
      <c r="M87" s="172">
        <v>3.252182149136372</v>
      </c>
      <c r="N87" s="172">
        <v>2.9079344986969957</v>
      </c>
      <c r="O87" s="172">
        <v>5.1632915519134128</v>
      </c>
      <c r="P87" s="172">
        <v>4.4351095172176835</v>
      </c>
      <c r="Q87" s="172">
        <v>3.0390508831092382</v>
      </c>
      <c r="R87" s="172">
        <v>3.2674148240881404</v>
      </c>
      <c r="S87" s="172">
        <v>3.6005887047505092</v>
      </c>
      <c r="T87" s="172">
        <v>3.5343656117308124</v>
      </c>
      <c r="U87" s="173">
        <v>3.8203119807225878</v>
      </c>
      <c r="V87" s="225">
        <v>32.652212380000002</v>
      </c>
    </row>
    <row r="88" spans="1:22" x14ac:dyDescent="0.2">
      <c r="A88" s="170">
        <v>42221</v>
      </c>
      <c r="B88" s="171">
        <v>0.8172572922453053</v>
      </c>
      <c r="C88" s="172">
        <v>2.0237544552974418</v>
      </c>
      <c r="D88" s="172">
        <v>2.1265859010469681</v>
      </c>
      <c r="E88" s="172">
        <v>3.697450333960135</v>
      </c>
      <c r="F88" s="172">
        <v>3.6652347564024117</v>
      </c>
      <c r="G88" s="172">
        <v>2.7137519761429241</v>
      </c>
      <c r="H88" s="172">
        <v>2.2528897432012243</v>
      </c>
      <c r="I88" s="172">
        <v>2.4768412877869408</v>
      </c>
      <c r="J88" s="172">
        <v>2.5029557138136669</v>
      </c>
      <c r="K88" s="173">
        <v>3.0888069548488444</v>
      </c>
      <c r="L88" s="171">
        <v>0.73639366175940613</v>
      </c>
      <c r="M88" s="172">
        <v>3.3191270459995348</v>
      </c>
      <c r="N88" s="172">
        <v>2.9612194312865738</v>
      </c>
      <c r="O88" s="172">
        <v>4.8673664102721101</v>
      </c>
      <c r="P88" s="172">
        <v>4.4704572287498943</v>
      </c>
      <c r="Q88" s="172">
        <v>3.0586511585184781</v>
      </c>
      <c r="R88" s="172">
        <v>3.2938668864124665</v>
      </c>
      <c r="S88" s="172">
        <v>3.4518071378769917</v>
      </c>
      <c r="T88" s="172">
        <v>3.5924569336016599</v>
      </c>
      <c r="U88" s="173">
        <v>3.457747719192088</v>
      </c>
      <c r="V88" s="225">
        <v>29.03600398</v>
      </c>
    </row>
    <row r="89" spans="1:22" x14ac:dyDescent="0.2">
      <c r="A89" s="170">
        <v>42222</v>
      </c>
      <c r="B89" s="171">
        <v>0.81726704929475602</v>
      </c>
      <c r="C89" s="172">
        <v>2.0295386503149362</v>
      </c>
      <c r="D89" s="172">
        <v>2.1205679311921726</v>
      </c>
      <c r="E89" s="172">
        <v>3.7341615183163865</v>
      </c>
      <c r="F89" s="172">
        <v>3.6350514563681502</v>
      </c>
      <c r="G89" s="172">
        <v>2.7131380937227538</v>
      </c>
      <c r="H89" s="172">
        <v>2.1932232449839555</v>
      </c>
      <c r="I89" s="172">
        <v>2.4625191781079758</v>
      </c>
      <c r="J89" s="172">
        <v>2.5048996241661245</v>
      </c>
      <c r="K89" s="173">
        <v>3.0629230583121076</v>
      </c>
      <c r="L89" s="171">
        <v>0.7363985477034859</v>
      </c>
      <c r="M89" s="172">
        <v>3.2690058730223499</v>
      </c>
      <c r="N89" s="172">
        <v>3.1778625775164482</v>
      </c>
      <c r="O89" s="172">
        <v>4.7285481765916462</v>
      </c>
      <c r="P89" s="172">
        <v>4.4660605306711325</v>
      </c>
      <c r="Q89" s="172">
        <v>3.0580565744262174</v>
      </c>
      <c r="R89" s="172">
        <v>3.2509930811732848</v>
      </c>
      <c r="S89" s="172">
        <v>3.3590452417311751</v>
      </c>
      <c r="T89" s="172">
        <v>3.5033750925809173</v>
      </c>
      <c r="U89" s="173">
        <v>4.5357965104571614</v>
      </c>
      <c r="V89" s="225">
        <v>26.64510855</v>
      </c>
    </row>
    <row r="90" spans="1:22" x14ac:dyDescent="0.2">
      <c r="A90" s="170">
        <v>42223</v>
      </c>
      <c r="B90" s="171">
        <v>0.81726737454613529</v>
      </c>
      <c r="C90" s="172">
        <v>2.0301096906446401</v>
      </c>
      <c r="D90" s="172">
        <v>2.125604968529101</v>
      </c>
      <c r="E90" s="172">
        <v>3.7152261082556293</v>
      </c>
      <c r="F90" s="172">
        <v>3.6712222125103926</v>
      </c>
      <c r="G90" s="172">
        <v>2.7126689620652655</v>
      </c>
      <c r="H90" s="172">
        <v>2.2022892422193272</v>
      </c>
      <c r="I90" s="172">
        <v>2.4893306331657801</v>
      </c>
      <c r="J90" s="172">
        <v>2.5054781974764291</v>
      </c>
      <c r="K90" s="173">
        <v>3.0664001547696378</v>
      </c>
      <c r="L90" s="171">
        <v>0.73639871057649564</v>
      </c>
      <c r="M90" s="172">
        <v>3.2687799849440338</v>
      </c>
      <c r="N90" s="172">
        <v>2.9464087104933765</v>
      </c>
      <c r="O90" s="172">
        <v>4.6959710652923468</v>
      </c>
      <c r="P90" s="172">
        <v>4.4747441383669546</v>
      </c>
      <c r="Q90" s="172">
        <v>3.058038377830917</v>
      </c>
      <c r="R90" s="172">
        <v>3.2875049988492453</v>
      </c>
      <c r="S90" s="172">
        <v>3.4153639346450042</v>
      </c>
      <c r="T90" s="172">
        <v>3.5113911416028749</v>
      </c>
      <c r="U90" s="173">
        <v>4.179458966116866</v>
      </c>
      <c r="V90" s="225">
        <v>24.015618069999999</v>
      </c>
    </row>
    <row r="91" spans="1:22" x14ac:dyDescent="0.2">
      <c r="A91" s="170">
        <v>42226</v>
      </c>
      <c r="B91" s="171">
        <v>0.81728428907551454</v>
      </c>
      <c r="C91" s="172">
        <v>2.0570236880304593</v>
      </c>
      <c r="D91" s="172">
        <v>2.1208102246373448</v>
      </c>
      <c r="E91" s="172">
        <v>3.7304247461351006</v>
      </c>
      <c r="F91" s="172">
        <v>3.6546841907012846</v>
      </c>
      <c r="G91" s="172">
        <v>2.7131931302984547</v>
      </c>
      <c r="H91" s="172">
        <v>2.211613832757529</v>
      </c>
      <c r="I91" s="172">
        <v>2.4916329376630495</v>
      </c>
      <c r="J91" s="172">
        <v>2.4988142610510167</v>
      </c>
      <c r="K91" s="173">
        <v>3.0764772207390618</v>
      </c>
      <c r="L91" s="171">
        <v>0.7364071807024678</v>
      </c>
      <c r="M91" s="172">
        <v>3.3464957099463803</v>
      </c>
      <c r="N91" s="172">
        <v>2.9271014199688081</v>
      </c>
      <c r="O91" s="172">
        <v>4.6905127636174848</v>
      </c>
      <c r="P91" s="172">
        <v>4.4566188702754586</v>
      </c>
      <c r="Q91" s="172">
        <v>3.0581233066111708</v>
      </c>
      <c r="R91" s="172">
        <v>3.2903586026958256</v>
      </c>
      <c r="S91" s="172">
        <v>3.4239757450311266</v>
      </c>
      <c r="T91" s="172">
        <v>3.5076143286447006</v>
      </c>
      <c r="U91" s="173">
        <v>4.5410607806768502</v>
      </c>
      <c r="V91" s="225">
        <v>27.455471339999999</v>
      </c>
    </row>
    <row r="92" spans="1:22" x14ac:dyDescent="0.2">
      <c r="A92" s="170">
        <v>42227</v>
      </c>
      <c r="B92" s="171">
        <v>0.81723452368062477</v>
      </c>
      <c r="C92" s="172">
        <v>2.0426944213587519</v>
      </c>
      <c r="D92" s="172">
        <v>2.1359593339506739</v>
      </c>
      <c r="E92" s="172">
        <v>3.7875569830514779</v>
      </c>
      <c r="F92" s="172">
        <v>3.6751078504949724</v>
      </c>
      <c r="G92" s="172">
        <v>2.6894480340054225</v>
      </c>
      <c r="H92" s="172">
        <v>2.2096916484716731</v>
      </c>
      <c r="I92" s="172">
        <v>2.5016943797236584</v>
      </c>
      <c r="J92" s="172">
        <v>2.4727371906322628</v>
      </c>
      <c r="K92" s="173">
        <v>3.0662524161108462</v>
      </c>
      <c r="L92" s="171">
        <v>0.73641483762519078</v>
      </c>
      <c r="M92" s="172">
        <v>3.3108281396033044</v>
      </c>
      <c r="N92" s="172">
        <v>2.9062582810657527</v>
      </c>
      <c r="O92" s="172">
        <v>4.8630809504455197</v>
      </c>
      <c r="P92" s="172">
        <v>4.497522358443363</v>
      </c>
      <c r="Q92" s="172">
        <v>3.0383122317734599</v>
      </c>
      <c r="R92" s="172">
        <v>3.2358849213367269</v>
      </c>
      <c r="S92" s="172">
        <v>3.3889570101613358</v>
      </c>
      <c r="T92" s="172">
        <v>3.5004436973406379</v>
      </c>
      <c r="U92" s="173">
        <v>4.1790086990931119</v>
      </c>
      <c r="V92" s="225">
        <v>29.593815330000002</v>
      </c>
    </row>
    <row r="93" spans="1:22" x14ac:dyDescent="0.2">
      <c r="A93" s="170">
        <v>42228</v>
      </c>
      <c r="B93" s="171">
        <v>0.81722216491224553</v>
      </c>
      <c r="C93" s="172">
        <v>1.9891251388407085</v>
      </c>
      <c r="D93" s="172">
        <v>2.0851610426075986</v>
      </c>
      <c r="E93" s="172">
        <v>3.7559897035206165</v>
      </c>
      <c r="F93" s="172">
        <v>3.6797216376632704</v>
      </c>
      <c r="G93" s="172">
        <v>2.6497673736719793</v>
      </c>
      <c r="H93" s="172">
        <v>2.2065916465223649</v>
      </c>
      <c r="I93" s="172">
        <v>2.566516262694774</v>
      </c>
      <c r="J93" s="172">
        <v>2.5198996463145291</v>
      </c>
      <c r="K93" s="173">
        <v>3.0319395536258531</v>
      </c>
      <c r="L93" s="171">
        <v>0.73640864683115492</v>
      </c>
      <c r="M93" s="172">
        <v>3.1782891534141142</v>
      </c>
      <c r="N93" s="172">
        <v>2.8773733240671748</v>
      </c>
      <c r="O93" s="172">
        <v>4.8122640788100188</v>
      </c>
      <c r="P93" s="172">
        <v>4.6057996769526302</v>
      </c>
      <c r="Q93" s="172">
        <v>3.0054614114446174</v>
      </c>
      <c r="R93" s="172">
        <v>3.2470763698236276</v>
      </c>
      <c r="S93" s="172">
        <v>3.5658907129860058</v>
      </c>
      <c r="T93" s="172">
        <v>3.5503422591974041</v>
      </c>
      <c r="U93" s="173">
        <v>4.3854207742084634</v>
      </c>
      <c r="V93" s="225">
        <v>25.083387500000001</v>
      </c>
    </row>
    <row r="94" spans="1:22" x14ac:dyDescent="0.2">
      <c r="A94" s="170">
        <v>42229</v>
      </c>
      <c r="B94" s="171">
        <v>0.81722281533565666</v>
      </c>
      <c r="C94" s="172">
        <v>2.0268168462951994</v>
      </c>
      <c r="D94" s="172">
        <v>2.1162354339515441</v>
      </c>
      <c r="E94" s="172">
        <v>3.8492123965075882</v>
      </c>
      <c r="F94" s="172">
        <v>3.6568816547970542</v>
      </c>
      <c r="G94" s="172">
        <v>2.6898319911856983</v>
      </c>
      <c r="H94" s="172">
        <v>2.2104237639754727</v>
      </c>
      <c r="I94" s="172">
        <v>2.4822904430475243</v>
      </c>
      <c r="J94" s="172">
        <v>2.485919237938873</v>
      </c>
      <c r="K94" s="173">
        <v>3.0673605134625075</v>
      </c>
      <c r="L94" s="171">
        <v>0.73640897264335481</v>
      </c>
      <c r="M94" s="172">
        <v>3.2729589574926776</v>
      </c>
      <c r="N94" s="172">
        <v>2.8908055294313253</v>
      </c>
      <c r="O94" s="172">
        <v>4.8874618743409792</v>
      </c>
      <c r="P94" s="172">
        <v>4.5031761970817534</v>
      </c>
      <c r="Q94" s="172">
        <v>3.0383443553866392</v>
      </c>
      <c r="R94" s="172">
        <v>3.2857372564108047</v>
      </c>
      <c r="S94" s="172">
        <v>3.4360535307134157</v>
      </c>
      <c r="T94" s="172">
        <v>3.5006847079286945</v>
      </c>
      <c r="U94" s="173">
        <v>4.5991893829582517</v>
      </c>
      <c r="V94" s="225">
        <v>23.61600052</v>
      </c>
    </row>
    <row r="95" spans="1:22" x14ac:dyDescent="0.2">
      <c r="A95" s="170">
        <v>42230</v>
      </c>
      <c r="B95" s="171">
        <v>0.81726867556222094</v>
      </c>
      <c r="C95" s="172">
        <v>2.0650036649186161</v>
      </c>
      <c r="D95" s="172">
        <v>2.185349952082094</v>
      </c>
      <c r="E95" s="172">
        <v>3.7291143038597974</v>
      </c>
      <c r="F95" s="172">
        <v>3.7095441139902787</v>
      </c>
      <c r="G95" s="172">
        <v>2.7092795712652462</v>
      </c>
      <c r="H95" s="172">
        <v>2.2336200919256566</v>
      </c>
      <c r="I95" s="172">
        <v>2.5362049240221456</v>
      </c>
      <c r="J95" s="172">
        <v>2.5125068373455113</v>
      </c>
      <c r="K95" s="173">
        <v>3.0822597896585773</v>
      </c>
      <c r="L95" s="171">
        <v>0.73639936207382084</v>
      </c>
      <c r="M95" s="172">
        <v>3.2993482406115677</v>
      </c>
      <c r="N95" s="172">
        <v>2.968498042939121</v>
      </c>
      <c r="O95" s="172">
        <v>4.9084425306804693</v>
      </c>
      <c r="P95" s="172">
        <v>4.5160943298285128</v>
      </c>
      <c r="Q95" s="172">
        <v>3.0549967104059879</v>
      </c>
      <c r="R95" s="172">
        <v>3.2865037677185054</v>
      </c>
      <c r="S95" s="172">
        <v>3.5154314429605749</v>
      </c>
      <c r="T95" s="172">
        <v>3.5284828482704373</v>
      </c>
      <c r="U95" s="173">
        <v>4.6101033175011414</v>
      </c>
      <c r="V95" s="225">
        <v>25.895627999999999</v>
      </c>
    </row>
    <row r="96" spans="1:22" x14ac:dyDescent="0.2">
      <c r="A96" s="170">
        <v>42233</v>
      </c>
      <c r="B96" s="171">
        <v>0.81726835030661049</v>
      </c>
      <c r="C96" s="172">
        <v>2.0755211077693398</v>
      </c>
      <c r="D96" s="172">
        <v>2.1248777175275024</v>
      </c>
      <c r="E96" s="172">
        <v>3.7872966514868729</v>
      </c>
      <c r="F96" s="172">
        <v>3.739874577995054</v>
      </c>
      <c r="G96" s="172">
        <v>2.6905526925163934</v>
      </c>
      <c r="H96" s="172">
        <v>2.2419794402842466</v>
      </c>
      <c r="I96" s="172">
        <v>2.5122662509042852</v>
      </c>
      <c r="J96" s="172">
        <v>2.5041153536683249</v>
      </c>
      <c r="K96" s="173">
        <v>3.0703287952285763</v>
      </c>
      <c r="L96" s="171">
        <v>0.73639919919869357</v>
      </c>
      <c r="M96" s="172">
        <v>3.2743906866897183</v>
      </c>
      <c r="N96" s="172">
        <v>2.947451621205289</v>
      </c>
      <c r="O96" s="172">
        <v>4.8099815573977063</v>
      </c>
      <c r="P96" s="172">
        <v>4.6660781860058949</v>
      </c>
      <c r="Q96" s="172">
        <v>3.0387633259174849</v>
      </c>
      <c r="R96" s="172">
        <v>3.3428651775502138</v>
      </c>
      <c r="S96" s="172">
        <v>3.4599513288547796</v>
      </c>
      <c r="T96" s="172">
        <v>3.5935610929252717</v>
      </c>
      <c r="U96" s="173">
        <v>4.2135711380893524</v>
      </c>
      <c r="V96" s="225">
        <v>28.58958363</v>
      </c>
    </row>
    <row r="97" spans="1:22" x14ac:dyDescent="0.2">
      <c r="A97" s="170">
        <v>42234</v>
      </c>
      <c r="B97" s="171">
        <v>0.81727648201417724</v>
      </c>
      <c r="C97" s="172">
        <v>2.0280071831964244</v>
      </c>
      <c r="D97" s="172">
        <v>2.1166216068966768</v>
      </c>
      <c r="E97" s="172">
        <v>3.7857966476658591</v>
      </c>
      <c r="F97" s="172">
        <v>3.6933496089283557</v>
      </c>
      <c r="G97" s="172">
        <v>2.6904499903769747</v>
      </c>
      <c r="H97" s="172">
        <v>2.2029394544447376</v>
      </c>
      <c r="I97" s="172">
        <v>2.5105476867392396</v>
      </c>
      <c r="J97" s="172">
        <v>2.5342523493394706</v>
      </c>
      <c r="K97" s="173">
        <v>3.0549015701822535</v>
      </c>
      <c r="L97" s="171">
        <v>0.73640327123565885</v>
      </c>
      <c r="M97" s="172">
        <v>3.2544469522967652</v>
      </c>
      <c r="N97" s="172">
        <v>2.9568180283834096</v>
      </c>
      <c r="O97" s="172">
        <v>4.8391469921528225</v>
      </c>
      <c r="P97" s="172">
        <v>4.6294834405771539</v>
      </c>
      <c r="Q97" s="172">
        <v>3.0390151751766719</v>
      </c>
      <c r="R97" s="172">
        <v>3.3932524797754362</v>
      </c>
      <c r="S97" s="172">
        <v>3.4599390303106028</v>
      </c>
      <c r="T97" s="172">
        <v>3.6268744776837867</v>
      </c>
      <c r="U97" s="173">
        <v>4.5777195437920195</v>
      </c>
      <c r="V97" s="225">
        <v>30.39536799</v>
      </c>
    </row>
    <row r="98" spans="1:22" x14ac:dyDescent="0.2">
      <c r="A98" s="170">
        <v>42235</v>
      </c>
      <c r="B98" s="171">
        <v>0.81726867556222094</v>
      </c>
      <c r="C98" s="172">
        <v>2.0268384310005136</v>
      </c>
      <c r="D98" s="172">
        <v>2.1185445503898408</v>
      </c>
      <c r="E98" s="172">
        <v>3.7772693129045152</v>
      </c>
      <c r="F98" s="172">
        <v>3.7321662171014127</v>
      </c>
      <c r="G98" s="172">
        <v>2.6904097446660411</v>
      </c>
      <c r="H98" s="172">
        <v>2.1978389629006845</v>
      </c>
      <c r="I98" s="172">
        <v>2.4706441178664904</v>
      </c>
      <c r="J98" s="172">
        <v>2.4888931187757204</v>
      </c>
      <c r="K98" s="173">
        <v>3.0514999792672426</v>
      </c>
      <c r="L98" s="171">
        <v>0.73639936207382084</v>
      </c>
      <c r="M98" s="172">
        <v>3.4770909616748304</v>
      </c>
      <c r="N98" s="172">
        <v>2.9174483123470463</v>
      </c>
      <c r="O98" s="172">
        <v>4.8279775488533767</v>
      </c>
      <c r="P98" s="172">
        <v>4.6872777740357057</v>
      </c>
      <c r="Q98" s="172">
        <v>3.0387633259174849</v>
      </c>
      <c r="R98" s="172">
        <v>3.3601068640361418</v>
      </c>
      <c r="S98" s="172">
        <v>3.4167392263161389</v>
      </c>
      <c r="T98" s="172">
        <v>3.5062298918993826</v>
      </c>
      <c r="U98" s="173">
        <v>4.1911608017391533</v>
      </c>
      <c r="V98" s="225">
        <v>28.888031389999998</v>
      </c>
    </row>
    <row r="99" spans="1:22" x14ac:dyDescent="0.2">
      <c r="A99" s="170">
        <v>42236</v>
      </c>
      <c r="B99" s="171">
        <v>0.81725761746495262</v>
      </c>
      <c r="C99" s="172">
        <v>2.0202361765027321</v>
      </c>
      <c r="D99" s="172">
        <v>2.2396308749979625</v>
      </c>
      <c r="E99" s="172">
        <v>3.7937219308593173</v>
      </c>
      <c r="F99" s="172">
        <v>3.757161166250337</v>
      </c>
      <c r="G99" s="172">
        <v>2.6904453867380749</v>
      </c>
      <c r="H99" s="172">
        <v>2.3192513449092749</v>
      </c>
      <c r="I99" s="172">
        <v>2.6964288750074292</v>
      </c>
      <c r="J99" s="172">
        <v>2.6577114592487088</v>
      </c>
      <c r="K99" s="173">
        <v>3.153701909660076</v>
      </c>
      <c r="L99" s="171">
        <v>0.73639382461653524</v>
      </c>
      <c r="M99" s="172">
        <v>3.384141514672693</v>
      </c>
      <c r="N99" s="172">
        <v>2.9823311328192328</v>
      </c>
      <c r="O99" s="172">
        <v>4.8480044680592433</v>
      </c>
      <c r="P99" s="172">
        <v>4.6584198128960397</v>
      </c>
      <c r="Q99" s="172">
        <v>3.0389113776544288</v>
      </c>
      <c r="R99" s="172">
        <v>3.4532051766512217</v>
      </c>
      <c r="S99" s="172">
        <v>3.724077586946017</v>
      </c>
      <c r="T99" s="172">
        <v>3.7295900285641861</v>
      </c>
      <c r="U99" s="173">
        <v>3.9008508249153189</v>
      </c>
      <c r="V99" s="225">
        <v>19.235499440000002</v>
      </c>
    </row>
    <row r="100" spans="1:22" x14ac:dyDescent="0.2">
      <c r="A100" s="170">
        <v>42237</v>
      </c>
      <c r="B100" s="171">
        <v>0.81726737454613529</v>
      </c>
      <c r="C100" s="172">
        <v>2.033798333569528</v>
      </c>
      <c r="D100" s="172">
        <v>2.112892136969132</v>
      </c>
      <c r="E100" s="172">
        <v>3.7893749820661142</v>
      </c>
      <c r="F100" s="172">
        <v>3.7377496549114895</v>
      </c>
      <c r="G100" s="172">
        <v>2.6913997039685205</v>
      </c>
      <c r="H100" s="172">
        <v>2.2370299707208279</v>
      </c>
      <c r="I100" s="172">
        <v>2.5113858203330852</v>
      </c>
      <c r="J100" s="172">
        <v>2.5094073639727346</v>
      </c>
      <c r="K100" s="173">
        <v>3.0787514868178834</v>
      </c>
      <c r="L100" s="171">
        <v>0.73639871057649564</v>
      </c>
      <c r="M100" s="172">
        <v>3.3115557755375051</v>
      </c>
      <c r="N100" s="172">
        <v>2.9202250245499104</v>
      </c>
      <c r="O100" s="172">
        <v>4.7673153498968714</v>
      </c>
      <c r="P100" s="172">
        <v>4.6828918936030357</v>
      </c>
      <c r="Q100" s="172">
        <v>3.0389161938774616</v>
      </c>
      <c r="R100" s="172">
        <v>3.420424431621893</v>
      </c>
      <c r="S100" s="172">
        <v>3.4624243581036089</v>
      </c>
      <c r="T100" s="172">
        <v>3.5837322818000175</v>
      </c>
      <c r="U100" s="173">
        <v>4.6004967564930048</v>
      </c>
      <c r="V100" s="225">
        <v>30.435671580000001</v>
      </c>
    </row>
    <row r="101" spans="1:22" x14ac:dyDescent="0.2">
      <c r="A101" s="170">
        <v>42240</v>
      </c>
      <c r="B101" s="171">
        <v>0.81726217065103646</v>
      </c>
      <c r="C101" s="172">
        <v>2.0179359981893414</v>
      </c>
      <c r="D101" s="172">
        <v>2.6328805623841687</v>
      </c>
      <c r="E101" s="172">
        <v>3.7740814151791326</v>
      </c>
      <c r="F101" s="172">
        <v>4.2812576478586042</v>
      </c>
      <c r="G101" s="172">
        <v>2.690164952490202</v>
      </c>
      <c r="H101" s="172">
        <v>2.8002720352941548</v>
      </c>
      <c r="I101" s="172">
        <v>3.7891769379149229</v>
      </c>
      <c r="J101" s="172">
        <v>3.7066803440765406</v>
      </c>
      <c r="K101" s="173">
        <v>3.0823245685826297</v>
      </c>
      <c r="L101" s="171">
        <v>0.73639610467189376</v>
      </c>
      <c r="M101" s="172">
        <v>3.334491077187884</v>
      </c>
      <c r="N101" s="172">
        <v>3.3689469673216679</v>
      </c>
      <c r="O101" s="172">
        <v>4.8419937172854546</v>
      </c>
      <c r="P101" s="172">
        <v>5.2132994661691923</v>
      </c>
      <c r="Q101" s="172">
        <v>3.0388977784524314</v>
      </c>
      <c r="R101" s="172">
        <v>4.1204029830591393</v>
      </c>
      <c r="S101" s="172">
        <v>4.821978669454877</v>
      </c>
      <c r="T101" s="172">
        <v>4.9195887353311454</v>
      </c>
      <c r="U101" s="173">
        <v>4.5982978778775969</v>
      </c>
      <c r="V101" s="225">
        <v>24.73898247</v>
      </c>
    </row>
    <row r="102" spans="1:22" x14ac:dyDescent="0.2">
      <c r="A102" s="170">
        <v>42241</v>
      </c>
      <c r="B102" s="171">
        <v>0.8172768072962302</v>
      </c>
      <c r="C102" s="172">
        <v>2.0720416515118032</v>
      </c>
      <c r="D102" s="172">
        <v>2.0634608699359758</v>
      </c>
      <c r="E102" s="172">
        <v>3.7564184271604306</v>
      </c>
      <c r="F102" s="172">
        <v>3.9023231239764575</v>
      </c>
      <c r="G102" s="172">
        <v>2.6531634090900327</v>
      </c>
      <c r="H102" s="172">
        <v>2.1715885875361725</v>
      </c>
      <c r="I102" s="172">
        <v>2.6700745590700778</v>
      </c>
      <c r="J102" s="172">
        <v>2.5158341621852802</v>
      </c>
      <c r="K102" s="173">
        <v>3.0364289718686921</v>
      </c>
      <c r="L102" s="171">
        <v>0.73640343412401821</v>
      </c>
      <c r="M102" s="172">
        <v>3.4728963073365531</v>
      </c>
      <c r="N102" s="172">
        <v>3.0127320067960586</v>
      </c>
      <c r="O102" s="172">
        <v>4.8830939877191257</v>
      </c>
      <c r="P102" s="172">
        <v>4.9842724833227434</v>
      </c>
      <c r="Q102" s="172">
        <v>3.040448269622591</v>
      </c>
      <c r="R102" s="172">
        <v>3.5641136088599432</v>
      </c>
      <c r="S102" s="172">
        <v>3.9035777170782864</v>
      </c>
      <c r="T102" s="172">
        <v>4.2224279712092239</v>
      </c>
      <c r="U102" s="173">
        <v>4.2666561640489782</v>
      </c>
      <c r="V102" s="225">
        <v>27.443228680000001</v>
      </c>
    </row>
    <row r="103" spans="1:22" x14ac:dyDescent="0.2">
      <c r="A103" s="170">
        <v>42242</v>
      </c>
      <c r="B103" s="171">
        <v>0.81726379683916794</v>
      </c>
      <c r="C103" s="172">
        <v>2.1444631664531881</v>
      </c>
      <c r="D103" s="172">
        <v>2.1399178839389763</v>
      </c>
      <c r="E103" s="172">
        <v>3.8333026193661035</v>
      </c>
      <c r="F103" s="172">
        <v>3.7766459506052903</v>
      </c>
      <c r="G103" s="172">
        <v>2.6666620662064964</v>
      </c>
      <c r="H103" s="172">
        <v>2.4028071322121147</v>
      </c>
      <c r="I103" s="172">
        <v>2.6412283332274806</v>
      </c>
      <c r="J103" s="172">
        <v>2.6996905428873585</v>
      </c>
      <c r="K103" s="173">
        <v>3.2381125267446693</v>
      </c>
      <c r="L103" s="171">
        <v>0.73639691900252535</v>
      </c>
      <c r="M103" s="172">
        <v>3.4254325222808877</v>
      </c>
      <c r="N103" s="172">
        <v>2.9526011532283216</v>
      </c>
      <c r="O103" s="172">
        <v>4.8719606379915232</v>
      </c>
      <c r="P103" s="172">
        <v>4.8461511068528038</v>
      </c>
      <c r="Q103" s="172">
        <v>3.0190855919606103</v>
      </c>
      <c r="R103" s="172">
        <v>3.5029123301968919</v>
      </c>
      <c r="S103" s="172">
        <v>3.7369668492424366</v>
      </c>
      <c r="T103" s="172">
        <v>3.8445547079973768</v>
      </c>
      <c r="U103" s="173">
        <v>4.3371275909360092</v>
      </c>
      <c r="V103" s="225">
        <v>28.183927319999999</v>
      </c>
    </row>
    <row r="104" spans="1:22" x14ac:dyDescent="0.2">
      <c r="A104" s="170">
        <v>42243</v>
      </c>
      <c r="B104" s="171">
        <v>0.81724395915043857</v>
      </c>
      <c r="C104" s="172">
        <v>2.1600977249638964</v>
      </c>
      <c r="D104" s="172">
        <v>2.2147355049712054</v>
      </c>
      <c r="E104" s="172">
        <v>3.8527531053531439</v>
      </c>
      <c r="F104" s="172">
        <v>3.9376198565536868</v>
      </c>
      <c r="G104" s="172">
        <v>2.714798179775479</v>
      </c>
      <c r="H104" s="172">
        <v>2.3357838698335387</v>
      </c>
      <c r="I104" s="172">
        <v>2.6551306899558718</v>
      </c>
      <c r="J104" s="172">
        <v>2.7297620626883976</v>
      </c>
      <c r="K104" s="173">
        <v>3.065936273412174</v>
      </c>
      <c r="L104" s="171">
        <v>0.73638698507290101</v>
      </c>
      <c r="M104" s="172">
        <v>3.5756468485887667</v>
      </c>
      <c r="N104" s="172">
        <v>3.1117352713722468</v>
      </c>
      <c r="O104" s="172">
        <v>5.3239188788471017</v>
      </c>
      <c r="P104" s="172">
        <v>5.0135944177775835</v>
      </c>
      <c r="Q104" s="172">
        <v>3.038942141658175</v>
      </c>
      <c r="R104" s="172">
        <v>3.6641040057499246</v>
      </c>
      <c r="S104" s="172">
        <v>3.7855244303540427</v>
      </c>
      <c r="T104" s="172">
        <v>3.9019145456490434</v>
      </c>
      <c r="U104" s="173">
        <v>3.8223948271864114</v>
      </c>
      <c r="V104" s="225">
        <v>33.000456630000002</v>
      </c>
    </row>
    <row r="105" spans="1:22" x14ac:dyDescent="0.2">
      <c r="A105" s="170">
        <v>42247</v>
      </c>
      <c r="B105" s="171">
        <v>0.81727549866630833</v>
      </c>
      <c r="C105" s="172">
        <v>2.2208584155040638</v>
      </c>
      <c r="D105" s="172">
        <v>2.2813907311266961</v>
      </c>
      <c r="E105" s="172">
        <v>4.1541558888209256</v>
      </c>
      <c r="F105" s="172">
        <v>4.0753281298419344</v>
      </c>
      <c r="G105" s="172">
        <v>2.7303580487919326</v>
      </c>
      <c r="H105" s="172">
        <v>2.3796644282521862</v>
      </c>
      <c r="I105" s="172">
        <v>2.8582380721908769</v>
      </c>
      <c r="J105" s="172">
        <v>2.8044440405755737</v>
      </c>
      <c r="K105" s="173">
        <v>3.3705811170308202</v>
      </c>
      <c r="L105" s="171">
        <v>0.73642437289810136</v>
      </c>
      <c r="M105" s="172">
        <v>3.4242699074546934</v>
      </c>
      <c r="N105" s="172">
        <v>2.9995431049917083</v>
      </c>
      <c r="O105" s="172">
        <v>5.5234757266900374</v>
      </c>
      <c r="P105" s="172">
        <v>5.0400823580583092</v>
      </c>
      <c r="Q105" s="172">
        <v>3.2002811432768028</v>
      </c>
      <c r="R105" s="172">
        <v>3.7310175959774092</v>
      </c>
      <c r="S105" s="172">
        <v>4.1449114531433509</v>
      </c>
      <c r="T105" s="172">
        <v>4.1975246494505098</v>
      </c>
      <c r="U105" s="173">
        <v>4.5366295730575041</v>
      </c>
      <c r="V105" s="225">
        <v>34.569165249999998</v>
      </c>
    </row>
    <row r="106" spans="1:22" x14ac:dyDescent="0.2">
      <c r="A106" s="170">
        <v>42248</v>
      </c>
      <c r="B106" s="171">
        <v>0.81727907562866431</v>
      </c>
      <c r="C106" s="172">
        <v>2.2498594433839245</v>
      </c>
      <c r="D106" s="172">
        <v>2.3066416253392807</v>
      </c>
      <c r="E106" s="172">
        <v>4.0007081208597954</v>
      </c>
      <c r="F106" s="172">
        <v>3.9362690644618548</v>
      </c>
      <c r="G106" s="172">
        <v>2.6920078686902706</v>
      </c>
      <c r="H106" s="172">
        <v>2.4389155838884014</v>
      </c>
      <c r="I106" s="172">
        <v>3.0305635088995269</v>
      </c>
      <c r="J106" s="172">
        <v>2.8811875934952007</v>
      </c>
      <c r="K106" s="173">
        <v>3.5162677623568008</v>
      </c>
      <c r="L106" s="171">
        <v>0.73639916689658447</v>
      </c>
      <c r="M106" s="172">
        <v>3.5588466792443829</v>
      </c>
      <c r="N106" s="172">
        <v>3.2910364041759643</v>
      </c>
      <c r="O106" s="172">
        <v>5.0981852577044515</v>
      </c>
      <c r="P106" s="172">
        <v>4.8903274234251901</v>
      </c>
      <c r="Q106" s="172">
        <v>3.1677111368144164</v>
      </c>
      <c r="R106" s="172">
        <v>3.6052869781372787</v>
      </c>
      <c r="S106" s="172">
        <v>4.2073588968525479</v>
      </c>
      <c r="T106" s="172">
        <v>4.0354529403333954</v>
      </c>
      <c r="U106" s="173">
        <v>4.3044123918715629</v>
      </c>
      <c r="V106" s="225">
        <v>39.263254680000003</v>
      </c>
    </row>
    <row r="107" spans="1:22" x14ac:dyDescent="0.2">
      <c r="A107" s="170">
        <v>42249</v>
      </c>
      <c r="B107" s="171">
        <v>0.81726314287151713</v>
      </c>
      <c r="C107" s="172">
        <v>2.2187714390679583</v>
      </c>
      <c r="D107" s="172">
        <v>2.2631000748002332</v>
      </c>
      <c r="E107" s="172">
        <v>4.0160242401827109</v>
      </c>
      <c r="F107" s="172">
        <v>3.9812829693062057</v>
      </c>
      <c r="G107" s="172">
        <v>2.7301363392386948</v>
      </c>
      <c r="H107" s="172">
        <v>2.3839732539489313</v>
      </c>
      <c r="I107" s="172">
        <v>2.7934933415828014</v>
      </c>
      <c r="J107" s="172">
        <v>2.7979354879508533</v>
      </c>
      <c r="K107" s="173">
        <v>3.3645350230191959</v>
      </c>
      <c r="L107" s="171">
        <v>0.73641818427119643</v>
      </c>
      <c r="M107" s="172">
        <v>3.5420906991363137</v>
      </c>
      <c r="N107" s="172">
        <v>3.1104657466859433</v>
      </c>
      <c r="O107" s="172">
        <v>5.0758873908956685</v>
      </c>
      <c r="P107" s="172">
        <v>4.9199254442974301</v>
      </c>
      <c r="Q107" s="172">
        <v>3.1599566014917513</v>
      </c>
      <c r="R107" s="172">
        <v>3.5124689497509816</v>
      </c>
      <c r="S107" s="172">
        <v>3.8815609752422713</v>
      </c>
      <c r="T107" s="172">
        <v>3.8850227438820313</v>
      </c>
      <c r="U107" s="173">
        <v>4.8863442535890931</v>
      </c>
      <c r="V107" s="225">
        <v>21.82429166</v>
      </c>
    </row>
    <row r="108" spans="1:22" x14ac:dyDescent="0.2">
      <c r="A108" s="170">
        <v>42250</v>
      </c>
      <c r="B108" s="171">
        <v>0.81723226661109094</v>
      </c>
      <c r="C108" s="172">
        <v>2.3272900603471682</v>
      </c>
      <c r="D108" s="172">
        <v>2.459005826746393</v>
      </c>
      <c r="E108" s="172">
        <v>4.2141901736405343</v>
      </c>
      <c r="F108" s="172">
        <v>3.9751202784192601</v>
      </c>
      <c r="G108" s="172">
        <v>2.7301920860274942</v>
      </c>
      <c r="H108" s="172">
        <v>2.6125259094934061</v>
      </c>
      <c r="I108" s="172">
        <v>3.081378802269092</v>
      </c>
      <c r="J108" s="172">
        <v>3.0571677601256315</v>
      </c>
      <c r="K108" s="173">
        <v>3.6157373321528103</v>
      </c>
      <c r="L108" s="171">
        <v>0.73639714947171075</v>
      </c>
      <c r="M108" s="172">
        <v>3.7055376376816631</v>
      </c>
      <c r="N108" s="172">
        <v>3.4019045784908211</v>
      </c>
      <c r="O108" s="172">
        <v>5.3096275127228401</v>
      </c>
      <c r="P108" s="172">
        <v>4.997878503304058</v>
      </c>
      <c r="Q108" s="172">
        <v>3.2143324292755828</v>
      </c>
      <c r="R108" s="172">
        <v>3.7727827072813507</v>
      </c>
      <c r="S108" s="172">
        <v>4.2093808014380425</v>
      </c>
      <c r="T108" s="172">
        <v>4.2481665494064176</v>
      </c>
      <c r="U108" s="173">
        <v>5.1580396108705289</v>
      </c>
      <c r="V108" s="225">
        <v>24.523995509999999</v>
      </c>
    </row>
    <row r="109" spans="1:22" x14ac:dyDescent="0.2">
      <c r="A109" s="170">
        <v>42251</v>
      </c>
      <c r="B109" s="171">
        <v>0.81728261344206099</v>
      </c>
      <c r="C109" s="172">
        <v>2.2310969677253261</v>
      </c>
      <c r="D109" s="172">
        <v>2.2086431589671234</v>
      </c>
      <c r="E109" s="172">
        <v>3.9427496675921687</v>
      </c>
      <c r="F109" s="172">
        <v>3.9013272570070781</v>
      </c>
      <c r="G109" s="172">
        <v>2.6648054923487443</v>
      </c>
      <c r="H109" s="172">
        <v>2.3493689634649124</v>
      </c>
      <c r="I109" s="172">
        <v>2.7775316569650799</v>
      </c>
      <c r="J109" s="172">
        <v>2.9138980768972775</v>
      </c>
      <c r="K109" s="173">
        <v>3.4820881619726207</v>
      </c>
      <c r="L109" s="171">
        <v>0.73091510890275924</v>
      </c>
      <c r="M109" s="172">
        <v>3.7024684997917561</v>
      </c>
      <c r="N109" s="172">
        <v>3.2484818643819344</v>
      </c>
      <c r="O109" s="172">
        <v>5.1302680527269411</v>
      </c>
      <c r="P109" s="172">
        <v>5.0097083800414479</v>
      </c>
      <c r="Q109" s="172">
        <v>3.2142205425887056</v>
      </c>
      <c r="R109" s="172">
        <v>3.6243265566825151</v>
      </c>
      <c r="S109" s="172">
        <v>3.9880788288396727</v>
      </c>
      <c r="T109" s="172">
        <v>4.1780945671733667</v>
      </c>
      <c r="U109" s="173">
        <v>4.7165386437248209</v>
      </c>
      <c r="V109" s="225">
        <v>28.135394699999999</v>
      </c>
    </row>
    <row r="110" spans="1:22" x14ac:dyDescent="0.2">
      <c r="A110" s="170">
        <v>42254</v>
      </c>
      <c r="B110" s="171">
        <v>0.81712183774159608</v>
      </c>
      <c r="C110" s="172">
        <v>2.2248089543277212</v>
      </c>
      <c r="D110" s="172">
        <v>2.2718758003652786</v>
      </c>
      <c r="E110" s="172">
        <v>3.9859956449631881</v>
      </c>
      <c r="F110" s="172">
        <v>3.9723555951205567</v>
      </c>
      <c r="G110" s="172">
        <v>2.7553915646728058</v>
      </c>
      <c r="H110" s="172">
        <v>2.3858156564372659</v>
      </c>
      <c r="I110" s="172">
        <v>2.7835189190227201</v>
      </c>
      <c r="J110" s="172">
        <v>2.8059355490836682</v>
      </c>
      <c r="K110" s="173">
        <v>3.3719530938889717</v>
      </c>
      <c r="L110" s="171">
        <v>0.73081487964997827</v>
      </c>
      <c r="M110" s="172">
        <v>3.5796325266007591</v>
      </c>
      <c r="N110" s="172">
        <v>3.1820059385157555</v>
      </c>
      <c r="O110" s="172">
        <v>5.0633341056655086</v>
      </c>
      <c r="P110" s="172">
        <v>4.9324224482609127</v>
      </c>
      <c r="Q110" s="172">
        <v>3.1801367349374208</v>
      </c>
      <c r="R110" s="172">
        <v>3.5448563824444541</v>
      </c>
      <c r="S110" s="172">
        <v>3.89778459280237</v>
      </c>
      <c r="T110" s="172">
        <v>3.9850255563792598</v>
      </c>
      <c r="U110" s="173">
        <v>4.8716153259839983</v>
      </c>
      <c r="V110" s="225">
        <v>24.809908440000001</v>
      </c>
    </row>
    <row r="111" spans="1:22" x14ac:dyDescent="0.2">
      <c r="A111" s="170">
        <v>42256</v>
      </c>
      <c r="B111" s="171">
        <v>0.81700759639076193</v>
      </c>
      <c r="C111" s="172">
        <v>2.2687004557454959</v>
      </c>
      <c r="D111" s="172">
        <v>2.2697122700916372</v>
      </c>
      <c r="E111" s="172">
        <v>3.9774616230800199</v>
      </c>
      <c r="F111" s="172">
        <v>3.9654444548463568</v>
      </c>
      <c r="G111" s="172">
        <v>2.7538588462189395</v>
      </c>
      <c r="H111" s="172">
        <v>2.3923246165675187</v>
      </c>
      <c r="I111" s="172">
        <v>3.0649390571741497</v>
      </c>
      <c r="J111" s="172">
        <v>2.8323688185416329</v>
      </c>
      <c r="K111" s="173">
        <v>3.4011529739834829</v>
      </c>
      <c r="L111" s="171">
        <v>0.73071441894388223</v>
      </c>
      <c r="M111" s="172">
        <v>3.6083765674199455</v>
      </c>
      <c r="N111" s="172">
        <v>3.1784600522892696</v>
      </c>
      <c r="O111" s="172">
        <v>5.0884968683810063</v>
      </c>
      <c r="P111" s="172">
        <v>4.9327456687396039</v>
      </c>
      <c r="Q111" s="172">
        <v>3.1800534429074645</v>
      </c>
      <c r="R111" s="172">
        <v>3.5471702585204432</v>
      </c>
      <c r="S111" s="172">
        <v>4.1213620785361149</v>
      </c>
      <c r="T111" s="172">
        <v>4.0008456227149605</v>
      </c>
      <c r="U111" s="173">
        <v>4.5640083907848359</v>
      </c>
      <c r="V111" s="225">
        <v>26.759769039999998</v>
      </c>
    </row>
    <row r="112" spans="1:22" x14ac:dyDescent="0.2">
      <c r="A112" s="170">
        <v>42257</v>
      </c>
      <c r="B112" s="171">
        <v>0.81701765588779618</v>
      </c>
      <c r="C112" s="172">
        <v>2.2612363779263416</v>
      </c>
      <c r="D112" s="172">
        <v>2.2870540146852081</v>
      </c>
      <c r="E112" s="172">
        <v>3.9829053101121139</v>
      </c>
      <c r="F112" s="172">
        <v>3.9941197467254574</v>
      </c>
      <c r="G112" s="172">
        <v>2.7542972328867448</v>
      </c>
      <c r="H112" s="172">
        <v>2.3953348481468177</v>
      </c>
      <c r="I112" s="172">
        <v>2.8652088797447042</v>
      </c>
      <c r="J112" s="172">
        <v>2.8200714866649315</v>
      </c>
      <c r="K112" s="173">
        <v>3.3749424220263449</v>
      </c>
      <c r="L112" s="171">
        <v>0.73069206074730708</v>
      </c>
      <c r="M112" s="172">
        <v>3.5490411223455247</v>
      </c>
      <c r="N112" s="172">
        <v>3.1804288564814018</v>
      </c>
      <c r="O112" s="172">
        <v>5.0502811039259718</v>
      </c>
      <c r="P112" s="172">
        <v>4.951484937281009</v>
      </c>
      <c r="Q112" s="172">
        <v>3.2003030000944985</v>
      </c>
      <c r="R112" s="172">
        <v>3.5125927532663419</v>
      </c>
      <c r="S112" s="172">
        <v>3.9734148155510916</v>
      </c>
      <c r="T112" s="172">
        <v>3.974482175272577</v>
      </c>
      <c r="U112" s="173">
        <v>4.8861798331927782</v>
      </c>
      <c r="V112" s="225">
        <v>31.24637427</v>
      </c>
    </row>
    <row r="113" spans="1:22" x14ac:dyDescent="0.2">
      <c r="A113" s="170">
        <v>42258</v>
      </c>
      <c r="B113" s="171">
        <v>0.81699559121879317</v>
      </c>
      <c r="C113" s="172">
        <v>2.2015458758792223</v>
      </c>
      <c r="D113" s="172">
        <v>2.2030497856344735</v>
      </c>
      <c r="E113" s="172">
        <v>3.9222066610840209</v>
      </c>
      <c r="F113" s="172">
        <v>3.8649249992725379</v>
      </c>
      <c r="G113" s="172">
        <v>2.6894000954099875</v>
      </c>
      <c r="H113" s="172">
        <v>2.3707448491109155</v>
      </c>
      <c r="I113" s="172">
        <v>2.8515372566019392</v>
      </c>
      <c r="J113" s="172">
        <v>2.7823891914743655</v>
      </c>
      <c r="K113" s="173">
        <v>3.3483953579729344</v>
      </c>
      <c r="L113" s="171">
        <v>0.73070873058991381</v>
      </c>
      <c r="M113" s="172">
        <v>3.5562554947187617</v>
      </c>
      <c r="N113" s="172">
        <v>3.1117922281913715</v>
      </c>
      <c r="O113" s="172">
        <v>5.0559105576585699</v>
      </c>
      <c r="P113" s="172">
        <v>4.7413582667234087</v>
      </c>
      <c r="Q113" s="172">
        <v>3.1799667543284591</v>
      </c>
      <c r="R113" s="172">
        <v>3.6806093799809214</v>
      </c>
      <c r="S113" s="172">
        <v>3.9804587482443137</v>
      </c>
      <c r="T113" s="172">
        <v>4.0112781241696878</v>
      </c>
      <c r="U113" s="173">
        <v>4.1942911861423395</v>
      </c>
      <c r="V113" s="225">
        <v>31.844942190000001</v>
      </c>
    </row>
    <row r="114" spans="1:22" x14ac:dyDescent="0.2">
      <c r="A114" s="170">
        <v>42261</v>
      </c>
      <c r="B114" s="171">
        <v>0.81699559121879317</v>
      </c>
      <c r="C114" s="172">
        <v>2.2195682613505707</v>
      </c>
      <c r="D114" s="172">
        <v>2.2778301150532916</v>
      </c>
      <c r="E114" s="172">
        <v>3.991535410306021</v>
      </c>
      <c r="F114" s="172">
        <v>3.9691952485044957</v>
      </c>
      <c r="G114" s="172">
        <v>2.7543407780623821</v>
      </c>
      <c r="H114" s="172">
        <v>2.3885520804840681</v>
      </c>
      <c r="I114" s="172">
        <v>2.8188601183043227</v>
      </c>
      <c r="J114" s="172">
        <v>2.8093935499503031</v>
      </c>
      <c r="K114" s="173">
        <v>3.368188510211283</v>
      </c>
      <c r="L114" s="171">
        <v>0.73070873058991381</v>
      </c>
      <c r="M114" s="172">
        <v>3.6690856488758157</v>
      </c>
      <c r="N114" s="172">
        <v>3.1763340359648322</v>
      </c>
      <c r="O114" s="172">
        <v>5.3085886003621399</v>
      </c>
      <c r="P114" s="172">
        <v>4.8075164303692128</v>
      </c>
      <c r="Q114" s="172">
        <v>3.1799483413778535</v>
      </c>
      <c r="R114" s="172">
        <v>3.6771260700362274</v>
      </c>
      <c r="S114" s="172">
        <v>3.94435306758173</v>
      </c>
      <c r="T114" s="172">
        <v>3.994611196932492</v>
      </c>
      <c r="U114" s="173">
        <v>3.8052814022380819</v>
      </c>
      <c r="V114" s="225">
        <v>33.221949639999998</v>
      </c>
    </row>
    <row r="115" spans="1:22" x14ac:dyDescent="0.2">
      <c r="A115" s="170">
        <v>42262</v>
      </c>
      <c r="B115" s="171">
        <v>0.81698716074941158</v>
      </c>
      <c r="C115" s="172">
        <v>2.2042047746996087</v>
      </c>
      <c r="D115" s="172">
        <v>2.2798056908355742</v>
      </c>
      <c r="E115" s="172">
        <v>3.9999459217287465</v>
      </c>
      <c r="F115" s="172">
        <v>3.9808863886495542</v>
      </c>
      <c r="G115" s="172">
        <v>2.7535788932555976</v>
      </c>
      <c r="H115" s="172">
        <v>2.3899536447402361</v>
      </c>
      <c r="I115" s="172">
        <v>2.7845201991678294</v>
      </c>
      <c r="J115" s="172">
        <v>2.8052861275037131</v>
      </c>
      <c r="K115" s="173">
        <v>3.3711861299617683</v>
      </c>
      <c r="L115" s="171">
        <v>0.73070290927214965</v>
      </c>
      <c r="M115" s="172">
        <v>3.5709241860118603</v>
      </c>
      <c r="N115" s="172">
        <v>3.1405997580908562</v>
      </c>
      <c r="O115" s="172">
        <v>5.3049285053757851</v>
      </c>
      <c r="P115" s="172">
        <v>4.7963639157870039</v>
      </c>
      <c r="Q115" s="172">
        <v>3.1801310071834545</v>
      </c>
      <c r="R115" s="172">
        <v>3.5207972906716791</v>
      </c>
      <c r="S115" s="172">
        <v>3.786120494152144</v>
      </c>
      <c r="T115" s="172">
        <v>3.9026234775793966</v>
      </c>
      <c r="U115" s="173">
        <v>4.5162704406200733</v>
      </c>
      <c r="V115" s="225">
        <v>30.899206249999999</v>
      </c>
    </row>
    <row r="116" spans="1:22" x14ac:dyDescent="0.2">
      <c r="A116" s="170">
        <v>42263</v>
      </c>
      <c r="B116" s="171">
        <v>0.81701278110787467</v>
      </c>
      <c r="C116" s="172">
        <v>2.2005356235648348</v>
      </c>
      <c r="D116" s="172">
        <v>2.288773745874658</v>
      </c>
      <c r="E116" s="172">
        <v>4.0063764662697929</v>
      </c>
      <c r="F116" s="172">
        <v>3.9685956866344725</v>
      </c>
      <c r="G116" s="172">
        <v>2.7534071075106552</v>
      </c>
      <c r="H116" s="172">
        <v>2.3753931457890274</v>
      </c>
      <c r="I116" s="172">
        <v>2.8389557526436269</v>
      </c>
      <c r="J116" s="172">
        <v>2.8196874637377523</v>
      </c>
      <c r="K116" s="173">
        <v>3.3581079459428205</v>
      </c>
      <c r="L116" s="171">
        <v>0.73068430325014466</v>
      </c>
      <c r="M116" s="172">
        <v>3.5015110609927458</v>
      </c>
      <c r="N116" s="172">
        <v>3.1503280735033208</v>
      </c>
      <c r="O116" s="172">
        <v>5.2852936669594479</v>
      </c>
      <c r="P116" s="172">
        <v>4.8083768684275379</v>
      </c>
      <c r="Q116" s="172">
        <v>3.1799028506842002</v>
      </c>
      <c r="R116" s="172">
        <v>3.5741233404630299</v>
      </c>
      <c r="S116" s="172">
        <v>3.9202199017545918</v>
      </c>
      <c r="T116" s="172">
        <v>3.9069802578300332</v>
      </c>
      <c r="U116" s="173">
        <v>4.5177640236650776</v>
      </c>
      <c r="V116" s="225">
        <v>27.00591884</v>
      </c>
    </row>
    <row r="117" spans="1:22" x14ac:dyDescent="0.2">
      <c r="A117" s="170">
        <v>42264</v>
      </c>
      <c r="B117" s="171">
        <v>0.81698197830562691</v>
      </c>
      <c r="C117" s="172">
        <v>2.1950800686823841</v>
      </c>
      <c r="D117" s="172">
        <v>2.2316154625234961</v>
      </c>
      <c r="E117" s="172">
        <v>3.9546803556660293</v>
      </c>
      <c r="F117" s="172">
        <v>3.9305071164631991</v>
      </c>
      <c r="G117" s="172">
        <v>2.7211174154377624</v>
      </c>
      <c r="H117" s="172">
        <v>2.3706807152700433</v>
      </c>
      <c r="I117" s="172">
        <v>2.7454783807861132</v>
      </c>
      <c r="J117" s="172">
        <v>2.7630467890348864</v>
      </c>
      <c r="K117" s="173">
        <v>3.3648806027183085</v>
      </c>
      <c r="L117" s="171">
        <v>0.73072379853253444</v>
      </c>
      <c r="M117" s="172">
        <v>3.5860148895028785</v>
      </c>
      <c r="N117" s="172">
        <v>3.140673461333765</v>
      </c>
      <c r="O117" s="172">
        <v>5.351525169266889</v>
      </c>
      <c r="P117" s="172">
        <v>4.8275031461695406</v>
      </c>
      <c r="Q117" s="172">
        <v>3.2340544868310395</v>
      </c>
      <c r="R117" s="172">
        <v>3.6751810326234948</v>
      </c>
      <c r="S117" s="172">
        <v>3.9134084992568599</v>
      </c>
      <c r="T117" s="172">
        <v>4.3285322331996561</v>
      </c>
      <c r="U117" s="173">
        <v>3.8740215322166764</v>
      </c>
      <c r="V117" s="225">
        <v>24.066802259999999</v>
      </c>
    </row>
    <row r="118" spans="1:22" x14ac:dyDescent="0.2">
      <c r="A118" s="170">
        <v>42265</v>
      </c>
      <c r="B118" s="171">
        <v>0.8169852202590695</v>
      </c>
      <c r="C118" s="172">
        <v>2.1953320795568501</v>
      </c>
      <c r="D118" s="172">
        <v>2.2545161448016589</v>
      </c>
      <c r="E118" s="172">
        <v>3.965440947825372</v>
      </c>
      <c r="F118" s="172">
        <v>3.9408733776079812</v>
      </c>
      <c r="G118" s="172">
        <v>2.7206900280793178</v>
      </c>
      <c r="H118" s="172">
        <v>2.4146690425587809</v>
      </c>
      <c r="I118" s="172">
        <v>2.8056686334075556</v>
      </c>
      <c r="J118" s="172">
        <v>2.8400566255773136</v>
      </c>
      <c r="K118" s="173">
        <v>3.339875692342273</v>
      </c>
      <c r="L118" s="171">
        <v>0.73072533634720405</v>
      </c>
      <c r="M118" s="172">
        <v>3.558961743300479</v>
      </c>
      <c r="N118" s="172">
        <v>3.1586659255086746</v>
      </c>
      <c r="O118" s="172">
        <v>5.33171063977833</v>
      </c>
      <c r="P118" s="172">
        <v>4.8028987003786661</v>
      </c>
      <c r="Q118" s="172">
        <v>3.22666854883578</v>
      </c>
      <c r="R118" s="172">
        <v>3.7791136495727673</v>
      </c>
      <c r="S118" s="172">
        <v>3.9442503484396525</v>
      </c>
      <c r="T118" s="172">
        <v>4.0668237422307847</v>
      </c>
      <c r="U118" s="173">
        <v>3.8318702032620977</v>
      </c>
      <c r="V118" s="225">
        <v>31.199970480000001</v>
      </c>
    </row>
    <row r="119" spans="1:22" x14ac:dyDescent="0.2">
      <c r="A119" s="170">
        <v>42268</v>
      </c>
      <c r="B119" s="171">
        <v>0.81697030814349358</v>
      </c>
      <c r="C119" s="172">
        <v>2.2456830594496195</v>
      </c>
      <c r="D119" s="172">
        <v>2.2696822067740605</v>
      </c>
      <c r="E119" s="172">
        <v>3.9905355256281418</v>
      </c>
      <c r="F119" s="172">
        <v>3.9927294021990307</v>
      </c>
      <c r="G119" s="172">
        <v>2.753076500790546</v>
      </c>
      <c r="H119" s="172">
        <v>2.443354281070127</v>
      </c>
      <c r="I119" s="172">
        <v>2.8746809304068295</v>
      </c>
      <c r="J119" s="172">
        <v>2.8148671067461826</v>
      </c>
      <c r="K119" s="173">
        <v>3.3788531161491582</v>
      </c>
      <c r="L119" s="171">
        <v>0.73071826281300878</v>
      </c>
      <c r="M119" s="172">
        <v>3.6862994712005963</v>
      </c>
      <c r="N119" s="172">
        <v>3.0979674582457246</v>
      </c>
      <c r="O119" s="172">
        <v>5.2995516472979753</v>
      </c>
      <c r="P119" s="172">
        <v>4.8040972895225353</v>
      </c>
      <c r="Q119" s="172">
        <v>3.1798029368525427</v>
      </c>
      <c r="R119" s="172">
        <v>3.7343431961515781</v>
      </c>
      <c r="S119" s="172">
        <v>3.9908613331922993</v>
      </c>
      <c r="T119" s="172">
        <v>3.9705786228327615</v>
      </c>
      <c r="U119" s="173">
        <v>4.1815164673473868</v>
      </c>
      <c r="V119" s="225">
        <v>30.359965899999999</v>
      </c>
    </row>
    <row r="120" spans="1:22" x14ac:dyDescent="0.2">
      <c r="A120" s="170">
        <v>42269</v>
      </c>
      <c r="B120" s="171">
        <v>0.81701958564714483</v>
      </c>
      <c r="C120" s="172">
        <v>2.2243077628245893</v>
      </c>
      <c r="D120" s="172">
        <v>2.2728381065437091</v>
      </c>
      <c r="E120" s="172">
        <v>3.9922915881862147</v>
      </c>
      <c r="F120" s="172">
        <v>3.954200517967144</v>
      </c>
      <c r="G120" s="172">
        <v>2.7536016709868623</v>
      </c>
      <c r="H120" s="172">
        <v>2.3927526913253097</v>
      </c>
      <c r="I120" s="172">
        <v>2.8392493784340345</v>
      </c>
      <c r="J120" s="172">
        <v>2.8103017610286853</v>
      </c>
      <c r="K120" s="173">
        <v>3.3404728871619644</v>
      </c>
      <c r="L120" s="171">
        <v>0.73071088285973362</v>
      </c>
      <c r="M120" s="172">
        <v>3.6676744173404736</v>
      </c>
      <c r="N120" s="172">
        <v>3.1534432183233414</v>
      </c>
      <c r="O120" s="172">
        <v>5.3296977458924726</v>
      </c>
      <c r="P120" s="172">
        <v>4.771747744559911</v>
      </c>
      <c r="Q120" s="172">
        <v>3.1796541626381694</v>
      </c>
      <c r="R120" s="172">
        <v>3.688578313745952</v>
      </c>
      <c r="S120" s="172">
        <v>3.9140675577213884</v>
      </c>
      <c r="T120" s="172">
        <v>3.9973084383924067</v>
      </c>
      <c r="U120" s="173">
        <v>4.5098132349046791</v>
      </c>
      <c r="V120" s="225">
        <v>36.0958562</v>
      </c>
    </row>
    <row r="121" spans="1:22" x14ac:dyDescent="0.2">
      <c r="A121" s="170">
        <v>42270</v>
      </c>
      <c r="B121" s="171">
        <v>0.81701958564714483</v>
      </c>
      <c r="C121" s="172">
        <v>2.2009045890810057</v>
      </c>
      <c r="D121" s="172">
        <v>2.2723284605131284</v>
      </c>
      <c r="E121" s="172">
        <v>3.9691744460561722</v>
      </c>
      <c r="F121" s="172">
        <v>3.9728608224798676</v>
      </c>
      <c r="G121" s="172">
        <v>2.7531807283359848</v>
      </c>
      <c r="H121" s="172">
        <v>2.3768117097430279</v>
      </c>
      <c r="I121" s="172">
        <v>2.8930187364721629</v>
      </c>
      <c r="J121" s="172">
        <v>2.8063234729087201</v>
      </c>
      <c r="K121" s="173">
        <v>3.3555769463619263</v>
      </c>
      <c r="L121" s="171">
        <v>0.73071088285973362</v>
      </c>
      <c r="M121" s="172">
        <v>3.5587629062479542</v>
      </c>
      <c r="N121" s="172">
        <v>3.1372237709822621</v>
      </c>
      <c r="O121" s="172">
        <v>5.2812404374394806</v>
      </c>
      <c r="P121" s="172">
        <v>4.7783161220438135</v>
      </c>
      <c r="Q121" s="172">
        <v>3.2193743877040197</v>
      </c>
      <c r="R121" s="172">
        <v>3.6507848805242848</v>
      </c>
      <c r="S121" s="172">
        <v>3.9622349694570027</v>
      </c>
      <c r="T121" s="172">
        <v>4.0228140088884148</v>
      </c>
      <c r="U121" s="173">
        <v>4.1243689415524614</v>
      </c>
      <c r="V121" s="225">
        <v>26.701259400000001</v>
      </c>
    </row>
    <row r="122" spans="1:22" x14ac:dyDescent="0.2">
      <c r="A122" s="170">
        <v>42271</v>
      </c>
      <c r="B122" s="171">
        <v>0.81702120669481393</v>
      </c>
      <c r="C122" s="172">
        <v>2.2649852482749901</v>
      </c>
      <c r="D122" s="172">
        <v>2.2871037259139291</v>
      </c>
      <c r="E122" s="172">
        <v>3.9883074895108903</v>
      </c>
      <c r="F122" s="172">
        <v>4.2845489984677299</v>
      </c>
      <c r="G122" s="172">
        <v>2.7542387696242701</v>
      </c>
      <c r="H122" s="172">
        <v>2.4137056607151384</v>
      </c>
      <c r="I122" s="172">
        <v>3.129220772637618</v>
      </c>
      <c r="J122" s="172">
        <v>3.016536744930137</v>
      </c>
      <c r="K122" s="173">
        <v>3.370167421504374</v>
      </c>
      <c r="L122" s="171">
        <v>0.73071165155122353</v>
      </c>
      <c r="M122" s="172">
        <v>3.6536720347066969</v>
      </c>
      <c r="N122" s="172">
        <v>3.1839985789489016</v>
      </c>
      <c r="O122" s="172">
        <v>5.2813233676416287</v>
      </c>
      <c r="P122" s="172">
        <v>5.0682387952578312</v>
      </c>
      <c r="Q122" s="172">
        <v>3.1800943017211054</v>
      </c>
      <c r="R122" s="172">
        <v>3.7644420130536154</v>
      </c>
      <c r="S122" s="172">
        <v>4.4678524883852315</v>
      </c>
      <c r="T122" s="172">
        <v>4.6921659774060887</v>
      </c>
      <c r="U122" s="173">
        <v>4.1527721190830436</v>
      </c>
      <c r="V122" s="225">
        <v>21.932832789999999</v>
      </c>
    </row>
    <row r="123" spans="1:22" x14ac:dyDescent="0.2">
      <c r="A123" s="170">
        <v>42272</v>
      </c>
      <c r="B123" s="171">
        <v>0.8170182888279276</v>
      </c>
      <c r="C123" s="172">
        <v>2.215207717010069</v>
      </c>
      <c r="D123" s="172">
        <v>2.2665766248553316</v>
      </c>
      <c r="E123" s="172">
        <v>4.0157156875904496</v>
      </c>
      <c r="F123" s="172">
        <v>4.0339281289500146</v>
      </c>
      <c r="G123" s="172">
        <v>2.7532469444091747</v>
      </c>
      <c r="H123" s="172">
        <v>2.3757264187521825</v>
      </c>
      <c r="I123" s="172">
        <v>3.0307216242821058</v>
      </c>
      <c r="J123" s="172">
        <v>2.8430742789597225</v>
      </c>
      <c r="K123" s="173">
        <v>3.3430459763919949</v>
      </c>
      <c r="L123" s="171">
        <v>0.73071026791551941</v>
      </c>
      <c r="M123" s="172">
        <v>3.5446149123830373</v>
      </c>
      <c r="N123" s="172">
        <v>3.1879167755827837</v>
      </c>
      <c r="O123" s="172">
        <v>5.3116401086908915</v>
      </c>
      <c r="P123" s="172">
        <v>5.2474032454224488</v>
      </c>
      <c r="Q123" s="172">
        <v>3.1799420870541653</v>
      </c>
      <c r="R123" s="172">
        <v>3.6600685190517965</v>
      </c>
      <c r="S123" s="172">
        <v>4.4517464163961522</v>
      </c>
      <c r="T123" s="172">
        <v>4.1529110978531003</v>
      </c>
      <c r="U123" s="173">
        <v>4.1376575840681644</v>
      </c>
      <c r="V123" s="225">
        <v>29.33720375</v>
      </c>
    </row>
    <row r="124" spans="1:22" x14ac:dyDescent="0.2">
      <c r="A124" s="170">
        <v>42275</v>
      </c>
      <c r="B124" s="171">
        <v>0.8170153710461715</v>
      </c>
      <c r="C124" s="172">
        <v>2.206480147309779</v>
      </c>
      <c r="D124" s="172">
        <v>2.224476349407237</v>
      </c>
      <c r="E124" s="172">
        <v>3.9516759385764773</v>
      </c>
      <c r="F124" s="172">
        <v>3.9896662457470624</v>
      </c>
      <c r="G124" s="172">
        <v>2.720774796228159</v>
      </c>
      <c r="H124" s="172">
        <v>2.3402306469746295</v>
      </c>
      <c r="I124" s="172">
        <v>2.7515003483932121</v>
      </c>
      <c r="J124" s="172">
        <v>2.7714734014929325</v>
      </c>
      <c r="K124" s="173">
        <v>3.3322374895439695</v>
      </c>
      <c r="L124" s="171">
        <v>0.73070888432023107</v>
      </c>
      <c r="M124" s="172">
        <v>3.7154397300134772</v>
      </c>
      <c r="N124" s="172">
        <v>3.1982846670517158</v>
      </c>
      <c r="O124" s="172">
        <v>5.3021021127717676</v>
      </c>
      <c r="P124" s="172">
        <v>5.2474412465362636</v>
      </c>
      <c r="Q124" s="172">
        <v>3.2069840673321504</v>
      </c>
      <c r="R124" s="172">
        <v>3.6191590714167514</v>
      </c>
      <c r="S124" s="172">
        <v>3.9383219617864023</v>
      </c>
      <c r="T124" s="172">
        <v>4.0848834297992092</v>
      </c>
      <c r="U124" s="173">
        <v>4.560407523238168</v>
      </c>
      <c r="V124" s="225">
        <v>31.140034140000001</v>
      </c>
    </row>
    <row r="125" spans="1:22" x14ac:dyDescent="0.2">
      <c r="A125" s="170">
        <v>42276</v>
      </c>
      <c r="B125" s="171">
        <v>0.81701893723543417</v>
      </c>
      <c r="C125" s="172">
        <v>2.2126656953911628</v>
      </c>
      <c r="D125" s="172">
        <v>2.3112706755260084</v>
      </c>
      <c r="E125" s="172">
        <v>4.0052378709081946</v>
      </c>
      <c r="F125" s="172">
        <v>4.0398977097007158</v>
      </c>
      <c r="G125" s="172">
        <v>2.7531836163423149</v>
      </c>
      <c r="H125" s="172">
        <v>2.4183904861480991</v>
      </c>
      <c r="I125" s="172">
        <v>3.0782092953855793</v>
      </c>
      <c r="J125" s="172">
        <v>2.9845353299395425</v>
      </c>
      <c r="K125" s="173">
        <v>3.3686662617286949</v>
      </c>
      <c r="L125" s="171">
        <v>0.73071057538662776</v>
      </c>
      <c r="M125" s="172">
        <v>3.6585678141749063</v>
      </c>
      <c r="N125" s="172">
        <v>3.2258682308655549</v>
      </c>
      <c r="O125" s="172">
        <v>5.3295762290459763</v>
      </c>
      <c r="P125" s="172">
        <v>4.9903783520775313</v>
      </c>
      <c r="Q125" s="172">
        <v>3.1799118625490053</v>
      </c>
      <c r="R125" s="172">
        <v>3.6241121654716282</v>
      </c>
      <c r="S125" s="172">
        <v>4.2547834762630794</v>
      </c>
      <c r="T125" s="172">
        <v>4.1251525298813831</v>
      </c>
      <c r="U125" s="173">
        <v>4.1597651963241127</v>
      </c>
      <c r="V125" s="225">
        <v>33.236862209999998</v>
      </c>
    </row>
    <row r="126" spans="1:22" x14ac:dyDescent="0.2">
      <c r="A126" s="170">
        <v>42277</v>
      </c>
      <c r="B126" s="171">
        <v>0.81701893723543417</v>
      </c>
      <c r="C126" s="172">
        <v>2.2410331394355856</v>
      </c>
      <c r="D126" s="172">
        <v>2.2593728026280724</v>
      </c>
      <c r="E126" s="172">
        <v>3.9941506947059757</v>
      </c>
      <c r="F126" s="172">
        <v>4.0172893427748724</v>
      </c>
      <c r="G126" s="172">
        <v>2.753781057272648</v>
      </c>
      <c r="H126" s="172">
        <v>2.3821736225662384</v>
      </c>
      <c r="I126" s="172">
        <v>2.8227742773533535</v>
      </c>
      <c r="J126" s="172">
        <v>2.810206277806929</v>
      </c>
      <c r="K126" s="173">
        <v>3.3642627530567366</v>
      </c>
      <c r="L126" s="171">
        <v>0.73071057538662776</v>
      </c>
      <c r="M126" s="172">
        <v>3.5387957850586802</v>
      </c>
      <c r="N126" s="172">
        <v>3.1081674473542766</v>
      </c>
      <c r="O126" s="172">
        <v>5.288747744386999</v>
      </c>
      <c r="P126" s="172">
        <v>4.9766003046787466</v>
      </c>
      <c r="Q126" s="172">
        <v>3.1799118625490053</v>
      </c>
      <c r="R126" s="172">
        <v>3.477509782477251</v>
      </c>
      <c r="S126" s="172">
        <v>3.9240103910596962</v>
      </c>
      <c r="T126" s="172">
        <v>3.9137401823474067</v>
      </c>
      <c r="U126" s="173">
        <v>4.1577665126144829</v>
      </c>
      <c r="V126" s="225">
        <v>39.060321709999997</v>
      </c>
    </row>
    <row r="127" spans="1:22" x14ac:dyDescent="0.2">
      <c r="A127" s="170">
        <v>42278</v>
      </c>
      <c r="B127" s="171">
        <v>0.81702412464683594</v>
      </c>
      <c r="C127" s="172">
        <v>2.2071638892703609</v>
      </c>
      <c r="D127" s="172">
        <v>2.2758393568053679</v>
      </c>
      <c r="E127" s="172">
        <v>4.000927364860372</v>
      </c>
      <c r="F127" s="172">
        <v>4.0327212966505863</v>
      </c>
      <c r="G127" s="172">
        <v>2.7543733077724366</v>
      </c>
      <c r="H127" s="172">
        <v>2.3786434089853374</v>
      </c>
      <c r="I127" s="172">
        <v>2.8062685367315607</v>
      </c>
      <c r="J127" s="172">
        <v>2.9597184518984028</v>
      </c>
      <c r="K127" s="173">
        <v>3.3550641253896658</v>
      </c>
      <c r="L127" s="171">
        <v>0.73071303522734332</v>
      </c>
      <c r="M127" s="172">
        <v>3.5651697864182581</v>
      </c>
      <c r="N127" s="172">
        <v>3.1499020416076835</v>
      </c>
      <c r="O127" s="172">
        <v>5.1886549644781352</v>
      </c>
      <c r="P127" s="172">
        <v>4.9987258867918793</v>
      </c>
      <c r="Q127" s="172">
        <v>3.1800390902891764</v>
      </c>
      <c r="R127" s="172">
        <v>3.5500609531698575</v>
      </c>
      <c r="S127" s="172">
        <v>4.1039997501150989</v>
      </c>
      <c r="T127" s="172">
        <v>4.1232867250248555</v>
      </c>
      <c r="U127" s="173">
        <v>4.1560536181717165</v>
      </c>
      <c r="V127" s="225">
        <v>23.21384102</v>
      </c>
    </row>
    <row r="128" spans="1:22" x14ac:dyDescent="0.2">
      <c r="A128" s="170">
        <v>42279</v>
      </c>
      <c r="B128" s="171">
        <v>0.81702347620569638</v>
      </c>
      <c r="C128" s="172">
        <v>2.2247426024246399</v>
      </c>
      <c r="D128" s="172">
        <v>2.2710841067352465</v>
      </c>
      <c r="E128" s="172">
        <v>3.9755905988798133</v>
      </c>
      <c r="F128" s="172">
        <v>3.9933071406211154</v>
      </c>
      <c r="G128" s="172">
        <v>2.7532445354599546</v>
      </c>
      <c r="H128" s="172">
        <v>2.4501637168616233</v>
      </c>
      <c r="I128" s="172">
        <v>2.9089633944424493</v>
      </c>
      <c r="J128" s="172">
        <v>2.7920873147451815</v>
      </c>
      <c r="K128" s="173">
        <v>3.4021327288151726</v>
      </c>
      <c r="L128" s="171">
        <v>0.73071272774026819</v>
      </c>
      <c r="M128" s="172">
        <v>3.6440720696889159</v>
      </c>
      <c r="N128" s="172">
        <v>3.1756616423143598</v>
      </c>
      <c r="O128" s="172">
        <v>5.129895505515818</v>
      </c>
      <c r="P128" s="172">
        <v>4.9442737069259977</v>
      </c>
      <c r="Q128" s="172">
        <v>3.2400610829219549</v>
      </c>
      <c r="R128" s="172">
        <v>3.7592009183389847</v>
      </c>
      <c r="S128" s="172">
        <v>4.3999769215761075</v>
      </c>
      <c r="T128" s="172">
        <v>4.1623012737501091</v>
      </c>
      <c r="U128" s="173">
        <v>4.1871854422914545</v>
      </c>
      <c r="V128" s="225">
        <v>38.443910160000001</v>
      </c>
    </row>
    <row r="129" spans="1:22" x14ac:dyDescent="0.2">
      <c r="A129" s="170">
        <v>42282</v>
      </c>
      <c r="B129" s="171">
        <v>0.81702412464683594</v>
      </c>
      <c r="C129" s="172">
        <v>2.2128116047845401</v>
      </c>
      <c r="D129" s="172">
        <v>2.2636411285146112</v>
      </c>
      <c r="E129" s="172">
        <v>4.008919516527488</v>
      </c>
      <c r="F129" s="172">
        <v>4.0171707027349486</v>
      </c>
      <c r="G129" s="172">
        <v>2.7549564551831418</v>
      </c>
      <c r="H129" s="172">
        <v>2.4266363875276515</v>
      </c>
      <c r="I129" s="172">
        <v>2.8332756378438937</v>
      </c>
      <c r="J129" s="172">
        <v>2.8123429892491503</v>
      </c>
      <c r="K129" s="173">
        <v>3.3566160778658007</v>
      </c>
      <c r="L129" s="171">
        <v>0.73071303522734332</v>
      </c>
      <c r="M129" s="172">
        <v>3.6018992596849717</v>
      </c>
      <c r="N129" s="172">
        <v>3.1577525952899319</v>
      </c>
      <c r="O129" s="172">
        <v>5.1859552560704456</v>
      </c>
      <c r="P129" s="172">
        <v>4.9909056295721763</v>
      </c>
      <c r="Q129" s="172">
        <v>3.1802527598042296</v>
      </c>
      <c r="R129" s="172">
        <v>3.7615975087508722</v>
      </c>
      <c r="S129" s="172">
        <v>4.0985531318154882</v>
      </c>
      <c r="T129" s="172">
        <v>4.1096494359629832</v>
      </c>
      <c r="U129" s="173">
        <v>4.1509872812281783</v>
      </c>
      <c r="V129" s="225">
        <v>25.758427999999999</v>
      </c>
    </row>
    <row r="130" spans="1:22" x14ac:dyDescent="0.2">
      <c r="A130" s="170">
        <v>42283</v>
      </c>
      <c r="B130" s="171">
        <v>0.81702347620569638</v>
      </c>
      <c r="C130" s="172">
        <v>2.2185404108476376</v>
      </c>
      <c r="D130" s="172">
        <v>2.2647020989246691</v>
      </c>
      <c r="E130" s="172">
        <v>3.98886357437594</v>
      </c>
      <c r="F130" s="172">
        <v>4.0071751530616453</v>
      </c>
      <c r="G130" s="172">
        <v>2.7533664369974353</v>
      </c>
      <c r="H130" s="172">
        <v>2.3865673911258578</v>
      </c>
      <c r="I130" s="172">
        <v>2.8962628479339321</v>
      </c>
      <c r="J130" s="172">
        <v>2.8536948170840968</v>
      </c>
      <c r="K130" s="173">
        <v>3.379382240044555</v>
      </c>
      <c r="L130" s="171">
        <v>0.73071272774026819</v>
      </c>
      <c r="M130" s="172">
        <v>3.4954651685152522</v>
      </c>
      <c r="N130" s="172">
        <v>3.121132807118713</v>
      </c>
      <c r="O130" s="172">
        <v>5.0147620448746375</v>
      </c>
      <c r="P130" s="172">
        <v>4.850806725126918</v>
      </c>
      <c r="Q130" s="172">
        <v>3.2200809156563674</v>
      </c>
      <c r="R130" s="172">
        <v>3.5410089865622472</v>
      </c>
      <c r="S130" s="172">
        <v>3.8822161329659863</v>
      </c>
      <c r="T130" s="172">
        <v>3.9962514449248427</v>
      </c>
      <c r="U130" s="173">
        <v>4.5335763287542461</v>
      </c>
      <c r="V130" s="225">
        <v>24.670021850000001</v>
      </c>
    </row>
    <row r="131" spans="1:22" x14ac:dyDescent="0.2">
      <c r="A131" s="170">
        <v>42284</v>
      </c>
      <c r="B131" s="171">
        <v>0.81702347620569638</v>
      </c>
      <c r="C131" s="172">
        <v>2.2321100764284107</v>
      </c>
      <c r="D131" s="172">
        <v>2.2762349169441825</v>
      </c>
      <c r="E131" s="172">
        <v>4.0016359942702708</v>
      </c>
      <c r="F131" s="172">
        <v>4.0110089870977328</v>
      </c>
      <c r="G131" s="172">
        <v>2.7735703673045036</v>
      </c>
      <c r="H131" s="172">
        <v>2.3859713776539788</v>
      </c>
      <c r="I131" s="172">
        <v>2.8297130024010388</v>
      </c>
      <c r="J131" s="172">
        <v>2.8043226666565135</v>
      </c>
      <c r="K131" s="173">
        <v>3.3645686716004604</v>
      </c>
      <c r="L131" s="171">
        <v>0.73071272774026819</v>
      </c>
      <c r="M131" s="172">
        <v>3.4915941101687449</v>
      </c>
      <c r="N131" s="172">
        <v>3.12580139692118</v>
      </c>
      <c r="O131" s="172">
        <v>5.0507326315081142</v>
      </c>
      <c r="P131" s="172">
        <v>4.8301448565929519</v>
      </c>
      <c r="Q131" s="172">
        <v>3.1800151916544448</v>
      </c>
      <c r="R131" s="172">
        <v>3.5410580766147457</v>
      </c>
      <c r="S131" s="172">
        <v>3.8330488229090243</v>
      </c>
      <c r="T131" s="172">
        <v>3.9544992061433111</v>
      </c>
      <c r="U131" s="173">
        <v>4.513494833721813</v>
      </c>
      <c r="V131" s="225">
        <v>23.312013459999999</v>
      </c>
    </row>
    <row r="132" spans="1:22" x14ac:dyDescent="0.2">
      <c r="A132" s="170">
        <v>42285</v>
      </c>
      <c r="B132" s="171">
        <v>0.81702347620569638</v>
      </c>
      <c r="C132" s="172">
        <v>2.2160445459184346</v>
      </c>
      <c r="D132" s="172">
        <v>2.2742176837427137</v>
      </c>
      <c r="E132" s="172">
        <v>3.9764853168270178</v>
      </c>
      <c r="F132" s="172">
        <v>3.971989632695665</v>
      </c>
      <c r="G132" s="172">
        <v>2.7525703529532488</v>
      </c>
      <c r="H132" s="172">
        <v>2.3804742359242663</v>
      </c>
      <c r="I132" s="172">
        <v>2.8062803884633549</v>
      </c>
      <c r="J132" s="172">
        <v>2.802377193169721</v>
      </c>
      <c r="K132" s="173">
        <v>3.3691767963966468</v>
      </c>
      <c r="L132" s="171">
        <v>0.73071272774026819</v>
      </c>
      <c r="M132" s="172">
        <v>3.4508720623814533</v>
      </c>
      <c r="N132" s="172">
        <v>3.1010936272247118</v>
      </c>
      <c r="O132" s="172">
        <v>5.0223195048785305</v>
      </c>
      <c r="P132" s="172">
        <v>4.7872952513002263</v>
      </c>
      <c r="Q132" s="172">
        <v>3.1800244003637097</v>
      </c>
      <c r="R132" s="172">
        <v>3.5064774932575116</v>
      </c>
      <c r="S132" s="172">
        <v>3.7642427281452577</v>
      </c>
      <c r="T132" s="172">
        <v>3.8752946649219253</v>
      </c>
      <c r="U132" s="173">
        <v>4.1473782310798022</v>
      </c>
      <c r="V132" s="225">
        <v>22.21195123</v>
      </c>
    </row>
    <row r="133" spans="1:22" x14ac:dyDescent="0.2">
      <c r="A133" s="170">
        <v>42286</v>
      </c>
      <c r="B133" s="171">
        <v>0.81698684127521193</v>
      </c>
      <c r="C133" s="172">
        <v>2.2273957445355719</v>
      </c>
      <c r="D133" s="172">
        <v>2.2574000369440914</v>
      </c>
      <c r="E133" s="172">
        <v>3.9827682583861899</v>
      </c>
      <c r="F133" s="172">
        <v>3.95387229040983</v>
      </c>
      <c r="G133" s="172">
        <v>2.753805123043457</v>
      </c>
      <c r="H133" s="172">
        <v>2.364764320002462</v>
      </c>
      <c r="I133" s="172">
        <v>2.962695559526944</v>
      </c>
      <c r="J133" s="172">
        <v>2.824486094658154</v>
      </c>
      <c r="K133" s="173">
        <v>3.3857537586165956</v>
      </c>
      <c r="L133" s="171">
        <v>0.7307261052732551</v>
      </c>
      <c r="M133" s="172">
        <v>3.5236085719376167</v>
      </c>
      <c r="N133" s="172">
        <v>3.0964085066266747</v>
      </c>
      <c r="O133" s="172">
        <v>5.0493321640301829</v>
      </c>
      <c r="P133" s="172">
        <v>4.7708670837375555</v>
      </c>
      <c r="Q133" s="172">
        <v>3.1799654557248478</v>
      </c>
      <c r="R133" s="172">
        <v>3.5757681368508507</v>
      </c>
      <c r="S133" s="172">
        <v>4.017954798408268</v>
      </c>
      <c r="T133" s="172">
        <v>3.8990565658820153</v>
      </c>
      <c r="U133" s="173">
        <v>4.540432543220625</v>
      </c>
      <c r="V133" s="225">
        <v>27.971103620000001</v>
      </c>
    </row>
    <row r="134" spans="1:22" x14ac:dyDescent="0.2">
      <c r="A134" s="170">
        <v>42290</v>
      </c>
      <c r="B134" s="171">
        <v>0.8169751619234672</v>
      </c>
      <c r="C134" s="172">
        <v>2.2099273315519334</v>
      </c>
      <c r="D134" s="172">
        <v>2.2741414025559075</v>
      </c>
      <c r="E134" s="172">
        <v>3.9875493669365283</v>
      </c>
      <c r="F134" s="172">
        <v>3.9875284982788672</v>
      </c>
      <c r="G134" s="172">
        <v>2.7536695902290562</v>
      </c>
      <c r="H134" s="172">
        <v>2.3718199258982144</v>
      </c>
      <c r="I134" s="172">
        <v>2.7877938178185664</v>
      </c>
      <c r="J134" s="172">
        <v>2.9102371902110438</v>
      </c>
      <c r="K134" s="173">
        <v>3.3701260824795787</v>
      </c>
      <c r="L134" s="171">
        <v>0.73069721905155138</v>
      </c>
      <c r="M134" s="172">
        <v>3.5056314510844544</v>
      </c>
      <c r="N134" s="172">
        <v>3.1884853564299021</v>
      </c>
      <c r="O134" s="172">
        <v>4.9999589287705284</v>
      </c>
      <c r="P134" s="172">
        <v>4.8246670830358758</v>
      </c>
      <c r="Q134" s="172">
        <v>3.1798844450875161</v>
      </c>
      <c r="R134" s="172">
        <v>3.4867527208080973</v>
      </c>
      <c r="S134" s="172">
        <v>3.8622748992208193</v>
      </c>
      <c r="T134" s="172">
        <v>3.9737121167065363</v>
      </c>
      <c r="U134" s="173">
        <v>3.8239872600839511</v>
      </c>
      <c r="V134" s="225">
        <v>41.989494809999997</v>
      </c>
    </row>
    <row r="135" spans="1:22" x14ac:dyDescent="0.2">
      <c r="A135" s="170">
        <v>42291</v>
      </c>
      <c r="B135" s="171">
        <v>0.81700045884835704</v>
      </c>
      <c r="C135" s="172">
        <v>2.210004553731209</v>
      </c>
      <c r="D135" s="172">
        <v>2.2578034072326942</v>
      </c>
      <c r="E135" s="172">
        <v>4.0075588087319636</v>
      </c>
      <c r="F135" s="172">
        <v>4.0017770963689285</v>
      </c>
      <c r="G135" s="172">
        <v>2.7532407911320362</v>
      </c>
      <c r="H135" s="172">
        <v>2.3936169019457809</v>
      </c>
      <c r="I135" s="172">
        <v>2.816821417797819</v>
      </c>
      <c r="J135" s="172">
        <v>2.788362595275466</v>
      </c>
      <c r="K135" s="173">
        <v>3.3865191407882471</v>
      </c>
      <c r="L135" s="171">
        <v>0.7307054362630131</v>
      </c>
      <c r="M135" s="172">
        <v>3.5084469790229851</v>
      </c>
      <c r="N135" s="172">
        <v>3.1011488671914171</v>
      </c>
      <c r="O135" s="172">
        <v>5.0394763185420599</v>
      </c>
      <c r="P135" s="172">
        <v>4.8230906865438294</v>
      </c>
      <c r="Q135" s="172">
        <v>3.1798559133099134</v>
      </c>
      <c r="R135" s="172">
        <v>3.5009019056506081</v>
      </c>
      <c r="S135" s="172">
        <v>3.8037392657168385</v>
      </c>
      <c r="T135" s="172">
        <v>3.8490723119667822</v>
      </c>
      <c r="U135" s="173">
        <v>3.8406466967968202</v>
      </c>
      <c r="V135" s="225">
        <v>30.507335009999998</v>
      </c>
    </row>
    <row r="136" spans="1:22" x14ac:dyDescent="0.2">
      <c r="A136" s="170">
        <v>42292</v>
      </c>
      <c r="B136" s="171">
        <v>0.81697063229627176</v>
      </c>
      <c r="C136" s="172">
        <v>2.2229468958476368</v>
      </c>
      <c r="D136" s="172">
        <v>2.2556845999110875</v>
      </c>
      <c r="E136" s="172">
        <v>3.9904725067380893</v>
      </c>
      <c r="F136" s="172">
        <v>3.9707027756064619</v>
      </c>
      <c r="G136" s="172">
        <v>2.7536488901658047</v>
      </c>
      <c r="H136" s="172">
        <v>2.4217918223265693</v>
      </c>
      <c r="I136" s="172">
        <v>2.8165158043659444</v>
      </c>
      <c r="J136" s="172">
        <v>2.8185211598867426</v>
      </c>
      <c r="K136" s="173">
        <v>3.3697512333732194</v>
      </c>
      <c r="L136" s="171">
        <v>0.73071841657426351</v>
      </c>
      <c r="M136" s="172">
        <v>3.5186719267403768</v>
      </c>
      <c r="N136" s="172">
        <v>3.0739324921036348</v>
      </c>
      <c r="O136" s="172">
        <v>5.0289911189960135</v>
      </c>
      <c r="P136" s="172">
        <v>4.7959019177576234</v>
      </c>
      <c r="Q136" s="172">
        <v>3.1800212378715318</v>
      </c>
      <c r="R136" s="172">
        <v>3.5575381625574871</v>
      </c>
      <c r="S136" s="172">
        <v>3.8825037147091179</v>
      </c>
      <c r="T136" s="172">
        <v>3.8729469571425583</v>
      </c>
      <c r="U136" s="173">
        <v>3.8218310647920615</v>
      </c>
      <c r="V136" s="225">
        <v>29.95565461</v>
      </c>
    </row>
    <row r="137" spans="1:22" x14ac:dyDescent="0.2">
      <c r="A137" s="170">
        <v>42293</v>
      </c>
      <c r="B137" s="171">
        <v>0.8170299608062892</v>
      </c>
      <c r="C137" s="172">
        <v>2.2210810826780447</v>
      </c>
      <c r="D137" s="172">
        <v>2.2599950515200482</v>
      </c>
      <c r="E137" s="172">
        <v>3.9993528956276427</v>
      </c>
      <c r="F137" s="172">
        <v>3.9630573738995141</v>
      </c>
      <c r="G137" s="172">
        <v>2.7533499113024615</v>
      </c>
      <c r="H137" s="172">
        <v>2.3725979484451578</v>
      </c>
      <c r="I137" s="172">
        <v>2.8199021254265872</v>
      </c>
      <c r="J137" s="172">
        <v>2.8219991696791245</v>
      </c>
      <c r="K137" s="173">
        <v>3.3777089485448677</v>
      </c>
      <c r="L137" s="171">
        <v>0.73071580270083836</v>
      </c>
      <c r="M137" s="172">
        <v>3.6589856570587984</v>
      </c>
      <c r="N137" s="172">
        <v>3.081663656931712</v>
      </c>
      <c r="O137" s="172">
        <v>5.0495249846833117</v>
      </c>
      <c r="P137" s="172">
        <v>4.7784720354764483</v>
      </c>
      <c r="Q137" s="172">
        <v>3.1797954460196052</v>
      </c>
      <c r="R137" s="172">
        <v>3.6079660710950474</v>
      </c>
      <c r="S137" s="172">
        <v>3.8608006277762956</v>
      </c>
      <c r="T137" s="172">
        <v>3.9849822667199724</v>
      </c>
      <c r="U137" s="173">
        <v>4.9062713624457528</v>
      </c>
      <c r="V137" s="225">
        <v>28.103817859999999</v>
      </c>
    </row>
    <row r="138" spans="1:22" x14ac:dyDescent="0.2">
      <c r="A138" s="170">
        <v>42296</v>
      </c>
      <c r="B138" s="171">
        <v>0.81701180824271069</v>
      </c>
      <c r="C138" s="172">
        <v>2.225606095173446</v>
      </c>
      <c r="D138" s="172">
        <v>2.2574412407982534</v>
      </c>
      <c r="E138" s="172">
        <v>3.9400129476091905</v>
      </c>
      <c r="F138" s="172">
        <v>3.9009111913074577</v>
      </c>
      <c r="G138" s="172">
        <v>2.6903815165887557</v>
      </c>
      <c r="H138" s="172">
        <v>2.3908572437622029</v>
      </c>
      <c r="I138" s="172">
        <v>2.8175491408604589</v>
      </c>
      <c r="J138" s="172">
        <v>2.7783779863496028</v>
      </c>
      <c r="K138" s="173">
        <v>3.3747394954282077</v>
      </c>
      <c r="L138" s="171">
        <v>0.73071081828319151</v>
      </c>
      <c r="M138" s="172">
        <v>3.4784395978935954</v>
      </c>
      <c r="N138" s="172">
        <v>3.1132799966037172</v>
      </c>
      <c r="O138" s="172">
        <v>4.9781394913008734</v>
      </c>
      <c r="P138" s="172">
        <v>4.6928542349167346</v>
      </c>
      <c r="Q138" s="172">
        <v>3.1872616966713312</v>
      </c>
      <c r="R138" s="172">
        <v>3.6244461298146926</v>
      </c>
      <c r="S138" s="172">
        <v>3.9123549837714875</v>
      </c>
      <c r="T138" s="172">
        <v>4.0136065745384757</v>
      </c>
      <c r="U138" s="173">
        <v>4.9070814217565326</v>
      </c>
      <c r="V138" s="225">
        <v>25.1798535</v>
      </c>
    </row>
    <row r="139" spans="1:22" x14ac:dyDescent="0.2">
      <c r="A139" s="170">
        <v>42297</v>
      </c>
      <c r="B139" s="171">
        <v>0.81701180824271069</v>
      </c>
      <c r="C139" s="172">
        <v>2.2012262483982141</v>
      </c>
      <c r="D139" s="172">
        <v>2.2644168495818016</v>
      </c>
      <c r="E139" s="172">
        <v>4.0213740975046877</v>
      </c>
      <c r="F139" s="172">
        <v>3.9656491077898677</v>
      </c>
      <c r="G139" s="172">
        <v>2.7533903613126012</v>
      </c>
      <c r="H139" s="172">
        <v>2.3876250142644118</v>
      </c>
      <c r="I139" s="172">
        <v>2.7687242302234352</v>
      </c>
      <c r="J139" s="172">
        <v>2.8566925580891471</v>
      </c>
      <c r="K139" s="173">
        <v>3.3574156853383776</v>
      </c>
      <c r="L139" s="171">
        <v>0.73071081828319151</v>
      </c>
      <c r="M139" s="172">
        <v>3.5553883896657119</v>
      </c>
      <c r="N139" s="172">
        <v>3.1138456256903724</v>
      </c>
      <c r="O139" s="172">
        <v>5.065154368824671</v>
      </c>
      <c r="P139" s="172">
        <v>4.7696518477258589</v>
      </c>
      <c r="Q139" s="172">
        <v>3.219487801936685</v>
      </c>
      <c r="R139" s="172">
        <v>3.522629264532696</v>
      </c>
      <c r="S139" s="172">
        <v>3.9046717954639454</v>
      </c>
      <c r="T139" s="172">
        <v>4.0042989961526176</v>
      </c>
      <c r="U139" s="173">
        <v>4.8889603640480299</v>
      </c>
      <c r="V139" s="225">
        <v>27.152225690000002</v>
      </c>
    </row>
    <row r="140" spans="1:22" x14ac:dyDescent="0.2">
      <c r="A140" s="170">
        <v>42298</v>
      </c>
      <c r="B140" s="171">
        <v>0.8169868364378885</v>
      </c>
      <c r="C140" s="172">
        <v>2.2254791829305032</v>
      </c>
      <c r="D140" s="172">
        <v>2.2716490061589756</v>
      </c>
      <c r="E140" s="172">
        <v>3.9878820964686481</v>
      </c>
      <c r="F140" s="172">
        <v>3.9725453084271605</v>
      </c>
      <c r="G140" s="172">
        <v>2.7538718821741783</v>
      </c>
      <c r="H140" s="172">
        <v>2.3895419671150124</v>
      </c>
      <c r="I140" s="172">
        <v>2.8249440534337329</v>
      </c>
      <c r="J140" s="172">
        <v>2.8281648418641838</v>
      </c>
      <c r="K140" s="173">
        <v>3.3668002227143758</v>
      </c>
      <c r="L140" s="171">
        <v>0.73070275547341534</v>
      </c>
      <c r="M140" s="172">
        <v>3.5702059631615959</v>
      </c>
      <c r="N140" s="172">
        <v>3.102297731974577</v>
      </c>
      <c r="O140" s="172">
        <v>5.0494062261926427</v>
      </c>
      <c r="P140" s="172">
        <v>4.7823162335175846</v>
      </c>
      <c r="Q140" s="172">
        <v>3.2195937681107725</v>
      </c>
      <c r="R140" s="172">
        <v>3.4981239941221021</v>
      </c>
      <c r="S140" s="172">
        <v>3.9390087336400259</v>
      </c>
      <c r="T140" s="172">
        <v>3.9130536575263122</v>
      </c>
      <c r="U140" s="173">
        <v>3.8211652250582393</v>
      </c>
      <c r="V140" s="225">
        <v>23.190991390000001</v>
      </c>
    </row>
    <row r="141" spans="1:22" x14ac:dyDescent="0.2">
      <c r="A141" s="170">
        <v>42299</v>
      </c>
      <c r="B141" s="171">
        <v>0.81702121931416605</v>
      </c>
      <c r="C141" s="172">
        <v>2.3015117392331623</v>
      </c>
      <c r="D141" s="172">
        <v>2.5503491249479029</v>
      </c>
      <c r="E141" s="172">
        <v>4.1211130661192117</v>
      </c>
      <c r="F141" s="172">
        <v>4.107282267874365</v>
      </c>
      <c r="G141" s="172">
        <v>2.8504088795832061</v>
      </c>
      <c r="H141" s="172">
        <v>2.6466113956836557</v>
      </c>
      <c r="I141" s="172">
        <v>3.0755845571354512</v>
      </c>
      <c r="J141" s="172">
        <v>3.0820968342871589</v>
      </c>
      <c r="K141" s="173">
        <v>3.5786772707146297</v>
      </c>
      <c r="L141" s="171">
        <v>0.73069192081852774</v>
      </c>
      <c r="M141" s="172">
        <v>3.5791760588761883</v>
      </c>
      <c r="N141" s="172">
        <v>3.4336376743009058</v>
      </c>
      <c r="O141" s="172">
        <v>5.1307862268082554</v>
      </c>
      <c r="P141" s="172">
        <v>4.8969770184159298</v>
      </c>
      <c r="Q141" s="172">
        <v>3.2807813751637198</v>
      </c>
      <c r="R141" s="172">
        <v>3.8739205664200962</v>
      </c>
      <c r="S141" s="172">
        <v>4.1208842305647178</v>
      </c>
      <c r="T141" s="172">
        <v>4.1985105708692476</v>
      </c>
      <c r="U141" s="173">
        <v>4.7209199696588042</v>
      </c>
      <c r="V141" s="225">
        <v>30.758458340000001</v>
      </c>
    </row>
    <row r="142" spans="1:22" x14ac:dyDescent="0.2">
      <c r="A142" s="170">
        <v>42303</v>
      </c>
      <c r="B142" s="171">
        <v>0.81702121931416605</v>
      </c>
      <c r="C142" s="172">
        <v>2.3202073710620352</v>
      </c>
      <c r="D142" s="172">
        <v>2.401973126599255</v>
      </c>
      <c r="E142" s="172">
        <v>4.0031353173421209</v>
      </c>
      <c r="F142" s="172">
        <v>3.9820204952170002</v>
      </c>
      <c r="G142" s="172">
        <v>2.7535114156763205</v>
      </c>
      <c r="H142" s="172">
        <v>2.913708083807014</v>
      </c>
      <c r="I142" s="172">
        <v>3.3641443890434815</v>
      </c>
      <c r="J142" s="172">
        <v>3.124600490301229</v>
      </c>
      <c r="K142" s="173">
        <v>3.4424703034835931</v>
      </c>
      <c r="L142" s="171">
        <v>0.73069192081852774</v>
      </c>
      <c r="M142" s="172">
        <v>3.7478796040074562</v>
      </c>
      <c r="N142" s="172">
        <v>3.3021891371110677</v>
      </c>
      <c r="O142" s="172">
        <v>5.0555949977551826</v>
      </c>
      <c r="P142" s="172">
        <v>4.7768750567092422</v>
      </c>
      <c r="Q142" s="172">
        <v>3.2196724145843079</v>
      </c>
      <c r="R142" s="172">
        <v>4.2928421015037053</v>
      </c>
      <c r="S142" s="172">
        <v>4.622791760948342</v>
      </c>
      <c r="T142" s="172">
        <v>4.3551481790095812</v>
      </c>
      <c r="U142" s="173">
        <v>4.2264832020373326</v>
      </c>
      <c r="V142" s="225">
        <v>30.886396560000001</v>
      </c>
    </row>
    <row r="143" spans="1:22" x14ac:dyDescent="0.2">
      <c r="A143" s="170">
        <v>42304</v>
      </c>
      <c r="B143" s="171">
        <v>0.81697743186118554</v>
      </c>
      <c r="C143" s="172">
        <v>2.3131488813808621</v>
      </c>
      <c r="D143" s="172">
        <v>2.2823675805267536</v>
      </c>
      <c r="E143" s="172">
        <v>3.9367950673254439</v>
      </c>
      <c r="F143" s="172">
        <v>3.9242078701759353</v>
      </c>
      <c r="G143" s="172">
        <v>2.692118374011268</v>
      </c>
      <c r="H143" s="172">
        <v>2.4090456393565036</v>
      </c>
      <c r="I143" s="172">
        <v>2.8226770151410183</v>
      </c>
      <c r="J143" s="172">
        <v>2.9270806830830209</v>
      </c>
      <c r="K143" s="173">
        <v>3.3533640311929269</v>
      </c>
      <c r="L143" s="171">
        <v>0.73069829552734245</v>
      </c>
      <c r="M143" s="172">
        <v>3.5707631814832026</v>
      </c>
      <c r="N143" s="172">
        <v>3.1073304789065421</v>
      </c>
      <c r="O143" s="172">
        <v>4.9478263015280817</v>
      </c>
      <c r="P143" s="172">
        <v>4.6035047406660246</v>
      </c>
      <c r="Q143" s="172">
        <v>3.1696717760549249</v>
      </c>
      <c r="R143" s="172">
        <v>3.5012603539820737</v>
      </c>
      <c r="S143" s="172">
        <v>3.7808279026317293</v>
      </c>
      <c r="T143" s="172">
        <v>3.9759359738593054</v>
      </c>
      <c r="U143" s="173">
        <v>4.1225059036411338</v>
      </c>
      <c r="V143" s="225">
        <v>33.6711162</v>
      </c>
    </row>
    <row r="144" spans="1:22" x14ac:dyDescent="0.2">
      <c r="A144" s="170">
        <v>42305</v>
      </c>
      <c r="B144" s="171">
        <v>0.81696965984108982</v>
      </c>
      <c r="C144" s="172">
        <v>2.2135322787667944</v>
      </c>
      <c r="D144" s="172">
        <v>2.2641595134846852</v>
      </c>
      <c r="E144" s="172">
        <v>3.9741509219680275</v>
      </c>
      <c r="F144" s="172">
        <v>3.9986940308145464</v>
      </c>
      <c r="G144" s="172">
        <v>2.7532872549462146</v>
      </c>
      <c r="H144" s="172">
        <v>2.3815039777293734</v>
      </c>
      <c r="I144" s="172">
        <v>2.9609499882767434</v>
      </c>
      <c r="J144" s="172">
        <v>2.8421868224779758</v>
      </c>
      <c r="K144" s="173">
        <v>3.3506106909420277</v>
      </c>
      <c r="L144" s="171">
        <v>0.73071795529200079</v>
      </c>
      <c r="M144" s="172">
        <v>3.5104681459779372</v>
      </c>
      <c r="N144" s="172">
        <v>3.0689997072271478</v>
      </c>
      <c r="O144" s="172">
        <v>5.0108360210338505</v>
      </c>
      <c r="P144" s="172">
        <v>4.5670390553485554</v>
      </c>
      <c r="Q144" s="172">
        <v>3.1796691386833609</v>
      </c>
      <c r="R144" s="172">
        <v>3.4938421042901653</v>
      </c>
      <c r="S144" s="172">
        <v>3.9849679013331194</v>
      </c>
      <c r="T144" s="172">
        <v>3.9160384189851576</v>
      </c>
      <c r="U144" s="173">
        <v>4.4760678207994582</v>
      </c>
      <c r="V144" s="225">
        <v>30.21800859</v>
      </c>
    </row>
    <row r="145" spans="1:22" x14ac:dyDescent="0.2">
      <c r="A145" s="170">
        <v>42306</v>
      </c>
      <c r="B145" s="171">
        <v>0.81697128060498092</v>
      </c>
      <c r="C145" s="172">
        <v>2.2451363883630053</v>
      </c>
      <c r="D145" s="172">
        <v>2.2815199660194567</v>
      </c>
      <c r="E145" s="172">
        <v>3.9254130884976925</v>
      </c>
      <c r="F145" s="172">
        <v>3.9380486958679293</v>
      </c>
      <c r="G145" s="172">
        <v>2.6910448033747074</v>
      </c>
      <c r="H145" s="172">
        <v>2.5144242689937979</v>
      </c>
      <c r="I145" s="172">
        <v>2.8780709615328313</v>
      </c>
      <c r="J145" s="172">
        <v>2.8513993806261988</v>
      </c>
      <c r="K145" s="173">
        <v>3.400269876710694</v>
      </c>
      <c r="L145" s="171">
        <v>0.7307187240982661</v>
      </c>
      <c r="M145" s="172">
        <v>3.5634726083918715</v>
      </c>
      <c r="N145" s="172">
        <v>3.2319286578080049</v>
      </c>
      <c r="O145" s="172">
        <v>4.9575734722299609</v>
      </c>
      <c r="P145" s="172">
        <v>4.5257091067270823</v>
      </c>
      <c r="Q145" s="172">
        <v>3.1772272852650958</v>
      </c>
      <c r="R145" s="172">
        <v>3.7459236053291689</v>
      </c>
      <c r="S145" s="172">
        <v>3.9563360489682107</v>
      </c>
      <c r="T145" s="172">
        <v>4.0396324811377422</v>
      </c>
      <c r="U145" s="173">
        <v>4.5559565478861002</v>
      </c>
      <c r="V145" s="225">
        <v>22.604320090000002</v>
      </c>
    </row>
    <row r="146" spans="1:22" x14ac:dyDescent="0.2">
      <c r="A146" s="170">
        <v>42307</v>
      </c>
      <c r="B146" s="171">
        <v>0.81699202870345855</v>
      </c>
      <c r="C146" s="172">
        <v>2.1539877073173392</v>
      </c>
      <c r="D146" s="172">
        <v>2.2172959368776128</v>
      </c>
      <c r="E146" s="172">
        <v>3.9439426438900194</v>
      </c>
      <c r="F146" s="172">
        <v>3.9267371097130144</v>
      </c>
      <c r="G146" s="172">
        <v>2.6884799268058215</v>
      </c>
      <c r="H146" s="172">
        <v>2.3274428605753137</v>
      </c>
      <c r="I146" s="172">
        <v>2.7140723920869396</v>
      </c>
      <c r="J146" s="172">
        <v>2.737278537640023</v>
      </c>
      <c r="K146" s="173">
        <v>3.2912903964531628</v>
      </c>
      <c r="L146" s="171">
        <v>0.73072856592049062</v>
      </c>
      <c r="M146" s="172">
        <v>3.4924616211158379</v>
      </c>
      <c r="N146" s="172">
        <v>3.0945494343324924</v>
      </c>
      <c r="O146" s="172">
        <v>5.0843977699995575</v>
      </c>
      <c r="P146" s="172">
        <v>4.6914662739138082</v>
      </c>
      <c r="Q146" s="172">
        <v>3.2257565932440393</v>
      </c>
      <c r="R146" s="172">
        <v>3.4623229702842622</v>
      </c>
      <c r="S146" s="172">
        <v>3.7907218067526975</v>
      </c>
      <c r="T146" s="172">
        <v>3.8935029564514037</v>
      </c>
      <c r="U146" s="173">
        <v>4.8681955474052989</v>
      </c>
      <c r="V146" s="225">
        <v>38.105114589999999</v>
      </c>
    </row>
    <row r="147" spans="1:22" x14ac:dyDescent="0.2">
      <c r="A147" s="170">
        <v>42310</v>
      </c>
      <c r="B147" s="171">
        <v>0.81700305330278478</v>
      </c>
      <c r="C147" s="172">
        <v>2.1472473516222239</v>
      </c>
      <c r="D147" s="172">
        <v>2.2166639463343878</v>
      </c>
      <c r="E147" s="172">
        <v>3.9127623367896183</v>
      </c>
      <c r="F147" s="172">
        <v>3.9304315114705872</v>
      </c>
      <c r="G147" s="172">
        <v>2.6880985080557016</v>
      </c>
      <c r="H147" s="172">
        <v>2.3116213556367224</v>
      </c>
      <c r="I147" s="172">
        <v>2.7812636150264138</v>
      </c>
      <c r="J147" s="172">
        <v>2.7409113063300827</v>
      </c>
      <c r="K147" s="173">
        <v>3.2774999566211265</v>
      </c>
      <c r="L147" s="171">
        <v>0.7307104460219338</v>
      </c>
      <c r="M147" s="172">
        <v>3.4758619444852283</v>
      </c>
      <c r="N147" s="172">
        <v>3.2325754052086588</v>
      </c>
      <c r="O147" s="172">
        <v>5.0930290835928806</v>
      </c>
      <c r="P147" s="172">
        <v>4.7585387968892654</v>
      </c>
      <c r="Q147" s="172">
        <v>3.2529724132282762</v>
      </c>
      <c r="R147" s="172">
        <v>3.5501888713220224</v>
      </c>
      <c r="S147" s="172">
        <v>3.8813531845870894</v>
      </c>
      <c r="T147" s="172">
        <v>3.8161990009711695</v>
      </c>
      <c r="U147" s="173">
        <v>4.5285918009294841</v>
      </c>
      <c r="V147" s="225">
        <v>27.562708789999999</v>
      </c>
    </row>
    <row r="148" spans="1:22" x14ac:dyDescent="0.2">
      <c r="A148" s="170">
        <v>42311</v>
      </c>
      <c r="B148" s="171">
        <v>0.81700305330278478</v>
      </c>
      <c r="C148" s="172">
        <v>2.2208297260802565</v>
      </c>
      <c r="D148" s="172">
        <v>2.2699204624483658</v>
      </c>
      <c r="E148" s="172">
        <v>4.0125400490537171</v>
      </c>
      <c r="F148" s="172">
        <v>4.0005284402954464</v>
      </c>
      <c r="G148" s="172">
        <v>2.7530408035797147</v>
      </c>
      <c r="H148" s="172">
        <v>2.3960412337341372</v>
      </c>
      <c r="I148" s="172">
        <v>2.8775850400624323</v>
      </c>
      <c r="J148" s="172">
        <v>2.8206575434093777</v>
      </c>
      <c r="K148" s="173">
        <v>3.3728734016675177</v>
      </c>
      <c r="L148" s="171">
        <v>0.7307104460219338</v>
      </c>
      <c r="M148" s="172">
        <v>3.4244854245956282</v>
      </c>
      <c r="N148" s="172">
        <v>3.082145256981041</v>
      </c>
      <c r="O148" s="172">
        <v>5.088550236397289</v>
      </c>
      <c r="P148" s="172">
        <v>4.7008616603691413</v>
      </c>
      <c r="Q148" s="172">
        <v>3.1988195234750463</v>
      </c>
      <c r="R148" s="172">
        <v>3.475416113830784</v>
      </c>
      <c r="S148" s="172">
        <v>3.7646699384111382</v>
      </c>
      <c r="T148" s="172">
        <v>3.845116829901631</v>
      </c>
      <c r="U148" s="173">
        <v>4.4975735842798121</v>
      </c>
      <c r="V148" s="225">
        <v>28.352239959999999</v>
      </c>
    </row>
    <row r="149" spans="1:22" x14ac:dyDescent="0.2">
      <c r="A149" s="170">
        <v>42312</v>
      </c>
      <c r="B149" s="171">
        <v>0.81697319778006405</v>
      </c>
      <c r="C149" s="172">
        <v>2.1489496912823634</v>
      </c>
      <c r="D149" s="172">
        <v>2.2269901570395083</v>
      </c>
      <c r="E149" s="172">
        <v>3.9388976197195937</v>
      </c>
      <c r="F149" s="172">
        <v>3.9255468465256755</v>
      </c>
      <c r="G149" s="172">
        <v>2.6885264305472667</v>
      </c>
      <c r="H149" s="172">
        <v>2.3070920596335442</v>
      </c>
      <c r="I149" s="172">
        <v>2.8249531187744026</v>
      </c>
      <c r="J149" s="172">
        <v>2.8122382274329878</v>
      </c>
      <c r="K149" s="173">
        <v>3.2753185524427346</v>
      </c>
      <c r="L149" s="171">
        <v>0.73070354491148448</v>
      </c>
      <c r="M149" s="172">
        <v>3.5069569261268527</v>
      </c>
      <c r="N149" s="172">
        <v>3.1306000320659777</v>
      </c>
      <c r="O149" s="172">
        <v>5.1123105035386702</v>
      </c>
      <c r="P149" s="172">
        <v>4.7739696949096295</v>
      </c>
      <c r="Q149" s="172">
        <v>3.2529038561181243</v>
      </c>
      <c r="R149" s="172">
        <v>3.5583182208500967</v>
      </c>
      <c r="S149" s="172">
        <v>3.9347887931062133</v>
      </c>
      <c r="T149" s="172">
        <v>4.025616170799907</v>
      </c>
      <c r="U149" s="173">
        <v>4.8788015145157893</v>
      </c>
      <c r="V149" s="225">
        <v>25.764866909999999</v>
      </c>
    </row>
    <row r="150" spans="1:22" x14ac:dyDescent="0.2">
      <c r="A150" s="170">
        <v>42313</v>
      </c>
      <c r="B150" s="171">
        <v>0.81698098553759357</v>
      </c>
      <c r="C150" s="172">
        <v>2.2234844801460745</v>
      </c>
      <c r="D150" s="172">
        <v>2.2672488090749972</v>
      </c>
      <c r="E150" s="172">
        <v>3.9775818077930531</v>
      </c>
      <c r="F150" s="172">
        <v>3.9804810315312706</v>
      </c>
      <c r="G150" s="172">
        <v>2.7531971914351998</v>
      </c>
      <c r="H150" s="172">
        <v>2.3995843962173211</v>
      </c>
      <c r="I150" s="172">
        <v>2.802733243917146</v>
      </c>
      <c r="J150" s="172">
        <v>2.8194874950192212</v>
      </c>
      <c r="K150" s="173">
        <v>3.3518626052865867</v>
      </c>
      <c r="L150" s="171">
        <v>0.73070723839050811</v>
      </c>
      <c r="M150" s="172">
        <v>3.4882767247133817</v>
      </c>
      <c r="N150" s="172">
        <v>3.1010316752013409</v>
      </c>
      <c r="O150" s="172">
        <v>5.0299447095536634</v>
      </c>
      <c r="P150" s="172">
        <v>4.6549808110895814</v>
      </c>
      <c r="Q150" s="172">
        <v>3.2194255849201725</v>
      </c>
      <c r="R150" s="172">
        <v>3.4930636734368252</v>
      </c>
      <c r="S150" s="172">
        <v>3.8018731363438509</v>
      </c>
      <c r="T150" s="172">
        <v>3.9494477425845691</v>
      </c>
      <c r="U150" s="173">
        <v>4.8380750576649101</v>
      </c>
      <c r="V150" s="225">
        <v>25.734570380000001</v>
      </c>
    </row>
    <row r="151" spans="1:22" x14ac:dyDescent="0.2">
      <c r="A151" s="170">
        <v>42314</v>
      </c>
      <c r="B151" s="171">
        <v>0.81698001203473036</v>
      </c>
      <c r="C151" s="172">
        <v>2.257087244496808</v>
      </c>
      <c r="D151" s="172">
        <v>2.3059689645265005</v>
      </c>
      <c r="E151" s="172">
        <v>3.9133125272831224</v>
      </c>
      <c r="F151" s="172">
        <v>3.9826863833139186</v>
      </c>
      <c r="G151" s="172">
        <v>2.6884128657049096</v>
      </c>
      <c r="H151" s="172">
        <v>2.5890322387038713</v>
      </c>
      <c r="I151" s="172">
        <v>2.8239019790049134</v>
      </c>
      <c r="J151" s="172">
        <v>2.9146718482634659</v>
      </c>
      <c r="K151" s="173">
        <v>3.4119132044284286</v>
      </c>
      <c r="L151" s="171">
        <v>0.73070677668987993</v>
      </c>
      <c r="M151" s="172">
        <v>3.6639906385367156</v>
      </c>
      <c r="N151" s="172">
        <v>3.3110201324265121</v>
      </c>
      <c r="O151" s="172">
        <v>5.0909419812675143</v>
      </c>
      <c r="P151" s="172">
        <v>4.789977546235793</v>
      </c>
      <c r="Q151" s="172">
        <v>3.2538861091096969</v>
      </c>
      <c r="R151" s="172">
        <v>3.8929964511851138</v>
      </c>
      <c r="S151" s="172">
        <v>3.8938074678246815</v>
      </c>
      <c r="T151" s="172">
        <v>4.0980451616991678</v>
      </c>
      <c r="U151" s="173">
        <v>4.9818183332100343</v>
      </c>
      <c r="V151" s="225">
        <v>28.757043769999999</v>
      </c>
    </row>
    <row r="152" spans="1:22" x14ac:dyDescent="0.2">
      <c r="A152" s="170">
        <v>42317</v>
      </c>
      <c r="B152" s="171">
        <v>0.81700013302025387</v>
      </c>
      <c r="C152" s="172">
        <v>2.1517752911949493</v>
      </c>
      <c r="D152" s="172">
        <v>2.2014569934967434</v>
      </c>
      <c r="E152" s="172">
        <v>3.9382866157184351</v>
      </c>
      <c r="F152" s="172">
        <v>3.9532714056531502</v>
      </c>
      <c r="G152" s="172">
        <v>2.6887302347207642</v>
      </c>
      <c r="H152" s="172">
        <v>2.3581840667286507</v>
      </c>
      <c r="I152" s="172">
        <v>2.7506157338189228</v>
      </c>
      <c r="J152" s="172">
        <v>2.7460516925735972</v>
      </c>
      <c r="K152" s="173">
        <v>3.2766206314160575</v>
      </c>
      <c r="L152" s="171">
        <v>0.73071631941750004</v>
      </c>
      <c r="M152" s="172">
        <v>3.7043305484846076</v>
      </c>
      <c r="N152" s="172">
        <v>3.2783931956156036</v>
      </c>
      <c r="O152" s="172">
        <v>5.1306666593429684</v>
      </c>
      <c r="P152" s="172">
        <v>4.7612071642080389</v>
      </c>
      <c r="Q152" s="172">
        <v>3.2539995097016075</v>
      </c>
      <c r="R152" s="172">
        <v>3.7072891781455062</v>
      </c>
      <c r="S152" s="172">
        <v>4.1206729135846611</v>
      </c>
      <c r="T152" s="172">
        <v>4.1901245319393325</v>
      </c>
      <c r="U152" s="173">
        <v>4.5113812995576072</v>
      </c>
      <c r="V152" s="225">
        <v>21.932594089999998</v>
      </c>
    </row>
    <row r="153" spans="1:22" x14ac:dyDescent="0.2">
      <c r="A153" s="170">
        <v>42318</v>
      </c>
      <c r="B153" s="171">
        <v>0.81699980845610065</v>
      </c>
      <c r="C153" s="172">
        <v>2.2133639490083268</v>
      </c>
      <c r="D153" s="172">
        <v>2.2856330535754674</v>
      </c>
      <c r="E153" s="172">
        <v>3.9984306110078855</v>
      </c>
      <c r="F153" s="172">
        <v>3.9846786827384522</v>
      </c>
      <c r="G153" s="172">
        <v>2.7538301202139515</v>
      </c>
      <c r="H153" s="172">
        <v>2.3856370265195435</v>
      </c>
      <c r="I153" s="172">
        <v>2.7869027619873483</v>
      </c>
      <c r="J153" s="172">
        <v>2.8034693286298986</v>
      </c>
      <c r="K153" s="173">
        <v>3.3463392104042788</v>
      </c>
      <c r="L153" s="171">
        <v>0.73071616548728657</v>
      </c>
      <c r="M153" s="172">
        <v>3.6518930111811656</v>
      </c>
      <c r="N153" s="172">
        <v>3.2170302061431122</v>
      </c>
      <c r="O153" s="172">
        <v>5.067686570504522</v>
      </c>
      <c r="P153" s="172">
        <v>4.6845245837700054</v>
      </c>
      <c r="Q153" s="172">
        <v>3.1998453188883418</v>
      </c>
      <c r="R153" s="172">
        <v>3.5577828352382679</v>
      </c>
      <c r="S153" s="172">
        <v>3.8473205280485332</v>
      </c>
      <c r="T153" s="172">
        <v>3.9792713402485096</v>
      </c>
      <c r="U153" s="173">
        <v>4.8202417906241317</v>
      </c>
      <c r="V153" s="225">
        <v>26.676660819999999</v>
      </c>
    </row>
    <row r="154" spans="1:22" x14ac:dyDescent="0.2">
      <c r="A154" s="170">
        <v>42319</v>
      </c>
      <c r="B154" s="171">
        <v>0.81699396648151534</v>
      </c>
      <c r="C154" s="172">
        <v>2.2534067134236353</v>
      </c>
      <c r="D154" s="172">
        <v>2.2903687134929553</v>
      </c>
      <c r="E154" s="172">
        <v>3.9932986874128553</v>
      </c>
      <c r="F154" s="172">
        <v>3.9756440536741309</v>
      </c>
      <c r="G154" s="172">
        <v>2.7538160493626749</v>
      </c>
      <c r="H154" s="172">
        <v>2.3868952813394095</v>
      </c>
      <c r="I154" s="172">
        <v>2.8027848454435835</v>
      </c>
      <c r="J154" s="172">
        <v>2.8066885436601243</v>
      </c>
      <c r="K154" s="173">
        <v>3.3551758866259016</v>
      </c>
      <c r="L154" s="171">
        <v>0.73071339482893538</v>
      </c>
      <c r="M154" s="172">
        <v>3.5600649179133277</v>
      </c>
      <c r="N154" s="172">
        <v>3.1060825127163585</v>
      </c>
      <c r="O154" s="172">
        <v>5.0346249708755728</v>
      </c>
      <c r="P154" s="172">
        <v>4.6662216772450256</v>
      </c>
      <c r="Q154" s="172">
        <v>3.1800391173299798</v>
      </c>
      <c r="R154" s="172">
        <v>3.4367114275677437</v>
      </c>
      <c r="S154" s="172">
        <v>3.7187999903195554</v>
      </c>
      <c r="T154" s="172">
        <v>3.9002744515066241</v>
      </c>
      <c r="U154" s="173">
        <v>4.4719065340558215</v>
      </c>
      <c r="V154" s="225">
        <v>23.57741519</v>
      </c>
    </row>
    <row r="155" spans="1:22" x14ac:dyDescent="0.2">
      <c r="A155" s="170">
        <v>42320</v>
      </c>
      <c r="B155" s="171">
        <v>0.81699396648151534</v>
      </c>
      <c r="C155" s="172">
        <v>2.2154129832961482</v>
      </c>
      <c r="D155" s="172">
        <v>2.2680047687838067</v>
      </c>
      <c r="E155" s="172">
        <v>3.9956009040729499</v>
      </c>
      <c r="F155" s="172">
        <v>3.9791708812455751</v>
      </c>
      <c r="G155" s="172">
        <v>2.7535539219771374</v>
      </c>
      <c r="H155" s="172">
        <v>2.4001624396893879</v>
      </c>
      <c r="I155" s="172">
        <v>2.9222084136715774</v>
      </c>
      <c r="J155" s="172">
        <v>2.8083578626791277</v>
      </c>
      <c r="K155" s="173">
        <v>3.3526837960710596</v>
      </c>
      <c r="L155" s="171">
        <v>0.73071339482893538</v>
      </c>
      <c r="M155" s="172">
        <v>3.5307686713945414</v>
      </c>
      <c r="N155" s="172">
        <v>3.083048373245719</v>
      </c>
      <c r="O155" s="172">
        <v>5.0396740389444554</v>
      </c>
      <c r="P155" s="172">
        <v>4.6672389825918685</v>
      </c>
      <c r="Q155" s="172">
        <v>3.199842418965662</v>
      </c>
      <c r="R155" s="172">
        <v>3.4546281556576264</v>
      </c>
      <c r="S155" s="172">
        <v>3.8475303484590575</v>
      </c>
      <c r="T155" s="172">
        <v>3.9044369096177149</v>
      </c>
      <c r="U155" s="173">
        <v>4.8379554931040945</v>
      </c>
      <c r="V155" s="225">
        <v>23.069371780000001</v>
      </c>
    </row>
    <row r="156" spans="1:22" x14ac:dyDescent="0.2">
      <c r="A156" s="170">
        <v>42321</v>
      </c>
      <c r="B156" s="171">
        <v>0.81715345050861588</v>
      </c>
      <c r="C156" s="172">
        <v>2.1338244177421202</v>
      </c>
      <c r="D156" s="172">
        <v>2.2342746409678327</v>
      </c>
      <c r="E156" s="172">
        <v>3.8992072805703422</v>
      </c>
      <c r="F156" s="172">
        <v>3.9378170698033879</v>
      </c>
      <c r="G156" s="172">
        <v>2.688848474682549</v>
      </c>
      <c r="H156" s="172">
        <v>2.3423321580605476</v>
      </c>
      <c r="I156" s="172">
        <v>2.7420797626234932</v>
      </c>
      <c r="J156" s="172">
        <v>2.7688753003072719</v>
      </c>
      <c r="K156" s="173">
        <v>3.3078086236258395</v>
      </c>
      <c r="L156" s="171">
        <v>0.73079323058795165</v>
      </c>
      <c r="M156" s="172">
        <v>3.6932829320505314</v>
      </c>
      <c r="N156" s="172">
        <v>3.2276007252978811</v>
      </c>
      <c r="O156" s="172">
        <v>5.0626512012010751</v>
      </c>
      <c r="P156" s="172">
        <v>4.7273721795294481</v>
      </c>
      <c r="Q156" s="172">
        <v>3.2343956017482629</v>
      </c>
      <c r="R156" s="172">
        <v>3.5404136340588548</v>
      </c>
      <c r="S156" s="172">
        <v>3.9103330297034233</v>
      </c>
      <c r="T156" s="172">
        <v>4.1449146780295747</v>
      </c>
      <c r="U156" s="173">
        <v>4.5451673445427874</v>
      </c>
      <c r="V156" s="225">
        <v>35.81706097</v>
      </c>
    </row>
    <row r="157" spans="1:22" x14ac:dyDescent="0.2">
      <c r="A157" s="170">
        <v>42324</v>
      </c>
      <c r="B157" s="171">
        <v>0.81710829256081874</v>
      </c>
      <c r="C157" s="172">
        <v>2.2157381095440196</v>
      </c>
      <c r="D157" s="172">
        <v>2.3002838547042774</v>
      </c>
      <c r="E157" s="172">
        <v>3.9908092099804855</v>
      </c>
      <c r="F157" s="172">
        <v>3.961452710619306</v>
      </c>
      <c r="G157" s="172">
        <v>2.7542195479780531</v>
      </c>
      <c r="H157" s="172">
        <v>2.3864115594868123</v>
      </c>
      <c r="I157" s="172">
        <v>2.7998139671963798</v>
      </c>
      <c r="J157" s="172">
        <v>2.816529369291858</v>
      </c>
      <c r="K157" s="173">
        <v>3.364372419330472</v>
      </c>
      <c r="L157" s="171">
        <v>0.73082602551900011</v>
      </c>
      <c r="M157" s="172">
        <v>3.5034454150368499</v>
      </c>
      <c r="N157" s="172">
        <v>3.0938755013386765</v>
      </c>
      <c r="O157" s="172">
        <v>5.0425708090955057</v>
      </c>
      <c r="P157" s="172">
        <v>4.6737700838494893</v>
      </c>
      <c r="Q157" s="172">
        <v>3.1799369620028224</v>
      </c>
      <c r="R157" s="172">
        <v>3.5296766179486183</v>
      </c>
      <c r="S157" s="172">
        <v>3.8436608143657955</v>
      </c>
      <c r="T157" s="172">
        <v>3.9557754106407708</v>
      </c>
      <c r="U157" s="173">
        <v>4.1195490384155091</v>
      </c>
      <c r="V157" s="225">
        <v>32.169763549999999</v>
      </c>
    </row>
    <row r="158" spans="1:22" x14ac:dyDescent="0.2">
      <c r="A158" s="170">
        <v>42325</v>
      </c>
      <c r="B158" s="171">
        <v>0.81714304956695649</v>
      </c>
      <c r="C158" s="172">
        <v>2.1500211151557065</v>
      </c>
      <c r="D158" s="172">
        <v>2.2319145927541491</v>
      </c>
      <c r="E158" s="172">
        <v>3.9237054034055623</v>
      </c>
      <c r="F158" s="172">
        <v>3.9146750278559792</v>
      </c>
      <c r="G158" s="172">
        <v>2.6887392979139451</v>
      </c>
      <c r="H158" s="172">
        <v>2.328130988190495</v>
      </c>
      <c r="I158" s="172">
        <v>2.772935344190993</v>
      </c>
      <c r="J158" s="172">
        <v>2.7708808407663574</v>
      </c>
      <c r="K158" s="173">
        <v>3.2912764786888267</v>
      </c>
      <c r="L158" s="171">
        <v>0.73081169992487915</v>
      </c>
      <c r="M158" s="172">
        <v>3.7026357950537836</v>
      </c>
      <c r="N158" s="172">
        <v>3.1960416278426798</v>
      </c>
      <c r="O158" s="172">
        <v>5.0875886940748449</v>
      </c>
      <c r="P158" s="172">
        <v>4.7389351082712752</v>
      </c>
      <c r="Q158" s="172">
        <v>3.2341521440792955</v>
      </c>
      <c r="R158" s="172">
        <v>3.5868407074541504</v>
      </c>
      <c r="S158" s="172">
        <v>3.9247879192329651</v>
      </c>
      <c r="T158" s="172">
        <v>4.1012265138286281</v>
      </c>
      <c r="U158" s="173">
        <v>4.1579344875210742</v>
      </c>
      <c r="V158" s="225">
        <v>32.752232550000002</v>
      </c>
    </row>
    <row r="159" spans="1:22" x14ac:dyDescent="0.2">
      <c r="A159" s="170">
        <v>42326</v>
      </c>
      <c r="B159" s="171">
        <v>0.8171557180125536</v>
      </c>
      <c r="C159" s="172">
        <v>2.2167581522216357</v>
      </c>
      <c r="D159" s="172">
        <v>2.2934897985233009</v>
      </c>
      <c r="E159" s="172">
        <v>3.983204724538763</v>
      </c>
      <c r="F159" s="172">
        <v>3.9731408867107172</v>
      </c>
      <c r="G159" s="172">
        <v>2.753610814778912</v>
      </c>
      <c r="H159" s="172">
        <v>2.3893834790262405</v>
      </c>
      <c r="I159" s="172">
        <v>2.819575012244353</v>
      </c>
      <c r="J159" s="172">
        <v>2.8075288309285753</v>
      </c>
      <c r="K159" s="173">
        <v>3.3678416539893541</v>
      </c>
      <c r="L159" s="171">
        <v>0.73081770690463477</v>
      </c>
      <c r="M159" s="172">
        <v>3.5095201473738462</v>
      </c>
      <c r="N159" s="172">
        <v>3.1144557006221292</v>
      </c>
      <c r="O159" s="172">
        <v>5.010885853962626</v>
      </c>
      <c r="P159" s="172">
        <v>4.6664582735930065</v>
      </c>
      <c r="Q159" s="172">
        <v>3.1801751294978047</v>
      </c>
      <c r="R159" s="172">
        <v>3.5006450177595525</v>
      </c>
      <c r="S159" s="172">
        <v>3.803225416466848</v>
      </c>
      <c r="T159" s="172">
        <v>3.92688010978372</v>
      </c>
      <c r="U159" s="173">
        <v>4.1182892307421284</v>
      </c>
      <c r="V159" s="225">
        <v>27.056053739999999</v>
      </c>
    </row>
    <row r="160" spans="1:22" x14ac:dyDescent="0.2">
      <c r="A160" s="170">
        <v>42327</v>
      </c>
      <c r="B160" s="171">
        <v>0.81711641858137229</v>
      </c>
      <c r="C160" s="172">
        <v>2.2025506307285605</v>
      </c>
      <c r="D160" s="172">
        <v>2.2896248355588655</v>
      </c>
      <c r="E160" s="172">
        <v>3.9852057354105952</v>
      </c>
      <c r="F160" s="172">
        <v>3.9977921632640565</v>
      </c>
      <c r="G160" s="172">
        <v>2.7537445939135798</v>
      </c>
      <c r="H160" s="172">
        <v>2.39424768967829</v>
      </c>
      <c r="I160" s="172">
        <v>2.8134184767418602</v>
      </c>
      <c r="J160" s="172">
        <v>2.8232994027370042</v>
      </c>
      <c r="K160" s="173">
        <v>3.347189069238766</v>
      </c>
      <c r="L160" s="171">
        <v>0.73082624271291063</v>
      </c>
      <c r="M160" s="172">
        <v>3.503388288233424</v>
      </c>
      <c r="N160" s="172">
        <v>3.0804189700257378</v>
      </c>
      <c r="O160" s="172">
        <v>5.0272236616029984</v>
      </c>
      <c r="P160" s="172">
        <v>4.7127595960095832</v>
      </c>
      <c r="Q160" s="172">
        <v>3.1797683382102941</v>
      </c>
      <c r="R160" s="172">
        <v>3.5056758365356369</v>
      </c>
      <c r="S160" s="172">
        <v>4.2204028051223288</v>
      </c>
      <c r="T160" s="172">
        <v>3.9536451831206083</v>
      </c>
      <c r="U160" s="173">
        <v>4.1054734865822704</v>
      </c>
      <c r="V160" s="225">
        <v>18.22373515</v>
      </c>
    </row>
    <row r="161" spans="1:22" x14ac:dyDescent="0.2">
      <c r="A161" s="170">
        <v>42328</v>
      </c>
      <c r="B161" s="171">
        <v>0.81711641858137229</v>
      </c>
      <c r="C161" s="172">
        <v>2.2602298998165127</v>
      </c>
      <c r="D161" s="172">
        <v>2.314748359861599</v>
      </c>
      <c r="E161" s="172">
        <v>3.9864626649572963</v>
      </c>
      <c r="F161" s="172">
        <v>3.972110681827715</v>
      </c>
      <c r="G161" s="172">
        <v>2.7539920312768453</v>
      </c>
      <c r="H161" s="172">
        <v>2.3961285256276748</v>
      </c>
      <c r="I161" s="172">
        <v>2.8086064340544641</v>
      </c>
      <c r="J161" s="172">
        <v>2.802583585193859</v>
      </c>
      <c r="K161" s="173">
        <v>3.3464895142936664</v>
      </c>
      <c r="L161" s="171">
        <v>0.73082624271291063</v>
      </c>
      <c r="M161" s="172">
        <v>3.6324392493650031</v>
      </c>
      <c r="N161" s="172">
        <v>3.1170643462903898</v>
      </c>
      <c r="O161" s="172">
        <v>5.0322193808554978</v>
      </c>
      <c r="P161" s="172">
        <v>4.6898924079397819</v>
      </c>
      <c r="Q161" s="172">
        <v>3.1797872122681863</v>
      </c>
      <c r="R161" s="172">
        <v>3.5933114899203495</v>
      </c>
      <c r="S161" s="172">
        <v>3.8798537826309905</v>
      </c>
      <c r="T161" s="172">
        <v>3.9342755069648789</v>
      </c>
      <c r="U161" s="173">
        <v>4.1036170075855507</v>
      </c>
      <c r="V161" s="225">
        <v>32.036048999999998</v>
      </c>
    </row>
    <row r="162" spans="1:22" x14ac:dyDescent="0.2">
      <c r="A162" s="170">
        <v>42331</v>
      </c>
      <c r="B162" s="171">
        <v>0.81712843412361169</v>
      </c>
      <c r="C162" s="172">
        <v>2.2018377576422723</v>
      </c>
      <c r="D162" s="172">
        <v>2.2900873447160439</v>
      </c>
      <c r="E162" s="172">
        <v>4.0038076659220572</v>
      </c>
      <c r="F162" s="172">
        <v>3.954596750490603</v>
      </c>
      <c r="G162" s="172">
        <v>2.7542004737935324</v>
      </c>
      <c r="H162" s="172">
        <v>2.4081266682728644</v>
      </c>
      <c r="I162" s="172">
        <v>2.8162396315986884</v>
      </c>
      <c r="J162" s="172">
        <v>2.8346543450929031</v>
      </c>
      <c r="K162" s="173">
        <v>3.3955243237757764</v>
      </c>
      <c r="L162" s="171">
        <v>0.7308319417435758</v>
      </c>
      <c r="M162" s="172">
        <v>3.559842908418211</v>
      </c>
      <c r="N162" s="172">
        <v>3.119276340314173</v>
      </c>
      <c r="O162" s="172">
        <v>5.0455270685995464</v>
      </c>
      <c r="P162" s="172">
        <v>4.6489633672965445</v>
      </c>
      <c r="Q162" s="172">
        <v>3.1997685909611513</v>
      </c>
      <c r="R162" s="172">
        <v>3.5705527786174627</v>
      </c>
      <c r="S162" s="172">
        <v>3.8758170590457541</v>
      </c>
      <c r="T162" s="172">
        <v>3.9570616254495192</v>
      </c>
      <c r="U162" s="173">
        <v>4.1489119736212459</v>
      </c>
      <c r="V162" s="225">
        <v>27.576300629999999</v>
      </c>
    </row>
    <row r="163" spans="1:22" x14ac:dyDescent="0.2">
      <c r="A163" s="170">
        <v>42332</v>
      </c>
      <c r="B163" s="171">
        <v>0.81711674330677408</v>
      </c>
      <c r="C163" s="172">
        <v>2.1767263240041403</v>
      </c>
      <c r="D163" s="172">
        <v>2.2195369466820667</v>
      </c>
      <c r="E163" s="172">
        <v>3.9121981008445372</v>
      </c>
      <c r="F163" s="172">
        <v>3.9206690591737683</v>
      </c>
      <c r="G163" s="172">
        <v>2.6887762973105658</v>
      </c>
      <c r="H163" s="172">
        <v>2.3444721709564442</v>
      </c>
      <c r="I163" s="172">
        <v>2.7474331501890008</v>
      </c>
      <c r="J163" s="172">
        <v>2.7651572945975436</v>
      </c>
      <c r="K163" s="173">
        <v>3.296538687286342</v>
      </c>
      <c r="L163" s="171">
        <v>0.73082639673175243</v>
      </c>
      <c r="M163" s="172">
        <v>3.5815654683462967</v>
      </c>
      <c r="N163" s="172">
        <v>3.1574849685511688</v>
      </c>
      <c r="O163" s="172">
        <v>5.0729935471204612</v>
      </c>
      <c r="P163" s="172">
        <v>4.8703848176109288</v>
      </c>
      <c r="Q163" s="172">
        <v>3.2341451221169493</v>
      </c>
      <c r="R163" s="172">
        <v>3.5637545298549504</v>
      </c>
      <c r="S163" s="172">
        <v>3.7714528391098248</v>
      </c>
      <c r="T163" s="172">
        <v>4.0075269273847516</v>
      </c>
      <c r="U163" s="173">
        <v>4.1507278954199025</v>
      </c>
      <c r="V163" s="225">
        <v>28.674858789999998</v>
      </c>
    </row>
    <row r="164" spans="1:22" x14ac:dyDescent="0.2">
      <c r="A164" s="170">
        <v>42333</v>
      </c>
      <c r="B164" s="171">
        <v>0.81711479497018191</v>
      </c>
      <c r="C164" s="172">
        <v>2.2153363431104691</v>
      </c>
      <c r="D164" s="172">
        <v>2.2817506774373935</v>
      </c>
      <c r="E164" s="172">
        <v>3.9708275429230353</v>
      </c>
      <c r="F164" s="172">
        <v>3.9896839644579574</v>
      </c>
      <c r="G164" s="172">
        <v>2.7539713584198884</v>
      </c>
      <c r="H164" s="172">
        <v>2.4128090643335258</v>
      </c>
      <c r="I164" s="172">
        <v>2.8528063912514185</v>
      </c>
      <c r="J164" s="172">
        <v>2.8299882737729853</v>
      </c>
      <c r="K164" s="173">
        <v>3.3719451186463396</v>
      </c>
      <c r="L164" s="171">
        <v>0.73082547262621456</v>
      </c>
      <c r="M164" s="172">
        <v>3.5386442589940437</v>
      </c>
      <c r="N164" s="172">
        <v>3.0710351201256105</v>
      </c>
      <c r="O164" s="172">
        <v>5.017027011041967</v>
      </c>
      <c r="P164" s="172">
        <v>4.7917497289231195</v>
      </c>
      <c r="Q164" s="172">
        <v>3.1799807962931701</v>
      </c>
      <c r="R164" s="172">
        <v>3.4870026090723045</v>
      </c>
      <c r="S164" s="172">
        <v>3.8674294244888667</v>
      </c>
      <c r="T164" s="172">
        <v>3.9554813977804528</v>
      </c>
      <c r="U164" s="173">
        <v>4.0946909467280443</v>
      </c>
      <c r="V164" s="225">
        <v>21.829470919999999</v>
      </c>
    </row>
    <row r="165" spans="1:22" x14ac:dyDescent="0.2">
      <c r="A165" s="170">
        <v>42334</v>
      </c>
      <c r="B165" s="171">
        <v>0.81711479497018191</v>
      </c>
      <c r="C165" s="172">
        <v>2.2419809718247752</v>
      </c>
      <c r="D165" s="172">
        <v>2.3164120750233574</v>
      </c>
      <c r="E165" s="172">
        <v>3.9781230560505692</v>
      </c>
      <c r="F165" s="172">
        <v>3.9604143419803228</v>
      </c>
      <c r="G165" s="172">
        <v>2.755112705555665</v>
      </c>
      <c r="H165" s="172">
        <v>2.3865867652572641</v>
      </c>
      <c r="I165" s="172">
        <v>2.8202645673312903</v>
      </c>
      <c r="J165" s="172">
        <v>2.8151605205722712</v>
      </c>
      <c r="K165" s="173">
        <v>3.3742667079247974</v>
      </c>
      <c r="L165" s="171">
        <v>0.73082547262621456</v>
      </c>
      <c r="M165" s="172">
        <v>3.5587864077735412</v>
      </c>
      <c r="N165" s="172">
        <v>3.0905157990033949</v>
      </c>
      <c r="O165" s="172">
        <v>5.0221037732573368</v>
      </c>
      <c r="P165" s="172">
        <v>4.76495692721062</v>
      </c>
      <c r="Q165" s="172">
        <v>3.199779494858717</v>
      </c>
      <c r="R165" s="172">
        <v>3.4895935672641123</v>
      </c>
      <c r="S165" s="172">
        <v>3.8041694118876026</v>
      </c>
      <c r="T165" s="172">
        <v>3.8302160300407997</v>
      </c>
      <c r="U165" s="173">
        <v>4.4359731312302584</v>
      </c>
      <c r="V165" s="225">
        <v>25.092823159999998</v>
      </c>
    </row>
    <row r="166" spans="1:22" x14ac:dyDescent="0.2">
      <c r="A166" s="170">
        <v>42335</v>
      </c>
      <c r="B166" s="171">
        <v>0.81711479497018191</v>
      </c>
      <c r="C166" s="172">
        <v>2.2223457910558091</v>
      </c>
      <c r="D166" s="172">
        <v>2.2878772770922753</v>
      </c>
      <c r="E166" s="172">
        <v>3.9746079006834449</v>
      </c>
      <c r="F166" s="172">
        <v>3.9572250137861049</v>
      </c>
      <c r="G166" s="172">
        <v>2.7537524899164127</v>
      </c>
      <c r="H166" s="172">
        <v>2.3914408314870141</v>
      </c>
      <c r="I166" s="172">
        <v>2.8359792135275099</v>
      </c>
      <c r="J166" s="172">
        <v>2.8230950320550932</v>
      </c>
      <c r="K166" s="173">
        <v>3.3797760616322527</v>
      </c>
      <c r="L166" s="171">
        <v>0.73082547262621456</v>
      </c>
      <c r="M166" s="172">
        <v>3.4939492469253772</v>
      </c>
      <c r="N166" s="172">
        <v>3.1035311673999257</v>
      </c>
      <c r="O166" s="172">
        <v>5.0211281216269619</v>
      </c>
      <c r="P166" s="172">
        <v>4.7692372909474257</v>
      </c>
      <c r="Q166" s="172">
        <v>3.1799669864126994</v>
      </c>
      <c r="R166" s="172">
        <v>3.4937280051962163</v>
      </c>
      <c r="S166" s="172">
        <v>3.7291251927994735</v>
      </c>
      <c r="T166" s="172">
        <v>3.8407558663341077</v>
      </c>
      <c r="U166" s="173">
        <v>4.4346952380242328</v>
      </c>
      <c r="V166" s="225">
        <v>29.41019008</v>
      </c>
    </row>
    <row r="167" spans="1:22" x14ac:dyDescent="0.2">
      <c r="A167" s="170">
        <v>42338</v>
      </c>
      <c r="B167" s="171">
        <v>0.81710668605951542</v>
      </c>
      <c r="C167" s="172">
        <v>2.2579643643310709</v>
      </c>
      <c r="D167" s="172">
        <v>2.2749935260297955</v>
      </c>
      <c r="E167" s="172">
        <v>3.939230274089514</v>
      </c>
      <c r="F167" s="172">
        <v>3.9280439461845638</v>
      </c>
      <c r="G167" s="172">
        <v>2.7099550696031218</v>
      </c>
      <c r="H167" s="172">
        <v>2.4209195641246213</v>
      </c>
      <c r="I167" s="172">
        <v>2.7891320124290537</v>
      </c>
      <c r="J167" s="172">
        <v>2.8329800630500315</v>
      </c>
      <c r="K167" s="173">
        <v>3.4012519747153198</v>
      </c>
      <c r="L167" s="171">
        <v>0.73081799190086072</v>
      </c>
      <c r="M167" s="172">
        <v>3.5043244447788724</v>
      </c>
      <c r="N167" s="172">
        <v>3.1099413910194755</v>
      </c>
      <c r="O167" s="172">
        <v>4.9770003538343754</v>
      </c>
      <c r="P167" s="172">
        <v>4.7572988452294345</v>
      </c>
      <c r="Q167" s="172">
        <v>3.1836652543120452</v>
      </c>
      <c r="R167" s="172">
        <v>3.4905111384595906</v>
      </c>
      <c r="S167" s="172">
        <v>3.796397679070072</v>
      </c>
      <c r="T167" s="172">
        <v>3.8725924704697232</v>
      </c>
      <c r="U167" s="173">
        <v>4.4521907062678086</v>
      </c>
      <c r="V167" s="225">
        <v>35.943915750000002</v>
      </c>
    </row>
    <row r="168" spans="1:22" x14ac:dyDescent="0.2">
      <c r="A168" s="170">
        <v>42339</v>
      </c>
      <c r="B168" s="171">
        <v>0.81713168308025796</v>
      </c>
      <c r="C168" s="172">
        <v>2.2611458602591661</v>
      </c>
      <c r="D168" s="172">
        <v>2.2918318464118679</v>
      </c>
      <c r="E168" s="172">
        <v>3.989715811413499</v>
      </c>
      <c r="F168" s="172">
        <v>3.9765426231927301</v>
      </c>
      <c r="G168" s="172">
        <v>2.7532023228708256</v>
      </c>
      <c r="H168" s="172">
        <v>2.4043515600005083</v>
      </c>
      <c r="I168" s="172">
        <v>2.8030514579931527</v>
      </c>
      <c r="J168" s="172">
        <v>2.8272786640101377</v>
      </c>
      <c r="K168" s="173">
        <v>3.3598537563362236</v>
      </c>
      <c r="L168" s="171">
        <v>0.73082606100741776</v>
      </c>
      <c r="M168" s="172">
        <v>3.5186821321446744</v>
      </c>
      <c r="N168" s="172">
        <v>3.1226752429170581</v>
      </c>
      <c r="O168" s="172">
        <v>5.0192720677095775</v>
      </c>
      <c r="P168" s="172">
        <v>4.7858065960950436</v>
      </c>
      <c r="Q168" s="172">
        <v>3.1800800400127538</v>
      </c>
      <c r="R168" s="172">
        <v>3.5054191317059709</v>
      </c>
      <c r="S168" s="172">
        <v>3.744332817659584</v>
      </c>
      <c r="T168" s="172">
        <v>3.8312032887888159</v>
      </c>
      <c r="U168" s="173">
        <v>4.0764043121533033</v>
      </c>
      <c r="V168" s="225">
        <v>27.806130710000001</v>
      </c>
    </row>
    <row r="169" spans="1:22" x14ac:dyDescent="0.2">
      <c r="A169" s="170">
        <v>42341</v>
      </c>
      <c r="B169" s="171">
        <v>0.81710669480368681</v>
      </c>
      <c r="C169" s="172">
        <v>2.4617094373953754</v>
      </c>
      <c r="D169" s="172">
        <v>2.379579943235905</v>
      </c>
      <c r="E169" s="172">
        <v>4.0558749989819249</v>
      </c>
      <c r="F169" s="172">
        <v>4.0190627532660459</v>
      </c>
      <c r="G169" s="172">
        <v>2.8053466580639612</v>
      </c>
      <c r="H169" s="172">
        <v>2.8458628325593112</v>
      </c>
      <c r="I169" s="172">
        <v>3.2931245280746779</v>
      </c>
      <c r="J169" s="172">
        <v>3.3225266594871057</v>
      </c>
      <c r="K169" s="173">
        <v>3.446418066104715</v>
      </c>
      <c r="L169" s="171">
        <v>0.73081420988266432</v>
      </c>
      <c r="M169" s="172">
        <v>3.9271379312125991</v>
      </c>
      <c r="N169" s="172">
        <v>3.3314712735828427</v>
      </c>
      <c r="O169" s="172">
        <v>5.1834908591293187</v>
      </c>
      <c r="P169" s="172">
        <v>4.8099526970522755</v>
      </c>
      <c r="Q169" s="172">
        <v>3.2819686162035246</v>
      </c>
      <c r="R169" s="172">
        <v>4.1060082244713856</v>
      </c>
      <c r="S169" s="172">
        <v>4.4098964569570169</v>
      </c>
      <c r="T169" s="172">
        <v>4.6422355357044616</v>
      </c>
      <c r="U169" s="173">
        <v>4.5240881499122185</v>
      </c>
      <c r="V169" s="225">
        <v>30.71135452</v>
      </c>
    </row>
    <row r="170" spans="1:22" x14ac:dyDescent="0.2">
      <c r="A170" s="170">
        <v>42342</v>
      </c>
      <c r="B170" s="171">
        <v>0.81716056467229803</v>
      </c>
      <c r="C170" s="172">
        <v>2.2520526208985148</v>
      </c>
      <c r="D170" s="172">
        <v>2.7645000756100897</v>
      </c>
      <c r="E170" s="172">
        <v>4.0162024558614213</v>
      </c>
      <c r="F170" s="172">
        <v>4.7128818879844596</v>
      </c>
      <c r="G170" s="172">
        <v>2.7035372819721952</v>
      </c>
      <c r="H170" s="172">
        <v>3.6338339265620894</v>
      </c>
      <c r="I170" s="172">
        <v>4.0604531713221634</v>
      </c>
      <c r="J170" s="172">
        <v>3.9374046531900837</v>
      </c>
      <c r="K170" s="173">
        <v>5.1659696737068703</v>
      </c>
      <c r="L170" s="171">
        <v>0.73083612777723328</v>
      </c>
      <c r="M170" s="172">
        <v>3.6237295519523243</v>
      </c>
      <c r="N170" s="172">
        <v>3.4652802808574834</v>
      </c>
      <c r="O170" s="172">
        <v>5.2900926252754061</v>
      </c>
      <c r="P170" s="172">
        <v>5.590650673164558</v>
      </c>
      <c r="Q170" s="172">
        <v>3.3296873920163841</v>
      </c>
      <c r="R170" s="172">
        <v>4.6089428552679124</v>
      </c>
      <c r="S170" s="172">
        <v>4.9885030545205407</v>
      </c>
      <c r="T170" s="172">
        <v>5.0380854991494113</v>
      </c>
      <c r="U170" s="173">
        <v>5.8491155420531795</v>
      </c>
      <c r="V170" s="225">
        <v>37.115285729999997</v>
      </c>
    </row>
    <row r="171" spans="1:22" x14ac:dyDescent="0.2">
      <c r="A171" s="170">
        <v>42345</v>
      </c>
      <c r="B171" s="171">
        <v>0.81698585835352644</v>
      </c>
      <c r="C171" s="172">
        <v>2.2254974773192546</v>
      </c>
      <c r="D171" s="172">
        <v>2.2939062193158879</v>
      </c>
      <c r="E171" s="172">
        <v>3.9688257141968037</v>
      </c>
      <c r="F171" s="172">
        <v>3.9828437671192098</v>
      </c>
      <c r="G171" s="172">
        <v>2.7548485145945092</v>
      </c>
      <c r="H171" s="172">
        <v>2.4005163110516921</v>
      </c>
      <c r="I171" s="172">
        <v>2.842059662580751</v>
      </c>
      <c r="J171" s="172">
        <v>2.8112399381589741</v>
      </c>
      <c r="K171" s="173">
        <v>3.4096703173115892</v>
      </c>
      <c r="L171" s="171">
        <v>0.73070591934573725</v>
      </c>
      <c r="M171" s="172">
        <v>3.6956304904971824</v>
      </c>
      <c r="N171" s="172">
        <v>3.1286185080780231</v>
      </c>
      <c r="O171" s="172">
        <v>5.2681648169497075</v>
      </c>
      <c r="P171" s="172">
        <v>5.2023655459309888</v>
      </c>
      <c r="Q171" s="172">
        <v>3.3019860577196289</v>
      </c>
      <c r="R171" s="172">
        <v>3.6139610230231924</v>
      </c>
      <c r="S171" s="172">
        <v>3.8522066397943955</v>
      </c>
      <c r="T171" s="172">
        <v>3.96744917961917</v>
      </c>
      <c r="U171" s="173">
        <v>4.1894934478153809</v>
      </c>
      <c r="V171" s="225">
        <v>33.324194110000001</v>
      </c>
    </row>
    <row r="172" spans="1:22" x14ac:dyDescent="0.2">
      <c r="A172" s="170">
        <v>42347</v>
      </c>
      <c r="B172" s="171">
        <v>0.81702283460213754</v>
      </c>
      <c r="C172" s="172">
        <v>2.2368223678729526</v>
      </c>
      <c r="D172" s="172">
        <v>2.3374972668623517</v>
      </c>
      <c r="E172" s="172">
        <v>4.0015743664843635</v>
      </c>
      <c r="F172" s="172">
        <v>4.319497203063591</v>
      </c>
      <c r="G172" s="172">
        <v>2.7539034140376009</v>
      </c>
      <c r="H172" s="172">
        <v>2.5357354905763638</v>
      </c>
      <c r="I172" s="172">
        <v>3.1062494823311773</v>
      </c>
      <c r="J172" s="172">
        <v>3.0986924545092949</v>
      </c>
      <c r="K172" s="173">
        <v>3.4540274195424834</v>
      </c>
      <c r="L172" s="171">
        <v>0.73068906938581824</v>
      </c>
      <c r="M172" s="172">
        <v>3.6758760812909634</v>
      </c>
      <c r="N172" s="172">
        <v>3.2570787673124859</v>
      </c>
      <c r="O172" s="172">
        <v>5.2920917527571101</v>
      </c>
      <c r="P172" s="172">
        <v>5.4313149701945216</v>
      </c>
      <c r="Q172" s="172">
        <v>3.2824370769328559</v>
      </c>
      <c r="R172" s="172">
        <v>3.6976142694359559</v>
      </c>
      <c r="S172" s="172">
        <v>4.2754095246788824</v>
      </c>
      <c r="T172" s="172">
        <v>4.3923407639770931</v>
      </c>
      <c r="U172" s="173">
        <v>4.2237634624893268</v>
      </c>
      <c r="V172" s="225">
        <v>30.87219494</v>
      </c>
    </row>
    <row r="173" spans="1:22" x14ac:dyDescent="0.2">
      <c r="A173" s="170">
        <v>42348</v>
      </c>
      <c r="B173" s="171">
        <v>0.81703158202213477</v>
      </c>
      <c r="C173" s="172">
        <v>2.2400578157721598</v>
      </c>
      <c r="D173" s="172">
        <v>2.3003833625940535</v>
      </c>
      <c r="E173" s="172">
        <v>3.9774765120451279</v>
      </c>
      <c r="F173" s="172">
        <v>3.9507509449111531</v>
      </c>
      <c r="G173" s="172">
        <v>2.7535280206072419</v>
      </c>
      <c r="H173" s="172">
        <v>2.412469613348398</v>
      </c>
      <c r="I173" s="172">
        <v>2.8479561656484216</v>
      </c>
      <c r="J173" s="172">
        <v>2.8183019651350683</v>
      </c>
      <c r="K173" s="173">
        <v>3.3990906336064532</v>
      </c>
      <c r="L173" s="171">
        <v>0.73071657147216673</v>
      </c>
      <c r="M173" s="172">
        <v>3.5260364843230927</v>
      </c>
      <c r="N173" s="172">
        <v>3.1165169868447857</v>
      </c>
      <c r="O173" s="172">
        <v>5.2670037826987297</v>
      </c>
      <c r="P173" s="172">
        <v>4.9741484461311538</v>
      </c>
      <c r="Q173" s="172">
        <v>3.2823192876682974</v>
      </c>
      <c r="R173" s="172">
        <v>3.5073549806954625</v>
      </c>
      <c r="S173" s="172">
        <v>3.8050355410056773</v>
      </c>
      <c r="T173" s="172">
        <v>3.8752430401609614</v>
      </c>
      <c r="U173" s="173">
        <v>3.8109607954043931</v>
      </c>
      <c r="V173" s="225">
        <v>27.85701177</v>
      </c>
    </row>
    <row r="174" spans="1:22" x14ac:dyDescent="0.2">
      <c r="A174" s="170">
        <v>42349</v>
      </c>
      <c r="B174" s="171">
        <v>0.81702055827259312</v>
      </c>
      <c r="C174" s="172">
        <v>2.2150244091847502</v>
      </c>
      <c r="D174" s="172">
        <v>2.2778107729287593</v>
      </c>
      <c r="E174" s="172">
        <v>4.0184784223860275</v>
      </c>
      <c r="F174" s="172">
        <v>4.0294883637009207</v>
      </c>
      <c r="G174" s="172">
        <v>2.7536339231723761</v>
      </c>
      <c r="H174" s="172">
        <v>2.4057242233442508</v>
      </c>
      <c r="I174" s="172">
        <v>2.8301897376837593</v>
      </c>
      <c r="J174" s="172">
        <v>2.8542804701599893</v>
      </c>
      <c r="K174" s="173">
        <v>3.3715439322673086</v>
      </c>
      <c r="L174" s="171">
        <v>0.73071134407312999</v>
      </c>
      <c r="M174" s="172">
        <v>3.5070183078366064</v>
      </c>
      <c r="N174" s="172">
        <v>3.1470355275273056</v>
      </c>
      <c r="O174" s="172">
        <v>5.2807501752331651</v>
      </c>
      <c r="P174" s="172">
        <v>5.0032758571217357</v>
      </c>
      <c r="Q174" s="172">
        <v>3.2822936625365746</v>
      </c>
      <c r="R174" s="172">
        <v>3.563361413079392</v>
      </c>
      <c r="S174" s="172">
        <v>3.8685676647105982</v>
      </c>
      <c r="T174" s="172">
        <v>3.9102937883684299</v>
      </c>
      <c r="U174" s="173">
        <v>3.7966232161908544</v>
      </c>
      <c r="V174" s="225">
        <v>32.92222649</v>
      </c>
    </row>
    <row r="175" spans="1:22" x14ac:dyDescent="0.2">
      <c r="A175" s="170">
        <v>42350</v>
      </c>
      <c r="B175" s="171">
        <v>0.81701796462575316</v>
      </c>
      <c r="C175" s="172">
        <v>2.2588359243531047</v>
      </c>
      <c r="D175" s="172">
        <v>2.144213911085592</v>
      </c>
      <c r="E175" s="172">
        <v>3.9278020795013573</v>
      </c>
      <c r="F175" s="172">
        <v>3.9576634380459361</v>
      </c>
      <c r="G175" s="172">
        <v>2.6768754500902512</v>
      </c>
      <c r="H175" s="172">
        <v>2.2649480049982289</v>
      </c>
      <c r="I175" s="172">
        <v>2.7996502296584849</v>
      </c>
      <c r="J175" s="172">
        <v>2.7941887608482134</v>
      </c>
      <c r="K175" s="173">
        <v>3.1730088262608116</v>
      </c>
      <c r="L175" s="171">
        <v>0.73071011418071563</v>
      </c>
      <c r="M175" s="172">
        <v>3.5449107380395279</v>
      </c>
      <c r="N175" s="172">
        <v>3.049756443746467</v>
      </c>
      <c r="O175" s="172">
        <v>5.1964999786321817</v>
      </c>
      <c r="P175" s="172">
        <v>4.9101422445423868</v>
      </c>
      <c r="Q175" s="172">
        <v>3.2705691341882788</v>
      </c>
      <c r="R175" s="172">
        <v>3.5298487630377635</v>
      </c>
      <c r="S175" s="172">
        <v>3.9296198294387934</v>
      </c>
      <c r="T175" s="172">
        <v>3.8354464141197746</v>
      </c>
      <c r="U175" s="173">
        <v>4.0022757658716976</v>
      </c>
      <c r="V175" s="225">
        <v>0.79980898</v>
      </c>
    </row>
    <row r="176" spans="1:22" x14ac:dyDescent="0.2">
      <c r="A176" s="170">
        <v>42352</v>
      </c>
      <c r="B176" s="171">
        <v>0.81701796462575316</v>
      </c>
      <c r="C176" s="172">
        <v>2.2198480654065693</v>
      </c>
      <c r="D176" s="172">
        <v>2.2844983973733948</v>
      </c>
      <c r="E176" s="172">
        <v>3.9639064808007412</v>
      </c>
      <c r="F176" s="172">
        <v>4.0254750011038141</v>
      </c>
      <c r="G176" s="172">
        <v>2.7557951271702859</v>
      </c>
      <c r="H176" s="172">
        <v>2.387791384771464</v>
      </c>
      <c r="I176" s="172">
        <v>2.8163868957780447</v>
      </c>
      <c r="J176" s="172">
        <v>2.8306062761176642</v>
      </c>
      <c r="K176" s="173">
        <v>3.3677845751144155</v>
      </c>
      <c r="L176" s="171">
        <v>0.73071011418071563</v>
      </c>
      <c r="M176" s="172">
        <v>3.5055424327057358</v>
      </c>
      <c r="N176" s="172">
        <v>3.1022265160194871</v>
      </c>
      <c r="O176" s="172">
        <v>5.2428092876314274</v>
      </c>
      <c r="P176" s="172">
        <v>4.9806482330888295</v>
      </c>
      <c r="Q176" s="172">
        <v>3.2822844595149507</v>
      </c>
      <c r="R176" s="172">
        <v>3.4959476196570498</v>
      </c>
      <c r="S176" s="172">
        <v>3.8261705169767501</v>
      </c>
      <c r="T176" s="172">
        <v>3.9408748000344374</v>
      </c>
      <c r="U176" s="173">
        <v>4.1428626959784829</v>
      </c>
      <c r="V176" s="225">
        <v>32.624051119999997</v>
      </c>
    </row>
    <row r="177" spans="1:22" x14ac:dyDescent="0.2">
      <c r="A177" s="170">
        <v>42353</v>
      </c>
      <c r="B177" s="171">
        <v>0.81701796462575316</v>
      </c>
      <c r="C177" s="172">
        <v>2.2918834602921558</v>
      </c>
      <c r="D177" s="172">
        <v>2.2720637500069607</v>
      </c>
      <c r="E177" s="172">
        <v>3.9882955234570021</v>
      </c>
      <c r="F177" s="172">
        <v>4.0447552222327499</v>
      </c>
      <c r="G177" s="172">
        <v>2.7536334721454816</v>
      </c>
      <c r="H177" s="172">
        <v>2.4126527052142199</v>
      </c>
      <c r="I177" s="172">
        <v>2.8126408596957471</v>
      </c>
      <c r="J177" s="172">
        <v>2.8188184521208237</v>
      </c>
      <c r="K177" s="173">
        <v>3.3651274987878326</v>
      </c>
      <c r="L177" s="171">
        <v>0.73071011418071563</v>
      </c>
      <c r="M177" s="172">
        <v>3.6757042909192741</v>
      </c>
      <c r="N177" s="172">
        <v>3.1772708491916002</v>
      </c>
      <c r="O177" s="172">
        <v>5.3515017319481926</v>
      </c>
      <c r="P177" s="172">
        <v>5.0883378889087725</v>
      </c>
      <c r="Q177" s="172">
        <v>3.3364757949252106</v>
      </c>
      <c r="R177" s="172">
        <v>3.6292613447924684</v>
      </c>
      <c r="S177" s="172">
        <v>3.8801449265240042</v>
      </c>
      <c r="T177" s="172">
        <v>3.9949160002255071</v>
      </c>
      <c r="U177" s="173">
        <v>4.5488422845986571</v>
      </c>
      <c r="V177" s="225">
        <v>32.203400600000002</v>
      </c>
    </row>
    <row r="178" spans="1:22" x14ac:dyDescent="0.2">
      <c r="A178" s="170">
        <v>42354</v>
      </c>
      <c r="B178" s="171">
        <v>0.81701796462575316</v>
      </c>
      <c r="C178" s="172">
        <v>2.2216365161638736</v>
      </c>
      <c r="D178" s="172">
        <v>2.2843818146319483</v>
      </c>
      <c r="E178" s="172">
        <v>4.0074521732143902</v>
      </c>
      <c r="F178" s="172">
        <v>4.0438801087424086</v>
      </c>
      <c r="G178" s="172">
        <v>2.7534967660916196</v>
      </c>
      <c r="H178" s="172">
        <v>2.3901644421941937</v>
      </c>
      <c r="I178" s="172">
        <v>2.8267166274735342</v>
      </c>
      <c r="J178" s="172">
        <v>2.8067113724596751</v>
      </c>
      <c r="K178" s="173">
        <v>3.3638683911946492</v>
      </c>
      <c r="L178" s="171">
        <v>0.73071011418071563</v>
      </c>
      <c r="M178" s="172">
        <v>3.5085081494138373</v>
      </c>
      <c r="N178" s="172">
        <v>3.1537563978185328</v>
      </c>
      <c r="O178" s="172">
        <v>5.3013361320383661</v>
      </c>
      <c r="P178" s="172">
        <v>5.0195794456968263</v>
      </c>
      <c r="Q178" s="172">
        <v>3.2823212742811578</v>
      </c>
      <c r="R178" s="172">
        <v>3.7339308098924011</v>
      </c>
      <c r="S178" s="172">
        <v>3.8777164405821516</v>
      </c>
      <c r="T178" s="172">
        <v>3.9137578454220083</v>
      </c>
      <c r="U178" s="173">
        <v>4.1455514697668967</v>
      </c>
      <c r="V178" s="225">
        <v>29.106925669999999</v>
      </c>
    </row>
    <row r="179" spans="1:22" x14ac:dyDescent="0.2">
      <c r="A179" s="170">
        <v>42355</v>
      </c>
      <c r="B179" s="171">
        <v>0.83317782336240709</v>
      </c>
      <c r="C179" s="172">
        <v>2.2347035933806114</v>
      </c>
      <c r="D179" s="172">
        <v>2.2818097748097168</v>
      </c>
      <c r="E179" s="172">
        <v>4.012041526470699</v>
      </c>
      <c r="F179" s="172">
        <v>4.0538034788583897</v>
      </c>
      <c r="G179" s="172">
        <v>2.7532717265167594</v>
      </c>
      <c r="H179" s="172">
        <v>2.4150544728354193</v>
      </c>
      <c r="I179" s="172">
        <v>2.820186151657194</v>
      </c>
      <c r="J179" s="172">
        <v>2.8325394459687194</v>
      </c>
      <c r="K179" s="173">
        <v>3.365503861219532</v>
      </c>
      <c r="L179" s="171">
        <v>0.74418190225325054</v>
      </c>
      <c r="M179" s="172">
        <v>3.6649876137503323</v>
      </c>
      <c r="N179" s="172">
        <v>3.1998670367359225</v>
      </c>
      <c r="O179" s="172">
        <v>5.3286463203182795</v>
      </c>
      <c r="P179" s="172">
        <v>5.0123838222395385</v>
      </c>
      <c r="Q179" s="172">
        <v>3.2825701097342534</v>
      </c>
      <c r="R179" s="172">
        <v>3.8988516025617987</v>
      </c>
      <c r="S179" s="172">
        <v>4.0713698001429082</v>
      </c>
      <c r="T179" s="172">
        <v>4.2172074774459549</v>
      </c>
      <c r="U179" s="173">
        <v>4.48645369198299</v>
      </c>
      <c r="V179" s="225">
        <v>27.51419306</v>
      </c>
    </row>
    <row r="180" spans="1:22" x14ac:dyDescent="0.2">
      <c r="A180" s="170">
        <v>42356</v>
      </c>
      <c r="B180" s="171">
        <v>0.83319014198686125</v>
      </c>
      <c r="C180" s="172">
        <v>2.2113739163682418</v>
      </c>
      <c r="D180" s="172">
        <v>2.2801541754365346</v>
      </c>
      <c r="E180" s="172">
        <v>3.9776357661311863</v>
      </c>
      <c r="F180" s="172">
        <v>4.0123200136738335</v>
      </c>
      <c r="G180" s="172">
        <v>2.7528299149337032</v>
      </c>
      <c r="H180" s="172">
        <v>2.3813981230374397</v>
      </c>
      <c r="I180" s="172">
        <v>2.8333853223427301</v>
      </c>
      <c r="J180" s="172">
        <v>2.8665432927747472</v>
      </c>
      <c r="K180" s="173">
        <v>3.3781432253495787</v>
      </c>
      <c r="L180" s="171">
        <v>0.74418774367347751</v>
      </c>
      <c r="M180" s="172">
        <v>3.5285889280745515</v>
      </c>
      <c r="N180" s="172">
        <v>3.1919724136492094</v>
      </c>
      <c r="O180" s="172">
        <v>5.2755274777933918</v>
      </c>
      <c r="P180" s="172">
        <v>4.9693199922207834</v>
      </c>
      <c r="Q180" s="172">
        <v>3.2823411267082192</v>
      </c>
      <c r="R180" s="172">
        <v>3.4475015725866651</v>
      </c>
      <c r="S180" s="172">
        <v>3.8790209228759323</v>
      </c>
      <c r="T180" s="172">
        <v>4.042101705877104</v>
      </c>
      <c r="U180" s="173">
        <v>4.5093155871353927</v>
      </c>
      <c r="V180" s="225">
        <v>34.467341959999999</v>
      </c>
    </row>
    <row r="181" spans="1:22" x14ac:dyDescent="0.2">
      <c r="A181" s="170">
        <v>42359</v>
      </c>
      <c r="B181" s="171">
        <v>0.83319014198686125</v>
      </c>
      <c r="C181" s="172">
        <v>2.2532188771637491</v>
      </c>
      <c r="D181" s="172">
        <v>2.2707580793261233</v>
      </c>
      <c r="E181" s="172">
        <v>3.9838428618353787</v>
      </c>
      <c r="F181" s="172">
        <v>4.0056153499066527</v>
      </c>
      <c r="G181" s="172">
        <v>2.7533314453877944</v>
      </c>
      <c r="H181" s="172">
        <v>2.3987715565820387</v>
      </c>
      <c r="I181" s="172">
        <v>2.8472650070702086</v>
      </c>
      <c r="J181" s="172">
        <v>2.8456079377431212</v>
      </c>
      <c r="K181" s="173">
        <v>3.373993870555696</v>
      </c>
      <c r="L181" s="171">
        <v>0.74418774367347751</v>
      </c>
      <c r="M181" s="172">
        <v>3.5319804406112607</v>
      </c>
      <c r="N181" s="172">
        <v>3.1729191491871021</v>
      </c>
      <c r="O181" s="172">
        <v>5.2794510831751449</v>
      </c>
      <c r="P181" s="172">
        <v>4.9646668807518948</v>
      </c>
      <c r="Q181" s="172">
        <v>3.2825088055811711</v>
      </c>
      <c r="R181" s="172">
        <v>3.639151873568252</v>
      </c>
      <c r="S181" s="172">
        <v>3.8770431747507614</v>
      </c>
      <c r="T181" s="172">
        <v>4.0320443579577807</v>
      </c>
      <c r="U181" s="173">
        <v>4.49147072090999</v>
      </c>
      <c r="V181" s="225">
        <v>33.847603309999997</v>
      </c>
    </row>
    <row r="182" spans="1:22" x14ac:dyDescent="0.2">
      <c r="A182" s="170">
        <v>42360</v>
      </c>
      <c r="B182" s="171">
        <v>0.83317134048530261</v>
      </c>
      <c r="C182" s="172">
        <v>2.2538533575225377</v>
      </c>
      <c r="D182" s="172">
        <v>2.2795398608826027</v>
      </c>
      <c r="E182" s="172">
        <v>3.9798658042737314</v>
      </c>
      <c r="F182" s="172">
        <v>4.0572715613032146</v>
      </c>
      <c r="G182" s="172">
        <v>2.753483870965737</v>
      </c>
      <c r="H182" s="172">
        <v>2.382922318605408</v>
      </c>
      <c r="I182" s="172">
        <v>2.8040845926908347</v>
      </c>
      <c r="J182" s="172">
        <v>2.8270706088572615</v>
      </c>
      <c r="K182" s="173">
        <v>3.3587885412511347</v>
      </c>
      <c r="L182" s="171">
        <v>0.74417882811087599</v>
      </c>
      <c r="M182" s="172">
        <v>3.6877009766055822</v>
      </c>
      <c r="N182" s="172">
        <v>3.1878182386868033</v>
      </c>
      <c r="O182" s="172">
        <v>5.303222730039348</v>
      </c>
      <c r="P182" s="172">
        <v>5.0136277185038987</v>
      </c>
      <c r="Q182" s="172">
        <v>3.302019556659054</v>
      </c>
      <c r="R182" s="172">
        <v>3.5726660649314579</v>
      </c>
      <c r="S182" s="172">
        <v>3.9318920520204643</v>
      </c>
      <c r="T182" s="172">
        <v>4.0165748299720789</v>
      </c>
      <c r="U182" s="173">
        <v>4.8381322082065497</v>
      </c>
      <c r="V182" s="225">
        <v>48.717490169999998</v>
      </c>
    </row>
    <row r="183" spans="1:22" x14ac:dyDescent="0.2">
      <c r="A183" s="170">
        <v>42361</v>
      </c>
      <c r="B183" s="171">
        <v>0.83318009246868441</v>
      </c>
      <c r="C183" s="172">
        <v>2.2474262867003292</v>
      </c>
      <c r="D183" s="172">
        <v>2.2602496528677616</v>
      </c>
      <c r="E183" s="172">
        <v>3.9907475454766099</v>
      </c>
      <c r="F183" s="172">
        <v>3.9636572417850089</v>
      </c>
      <c r="G183" s="172">
        <v>2.6951250208377444</v>
      </c>
      <c r="H183" s="172">
        <v>2.4011382363894458</v>
      </c>
      <c r="I183" s="172">
        <v>2.7839991749530841</v>
      </c>
      <c r="J183" s="172">
        <v>2.8316390726199838</v>
      </c>
      <c r="K183" s="173">
        <v>3.3375180175358401</v>
      </c>
      <c r="L183" s="171">
        <v>0.74418297825021895</v>
      </c>
      <c r="M183" s="172">
        <v>3.6730029416264256</v>
      </c>
      <c r="N183" s="172">
        <v>3.1635887325802536</v>
      </c>
      <c r="O183" s="172">
        <v>5.2670551172204805</v>
      </c>
      <c r="P183" s="172">
        <v>4.9341521949307889</v>
      </c>
      <c r="Q183" s="172">
        <v>3.2739495879782781</v>
      </c>
      <c r="R183" s="172">
        <v>3.6262940543189544</v>
      </c>
      <c r="S183" s="172">
        <v>3.9067549373417427</v>
      </c>
      <c r="T183" s="172">
        <v>4.116204847894811</v>
      </c>
      <c r="U183" s="173">
        <v>4.8217834421204753</v>
      </c>
      <c r="V183" s="225">
        <v>50.441793740000001</v>
      </c>
    </row>
    <row r="184" spans="1:22" x14ac:dyDescent="0.2">
      <c r="A184" s="170">
        <v>42362</v>
      </c>
      <c r="B184" s="171">
        <v>0.83317523016113015</v>
      </c>
      <c r="C184" s="172">
        <v>2.2437622912877648</v>
      </c>
      <c r="D184" s="172">
        <v>2.2701452121468724</v>
      </c>
      <c r="E184" s="172">
        <v>3.9630820815366681</v>
      </c>
      <c r="F184" s="172">
        <v>4.0125276136954398</v>
      </c>
      <c r="G184" s="172">
        <v>2.7531099018034833</v>
      </c>
      <c r="H184" s="172">
        <v>2.4046482625688861</v>
      </c>
      <c r="I184" s="172">
        <v>2.8257304711693498</v>
      </c>
      <c r="J184" s="172">
        <v>2.8216956235855575</v>
      </c>
      <c r="K184" s="173">
        <v>3.3732111609819646</v>
      </c>
      <c r="L184" s="171">
        <v>0.74418067257235909</v>
      </c>
      <c r="M184" s="172">
        <v>3.6681737366225433</v>
      </c>
      <c r="N184" s="172">
        <v>3.1268341654760996</v>
      </c>
      <c r="O184" s="172">
        <v>5.4203398995321335</v>
      </c>
      <c r="P184" s="172">
        <v>4.9715168595170729</v>
      </c>
      <c r="Q184" s="172">
        <v>3.2824332016001208</v>
      </c>
      <c r="R184" s="172">
        <v>3.7345766748491562</v>
      </c>
      <c r="S184" s="172">
        <v>3.8666053554302287</v>
      </c>
      <c r="T184" s="172">
        <v>4.0601922445192038</v>
      </c>
      <c r="U184" s="173">
        <v>4.4894724030154629</v>
      </c>
      <c r="V184" s="225">
        <v>34.670826419999997</v>
      </c>
    </row>
    <row r="185" spans="1:22" x14ac:dyDescent="0.2">
      <c r="A185" s="170">
        <v>42363</v>
      </c>
      <c r="B185" s="171">
        <v>0.83317523016113015</v>
      </c>
      <c r="C185" s="172">
        <v>2.2603921587895957</v>
      </c>
      <c r="D185" s="172">
        <v>2.3117556963347656</v>
      </c>
      <c r="E185" s="172">
        <v>3.9897749204016315</v>
      </c>
      <c r="F185" s="172">
        <v>4.2323004520695386</v>
      </c>
      <c r="G185" s="172">
        <v>2.754441440610766</v>
      </c>
      <c r="H185" s="172">
        <v>2.4095161138549286</v>
      </c>
      <c r="I185" s="172">
        <v>2.8688761335950099</v>
      </c>
      <c r="J185" s="172">
        <v>2.8674293245405091</v>
      </c>
      <c r="K185" s="173">
        <v>3.3568029498526828</v>
      </c>
      <c r="L185" s="171">
        <v>0.74418067257235909</v>
      </c>
      <c r="M185" s="172">
        <v>3.7394510494339985</v>
      </c>
      <c r="N185" s="172">
        <v>3.2443835492226611</v>
      </c>
      <c r="O185" s="172">
        <v>5.4716656161167458</v>
      </c>
      <c r="P185" s="172">
        <v>5.2025797858804976</v>
      </c>
      <c r="Q185" s="172">
        <v>3.3358569513000806</v>
      </c>
      <c r="R185" s="172">
        <v>3.5963982727131913</v>
      </c>
      <c r="S185" s="172">
        <v>3.9361347015931067</v>
      </c>
      <c r="T185" s="172">
        <v>4.1281307499095581</v>
      </c>
      <c r="U185" s="173">
        <v>4.524912283034296</v>
      </c>
      <c r="V185" s="225">
        <v>21.347569849999999</v>
      </c>
    </row>
    <row r="186" spans="1:22" x14ac:dyDescent="0.2">
      <c r="A186" s="170">
        <v>42366</v>
      </c>
      <c r="B186" s="171">
        <v>0.83318983547062508</v>
      </c>
      <c r="C186" s="172">
        <v>2.2210313100715178</v>
      </c>
      <c r="D186" s="172">
        <v>2.2700813171507646</v>
      </c>
      <c r="E186" s="172">
        <v>3.9667357107922117</v>
      </c>
      <c r="F186" s="172">
        <v>4.0076836163448863</v>
      </c>
      <c r="G186" s="172">
        <v>2.7534371571847363</v>
      </c>
      <c r="H186" s="172">
        <v>2.4070219815228695</v>
      </c>
      <c r="I186" s="172">
        <v>2.8166567414046684</v>
      </c>
      <c r="J186" s="172">
        <v>2.8247037451557455</v>
      </c>
      <c r="K186" s="173">
        <v>3.3546522742916061</v>
      </c>
      <c r="L186" s="171">
        <v>0.74417525732931045</v>
      </c>
      <c r="M186" s="172">
        <v>3.6588276151003889</v>
      </c>
      <c r="N186" s="172">
        <v>3.1802054660969774</v>
      </c>
      <c r="O186" s="172">
        <v>5.3912789247260653</v>
      </c>
      <c r="P186" s="172">
        <v>4.973835433029854</v>
      </c>
      <c r="Q186" s="172">
        <v>3.2817124969225504</v>
      </c>
      <c r="R186" s="172">
        <v>3.6525804689500063</v>
      </c>
      <c r="S186" s="172">
        <v>4.0622736003951072</v>
      </c>
      <c r="T186" s="172">
        <v>4.1810411369276475</v>
      </c>
      <c r="U186" s="173">
        <v>4.6624828754116416</v>
      </c>
      <c r="V186" s="225">
        <v>41.230012979999998</v>
      </c>
    </row>
    <row r="187" spans="1:22" x14ac:dyDescent="0.2">
      <c r="A187" s="170">
        <v>42367</v>
      </c>
      <c r="B187" s="171">
        <v>0.81715766714662497</v>
      </c>
      <c r="C187" s="172">
        <v>2.136890719793763</v>
      </c>
      <c r="D187" s="172">
        <v>2.2066532984637002</v>
      </c>
      <c r="E187" s="172">
        <v>3.8861877628314629</v>
      </c>
      <c r="F187" s="172">
        <v>3.989206489187306</v>
      </c>
      <c r="G187" s="172">
        <v>2.6887251969848536</v>
      </c>
      <c r="H187" s="172">
        <v>2.3451193772858474</v>
      </c>
      <c r="I187" s="172">
        <v>2.7521213925650265</v>
      </c>
      <c r="J187" s="172">
        <v>2.7376901873564479</v>
      </c>
      <c r="K187" s="173">
        <v>3.3188489224254605</v>
      </c>
      <c r="L187" s="171">
        <v>0.73081863112298162</v>
      </c>
      <c r="M187" s="172">
        <v>3.5261641978965357</v>
      </c>
      <c r="N187" s="172">
        <v>3.1619254401483876</v>
      </c>
      <c r="O187" s="172">
        <v>5.1039461235616486</v>
      </c>
      <c r="P187" s="172">
        <v>5.0002312572575809</v>
      </c>
      <c r="Q187" s="172">
        <v>3.2827080088735485</v>
      </c>
      <c r="R187" s="172">
        <v>3.5384236873865924</v>
      </c>
      <c r="S187" s="172">
        <v>3.8210244374643509</v>
      </c>
      <c r="T187" s="172">
        <v>4.1678055995239136</v>
      </c>
      <c r="U187" s="173">
        <v>4.6813754521192505</v>
      </c>
      <c r="V187" s="225">
        <v>42.311077490000002</v>
      </c>
    </row>
    <row r="188" spans="1:22" x14ac:dyDescent="0.2">
      <c r="A188" s="170">
        <v>42368</v>
      </c>
      <c r="B188" s="171">
        <v>0.81715019029354696</v>
      </c>
      <c r="C188" s="172">
        <v>2.1585051905763786</v>
      </c>
      <c r="D188" s="172">
        <v>2.2164654431474569</v>
      </c>
      <c r="E188" s="172">
        <v>3.884662540554745</v>
      </c>
      <c r="F188" s="172">
        <v>3.9516937997728361</v>
      </c>
      <c r="G188" s="172">
        <v>2.6887147608874939</v>
      </c>
      <c r="H188" s="172">
        <v>2.3358588466146415</v>
      </c>
      <c r="I188" s="172">
        <v>2.7651789324313794</v>
      </c>
      <c r="J188" s="172">
        <v>2.8584760233011735</v>
      </c>
      <c r="K188" s="173">
        <v>3.3387202221155148</v>
      </c>
      <c r="L188" s="171">
        <v>0.73081145923520896</v>
      </c>
      <c r="M188" s="172">
        <v>3.4853888495940866</v>
      </c>
      <c r="N188" s="172">
        <v>3.1131012461608556</v>
      </c>
      <c r="O188" s="172">
        <v>5.0943310741879397</v>
      </c>
      <c r="P188" s="172">
        <v>4.9715882748600047</v>
      </c>
      <c r="Q188" s="172">
        <v>3.2824200534519883</v>
      </c>
      <c r="R188" s="172">
        <v>3.5367445714900456</v>
      </c>
      <c r="S188" s="172">
        <v>3.8298062585598793</v>
      </c>
      <c r="T188" s="172">
        <v>4.1024772870577593</v>
      </c>
      <c r="U188" s="173">
        <v>4.3467027181642033</v>
      </c>
      <c r="V188" s="225">
        <v>53.802528729999999</v>
      </c>
    </row>
    <row r="189" spans="1:22" x14ac:dyDescent="0.2">
      <c r="A189" s="170">
        <v>42369</v>
      </c>
      <c r="B189" s="171">
        <v>0.81715083975384073</v>
      </c>
      <c r="C189" s="172">
        <v>2.2333618587132653</v>
      </c>
      <c r="D189" s="172">
        <v>2.2911449895581026</v>
      </c>
      <c r="E189" s="172">
        <v>3.9580337996655524</v>
      </c>
      <c r="F189" s="172">
        <v>4.0440988943701486</v>
      </c>
      <c r="G189" s="172">
        <v>2.7539193201156591</v>
      </c>
      <c r="H189" s="172">
        <v>2.4064450119207992</v>
      </c>
      <c r="I189" s="172">
        <v>2.8204140236404243</v>
      </c>
      <c r="J189" s="172">
        <v>2.8327312734482279</v>
      </c>
      <c r="K189" s="173">
        <v>3.3947713282489551</v>
      </c>
      <c r="L189" s="171">
        <v>0.73081176717727203</v>
      </c>
      <c r="M189" s="172">
        <v>3.4956877048776445</v>
      </c>
      <c r="N189" s="172">
        <v>3.1164584818734231</v>
      </c>
      <c r="O189" s="172">
        <v>5.1092688159000526</v>
      </c>
      <c r="P189" s="172">
        <v>4.978703963156474</v>
      </c>
      <c r="Q189" s="172">
        <v>3.2824530428210728</v>
      </c>
      <c r="R189" s="172">
        <v>3.5332211791409001</v>
      </c>
      <c r="S189" s="172">
        <v>3.8306867390802068</v>
      </c>
      <c r="T189" s="172">
        <v>4.0125132630929032</v>
      </c>
      <c r="U189" s="173">
        <v>4.3280727751283008</v>
      </c>
      <c r="V189" s="225">
        <v>20.680402279999999</v>
      </c>
    </row>
    <row r="190" spans="1:22" x14ac:dyDescent="0.2">
      <c r="A190" s="226">
        <v>42373</v>
      </c>
      <c r="B190" s="171">
        <v>0.81715083975384073</v>
      </c>
      <c r="C190" s="172">
        <v>2.2241778784953921</v>
      </c>
      <c r="D190" s="172">
        <v>2.2866119431947469</v>
      </c>
      <c r="E190" s="172">
        <v>3.9882601866110634</v>
      </c>
      <c r="F190" s="172">
        <v>4.0520963414907616</v>
      </c>
      <c r="G190" s="172">
        <v>2.7538248090774076</v>
      </c>
      <c r="H190" s="172">
        <v>2.4028664991808437</v>
      </c>
      <c r="I190" s="172">
        <v>3.0107867092184364</v>
      </c>
      <c r="J190" s="172">
        <v>2.8267638576822103</v>
      </c>
      <c r="K190" s="173">
        <v>3.5254554848877668</v>
      </c>
      <c r="L190" s="171">
        <v>0.73081176717727203</v>
      </c>
      <c r="M190" s="172">
        <v>3.487047889180841</v>
      </c>
      <c r="N190" s="172">
        <v>3.1153093659428865</v>
      </c>
      <c r="O190" s="172">
        <v>5.1330380937207725</v>
      </c>
      <c r="P190" s="172">
        <v>4.9994177554880261</v>
      </c>
      <c r="Q190" s="172">
        <v>3.2817756347151743</v>
      </c>
      <c r="R190" s="172">
        <v>3.5215662501202361</v>
      </c>
      <c r="S190" s="172">
        <v>3.9574483020780811</v>
      </c>
      <c r="T190" s="172">
        <v>4.01273086449189</v>
      </c>
      <c r="U190" s="173">
        <v>4.4227218900092344</v>
      </c>
      <c r="V190" s="225">
        <v>19.867922759999999</v>
      </c>
    </row>
    <row r="191" spans="1:22" x14ac:dyDescent="0.2">
      <c r="A191" s="226">
        <v>42374</v>
      </c>
      <c r="B191" s="171">
        <v>0.81711089841088547</v>
      </c>
      <c r="C191" s="172">
        <v>2.2266398608498257</v>
      </c>
      <c r="D191" s="172">
        <v>2.2375902126606078</v>
      </c>
      <c r="E191" s="172">
        <v>3.929489292201044</v>
      </c>
      <c r="F191" s="172">
        <v>4.0013251656336202</v>
      </c>
      <c r="G191" s="172">
        <v>2.7212372718204891</v>
      </c>
      <c r="H191" s="172">
        <v>2.3977528379193096</v>
      </c>
      <c r="I191" s="172">
        <v>2.8955812341861571</v>
      </c>
      <c r="J191" s="172">
        <v>2.8568664163083688</v>
      </c>
      <c r="K191" s="173">
        <v>3.3399840571500392</v>
      </c>
      <c r="L191" s="171">
        <v>0.73082362446921179</v>
      </c>
      <c r="M191" s="172">
        <v>3.518297286346042</v>
      </c>
      <c r="N191" s="172">
        <v>3.1044924350269874</v>
      </c>
      <c r="O191" s="172">
        <v>5.1307606731304523</v>
      </c>
      <c r="P191" s="172">
        <v>4.998039562836988</v>
      </c>
      <c r="Q191" s="172">
        <v>3.2825523505474998</v>
      </c>
      <c r="R191" s="172">
        <v>3.5511142436283056</v>
      </c>
      <c r="S191" s="172">
        <v>3.9048684617320362</v>
      </c>
      <c r="T191" s="172">
        <v>4.0746820135244333</v>
      </c>
      <c r="U191" s="173">
        <v>4.2797366505501619</v>
      </c>
      <c r="V191" s="225">
        <v>25.147086659999999</v>
      </c>
    </row>
    <row r="192" spans="1:22" x14ac:dyDescent="0.2">
      <c r="A192" s="226">
        <v>42377</v>
      </c>
      <c r="B192" s="171">
        <v>0.81711739276074113</v>
      </c>
      <c r="C192" s="172">
        <v>2.2881605505683544</v>
      </c>
      <c r="D192" s="172">
        <v>2.45124337785174</v>
      </c>
      <c r="E192" s="172">
        <v>3.9441202126393868</v>
      </c>
      <c r="F192" s="172">
        <v>4.1246284616084283</v>
      </c>
      <c r="G192" s="172">
        <v>2.7411124298325373</v>
      </c>
      <c r="H192" s="172">
        <v>2.5001437667091415</v>
      </c>
      <c r="I192" s="172">
        <v>3.2720514888197685</v>
      </c>
      <c r="J192" s="172">
        <v>3.1269470133553865</v>
      </c>
      <c r="K192" s="173">
        <v>3.3903551602794906</v>
      </c>
      <c r="L192" s="171">
        <v>0.73082670477093847</v>
      </c>
      <c r="M192" s="172">
        <v>3.5264458309627753</v>
      </c>
      <c r="N192" s="172">
        <v>3.2666244539832419</v>
      </c>
      <c r="O192" s="172">
        <v>5.0773092337042174</v>
      </c>
      <c r="P192" s="172">
        <v>5.0305670211324554</v>
      </c>
      <c r="Q192" s="172">
        <v>3.3324806430207263</v>
      </c>
      <c r="R192" s="172">
        <v>3.5742227303061189</v>
      </c>
      <c r="S192" s="172">
        <v>4.196498081244715</v>
      </c>
      <c r="T192" s="172">
        <v>4.2627695914994792</v>
      </c>
      <c r="U192" s="173">
        <v>4.3013932694332748</v>
      </c>
      <c r="V192" s="225">
        <v>22.387027499999999</v>
      </c>
    </row>
    <row r="193" spans="1:22" x14ac:dyDescent="0.2">
      <c r="A193" s="226">
        <v>42380</v>
      </c>
      <c r="B193" s="171">
        <v>0.81716610328499395</v>
      </c>
      <c r="C193" s="172">
        <v>2.2292728953501784</v>
      </c>
      <c r="D193" s="172">
        <v>2.2773714089104762</v>
      </c>
      <c r="E193" s="172">
        <v>4.0125909662448151</v>
      </c>
      <c r="F193" s="172">
        <v>4.0611934821771065</v>
      </c>
      <c r="G193" s="172">
        <v>2.7526979411562849</v>
      </c>
      <c r="H193" s="172">
        <v>2.4041348133880471</v>
      </c>
      <c r="I193" s="172">
        <v>3.0139710870938412</v>
      </c>
      <c r="J193" s="172">
        <v>2.9457334220247633</v>
      </c>
      <c r="K193" s="173">
        <v>3.3766017383954638</v>
      </c>
      <c r="L193" s="171">
        <v>0.7308190043921442</v>
      </c>
      <c r="M193" s="172">
        <v>3.4837453770465689</v>
      </c>
      <c r="N193" s="172">
        <v>3.1142233886310975</v>
      </c>
      <c r="O193" s="172">
        <v>5.1618982218156297</v>
      </c>
      <c r="P193" s="172">
        <v>4.9995533324801071</v>
      </c>
      <c r="Q193" s="172">
        <v>3.3015459824071702</v>
      </c>
      <c r="R193" s="172">
        <v>3.5297361989816687</v>
      </c>
      <c r="S193" s="172">
        <v>3.9939573405998909</v>
      </c>
      <c r="T193" s="172">
        <v>4.1244250207417332</v>
      </c>
      <c r="U193" s="173">
        <v>4.6253042805973212</v>
      </c>
      <c r="V193" s="225">
        <v>38.95762766</v>
      </c>
    </row>
    <row r="194" spans="1:22" x14ac:dyDescent="0.2">
      <c r="A194" s="226">
        <v>42381</v>
      </c>
      <c r="B194" s="171">
        <v>0.81710895018817897</v>
      </c>
      <c r="C194" s="172">
        <v>2.2205828765461075</v>
      </c>
      <c r="D194" s="172">
        <v>2.2651408308122258</v>
      </c>
      <c r="E194" s="172">
        <v>3.9760937363327229</v>
      </c>
      <c r="F194" s="172">
        <v>4.0645827737962268</v>
      </c>
      <c r="G194" s="172">
        <v>2.7539344836062369</v>
      </c>
      <c r="H194" s="172">
        <v>2.3998310091839095</v>
      </c>
      <c r="I194" s="172">
        <v>2.869842275405261</v>
      </c>
      <c r="J194" s="172">
        <v>2.9257332902407045</v>
      </c>
      <c r="K194" s="173">
        <v>3.3613079444587064</v>
      </c>
      <c r="L194" s="171">
        <v>0.73082270041774955</v>
      </c>
      <c r="M194" s="172">
        <v>3.4586119694314235</v>
      </c>
      <c r="N194" s="172">
        <v>3.0868718000606847</v>
      </c>
      <c r="O194" s="172">
        <v>5.1357544381327473</v>
      </c>
      <c r="P194" s="172">
        <v>4.9186916363909159</v>
      </c>
      <c r="Q194" s="172">
        <v>3.1996249646465027</v>
      </c>
      <c r="R194" s="172">
        <v>3.4948493722099592</v>
      </c>
      <c r="S194" s="172">
        <v>3.8681359487636158</v>
      </c>
      <c r="T194" s="172">
        <v>4.027198130384857</v>
      </c>
      <c r="U194" s="173">
        <v>4.2362852198474021</v>
      </c>
      <c r="V194" s="225">
        <v>30.350068199999999</v>
      </c>
    </row>
    <row r="195" spans="1:22" x14ac:dyDescent="0.2">
      <c r="A195" s="226">
        <v>42382</v>
      </c>
      <c r="B195" s="171">
        <v>0.81710895018817897</v>
      </c>
      <c r="C195" s="172">
        <v>2.240523829937255</v>
      </c>
      <c r="D195" s="172">
        <v>2.2650882888695056</v>
      </c>
      <c r="E195" s="172">
        <v>3.9770111332783733</v>
      </c>
      <c r="F195" s="172">
        <v>4.0364060869085332</v>
      </c>
      <c r="G195" s="172">
        <v>2.7537666674724561</v>
      </c>
      <c r="H195" s="172">
        <v>2.3936466797706415</v>
      </c>
      <c r="I195" s="172">
        <v>2.7963035623118531</v>
      </c>
      <c r="J195" s="172">
        <v>2.7937428445911925</v>
      </c>
      <c r="K195" s="173">
        <v>3.349207205273232</v>
      </c>
      <c r="L195" s="171">
        <v>0.73082270041774955</v>
      </c>
      <c r="M195" s="172">
        <v>3.4732596275859997</v>
      </c>
      <c r="N195" s="172">
        <v>3.1202362346852914</v>
      </c>
      <c r="O195" s="172">
        <v>5.1313711868250333</v>
      </c>
      <c r="P195" s="172">
        <v>4.8898325846754664</v>
      </c>
      <c r="Q195" s="172">
        <v>3.1598481334773525</v>
      </c>
      <c r="R195" s="172">
        <v>3.4587851991569267</v>
      </c>
      <c r="S195" s="172">
        <v>3.7738509820248631</v>
      </c>
      <c r="T195" s="172">
        <v>3.9277757583023027</v>
      </c>
      <c r="U195" s="173">
        <v>4.1095535798131939</v>
      </c>
      <c r="V195" s="225">
        <v>22.929801860000001</v>
      </c>
    </row>
    <row r="196" spans="1:22" x14ac:dyDescent="0.2">
      <c r="A196" s="226">
        <v>42383</v>
      </c>
      <c r="B196" s="171">
        <v>0.81702837413447504</v>
      </c>
      <c r="C196" s="172">
        <v>2.2693143881146409</v>
      </c>
      <c r="D196" s="172">
        <v>2.9001733050676544</v>
      </c>
      <c r="E196" s="172">
        <v>4.0957316916195854</v>
      </c>
      <c r="F196" s="172">
        <v>4.0927654146854948</v>
      </c>
      <c r="G196" s="172">
        <v>2.7540794037554641</v>
      </c>
      <c r="H196" s="172">
        <v>3.0293527658887616</v>
      </c>
      <c r="I196" s="172">
        <v>3.6998595145045412</v>
      </c>
      <c r="J196" s="172">
        <v>3.5956952519165348</v>
      </c>
      <c r="K196" s="173">
        <v>3.4935318542817293</v>
      </c>
      <c r="L196" s="171">
        <v>0.73070270851609787</v>
      </c>
      <c r="M196" s="172">
        <v>3.6405392437774338</v>
      </c>
      <c r="N196" s="172">
        <v>3.5464099036396459</v>
      </c>
      <c r="O196" s="172">
        <v>5.2116195462679196</v>
      </c>
      <c r="P196" s="172">
        <v>4.9018091882149584</v>
      </c>
      <c r="Q196" s="172">
        <v>3.180265350934544</v>
      </c>
      <c r="R196" s="172">
        <v>3.9589464039153008</v>
      </c>
      <c r="S196" s="172">
        <v>4.5654392141931721</v>
      </c>
      <c r="T196" s="172">
        <v>4.7220358873379924</v>
      </c>
      <c r="U196" s="173">
        <v>4.1878744908605867</v>
      </c>
      <c r="V196" s="225">
        <v>22.194227720000001</v>
      </c>
    </row>
    <row r="197" spans="1:22" x14ac:dyDescent="0.2">
      <c r="A197" s="226">
        <v>42384</v>
      </c>
      <c r="B197" s="171">
        <v>0.81702837413447504</v>
      </c>
      <c r="C197" s="172">
        <v>2.2807442548080612</v>
      </c>
      <c r="D197" s="172">
        <v>2.9497927167609306</v>
      </c>
      <c r="E197" s="172">
        <v>3.8672915964061234</v>
      </c>
      <c r="F197" s="172">
        <v>3.9258309305419026</v>
      </c>
      <c r="G197" s="172">
        <v>2.705438994547587</v>
      </c>
      <c r="H197" s="172">
        <v>3.0855648894108247</v>
      </c>
      <c r="I197" s="172">
        <v>3.5676480977369076</v>
      </c>
      <c r="J197" s="172">
        <v>3.4357108670779808</v>
      </c>
      <c r="K197" s="173">
        <v>3.4523176893867484</v>
      </c>
      <c r="L197" s="171">
        <v>0.73070270851609787</v>
      </c>
      <c r="M197" s="172">
        <v>3.617634217690497</v>
      </c>
      <c r="N197" s="172">
        <v>3.5229465160561091</v>
      </c>
      <c r="O197" s="172">
        <v>5.0475055964045286</v>
      </c>
      <c r="P197" s="172">
        <v>4.7997582089583704</v>
      </c>
      <c r="Q197" s="172">
        <v>3.1701678490384482</v>
      </c>
      <c r="R197" s="172">
        <v>3.988488119148657</v>
      </c>
      <c r="S197" s="172">
        <v>4.3612231047372907</v>
      </c>
      <c r="T197" s="172">
        <v>4.3969550471553651</v>
      </c>
      <c r="U197" s="173">
        <v>4.1456253448703615</v>
      </c>
      <c r="V197" s="225">
        <v>28.309814920000001</v>
      </c>
    </row>
    <row r="198" spans="1:22" x14ac:dyDescent="0.2">
      <c r="A198" s="226">
        <v>42387</v>
      </c>
      <c r="B198" s="171">
        <v>0.81699267420628208</v>
      </c>
      <c r="C198" s="172">
        <v>2.2280572421902765</v>
      </c>
      <c r="D198" s="172">
        <v>2.2664884594929036</v>
      </c>
      <c r="E198" s="172">
        <v>3.9672354867377271</v>
      </c>
      <c r="F198" s="172">
        <v>4.0540531394884578</v>
      </c>
      <c r="G198" s="172">
        <v>2.7543460788831213</v>
      </c>
      <c r="H198" s="172">
        <v>2.4019258211039265</v>
      </c>
      <c r="I198" s="172">
        <v>2.9299576669923488</v>
      </c>
      <c r="J198" s="172">
        <v>2.9320613101326729</v>
      </c>
      <c r="K198" s="173">
        <v>3.3735238450336396</v>
      </c>
      <c r="L198" s="171">
        <v>0.73070552392704258</v>
      </c>
      <c r="M198" s="172">
        <v>3.4951742690542358</v>
      </c>
      <c r="N198" s="172">
        <v>3.3842099249212532</v>
      </c>
      <c r="O198" s="172">
        <v>4.9810074827140509</v>
      </c>
      <c r="P198" s="172">
        <v>4.8688595746173506</v>
      </c>
      <c r="Q198" s="172">
        <v>3.1798042067453722</v>
      </c>
      <c r="R198" s="172">
        <v>3.6978459624733273</v>
      </c>
      <c r="S198" s="172">
        <v>4.0057828036895637</v>
      </c>
      <c r="T198" s="172">
        <v>4.1151571468414518</v>
      </c>
      <c r="U198" s="173">
        <v>4.2252917260101972</v>
      </c>
      <c r="V198" s="225">
        <v>30.217091109999998</v>
      </c>
    </row>
    <row r="199" spans="1:22" x14ac:dyDescent="0.2">
      <c r="A199" s="226">
        <v>42389</v>
      </c>
      <c r="B199" s="171">
        <v>0.81702282776876101</v>
      </c>
      <c r="C199" s="172">
        <v>2.2270574472544418</v>
      </c>
      <c r="D199" s="172">
        <v>2.4263506615262775</v>
      </c>
      <c r="E199" s="172">
        <v>4.0330396051434692</v>
      </c>
      <c r="F199" s="172">
        <v>4.0594402249235486</v>
      </c>
      <c r="G199" s="172">
        <v>2.7539729251143581</v>
      </c>
      <c r="H199" s="172">
        <v>2.4415506044643367</v>
      </c>
      <c r="I199" s="172">
        <v>3.0288026167005335</v>
      </c>
      <c r="J199" s="172">
        <v>3.0425670409078087</v>
      </c>
      <c r="K199" s="173">
        <v>3.3813241220854762</v>
      </c>
      <c r="L199" s="171">
        <v>0.73071242025519112</v>
      </c>
      <c r="M199" s="172">
        <v>3.5726853104184078</v>
      </c>
      <c r="N199" s="172">
        <v>3.3815050697696649</v>
      </c>
      <c r="O199" s="172">
        <v>5.0208537933099686</v>
      </c>
      <c r="P199" s="172">
        <v>4.9061857822740231</v>
      </c>
      <c r="Q199" s="172">
        <v>3.2203604146128755</v>
      </c>
      <c r="R199" s="172">
        <v>3.6507986033628903</v>
      </c>
      <c r="S199" s="172">
        <v>4.1255765509189199</v>
      </c>
      <c r="T199" s="172">
        <v>4.2867933219243692</v>
      </c>
      <c r="U199" s="173">
        <v>4.2444690426402483</v>
      </c>
      <c r="V199" s="225">
        <v>26.020055939999999</v>
      </c>
    </row>
    <row r="200" spans="1:22" x14ac:dyDescent="0.2">
      <c r="A200" s="226">
        <v>42390</v>
      </c>
      <c r="B200" s="171">
        <v>0.81701310171921637</v>
      </c>
      <c r="C200" s="172">
        <v>2.3140752621185672</v>
      </c>
      <c r="D200" s="172">
        <v>2.3907899602385076</v>
      </c>
      <c r="E200" s="172">
        <v>4.0677763916329122</v>
      </c>
      <c r="F200" s="172">
        <v>4.1249834028583567</v>
      </c>
      <c r="G200" s="172">
        <v>2.8193415633771561</v>
      </c>
      <c r="H200" s="172">
        <v>2.6359213552283061</v>
      </c>
      <c r="I200" s="172">
        <v>3.2525599484893872</v>
      </c>
      <c r="J200" s="172">
        <v>3.2472968045707189</v>
      </c>
      <c r="K200" s="173">
        <v>3.4503180379520351</v>
      </c>
      <c r="L200" s="171">
        <v>0.73070780821850023</v>
      </c>
      <c r="M200" s="172">
        <v>3.5677758941848174</v>
      </c>
      <c r="N200" s="172">
        <v>3.2595784197022089</v>
      </c>
      <c r="O200" s="172">
        <v>5.0242304172702559</v>
      </c>
      <c r="P200" s="172">
        <v>4.9617469262118741</v>
      </c>
      <c r="Q200" s="172">
        <v>3.2343884561170326</v>
      </c>
      <c r="R200" s="172">
        <v>3.7213663593639486</v>
      </c>
      <c r="S200" s="172">
        <v>4.2591621267259514</v>
      </c>
      <c r="T200" s="172">
        <v>4.34740998105356</v>
      </c>
      <c r="U200" s="173">
        <v>4.4751745220963786</v>
      </c>
      <c r="V200" s="225">
        <v>26.41981238</v>
      </c>
    </row>
    <row r="201" spans="1:22" x14ac:dyDescent="0.2">
      <c r="A201" s="226">
        <v>42391</v>
      </c>
      <c r="B201" s="171">
        <v>0.81701601943476287</v>
      </c>
      <c r="C201" s="172">
        <v>2.2307553815942747</v>
      </c>
      <c r="D201" s="172">
        <v>2.8972944102845819</v>
      </c>
      <c r="E201" s="172">
        <v>3.9806035215775806</v>
      </c>
      <c r="F201" s="172">
        <v>4.6545701478044386</v>
      </c>
      <c r="G201" s="172">
        <v>2.7538012777236789</v>
      </c>
      <c r="H201" s="172">
        <v>2.413411530291298</v>
      </c>
      <c r="I201" s="172">
        <v>3.6472358828978484</v>
      </c>
      <c r="J201" s="172">
        <v>3.6466568565720663</v>
      </c>
      <c r="K201" s="173">
        <v>3.3763092563161701</v>
      </c>
      <c r="L201" s="171">
        <v>0.7307091917823586</v>
      </c>
      <c r="M201" s="172">
        <v>3.4957606588378956</v>
      </c>
      <c r="N201" s="172">
        <v>3.6343140679434343</v>
      </c>
      <c r="O201" s="172">
        <v>4.9762741897630418</v>
      </c>
      <c r="P201" s="172">
        <v>5.2701802045078638</v>
      </c>
      <c r="Q201" s="172">
        <v>3.1798202941140778</v>
      </c>
      <c r="R201" s="172">
        <v>3.5877163667286331</v>
      </c>
      <c r="S201" s="172">
        <v>4.6210658686969577</v>
      </c>
      <c r="T201" s="172">
        <v>4.6920100918013743</v>
      </c>
      <c r="U201" s="173">
        <v>4.5660906652266346</v>
      </c>
      <c r="V201" s="225">
        <v>44.073506100000003</v>
      </c>
    </row>
    <row r="202" spans="1:22" x14ac:dyDescent="0.2">
      <c r="A202" s="226">
        <v>42394</v>
      </c>
      <c r="B202" s="171">
        <v>0.83319046618168358</v>
      </c>
      <c r="C202" s="172">
        <v>2.227851389064393</v>
      </c>
      <c r="D202" s="172">
        <v>2.784854246066776</v>
      </c>
      <c r="E202" s="172">
        <v>3.9762200122976532</v>
      </c>
      <c r="F202" s="172">
        <v>4.5159740357804647</v>
      </c>
      <c r="G202" s="172">
        <v>2.7535399311436213</v>
      </c>
      <c r="H202" s="172">
        <v>2.3901902288669028</v>
      </c>
      <c r="I202" s="172">
        <v>3.3184431947788537</v>
      </c>
      <c r="J202" s="172">
        <v>3.3200218924457046</v>
      </c>
      <c r="K202" s="173">
        <v>3.3703638811393573</v>
      </c>
      <c r="L202" s="171">
        <v>0.74418789740479252</v>
      </c>
      <c r="M202" s="172">
        <v>3.6362701545084608</v>
      </c>
      <c r="N202" s="172">
        <v>3.51124061498464</v>
      </c>
      <c r="O202" s="172">
        <v>4.9997589562770779</v>
      </c>
      <c r="P202" s="172">
        <v>5.1045901839758496</v>
      </c>
      <c r="Q202" s="172">
        <v>3.2883640392297733</v>
      </c>
      <c r="R202" s="172">
        <v>3.6459335397263981</v>
      </c>
      <c r="S202" s="172">
        <v>4.1993194071166133</v>
      </c>
      <c r="T202" s="172">
        <v>4.3553669374820094</v>
      </c>
      <c r="U202" s="173">
        <v>4.3671126758894321</v>
      </c>
      <c r="V202" s="225">
        <v>22.399320809999999</v>
      </c>
    </row>
    <row r="203" spans="1:22" x14ac:dyDescent="0.2">
      <c r="A203" s="226">
        <v>42395</v>
      </c>
      <c r="B203" s="171">
        <v>0.83318365831115282</v>
      </c>
      <c r="C203" s="172">
        <v>2.3129979896874602</v>
      </c>
      <c r="D203" s="172">
        <v>2.3315732242640026</v>
      </c>
      <c r="E203" s="172">
        <v>4.0479210538279702</v>
      </c>
      <c r="F203" s="172">
        <v>4.0769296069643319</v>
      </c>
      <c r="G203" s="172">
        <v>2.818380681339931</v>
      </c>
      <c r="H203" s="172">
        <v>2.4619351553590438</v>
      </c>
      <c r="I203" s="172">
        <v>3.055529784435504</v>
      </c>
      <c r="J203" s="172">
        <v>3.067400223361064</v>
      </c>
      <c r="K203" s="173">
        <v>3.4346979920753049</v>
      </c>
      <c r="L203" s="171">
        <v>0.74418466915198156</v>
      </c>
      <c r="M203" s="172">
        <v>3.6526625441909464</v>
      </c>
      <c r="N203" s="172">
        <v>3.2401126304490799</v>
      </c>
      <c r="O203" s="172">
        <v>5.029330953085978</v>
      </c>
      <c r="P203" s="172">
        <v>4.8697600040207707</v>
      </c>
      <c r="Q203" s="172">
        <v>3.2679171296305931</v>
      </c>
      <c r="R203" s="172">
        <v>3.6563153067735947</v>
      </c>
      <c r="S203" s="172">
        <v>4.0682469810516935</v>
      </c>
      <c r="T203" s="172">
        <v>4.2400549369572067</v>
      </c>
      <c r="U203" s="173">
        <v>4.3372132543089252</v>
      </c>
      <c r="V203" s="225">
        <v>29.987640979999998</v>
      </c>
    </row>
    <row r="204" spans="1:22" x14ac:dyDescent="0.2">
      <c r="A204" s="226">
        <v>42396</v>
      </c>
      <c r="B204" s="171">
        <v>0.83318365831115282</v>
      </c>
      <c r="C204" s="172">
        <v>2.2593018612991553</v>
      </c>
      <c r="D204" s="172">
        <v>2.2471981949072379</v>
      </c>
      <c r="E204" s="172">
        <v>3.9694838792680409</v>
      </c>
      <c r="F204" s="172">
        <v>3.9784449757171858</v>
      </c>
      <c r="G204" s="172">
        <v>2.7376114107176934</v>
      </c>
      <c r="H204" s="172">
        <v>2.3834253800063396</v>
      </c>
      <c r="I204" s="172">
        <v>2.841967983684202</v>
      </c>
      <c r="J204" s="172">
        <v>2.8401125446543878</v>
      </c>
      <c r="K204" s="173">
        <v>3.4093551037779939</v>
      </c>
      <c r="L204" s="171">
        <v>0.74418466915198156</v>
      </c>
      <c r="M204" s="172">
        <v>3.5408658612938564</v>
      </c>
      <c r="N204" s="172">
        <v>3.1137515841585688</v>
      </c>
      <c r="O204" s="172">
        <v>4.8665130695495415</v>
      </c>
      <c r="P204" s="172">
        <v>4.6946881623274086</v>
      </c>
      <c r="Q204" s="172">
        <v>3.152963195008649</v>
      </c>
      <c r="R204" s="172">
        <v>3.5194192778223456</v>
      </c>
      <c r="S204" s="172">
        <v>3.8443255118829422</v>
      </c>
      <c r="T204" s="172">
        <v>3.9834594703410704</v>
      </c>
      <c r="U204" s="173">
        <v>4.263887310807644</v>
      </c>
      <c r="V204" s="225">
        <v>23.60313558</v>
      </c>
    </row>
    <row r="205" spans="1:22" x14ac:dyDescent="0.2">
      <c r="A205" s="226">
        <v>42397</v>
      </c>
      <c r="B205" s="171">
        <v>0.83318365831115282</v>
      </c>
      <c r="C205" s="172">
        <v>2.3064075259239663</v>
      </c>
      <c r="D205" s="172">
        <v>2.3469441637462825</v>
      </c>
      <c r="E205" s="172">
        <v>4.0709651603503847</v>
      </c>
      <c r="F205" s="172">
        <v>4.0507964777517298</v>
      </c>
      <c r="G205" s="172">
        <v>2.8186533163014031</v>
      </c>
      <c r="H205" s="172">
        <v>2.4831296204141595</v>
      </c>
      <c r="I205" s="172">
        <v>2.8957534288954996</v>
      </c>
      <c r="J205" s="172">
        <v>2.9212117255454371</v>
      </c>
      <c r="K205" s="173">
        <v>3.4761873974619455</v>
      </c>
      <c r="L205" s="171">
        <v>0.74418466915198156</v>
      </c>
      <c r="M205" s="172">
        <v>3.6827739059339866</v>
      </c>
      <c r="N205" s="172">
        <v>3.2698212570006677</v>
      </c>
      <c r="O205" s="172">
        <v>5.0218073976601367</v>
      </c>
      <c r="P205" s="172">
        <v>5.0783302917541455</v>
      </c>
      <c r="Q205" s="172">
        <v>3.2883687844789624</v>
      </c>
      <c r="R205" s="172">
        <v>3.645706867757371</v>
      </c>
      <c r="S205" s="172">
        <v>4.0017657025687603</v>
      </c>
      <c r="T205" s="172">
        <v>4.2052369463861234</v>
      </c>
      <c r="U205" s="173">
        <v>4.5585510225007306</v>
      </c>
      <c r="V205" s="225">
        <v>29.604891599999998</v>
      </c>
    </row>
    <row r="206" spans="1:22" x14ac:dyDescent="0.2">
      <c r="A206" s="226">
        <v>42398</v>
      </c>
      <c r="B206" s="171">
        <v>0.83319241137267386</v>
      </c>
      <c r="C206" s="172">
        <v>2.3263057545512962</v>
      </c>
      <c r="D206" s="172">
        <v>2.3151770582553062</v>
      </c>
      <c r="E206" s="172">
        <v>4.0731081888950289</v>
      </c>
      <c r="F206" s="172">
        <v>4.0694113307548117</v>
      </c>
      <c r="G206" s="172">
        <v>2.8188156620979785</v>
      </c>
      <c r="H206" s="172">
        <v>2.4680015304702061</v>
      </c>
      <c r="I206" s="172">
        <v>2.9337175518185012</v>
      </c>
      <c r="J206" s="172">
        <v>2.9406450828572708</v>
      </c>
      <c r="K206" s="173">
        <v>3.6844791001220711</v>
      </c>
      <c r="L206" s="171">
        <v>0.74418881980314955</v>
      </c>
      <c r="M206" s="172">
        <v>3.7465103604786165</v>
      </c>
      <c r="N206" s="172">
        <v>3.2448796515287519</v>
      </c>
      <c r="O206" s="172">
        <v>5.0336240198971414</v>
      </c>
      <c r="P206" s="172">
        <v>5.3413960985019626</v>
      </c>
      <c r="Q206" s="172">
        <v>3.2883064338289234</v>
      </c>
      <c r="R206" s="172">
        <v>3.7297340228035334</v>
      </c>
      <c r="S206" s="172">
        <v>4.0348675039589335</v>
      </c>
      <c r="T206" s="172">
        <v>4.2276760007187155</v>
      </c>
      <c r="U206" s="173">
        <v>5.1096325802939733</v>
      </c>
      <c r="V206" s="225">
        <v>28.075967049999999</v>
      </c>
    </row>
    <row r="207" spans="1:22" x14ac:dyDescent="0.2">
      <c r="A207" s="226">
        <v>42401</v>
      </c>
      <c r="B207" s="171">
        <v>0.83318333413840373</v>
      </c>
      <c r="C207" s="172">
        <v>2.3272937638715838</v>
      </c>
      <c r="D207" s="172">
        <v>2.3500638495761819</v>
      </c>
      <c r="E207" s="172">
        <v>4.0150468415199088</v>
      </c>
      <c r="F207" s="172">
        <v>4.0875834794102621</v>
      </c>
      <c r="G207" s="172">
        <v>2.8192042484586777</v>
      </c>
      <c r="H207" s="172">
        <v>2.4810114853382839</v>
      </c>
      <c r="I207" s="172">
        <v>2.8883146374204709</v>
      </c>
      <c r="J207" s="172">
        <v>2.9633808542716626</v>
      </c>
      <c r="K207" s="173">
        <v>3.4664306167822074</v>
      </c>
      <c r="L207" s="171">
        <v>0.74418451543114505</v>
      </c>
      <c r="M207" s="172">
        <v>3.8268955707102434</v>
      </c>
      <c r="N207" s="172">
        <v>3.3327260746758243</v>
      </c>
      <c r="O207" s="172">
        <v>5.2463584546453879</v>
      </c>
      <c r="P207" s="172">
        <v>5.0741445998967896</v>
      </c>
      <c r="Q207" s="172">
        <v>3.28831801186131</v>
      </c>
      <c r="R207" s="172">
        <v>3.7265627254686535</v>
      </c>
      <c r="S207" s="172">
        <v>4.0738078356451952</v>
      </c>
      <c r="T207" s="172">
        <v>4.1939835514263342</v>
      </c>
      <c r="U207" s="173">
        <v>4.6133493534577505</v>
      </c>
      <c r="V207" s="225">
        <v>23.425885439999998</v>
      </c>
    </row>
    <row r="208" spans="1:22" x14ac:dyDescent="0.2">
      <c r="A208" s="226">
        <v>42402</v>
      </c>
      <c r="B208" s="171">
        <v>0.83318690009646446</v>
      </c>
      <c r="C208" s="172">
        <v>2.3108817691729007</v>
      </c>
      <c r="D208" s="172">
        <v>2.3342743870687506</v>
      </c>
      <c r="E208" s="172">
        <v>4.0522915634977208</v>
      </c>
      <c r="F208" s="172">
        <v>4.1029959962677198</v>
      </c>
      <c r="G208" s="172">
        <v>2.818997772478864</v>
      </c>
      <c r="H208" s="172">
        <v>2.4840131613724905</v>
      </c>
      <c r="I208" s="172">
        <v>2.9189913079051295</v>
      </c>
      <c r="J208" s="172">
        <v>2.8884198155783105</v>
      </c>
      <c r="K208" s="173">
        <v>3.4302592051602128</v>
      </c>
      <c r="L208" s="171">
        <v>0.74418620638778687</v>
      </c>
      <c r="M208" s="172">
        <v>3.8070659555456992</v>
      </c>
      <c r="N208" s="172">
        <v>3.3174723827379444</v>
      </c>
      <c r="O208" s="172">
        <v>5.2904079067326899</v>
      </c>
      <c r="P208" s="172">
        <v>5.0937164133019914</v>
      </c>
      <c r="Q208" s="172">
        <v>3.2883867961926008</v>
      </c>
      <c r="R208" s="172">
        <v>3.7875825284238864</v>
      </c>
      <c r="S208" s="172">
        <v>4.0970582709862882</v>
      </c>
      <c r="T208" s="172">
        <v>4.1430831458569433</v>
      </c>
      <c r="U208" s="173">
        <v>4.5940862760082011</v>
      </c>
      <c r="V208" s="225">
        <v>23.035273119999999</v>
      </c>
    </row>
    <row r="209" spans="1:22" x14ac:dyDescent="0.2">
      <c r="A209" s="226">
        <v>42403</v>
      </c>
      <c r="B209" s="171">
        <v>0.83318690009646446</v>
      </c>
      <c r="C209" s="172">
        <v>2.2859278760873738</v>
      </c>
      <c r="D209" s="172">
        <v>2.312434229605226</v>
      </c>
      <c r="E209" s="172">
        <v>4.0641913696975314</v>
      </c>
      <c r="F209" s="172">
        <v>4.079370282026634</v>
      </c>
      <c r="G209" s="172">
        <v>2.8185739826737235</v>
      </c>
      <c r="H209" s="172">
        <v>2.5045068660750007</v>
      </c>
      <c r="I209" s="172">
        <v>2.9275926241242956</v>
      </c>
      <c r="J209" s="172">
        <v>2.9294912153162396</v>
      </c>
      <c r="K209" s="173">
        <v>3.5050123679579266</v>
      </c>
      <c r="L209" s="171">
        <v>0.74418620638778687</v>
      </c>
      <c r="M209" s="172">
        <v>3.6228135307632012</v>
      </c>
      <c r="N209" s="172">
        <v>3.2762075702357545</v>
      </c>
      <c r="O209" s="172">
        <v>5.2876140266285709</v>
      </c>
      <c r="P209" s="172">
        <v>5.1063071368978656</v>
      </c>
      <c r="Q209" s="172">
        <v>3.2884459837210103</v>
      </c>
      <c r="R209" s="172">
        <v>3.6371049791655126</v>
      </c>
      <c r="S209" s="172">
        <v>3.9421213566132214</v>
      </c>
      <c r="T209" s="172">
        <v>4.1265982114416655</v>
      </c>
      <c r="U209" s="173">
        <v>4.0033501422317626</v>
      </c>
      <c r="V209" s="225">
        <v>21.04789435</v>
      </c>
    </row>
    <row r="210" spans="1:22" x14ac:dyDescent="0.2">
      <c r="A210" s="226">
        <v>42404</v>
      </c>
      <c r="B210" s="171">
        <v>0.83318690009646446</v>
      </c>
      <c r="C210" s="172">
        <v>2.4688277929482205</v>
      </c>
      <c r="D210" s="172">
        <v>2.4580458430955314</v>
      </c>
      <c r="E210" s="172">
        <v>4.1298667929322601</v>
      </c>
      <c r="F210" s="172">
        <v>4.1317528338868241</v>
      </c>
      <c r="G210" s="172">
        <v>2.8832005293151588</v>
      </c>
      <c r="H210" s="172">
        <v>3.2324266506899795</v>
      </c>
      <c r="I210" s="172">
        <v>2.9598078346543346</v>
      </c>
      <c r="J210" s="172">
        <v>3.0536419997891868</v>
      </c>
      <c r="K210" s="173">
        <v>3.594267055181148</v>
      </c>
      <c r="L210" s="171">
        <v>0.74418620638778687</v>
      </c>
      <c r="M210" s="172">
        <v>3.7452016497545642</v>
      </c>
      <c r="N210" s="172">
        <v>3.3677372962143832</v>
      </c>
      <c r="O210" s="172">
        <v>5.2913342758162409</v>
      </c>
      <c r="P210" s="172">
        <v>5.1039550619586196</v>
      </c>
      <c r="Q210" s="172">
        <v>3.3150237389649675</v>
      </c>
      <c r="R210" s="172">
        <v>4.3839503203551589</v>
      </c>
      <c r="S210" s="172">
        <v>3.947371185611539</v>
      </c>
      <c r="T210" s="172">
        <v>4.2068122009590097</v>
      </c>
      <c r="U210" s="173">
        <v>4.3891100937371856</v>
      </c>
      <c r="V210" s="225">
        <v>25.415188329999999</v>
      </c>
    </row>
    <row r="211" spans="1:22" x14ac:dyDescent="0.2">
      <c r="A211" s="226">
        <v>42405</v>
      </c>
      <c r="B211" s="171">
        <v>0.83318106495856603</v>
      </c>
      <c r="C211" s="172">
        <v>2.3051215862752832</v>
      </c>
      <c r="D211" s="172">
        <v>2.3045898613440552</v>
      </c>
      <c r="E211" s="172">
        <v>4.0763610898573814</v>
      </c>
      <c r="F211" s="172">
        <v>4.105151126851764</v>
      </c>
      <c r="G211" s="172">
        <v>2.8188788372077282</v>
      </c>
      <c r="H211" s="172">
        <v>2.4796250405561144</v>
      </c>
      <c r="I211" s="172">
        <v>2.8964430694148926</v>
      </c>
      <c r="J211" s="172">
        <v>2.9185802901767919</v>
      </c>
      <c r="K211" s="173">
        <v>3.4447330158562446</v>
      </c>
      <c r="L211" s="171">
        <v>0.74418343939925746</v>
      </c>
      <c r="M211" s="172">
        <v>3.6960156017089076</v>
      </c>
      <c r="N211" s="172">
        <v>3.2147295284797175</v>
      </c>
      <c r="O211" s="172">
        <v>5.3258151970527203</v>
      </c>
      <c r="P211" s="172">
        <v>5.0989612529503514</v>
      </c>
      <c r="Q211" s="172">
        <v>3.2883357680843255</v>
      </c>
      <c r="R211" s="172">
        <v>3.6135343713908625</v>
      </c>
      <c r="S211" s="172">
        <v>3.9901580200429891</v>
      </c>
      <c r="T211" s="172">
        <v>4.2457378904543095</v>
      </c>
      <c r="U211" s="173">
        <v>4.0563402973655309</v>
      </c>
      <c r="V211" s="225">
        <v>28.917198819999999</v>
      </c>
    </row>
    <row r="212" spans="1:22" x14ac:dyDescent="0.2">
      <c r="A212" s="226">
        <v>42408</v>
      </c>
      <c r="B212" s="171">
        <v>0.83318300996670103</v>
      </c>
      <c r="C212" s="172">
        <v>2.2898139994516709</v>
      </c>
      <c r="D212" s="172">
        <v>2.3464132693816633</v>
      </c>
      <c r="E212" s="172">
        <v>4.0880308543175135</v>
      </c>
      <c r="F212" s="172">
        <v>4.0882329006703699</v>
      </c>
      <c r="G212" s="172">
        <v>2.8185499570785231</v>
      </c>
      <c r="H212" s="172">
        <v>2.4526005938467534</v>
      </c>
      <c r="I212" s="172">
        <v>2.9429177139625509</v>
      </c>
      <c r="J212" s="172">
        <v>2.8810142444408884</v>
      </c>
      <c r="K212" s="173">
        <v>3.4705751639698783</v>
      </c>
      <c r="L212" s="171">
        <v>0.74418436171080737</v>
      </c>
      <c r="M212" s="172">
        <v>3.7914065108232489</v>
      </c>
      <c r="N212" s="172">
        <v>3.3345913625592054</v>
      </c>
      <c r="O212" s="172">
        <v>5.3132593686353458</v>
      </c>
      <c r="P212" s="172">
        <v>5.1185265447508357</v>
      </c>
      <c r="Q212" s="172">
        <v>3.288341815471608</v>
      </c>
      <c r="R212" s="172">
        <v>3.8284583107422527</v>
      </c>
      <c r="S212" s="172">
        <v>4.2615694216671018</v>
      </c>
      <c r="T212" s="172">
        <v>4.0971507713195017</v>
      </c>
      <c r="U212" s="173">
        <v>4.6136704783028462</v>
      </c>
      <c r="V212" s="225">
        <v>24.44741453</v>
      </c>
    </row>
    <row r="213" spans="1:22" x14ac:dyDescent="0.2">
      <c r="A213" s="226">
        <v>42409</v>
      </c>
      <c r="B213" s="171">
        <v>0.83318300996670103</v>
      </c>
      <c r="C213" s="172">
        <v>2.3010072591734154</v>
      </c>
      <c r="D213" s="172">
        <v>2.4185940899935585</v>
      </c>
      <c r="E213" s="172">
        <v>4.0606586527023101</v>
      </c>
      <c r="F213" s="172">
        <v>4.1117699111946377</v>
      </c>
      <c r="G213" s="172">
        <v>2.8185892067005396</v>
      </c>
      <c r="H213" s="172">
        <v>2.7483245985034412</v>
      </c>
      <c r="I213" s="172">
        <v>3.1278588622668844</v>
      </c>
      <c r="J213" s="172">
        <v>3.0957666932387626</v>
      </c>
      <c r="K213" s="173">
        <v>3.6135532320102497</v>
      </c>
      <c r="L213" s="171">
        <v>0.74418436171080737</v>
      </c>
      <c r="M213" s="172">
        <v>3.6841149719982567</v>
      </c>
      <c r="N213" s="172">
        <v>3.3600716664496737</v>
      </c>
      <c r="O213" s="172">
        <v>5.2705280056277513</v>
      </c>
      <c r="P213" s="172">
        <v>5.1066637356330125</v>
      </c>
      <c r="Q213" s="172">
        <v>3.2883536536718192</v>
      </c>
      <c r="R213" s="172">
        <v>4.0011990584732873</v>
      </c>
      <c r="S213" s="172">
        <v>4.2958415514203425</v>
      </c>
      <c r="T213" s="172">
        <v>4.4548187406888777</v>
      </c>
      <c r="U213" s="173">
        <v>5.2386625115416861</v>
      </c>
      <c r="V213" s="225">
        <v>21.75111021</v>
      </c>
    </row>
    <row r="214" spans="1:22" x14ac:dyDescent="0.2">
      <c r="A214" s="226">
        <v>42410</v>
      </c>
      <c r="B214" s="171">
        <v>0.83318300996670103</v>
      </c>
      <c r="C214" s="172">
        <v>2.2944266110036229</v>
      </c>
      <c r="D214" s="172">
        <v>2.32631298613087</v>
      </c>
      <c r="E214" s="172">
        <v>4.0984100058368869</v>
      </c>
      <c r="F214" s="172">
        <v>4.1171740674069399</v>
      </c>
      <c r="G214" s="172">
        <v>2.818619981628526</v>
      </c>
      <c r="H214" s="172">
        <v>2.5044132250854938</v>
      </c>
      <c r="I214" s="172">
        <v>3.0744719886134035</v>
      </c>
      <c r="J214" s="172">
        <v>2.9572841085094441</v>
      </c>
      <c r="K214" s="173">
        <v>3.47554409202223</v>
      </c>
      <c r="L214" s="171">
        <v>0.74418436171080737</v>
      </c>
      <c r="M214" s="172">
        <v>3.7930262610830572</v>
      </c>
      <c r="N214" s="172">
        <v>3.3293566581642438</v>
      </c>
      <c r="O214" s="172">
        <v>5.570047824367415</v>
      </c>
      <c r="P214" s="172">
        <v>5.1139765362108713</v>
      </c>
      <c r="Q214" s="172">
        <v>3.2883694322906991</v>
      </c>
      <c r="R214" s="172">
        <v>3.8176685123524976</v>
      </c>
      <c r="S214" s="172">
        <v>4.1879430669135802</v>
      </c>
      <c r="T214" s="172">
        <v>4.4169405304754354</v>
      </c>
      <c r="U214" s="173">
        <v>4.9349934215310371</v>
      </c>
      <c r="V214" s="225">
        <v>20.770624739999999</v>
      </c>
    </row>
    <row r="215" spans="1:22" x14ac:dyDescent="0.2">
      <c r="A215" s="226">
        <v>42411</v>
      </c>
      <c r="B215" s="171">
        <v>0.83318300996670103</v>
      </c>
      <c r="C215" s="172">
        <v>2.3539773950426617</v>
      </c>
      <c r="D215" s="172">
        <v>2.3594759442942475</v>
      </c>
      <c r="E215" s="172">
        <v>4.1339909468603766</v>
      </c>
      <c r="F215" s="172">
        <v>4.2058226846054172</v>
      </c>
      <c r="G215" s="172">
        <v>2.883925435485847</v>
      </c>
      <c r="H215" s="172">
        <v>2.4948137593615454</v>
      </c>
      <c r="I215" s="172">
        <v>2.8813407447700827</v>
      </c>
      <c r="J215" s="172">
        <v>3.0505728343548908</v>
      </c>
      <c r="K215" s="173">
        <v>3.7752460532790848</v>
      </c>
      <c r="L215" s="171">
        <v>0.74418436171080737</v>
      </c>
      <c r="M215" s="172">
        <v>3.575855214737659</v>
      </c>
      <c r="N215" s="172">
        <v>3.2977758313039245</v>
      </c>
      <c r="O215" s="172">
        <v>5.4758624063887007</v>
      </c>
      <c r="P215" s="172">
        <v>5.105145510142056</v>
      </c>
      <c r="Q215" s="172">
        <v>3.3426133945799315</v>
      </c>
      <c r="R215" s="172">
        <v>3.6913142851878931</v>
      </c>
      <c r="S215" s="172">
        <v>4.051160488163811</v>
      </c>
      <c r="T215" s="172">
        <v>4.4150089521878106</v>
      </c>
      <c r="U215" s="173">
        <v>4.8053542935711411</v>
      </c>
      <c r="V215" s="225">
        <v>21.419689569999999</v>
      </c>
    </row>
    <row r="216" spans="1:22" x14ac:dyDescent="0.2">
      <c r="A216" s="226">
        <v>42412</v>
      </c>
      <c r="B216" s="171">
        <v>0.83318300996670103</v>
      </c>
      <c r="C216" s="172">
        <v>2.285541025326649</v>
      </c>
      <c r="D216" s="172">
        <v>2.3032794526893561</v>
      </c>
      <c r="E216" s="172">
        <v>4.0800205340758025</v>
      </c>
      <c r="F216" s="172">
        <v>4.1117905165267876</v>
      </c>
      <c r="G216" s="172">
        <v>2.7952801036460744</v>
      </c>
      <c r="H216" s="172">
        <v>2.399231116619486</v>
      </c>
      <c r="I216" s="172">
        <v>2.8037336236467936</v>
      </c>
      <c r="J216" s="172">
        <v>2.8468218388285216</v>
      </c>
      <c r="K216" s="173">
        <v>3.4283012274474074</v>
      </c>
      <c r="L216" s="171">
        <v>0.74418436171080737</v>
      </c>
      <c r="M216" s="172">
        <v>3.6567578140876873</v>
      </c>
      <c r="N216" s="172">
        <v>3.2889295043234519</v>
      </c>
      <c r="O216" s="172">
        <v>5.4147344668569035</v>
      </c>
      <c r="P216" s="172">
        <v>5.0277311201784167</v>
      </c>
      <c r="Q216" s="172">
        <v>3.3086366950353554</v>
      </c>
      <c r="R216" s="172">
        <v>3.705487427548865</v>
      </c>
      <c r="S216" s="172">
        <v>4.1407456318807112</v>
      </c>
      <c r="T216" s="172">
        <v>4.3193767860978536</v>
      </c>
      <c r="U216" s="173">
        <v>4.6694579371054479</v>
      </c>
      <c r="V216" s="225">
        <v>22.71233183</v>
      </c>
    </row>
    <row r="217" spans="1:22" x14ac:dyDescent="0.2">
      <c r="A217" s="226">
        <v>42415</v>
      </c>
      <c r="B217" s="171">
        <v>0.83319208717154569</v>
      </c>
      <c r="C217" s="172">
        <v>2.2781687789331153</v>
      </c>
      <c r="D217" s="172">
        <v>2.3109197517570932</v>
      </c>
      <c r="E217" s="172">
        <v>4.0632695745267498</v>
      </c>
      <c r="F217" s="172">
        <v>4.1091188831086303</v>
      </c>
      <c r="G217" s="172">
        <v>2.8185951079399492</v>
      </c>
      <c r="H217" s="172">
        <v>2.4557404723267942</v>
      </c>
      <c r="I217" s="172">
        <v>3.5245724717155986</v>
      </c>
      <c r="J217" s="172">
        <v>3.5986131207254966</v>
      </c>
      <c r="K217" s="173">
        <v>3.4496461379179664</v>
      </c>
      <c r="L217" s="171">
        <v>0.74418866606884082</v>
      </c>
      <c r="M217" s="172">
        <v>3.6568516585903481</v>
      </c>
      <c r="N217" s="172">
        <v>3.1324691054156779</v>
      </c>
      <c r="O217" s="172">
        <v>5.3858654125058223</v>
      </c>
      <c r="P217" s="172">
        <v>5.0649394726044434</v>
      </c>
      <c r="Q217" s="172">
        <v>3.2883915110815845</v>
      </c>
      <c r="R217" s="172">
        <v>3.5440731330461035</v>
      </c>
      <c r="S217" s="172">
        <v>4.5759720919353457</v>
      </c>
      <c r="T217" s="172">
        <v>4.7795455924979011</v>
      </c>
      <c r="U217" s="173">
        <v>4.6909159212028024</v>
      </c>
      <c r="V217" s="225">
        <v>26.576985650000001</v>
      </c>
    </row>
    <row r="218" spans="1:22" x14ac:dyDescent="0.2">
      <c r="A218" s="226">
        <v>42416</v>
      </c>
      <c r="B218" s="171">
        <v>0.83319208717154569</v>
      </c>
      <c r="C218" s="172">
        <v>2.275776981273959</v>
      </c>
      <c r="D218" s="172">
        <v>2.2960377382498005</v>
      </c>
      <c r="E218" s="172">
        <v>4.0957032810601239</v>
      </c>
      <c r="F218" s="172">
        <v>4.1005867626881356</v>
      </c>
      <c r="G218" s="172">
        <v>2.8191524943469046</v>
      </c>
      <c r="H218" s="172">
        <v>2.4354430244149636</v>
      </c>
      <c r="I218" s="172">
        <v>3.2478796843652233</v>
      </c>
      <c r="J218" s="172">
        <v>3.3569504187454271</v>
      </c>
      <c r="K218" s="173">
        <v>3.4740958595119031</v>
      </c>
      <c r="L218" s="171">
        <v>0.74418866606884082</v>
      </c>
      <c r="M218" s="172">
        <v>3.6606078753030999</v>
      </c>
      <c r="N218" s="172">
        <v>3.1229249511851012</v>
      </c>
      <c r="O218" s="172">
        <v>5.3840354922216527</v>
      </c>
      <c r="P218" s="172">
        <v>5.0251676783198649</v>
      </c>
      <c r="Q218" s="172">
        <v>3.2884625316651248</v>
      </c>
      <c r="R218" s="172">
        <v>3.5161325224323599</v>
      </c>
      <c r="S218" s="172">
        <v>4.1806009330556364</v>
      </c>
      <c r="T218" s="172">
        <v>4.3423282565234258</v>
      </c>
      <c r="U218" s="173">
        <v>4.7086907170430656</v>
      </c>
      <c r="V218" s="225">
        <v>22.095201629999998</v>
      </c>
    </row>
    <row r="219" spans="1:22" x14ac:dyDescent="0.2">
      <c r="A219" s="226">
        <v>42417</v>
      </c>
      <c r="B219" s="171">
        <v>0.83319208717154569</v>
      </c>
      <c r="C219" s="172">
        <v>2.2641007471975807</v>
      </c>
      <c r="D219" s="172">
        <v>2.3577001948975775</v>
      </c>
      <c r="E219" s="172">
        <v>4.0973650565227961</v>
      </c>
      <c r="F219" s="172">
        <v>4.1054168314581911</v>
      </c>
      <c r="G219" s="172">
        <v>2.8190772380234077</v>
      </c>
      <c r="H219" s="172">
        <v>2.4184094816516515</v>
      </c>
      <c r="I219" s="172">
        <v>3.377961832687062</v>
      </c>
      <c r="J219" s="172">
        <v>3.3925362993116814</v>
      </c>
      <c r="K219" s="173">
        <v>3.4622863487703688</v>
      </c>
      <c r="L219" s="171">
        <v>0.74418866606884082</v>
      </c>
      <c r="M219" s="172">
        <v>3.6481051298414062</v>
      </c>
      <c r="N219" s="172">
        <v>3.2308871104721049</v>
      </c>
      <c r="O219" s="172">
        <v>5.4112032753563577</v>
      </c>
      <c r="P219" s="172">
        <v>5.0527520935090369</v>
      </c>
      <c r="Q219" s="172">
        <v>3.2884506934649136</v>
      </c>
      <c r="R219" s="172">
        <v>3.501747486436976</v>
      </c>
      <c r="S219" s="172">
        <v>4.3522307037364234</v>
      </c>
      <c r="T219" s="172">
        <v>4.375168747557133</v>
      </c>
      <c r="U219" s="173">
        <v>4.7039504280533686</v>
      </c>
      <c r="V219" s="225">
        <v>20.021913609999999</v>
      </c>
    </row>
    <row r="220" spans="1:22" x14ac:dyDescent="0.2">
      <c r="A220" s="226">
        <v>42418</v>
      </c>
      <c r="B220" s="171">
        <v>0.83319208717154569</v>
      </c>
      <c r="C220" s="172">
        <v>2.2469573042926241</v>
      </c>
      <c r="D220" s="172">
        <v>2.3007460725387783</v>
      </c>
      <c r="E220" s="172">
        <v>4.0660761066881044</v>
      </c>
      <c r="F220" s="172">
        <v>4.0901251019934337</v>
      </c>
      <c r="G220" s="172">
        <v>2.8188956586446903</v>
      </c>
      <c r="H220" s="172">
        <v>2.4300158316477756</v>
      </c>
      <c r="I220" s="172">
        <v>3.2389297194784299</v>
      </c>
      <c r="J220" s="172">
        <v>3.4522585507900687</v>
      </c>
      <c r="K220" s="173">
        <v>3.4172189220450284</v>
      </c>
      <c r="L220" s="171">
        <v>0.74418866606884082</v>
      </c>
      <c r="M220" s="172">
        <v>3.5202904848883763</v>
      </c>
      <c r="N220" s="172">
        <v>3.1365243167958656</v>
      </c>
      <c r="O220" s="172">
        <v>5.3879793210721942</v>
      </c>
      <c r="P220" s="172">
        <v>5.0317060601114667</v>
      </c>
      <c r="Q220" s="172">
        <v>3.2885276520386557</v>
      </c>
      <c r="R220" s="172">
        <v>3.5967477634444172</v>
      </c>
      <c r="S220" s="172">
        <v>4.102484591629473</v>
      </c>
      <c r="T220" s="172">
        <v>4.4091677727369714</v>
      </c>
      <c r="U220" s="173">
        <v>4.671407526221226</v>
      </c>
      <c r="V220" s="225">
        <v>21.48001378</v>
      </c>
    </row>
    <row r="221" spans="1:22" x14ac:dyDescent="0.2">
      <c r="A221" s="226">
        <v>42419</v>
      </c>
      <c r="B221" s="171">
        <v>0.8331927355748483</v>
      </c>
      <c r="C221" s="172">
        <v>2.2764408085204759</v>
      </c>
      <c r="D221" s="172">
        <v>2.3428313961028526</v>
      </c>
      <c r="E221" s="172">
        <v>4.0500565012967664</v>
      </c>
      <c r="F221" s="172">
        <v>4.0875717813689958</v>
      </c>
      <c r="G221" s="172">
        <v>2.8187160018361803</v>
      </c>
      <c r="H221" s="172">
        <v>2.4313077376437766</v>
      </c>
      <c r="I221" s="172">
        <v>2.8258326596919994</v>
      </c>
      <c r="J221" s="172">
        <v>2.9251368724452553</v>
      </c>
      <c r="K221" s="173">
        <v>3.4400889591761272</v>
      </c>
      <c r="L221" s="171">
        <v>0.74418897353795332</v>
      </c>
      <c r="M221" s="172">
        <v>3.5427136116405449</v>
      </c>
      <c r="N221" s="172">
        <v>3.1651111101457055</v>
      </c>
      <c r="O221" s="172">
        <v>5.3586812572394757</v>
      </c>
      <c r="P221" s="172">
        <v>4.8659561406564249</v>
      </c>
      <c r="Q221" s="172">
        <v>3.2884773869392299</v>
      </c>
      <c r="R221" s="172">
        <v>3.478439071659968</v>
      </c>
      <c r="S221" s="172">
        <v>3.9099668385407331</v>
      </c>
      <c r="T221" s="172">
        <v>3.7637405112158873</v>
      </c>
      <c r="U221" s="173">
        <v>4.3317726684514213</v>
      </c>
      <c r="V221" s="225">
        <v>25.197921900000001</v>
      </c>
    </row>
    <row r="222" spans="1:22" x14ac:dyDescent="0.2">
      <c r="A222" s="226">
        <v>42422</v>
      </c>
      <c r="B222" s="171">
        <v>0.83318690009646446</v>
      </c>
      <c r="C222" s="172">
        <v>2.3599762842064114</v>
      </c>
      <c r="D222" s="172">
        <v>2.3561682228399259</v>
      </c>
      <c r="E222" s="172">
        <v>4.1077849152163752</v>
      </c>
      <c r="F222" s="172">
        <v>4.1388638533975382</v>
      </c>
      <c r="G222" s="172">
        <v>2.8840817015521742</v>
      </c>
      <c r="H222" s="172">
        <v>2.5122823359057698</v>
      </c>
      <c r="I222" s="172">
        <v>2.8979212114907691</v>
      </c>
      <c r="J222" s="172">
        <v>2.9037250215465313</v>
      </c>
      <c r="K222" s="173">
        <v>3.5040269455462445</v>
      </c>
      <c r="L222" s="171">
        <v>0.74418620638778687</v>
      </c>
      <c r="M222" s="172">
        <v>3.6753499403437009</v>
      </c>
      <c r="N222" s="172">
        <v>3.168382291615242</v>
      </c>
      <c r="O222" s="172">
        <v>5.5102423274807721</v>
      </c>
      <c r="P222" s="172">
        <v>4.7553224234213047</v>
      </c>
      <c r="Q222" s="172">
        <v>3.3149301845581109</v>
      </c>
      <c r="R222" s="172">
        <v>3.5204201514492564</v>
      </c>
      <c r="S222" s="172">
        <v>3.9453180674198975</v>
      </c>
      <c r="T222" s="172">
        <v>4.0867501876589358</v>
      </c>
      <c r="U222" s="173">
        <v>4.6795860641451972</v>
      </c>
      <c r="V222" s="225">
        <v>23.694990959999998</v>
      </c>
    </row>
    <row r="223" spans="1:22" x14ac:dyDescent="0.2">
      <c r="A223" s="226">
        <v>42423</v>
      </c>
      <c r="B223" s="171">
        <v>0.83318690009646446</v>
      </c>
      <c r="C223" s="172">
        <v>2.2601059065551898</v>
      </c>
      <c r="D223" s="172">
        <v>2.2938872911444674</v>
      </c>
      <c r="E223" s="172">
        <v>4.0700119138569875</v>
      </c>
      <c r="F223" s="172">
        <v>4.084429132037668</v>
      </c>
      <c r="G223" s="172">
        <v>2.8185456798698332</v>
      </c>
      <c r="H223" s="172">
        <v>2.4592152630329362</v>
      </c>
      <c r="I223" s="172">
        <v>2.8024299733880937</v>
      </c>
      <c r="J223" s="172">
        <v>2.845778694472473</v>
      </c>
      <c r="K223" s="173">
        <v>3.5072792254422835</v>
      </c>
      <c r="L223" s="171">
        <v>0.74418620638778687</v>
      </c>
      <c r="M223" s="172">
        <v>3.5518247086333883</v>
      </c>
      <c r="N223" s="172">
        <v>3.0981036955324099</v>
      </c>
      <c r="O223" s="172">
        <v>5.1060165754264597</v>
      </c>
      <c r="P223" s="172">
        <v>4.7386067189314955</v>
      </c>
      <c r="Q223" s="172">
        <v>3.2884459837210103</v>
      </c>
      <c r="R223" s="172">
        <v>3.557074745380858</v>
      </c>
      <c r="S223" s="172">
        <v>3.9167842222828408</v>
      </c>
      <c r="T223" s="172">
        <v>4.0500491091601889</v>
      </c>
      <c r="U223" s="173">
        <v>4.6965899058622105</v>
      </c>
      <c r="V223" s="225">
        <v>26.561165939999999</v>
      </c>
    </row>
    <row r="224" spans="1:22" x14ac:dyDescent="0.2">
      <c r="A224" s="226">
        <v>42424</v>
      </c>
      <c r="B224" s="171">
        <v>0.83318690009646446</v>
      </c>
      <c r="C224" s="172">
        <v>2.2874876964376827</v>
      </c>
      <c r="D224" s="172">
        <v>2.3345728273343842</v>
      </c>
      <c r="E224" s="172">
        <v>4.0613754021601167</v>
      </c>
      <c r="F224" s="172">
        <v>4.0658177810022504</v>
      </c>
      <c r="G224" s="172">
        <v>2.8186686617578158</v>
      </c>
      <c r="H224" s="172">
        <v>2.439105954540262</v>
      </c>
      <c r="I224" s="172">
        <v>2.847603109183249</v>
      </c>
      <c r="J224" s="172">
        <v>2.8978642790690308</v>
      </c>
      <c r="K224" s="173">
        <v>3.3803308473933944</v>
      </c>
      <c r="L224" s="171">
        <v>0.74418620638778687</v>
      </c>
      <c r="M224" s="172">
        <v>3.4994879004483974</v>
      </c>
      <c r="N224" s="172">
        <v>3.219274767146334</v>
      </c>
      <c r="O224" s="172">
        <v>5.1013453884226605</v>
      </c>
      <c r="P224" s="172">
        <v>4.7343037196875022</v>
      </c>
      <c r="Q224" s="172">
        <v>3.2883927142992468</v>
      </c>
      <c r="R224" s="172">
        <v>3.5660544151089044</v>
      </c>
      <c r="S224" s="172">
        <v>3.8735059944597907</v>
      </c>
      <c r="T224" s="172">
        <v>4.1001451967189899</v>
      </c>
      <c r="U224" s="173">
        <v>4.0669401538239098</v>
      </c>
      <c r="V224" s="225">
        <v>19.67393847</v>
      </c>
    </row>
    <row r="225" spans="1:22" x14ac:dyDescent="0.2">
      <c r="A225" s="226">
        <v>42425</v>
      </c>
      <c r="B225" s="171">
        <v>0.83318690009646446</v>
      </c>
      <c r="C225" s="172">
        <v>2.2494245103050972</v>
      </c>
      <c r="D225" s="172">
        <v>2.2852934351760075</v>
      </c>
      <c r="E225" s="172">
        <v>4.0360716794128946</v>
      </c>
      <c r="F225" s="172">
        <v>4.0956118464822406</v>
      </c>
      <c r="G225" s="172">
        <v>2.81850651312338</v>
      </c>
      <c r="H225" s="172">
        <v>2.4724289735346359</v>
      </c>
      <c r="I225" s="172">
        <v>2.8044377652353498</v>
      </c>
      <c r="J225" s="172">
        <v>2.8180612338061843</v>
      </c>
      <c r="K225" s="173">
        <v>3.4591230238828437</v>
      </c>
      <c r="L225" s="171">
        <v>0.74418620638778687</v>
      </c>
      <c r="M225" s="172">
        <v>3.513260897710961</v>
      </c>
      <c r="N225" s="172">
        <v>3.1014044598210408</v>
      </c>
      <c r="O225" s="172">
        <v>5.0828954560999842</v>
      </c>
      <c r="P225" s="172">
        <v>4.633595116646668</v>
      </c>
      <c r="Q225" s="172">
        <v>3.2883236737486272</v>
      </c>
      <c r="R225" s="172">
        <v>3.592134614104634</v>
      </c>
      <c r="S225" s="172">
        <v>3.7593413210015805</v>
      </c>
      <c r="T225" s="172">
        <v>4.0410076992806303</v>
      </c>
      <c r="U225" s="173">
        <v>4.1353082421864054</v>
      </c>
      <c r="V225" s="225">
        <v>22.385228489999999</v>
      </c>
    </row>
    <row r="226" spans="1:22" x14ac:dyDescent="0.2">
      <c r="A226" s="226">
        <v>42426</v>
      </c>
      <c r="B226" s="171">
        <v>0.83319241137267386</v>
      </c>
      <c r="C226" s="172">
        <v>2.2546866055212247</v>
      </c>
      <c r="D226" s="172">
        <v>2.2911979554406137</v>
      </c>
      <c r="E226" s="172">
        <v>4.0392798848891198</v>
      </c>
      <c r="F226" s="172">
        <v>4.0830078921450399</v>
      </c>
      <c r="G226" s="172">
        <v>2.819041262604479</v>
      </c>
      <c r="H226" s="172">
        <v>2.4236322978016291</v>
      </c>
      <c r="I226" s="172">
        <v>2.7648660386450068</v>
      </c>
      <c r="J226" s="172">
        <v>2.861610694612656</v>
      </c>
      <c r="K226" s="173">
        <v>3.5372767539597967</v>
      </c>
      <c r="L226" s="171">
        <v>0.74418881980314955</v>
      </c>
      <c r="M226" s="172">
        <v>3.483347656428661</v>
      </c>
      <c r="N226" s="172">
        <v>3.1071861802772265</v>
      </c>
      <c r="O226" s="172">
        <v>5.0883163446208464</v>
      </c>
      <c r="P226" s="172">
        <v>4.7507501304859856</v>
      </c>
      <c r="Q226" s="172">
        <v>3.2883150110712314</v>
      </c>
      <c r="R226" s="172">
        <v>3.4653464701400849</v>
      </c>
      <c r="S226" s="172">
        <v>3.7574675221796467</v>
      </c>
      <c r="T226" s="172">
        <v>4.0542805897967309</v>
      </c>
      <c r="U226" s="173">
        <v>4.7052033851195008</v>
      </c>
      <c r="V226" s="225">
        <v>23.31706913</v>
      </c>
    </row>
    <row r="227" spans="1:22" x14ac:dyDescent="0.2">
      <c r="A227" s="226">
        <v>42429</v>
      </c>
      <c r="B227" s="171">
        <v>0.83319241137267386</v>
      </c>
      <c r="C227" s="172">
        <v>2.2493670850406642</v>
      </c>
      <c r="D227" s="172">
        <v>2.2890068781730877</v>
      </c>
      <c r="E227" s="172">
        <v>4.0650554257306686</v>
      </c>
      <c r="F227" s="172">
        <v>4.0746078321490105</v>
      </c>
      <c r="G227" s="172">
        <v>2.8189333007348769</v>
      </c>
      <c r="H227" s="172">
        <v>2.432826070009749</v>
      </c>
      <c r="I227" s="172">
        <v>2.752478611298578</v>
      </c>
      <c r="J227" s="172">
        <v>2.8638042362411871</v>
      </c>
      <c r="K227" s="173">
        <v>3.4629780350531574</v>
      </c>
      <c r="L227" s="171">
        <v>0.74418881980314955</v>
      </c>
      <c r="M227" s="172">
        <v>3.4847158988991409</v>
      </c>
      <c r="N227" s="172">
        <v>3.1226804979805358</v>
      </c>
      <c r="O227" s="172">
        <v>5.1291793528083538</v>
      </c>
      <c r="P227" s="172">
        <v>4.7355427590952202</v>
      </c>
      <c r="Q227" s="172">
        <v>3.3081908822259707</v>
      </c>
      <c r="R227" s="172">
        <v>3.5555455300275054</v>
      </c>
      <c r="S227" s="172">
        <v>3.7503116557438769</v>
      </c>
      <c r="T227" s="172">
        <v>4.0089376533105829</v>
      </c>
      <c r="U227" s="173">
        <v>4.6444520491446308</v>
      </c>
      <c r="V227" s="225">
        <v>31.85973336</v>
      </c>
    </row>
    <row r="228" spans="1:22" x14ac:dyDescent="0.2">
      <c r="A228" s="226">
        <v>42430</v>
      </c>
      <c r="B228" s="171">
        <v>0.83319241137267386</v>
      </c>
      <c r="C228" s="172">
        <v>2.2843944576332511</v>
      </c>
      <c r="D228" s="172">
        <v>2.2861903069510578</v>
      </c>
      <c r="E228" s="172">
        <v>4.0243365670096969</v>
      </c>
      <c r="F228" s="172">
        <v>4.059181063895827</v>
      </c>
      <c r="G228" s="172">
        <v>2.8187614760812352</v>
      </c>
      <c r="H228" s="172">
        <v>2.4429544060525261</v>
      </c>
      <c r="I228" s="172">
        <v>2.7376275250611877</v>
      </c>
      <c r="J228" s="172">
        <v>2.8523795108699042</v>
      </c>
      <c r="K228" s="173">
        <v>3.4443591768773922</v>
      </c>
      <c r="L228" s="171">
        <v>0.74418881980314955</v>
      </c>
      <c r="M228" s="172">
        <v>3.509167531618099</v>
      </c>
      <c r="N228" s="172">
        <v>3.13748408329934</v>
      </c>
      <c r="O228" s="172">
        <v>5.0662171234414073</v>
      </c>
      <c r="P228" s="172">
        <v>4.7308917626903755</v>
      </c>
      <c r="Q228" s="172">
        <v>3.3083486689526453</v>
      </c>
      <c r="R228" s="172">
        <v>3.4964787884055792</v>
      </c>
      <c r="S228" s="172">
        <v>3.7860385719931089</v>
      </c>
      <c r="T228" s="172">
        <v>4.0355359020010519</v>
      </c>
      <c r="U228" s="173">
        <v>4.1064352597582756</v>
      </c>
      <c r="V228" s="225">
        <v>27.41049194</v>
      </c>
    </row>
    <row r="229" spans="1:22" x14ac:dyDescent="0.2">
      <c r="A229" s="226">
        <v>42431</v>
      </c>
      <c r="B229" s="171">
        <v>0.83319241137267386</v>
      </c>
      <c r="C229" s="172">
        <v>2.2656572774816972</v>
      </c>
      <c r="D229" s="172">
        <v>2.2871525496310552</v>
      </c>
      <c r="E229" s="172">
        <v>4.0967128669008979</v>
      </c>
      <c r="F229" s="172">
        <v>4.0708807441387727</v>
      </c>
      <c r="G229" s="172">
        <v>2.8185909788520274</v>
      </c>
      <c r="H229" s="172">
        <v>2.4388186372638723</v>
      </c>
      <c r="I229" s="172">
        <v>2.8221092622154771</v>
      </c>
      <c r="J229" s="172">
        <v>2.8909748625103946</v>
      </c>
      <c r="K229" s="173">
        <v>3.5422570735523635</v>
      </c>
      <c r="L229" s="171">
        <v>0.74418881980314955</v>
      </c>
      <c r="M229" s="172">
        <v>3.5211682850831401</v>
      </c>
      <c r="N229" s="172">
        <v>3.1105112120833973</v>
      </c>
      <c r="O229" s="172">
        <v>5.2607530992495084</v>
      </c>
      <c r="P229" s="172">
        <v>4.863550313261725</v>
      </c>
      <c r="Q229" s="172">
        <v>3.307543123986203</v>
      </c>
      <c r="R229" s="172">
        <v>3.4940279389263105</v>
      </c>
      <c r="S229" s="172">
        <v>4.0575534733566094</v>
      </c>
      <c r="T229" s="172">
        <v>3.9806526006349277</v>
      </c>
      <c r="U229" s="173">
        <v>4.1984705986526354</v>
      </c>
      <c r="V229" s="225">
        <v>20.446088249999999</v>
      </c>
    </row>
    <row r="230" spans="1:22" x14ac:dyDescent="0.2">
      <c r="A230" s="226">
        <v>42432</v>
      </c>
      <c r="B230" s="171">
        <v>0.83318916940870691</v>
      </c>
      <c r="C230" s="172">
        <v>2.2769831272363241</v>
      </c>
      <c r="D230" s="172">
        <v>2.2901004133964391</v>
      </c>
      <c r="E230" s="172">
        <v>4.0966102910732021</v>
      </c>
      <c r="F230" s="172">
        <v>4.0767201363446235</v>
      </c>
      <c r="G230" s="172">
        <v>2.8182631697237013</v>
      </c>
      <c r="H230" s="172">
        <v>2.4414866402761519</v>
      </c>
      <c r="I230" s="172">
        <v>2.8550664488951805</v>
      </c>
      <c r="J230" s="172">
        <v>2.8424791656837929</v>
      </c>
      <c r="K230" s="173">
        <v>3.5401622856130333</v>
      </c>
      <c r="L230" s="171">
        <v>0.74418728248253307</v>
      </c>
      <c r="M230" s="172">
        <v>3.5899376516151924</v>
      </c>
      <c r="N230" s="172">
        <v>3.1767549899250818</v>
      </c>
      <c r="O230" s="172">
        <v>5.257789201043038</v>
      </c>
      <c r="P230" s="172">
        <v>4.8699365190818327</v>
      </c>
      <c r="Q230" s="172">
        <v>3.3074965593795391</v>
      </c>
      <c r="R230" s="172">
        <v>3.5196773426954819</v>
      </c>
      <c r="S230" s="172">
        <v>3.8906342270966534</v>
      </c>
      <c r="T230" s="172">
        <v>4.0177094306604175</v>
      </c>
      <c r="U230" s="173">
        <v>4.2031838711907925</v>
      </c>
      <c r="V230" s="225">
        <v>20.357791280000001</v>
      </c>
    </row>
    <row r="231" spans="1:22" x14ac:dyDescent="0.2">
      <c r="A231" s="226">
        <v>42433</v>
      </c>
      <c r="B231" s="171">
        <v>0.83318916940870691</v>
      </c>
      <c r="C231" s="172">
        <v>2.275478375700966</v>
      </c>
      <c r="D231" s="172">
        <v>2.2644691544555293</v>
      </c>
      <c r="E231" s="172">
        <v>4.0203773840015673</v>
      </c>
      <c r="F231" s="172">
        <v>4.0439573406503451</v>
      </c>
      <c r="G231" s="172">
        <v>2.7468836063110449</v>
      </c>
      <c r="H231" s="172">
        <v>2.4507868364960976</v>
      </c>
      <c r="I231" s="172">
        <v>2.68358089246281</v>
      </c>
      <c r="J231" s="172">
        <v>2.8616685791751029</v>
      </c>
      <c r="K231" s="173">
        <v>3.2509481673716274</v>
      </c>
      <c r="L231" s="171">
        <v>0.74418728248253307</v>
      </c>
      <c r="M231" s="172">
        <v>3.6361590402495985</v>
      </c>
      <c r="N231" s="172">
        <v>3.1275143560285166</v>
      </c>
      <c r="O231" s="172">
        <v>5.1891067522832826</v>
      </c>
      <c r="P231" s="172">
        <v>4.8317606730309288</v>
      </c>
      <c r="Q231" s="172">
        <v>3.3096893821747582</v>
      </c>
      <c r="R231" s="172">
        <v>3.6134249094327067</v>
      </c>
      <c r="S231" s="172">
        <v>3.8286671251271982</v>
      </c>
      <c r="T231" s="172">
        <v>3.9984908730669884</v>
      </c>
      <c r="U231" s="173">
        <v>4.3005179484814207</v>
      </c>
      <c r="V231" s="225">
        <v>24.507221959999999</v>
      </c>
    </row>
    <row r="232" spans="1:22" x14ac:dyDescent="0.2">
      <c r="A232" s="226">
        <v>42436</v>
      </c>
      <c r="B232" s="171">
        <v>0.83318916940870691</v>
      </c>
      <c r="C232" s="172">
        <v>2.2896158248687768</v>
      </c>
      <c r="D232" s="172">
        <v>2.2883034148361978</v>
      </c>
      <c r="E232" s="172">
        <v>4.0292514670916972</v>
      </c>
      <c r="F232" s="172">
        <v>4.0346681515256302</v>
      </c>
      <c r="G232" s="172">
        <v>2.818822346135665</v>
      </c>
      <c r="H232" s="172">
        <v>2.4345770918820611</v>
      </c>
      <c r="I232" s="172">
        <v>2.731229673015656</v>
      </c>
      <c r="J232" s="172">
        <v>2.8511641622793862</v>
      </c>
      <c r="K232" s="173">
        <v>3.4487523695730493</v>
      </c>
      <c r="L232" s="171">
        <v>0.74418728248253307</v>
      </c>
      <c r="M232" s="172">
        <v>3.6554024427208915</v>
      </c>
      <c r="N232" s="172">
        <v>3.1307731451920646</v>
      </c>
      <c r="O232" s="172">
        <v>5.2032801022610249</v>
      </c>
      <c r="P232" s="172">
        <v>4.6971632878771912</v>
      </c>
      <c r="Q232" s="172">
        <v>3.2883121362651946</v>
      </c>
      <c r="R232" s="172">
        <v>3.5265962256747652</v>
      </c>
      <c r="S232" s="172">
        <v>3.8063882112308427</v>
      </c>
      <c r="T232" s="172">
        <v>3.9952219893785954</v>
      </c>
      <c r="U232" s="173">
        <v>4.140115222676628</v>
      </c>
      <c r="V232" s="225">
        <v>21.793797850000001</v>
      </c>
    </row>
    <row r="233" spans="1:22" x14ac:dyDescent="0.2">
      <c r="A233" s="226">
        <v>42437</v>
      </c>
      <c r="B233" s="171">
        <v>0.83318916940870691</v>
      </c>
      <c r="C233" s="172">
        <v>2.2527557242027605</v>
      </c>
      <c r="D233" s="172">
        <v>2.2948154882915106</v>
      </c>
      <c r="E233" s="172">
        <v>4.0574009258648243</v>
      </c>
      <c r="F233" s="172">
        <v>4.0653214995516356</v>
      </c>
      <c r="G233" s="172">
        <v>2.8191934982770062</v>
      </c>
      <c r="H233" s="172">
        <v>2.4556684540004809</v>
      </c>
      <c r="I233" s="172">
        <v>2.8202311555552662</v>
      </c>
      <c r="J233" s="172">
        <v>2.90725310273544</v>
      </c>
      <c r="K233" s="173">
        <v>3.43699429481561</v>
      </c>
      <c r="L233" s="171">
        <v>0.74418728248253307</v>
      </c>
      <c r="M233" s="172">
        <v>3.5764881101110944</v>
      </c>
      <c r="N233" s="172">
        <v>3.1200416104365796</v>
      </c>
      <c r="O233" s="172">
        <v>5.2270836596588612</v>
      </c>
      <c r="P233" s="172">
        <v>4.7437195865380639</v>
      </c>
      <c r="Q233" s="172">
        <v>3.2883062202523181</v>
      </c>
      <c r="R233" s="172">
        <v>3.5516676244032586</v>
      </c>
      <c r="S233" s="172">
        <v>3.8469473847982365</v>
      </c>
      <c r="T233" s="172">
        <v>4.0212858071878417</v>
      </c>
      <c r="U233" s="173">
        <v>4.6212647626576953</v>
      </c>
      <c r="V233" s="225">
        <v>23.421022870000002</v>
      </c>
    </row>
    <row r="234" spans="1:22" x14ac:dyDescent="0.2">
      <c r="A234" s="226">
        <v>42438</v>
      </c>
      <c r="B234" s="171">
        <v>0.83318916940870691</v>
      </c>
      <c r="C234" s="172">
        <v>2.2576646833574672</v>
      </c>
      <c r="D234" s="172">
        <v>2.2957038882013485</v>
      </c>
      <c r="E234" s="172">
        <v>4.064921006592062</v>
      </c>
      <c r="F234" s="172">
        <v>4.0456059670647617</v>
      </c>
      <c r="G234" s="172">
        <v>2.8191149379234943</v>
      </c>
      <c r="H234" s="172">
        <v>2.4540112597876118</v>
      </c>
      <c r="I234" s="172">
        <v>2.7346674553928456</v>
      </c>
      <c r="J234" s="172">
        <v>2.8353858850660942</v>
      </c>
      <c r="K234" s="173">
        <v>3.4541658835999316</v>
      </c>
      <c r="L234" s="171">
        <v>0.74418728248253307</v>
      </c>
      <c r="M234" s="172">
        <v>3.464539453654266</v>
      </c>
      <c r="N234" s="172">
        <v>3.1212957434267103</v>
      </c>
      <c r="O234" s="172">
        <v>5.2335376496665855</v>
      </c>
      <c r="P234" s="172">
        <v>4.7180773255919641</v>
      </c>
      <c r="Q234" s="172">
        <v>3.2885922008456863</v>
      </c>
      <c r="R234" s="172">
        <v>3.5072226936022521</v>
      </c>
      <c r="S234" s="172">
        <v>3.7838895032253475</v>
      </c>
      <c r="T234" s="172">
        <v>3.9737719868079711</v>
      </c>
      <c r="U234" s="173">
        <v>4.6507601114726622</v>
      </c>
      <c r="V234" s="225">
        <v>19.083923429999999</v>
      </c>
    </row>
    <row r="235" spans="1:22" x14ac:dyDescent="0.2">
      <c r="A235" s="226">
        <v>42439</v>
      </c>
      <c r="B235" s="171">
        <v>0.83318916940870691</v>
      </c>
      <c r="C235" s="172">
        <v>2.5188106396960519</v>
      </c>
      <c r="D235" s="172">
        <v>2.6692292146724013</v>
      </c>
      <c r="E235" s="172">
        <v>4.3375809593081849</v>
      </c>
      <c r="F235" s="172">
        <v>4.4410321754718893</v>
      </c>
      <c r="G235" s="172">
        <v>3.0137370582408796</v>
      </c>
      <c r="H235" s="172">
        <v>2.8735832812685151</v>
      </c>
      <c r="I235" s="172">
        <v>3.2071421386931407</v>
      </c>
      <c r="J235" s="172">
        <v>3.3690303156511474</v>
      </c>
      <c r="K235" s="173">
        <v>3.7837448078961406</v>
      </c>
      <c r="L235" s="171">
        <v>0.74418728248253307</v>
      </c>
      <c r="M235" s="172">
        <v>3.7383543252501994</v>
      </c>
      <c r="N235" s="172">
        <v>3.5313323154259195</v>
      </c>
      <c r="O235" s="172">
        <v>5.5016161680600737</v>
      </c>
      <c r="P235" s="172">
        <v>5.0910266724638014</v>
      </c>
      <c r="Q235" s="172">
        <v>3.5250116416849706</v>
      </c>
      <c r="R235" s="172">
        <v>4.0057806369788853</v>
      </c>
      <c r="S235" s="172">
        <v>4.1721974676903422</v>
      </c>
      <c r="T235" s="172">
        <v>4.5098390832181412</v>
      </c>
      <c r="U235" s="173">
        <v>4.6480406731966202</v>
      </c>
      <c r="V235" s="225">
        <v>25.909036749999999</v>
      </c>
    </row>
    <row r="236" spans="1:22" x14ac:dyDescent="0.2">
      <c r="A236" s="226">
        <v>42440</v>
      </c>
      <c r="B236" s="171">
        <v>0.83319241137267386</v>
      </c>
      <c r="C236" s="172">
        <v>2.3985653813191261</v>
      </c>
      <c r="D236" s="172">
        <v>3.4762066206354136</v>
      </c>
      <c r="E236" s="172">
        <v>4.9941589408711469</v>
      </c>
      <c r="F236" s="172">
        <v>5.3034721549599002</v>
      </c>
      <c r="G236" s="172">
        <v>2.8838363241410243</v>
      </c>
      <c r="H236" s="172">
        <v>4.0821823695362678</v>
      </c>
      <c r="I236" s="172">
        <v>4.1729352025537141</v>
      </c>
      <c r="J236" s="172">
        <v>4.3954835452428238</v>
      </c>
      <c r="K236" s="173">
        <v>4.96890936920318</v>
      </c>
      <c r="L236" s="171">
        <v>0.74418881980314955</v>
      </c>
      <c r="M236" s="172">
        <v>3.6621195323295646</v>
      </c>
      <c r="N236" s="172">
        <v>4.0116509735614692</v>
      </c>
      <c r="O236" s="172">
        <v>5.6800892040472837</v>
      </c>
      <c r="P236" s="172">
        <v>5.5321239744907587</v>
      </c>
      <c r="Q236" s="172">
        <v>3.3624821768498969</v>
      </c>
      <c r="R236" s="172">
        <v>4.9102460121671001</v>
      </c>
      <c r="S236" s="172">
        <v>4.8865976830217379</v>
      </c>
      <c r="T236" s="172">
        <v>5.3452651761914467</v>
      </c>
      <c r="U236" s="173">
        <v>5.5805718748478528</v>
      </c>
      <c r="V236" s="225">
        <v>29.879760189999999</v>
      </c>
    </row>
    <row r="237" spans="1:22" x14ac:dyDescent="0.2">
      <c r="A237" s="226">
        <v>42443</v>
      </c>
      <c r="B237" s="171">
        <v>0.83319792295261708</v>
      </c>
      <c r="C237" s="172">
        <v>2.3597802131417884</v>
      </c>
      <c r="D237" s="172">
        <v>2.3439226238681359</v>
      </c>
      <c r="E237" s="172">
        <v>4.1140994792476873</v>
      </c>
      <c r="F237" s="172">
        <v>4.1391017808073816</v>
      </c>
      <c r="G237" s="172">
        <v>2.883943765750149</v>
      </c>
      <c r="H237" s="172">
        <v>2.5360428086468563</v>
      </c>
      <c r="I237" s="172">
        <v>2.794421840705569</v>
      </c>
      <c r="J237" s="172">
        <v>2.9498072104378519</v>
      </c>
      <c r="K237" s="173">
        <v>3.5638422739511442</v>
      </c>
      <c r="L237" s="171">
        <v>0.74419143336270233</v>
      </c>
      <c r="M237" s="172">
        <v>3.6819217562557398</v>
      </c>
      <c r="N237" s="172">
        <v>3.178924982149455</v>
      </c>
      <c r="O237" s="172">
        <v>5.1004025987777375</v>
      </c>
      <c r="P237" s="172">
        <v>4.7470365592618879</v>
      </c>
      <c r="Q237" s="172">
        <v>3.3216460236537153</v>
      </c>
      <c r="R237" s="172">
        <v>3.6778504215811512</v>
      </c>
      <c r="S237" s="172">
        <v>3.8317991267336722</v>
      </c>
      <c r="T237" s="172">
        <v>4.2676539751483284</v>
      </c>
      <c r="U237" s="173">
        <v>4.5646089064784654</v>
      </c>
      <c r="V237" s="225">
        <v>24.33477912</v>
      </c>
    </row>
    <row r="238" spans="1:22" x14ac:dyDescent="0.2">
      <c r="A238" s="226">
        <v>42444</v>
      </c>
      <c r="B238" s="171">
        <v>0.83319500501951393</v>
      </c>
      <c r="C238" s="172">
        <v>2.259905337228552</v>
      </c>
      <c r="D238" s="172">
        <v>2.2759697947135504</v>
      </c>
      <c r="E238" s="172">
        <v>4.0447171898052279</v>
      </c>
      <c r="F238" s="172">
        <v>4.0500642435954166</v>
      </c>
      <c r="G238" s="172">
        <v>2.8183694477252361</v>
      </c>
      <c r="H238" s="172">
        <v>2.4119548988152291</v>
      </c>
      <c r="I238" s="172">
        <v>2.7539773443419215</v>
      </c>
      <c r="J238" s="172">
        <v>2.8112391761824123</v>
      </c>
      <c r="K238" s="173">
        <v>3.4385968608824582</v>
      </c>
      <c r="L238" s="171">
        <v>0.7441900496955639</v>
      </c>
      <c r="M238" s="172">
        <v>3.4882209601888952</v>
      </c>
      <c r="N238" s="172">
        <v>3.1219789810579801</v>
      </c>
      <c r="O238" s="172">
        <v>5.073555015054759</v>
      </c>
      <c r="P238" s="172">
        <v>4.7107253117707666</v>
      </c>
      <c r="Q238" s="172">
        <v>3.3074345406580972</v>
      </c>
      <c r="R238" s="172">
        <v>3.4925914657809112</v>
      </c>
      <c r="S238" s="172">
        <v>3.8421865439132374</v>
      </c>
      <c r="T238" s="172">
        <v>4.0401646980070653</v>
      </c>
      <c r="U238" s="173">
        <v>4.3342840803203408</v>
      </c>
      <c r="V238" s="225">
        <v>28.129449879999999</v>
      </c>
    </row>
    <row r="239" spans="1:22" x14ac:dyDescent="0.2">
      <c r="A239" s="226">
        <v>42445</v>
      </c>
      <c r="B239" s="171">
        <v>0.83319500501951393</v>
      </c>
      <c r="C239" s="172">
        <v>2.2560269795516605</v>
      </c>
      <c r="D239" s="172">
        <v>2.2830642459874588</v>
      </c>
      <c r="E239" s="172">
        <v>4.0388094600749564</v>
      </c>
      <c r="F239" s="172">
        <v>4.0967571681850403</v>
      </c>
      <c r="G239" s="172">
        <v>2.8187791582492348</v>
      </c>
      <c r="H239" s="172">
        <v>2.4468815655342779</v>
      </c>
      <c r="I239" s="172">
        <v>2.7330515438867051</v>
      </c>
      <c r="J239" s="172">
        <v>2.865417926725315</v>
      </c>
      <c r="K239" s="173">
        <v>3.4368498488195245</v>
      </c>
      <c r="L239" s="171">
        <v>0.7441900496955639</v>
      </c>
      <c r="M239" s="172">
        <v>3.5169279572626646</v>
      </c>
      <c r="N239" s="172">
        <v>3.2034455504671491</v>
      </c>
      <c r="O239" s="172">
        <v>4.9377398661345069</v>
      </c>
      <c r="P239" s="172">
        <v>4.6383675243720459</v>
      </c>
      <c r="Q239" s="172">
        <v>3.3074049676450756</v>
      </c>
      <c r="R239" s="172">
        <v>3.5208885655594866</v>
      </c>
      <c r="S239" s="172">
        <v>3.839667864272601</v>
      </c>
      <c r="T239" s="172">
        <v>4.0994366615777773</v>
      </c>
      <c r="U239" s="173">
        <v>4.3259072061354731</v>
      </c>
      <c r="V239" s="225">
        <v>22.57988061</v>
      </c>
    </row>
    <row r="240" spans="1:22" x14ac:dyDescent="0.2">
      <c r="A240" s="226">
        <v>42446</v>
      </c>
      <c r="B240" s="171">
        <v>0.83319500501951393</v>
      </c>
      <c r="C240" s="172">
        <v>2.2946260884549168</v>
      </c>
      <c r="D240" s="172">
        <v>2.2967464906771435</v>
      </c>
      <c r="E240" s="172">
        <v>4.0272769919647988</v>
      </c>
      <c r="F240" s="172">
        <v>4.0722356429078985</v>
      </c>
      <c r="G240" s="172">
        <v>2.8180963769608955</v>
      </c>
      <c r="H240" s="172">
        <v>3.1886218489999578</v>
      </c>
      <c r="I240" s="172">
        <v>2.8961588367249411</v>
      </c>
      <c r="J240" s="172">
        <v>2.8555248858202811</v>
      </c>
      <c r="K240" s="173">
        <v>3.409430532929778</v>
      </c>
      <c r="L240" s="171">
        <v>0.7441900496955639</v>
      </c>
      <c r="M240" s="172">
        <v>3.5227318189015269</v>
      </c>
      <c r="N240" s="172">
        <v>3.145846799494262</v>
      </c>
      <c r="O240" s="172">
        <v>4.9574766185976173</v>
      </c>
      <c r="P240" s="172">
        <v>4.6121023248839803</v>
      </c>
      <c r="Q240" s="172">
        <v>3.3073517452561627</v>
      </c>
      <c r="R240" s="172">
        <v>4.32685316368483</v>
      </c>
      <c r="S240" s="172">
        <v>4.0880904441565891</v>
      </c>
      <c r="T240" s="172">
        <v>4.1659361428673023</v>
      </c>
      <c r="U240" s="173">
        <v>4.2918905929209297</v>
      </c>
      <c r="V240" s="225">
        <v>20.800565939999998</v>
      </c>
    </row>
    <row r="241" spans="1:22" x14ac:dyDescent="0.2">
      <c r="A241" s="226">
        <v>42447</v>
      </c>
      <c r="B241" s="171">
        <v>0.83319500501951393</v>
      </c>
      <c r="C241" s="172">
        <v>2.479464214558619</v>
      </c>
      <c r="D241" s="172">
        <v>2.2443405747151797</v>
      </c>
      <c r="E241" s="172">
        <v>4.0666835562766703</v>
      </c>
      <c r="F241" s="172">
        <v>4.1287483884834106</v>
      </c>
      <c r="G241" s="172">
        <v>2.7715537674294204</v>
      </c>
      <c r="H241" s="172">
        <v>2.4874778013977594</v>
      </c>
      <c r="I241" s="172">
        <v>2.7779621039659004</v>
      </c>
      <c r="J241" s="172">
        <v>2.8673668317525864</v>
      </c>
      <c r="K241" s="173">
        <v>3.3749746751122798</v>
      </c>
      <c r="L241" s="171">
        <v>0.7441900496955639</v>
      </c>
      <c r="M241" s="172">
        <v>3.7363880072227222</v>
      </c>
      <c r="N241" s="172">
        <v>3.0456612757628396</v>
      </c>
      <c r="O241" s="172">
        <v>4.9572669949197783</v>
      </c>
      <c r="P241" s="172">
        <v>4.6689285579949411</v>
      </c>
      <c r="Q241" s="172">
        <v>3.2865823136146326</v>
      </c>
      <c r="R241" s="172">
        <v>3.7223020576429184</v>
      </c>
      <c r="S241" s="172">
        <v>3.8572904105686145</v>
      </c>
      <c r="T241" s="172">
        <v>4.1193921720803965</v>
      </c>
      <c r="U241" s="173">
        <v>4.1073543341675522</v>
      </c>
      <c r="V241" s="225">
        <v>27.8008323</v>
      </c>
    </row>
    <row r="242" spans="1:22" x14ac:dyDescent="0.2">
      <c r="A242" s="226">
        <v>42450</v>
      </c>
      <c r="B242" s="171">
        <v>0.83319500501951393</v>
      </c>
      <c r="C242" s="172">
        <v>2.2548969926918088</v>
      </c>
      <c r="D242" s="172">
        <v>2.2491275918280556</v>
      </c>
      <c r="E242" s="172">
        <v>3.9787415030577491</v>
      </c>
      <c r="F242" s="172">
        <v>4.0058592759342151</v>
      </c>
      <c r="G242" s="172">
        <v>2.7809545715293282</v>
      </c>
      <c r="H242" s="172">
        <v>2.430167791340005</v>
      </c>
      <c r="I242" s="172">
        <v>2.7337630640372508</v>
      </c>
      <c r="J242" s="172">
        <v>2.8611479134084243</v>
      </c>
      <c r="K242" s="173">
        <v>3.3648831755104802</v>
      </c>
      <c r="L242" s="171">
        <v>0.7441900496955639</v>
      </c>
      <c r="M242" s="172">
        <v>3.5462222430067616</v>
      </c>
      <c r="N242" s="172">
        <v>3.0601977601618273</v>
      </c>
      <c r="O242" s="172">
        <v>4.8661547754323475</v>
      </c>
      <c r="P242" s="172">
        <v>4.5463927097293606</v>
      </c>
      <c r="Q242" s="172">
        <v>3.2719689257040776</v>
      </c>
      <c r="R242" s="172">
        <v>3.5486131843994659</v>
      </c>
      <c r="S242" s="172">
        <v>3.8318725902533814</v>
      </c>
      <c r="T242" s="172">
        <v>4.1207929379405641</v>
      </c>
      <c r="U242" s="173">
        <v>4.0889994840152264</v>
      </c>
      <c r="V242" s="225">
        <v>26.800191309999999</v>
      </c>
    </row>
    <row r="243" spans="1:22" x14ac:dyDescent="0.2">
      <c r="A243" s="226">
        <v>42451</v>
      </c>
      <c r="B243" s="171">
        <v>0.83319241137267386</v>
      </c>
      <c r="C243" s="172">
        <v>2.2534275719812786</v>
      </c>
      <c r="D243" s="172">
        <v>2.2806832941178494</v>
      </c>
      <c r="E243" s="172">
        <v>4.041213976632049</v>
      </c>
      <c r="F243" s="172">
        <v>4.0578539626638941</v>
      </c>
      <c r="G243" s="172">
        <v>2.8196720239939799</v>
      </c>
      <c r="H243" s="172">
        <v>2.4241987985413864</v>
      </c>
      <c r="I243" s="172">
        <v>2.7506767760633868</v>
      </c>
      <c r="J243" s="172">
        <v>2.8541375514077401</v>
      </c>
      <c r="K243" s="173">
        <v>3.4509686165091367</v>
      </c>
      <c r="L243" s="171">
        <v>0.74418881980314955</v>
      </c>
      <c r="M243" s="172">
        <v>3.5736038990408616</v>
      </c>
      <c r="N243" s="172">
        <v>3.3037578197403152</v>
      </c>
      <c r="O243" s="172">
        <v>4.941656794866776</v>
      </c>
      <c r="P243" s="172">
        <v>4.6173916776830319</v>
      </c>
      <c r="Q243" s="172">
        <v>3.2864446982991726</v>
      </c>
      <c r="R243" s="172">
        <v>3.6381872282117413</v>
      </c>
      <c r="S243" s="172">
        <v>3.8165831821291669</v>
      </c>
      <c r="T243" s="172">
        <v>3.9926094384862743</v>
      </c>
      <c r="U243" s="173">
        <v>4.1667139100186557</v>
      </c>
      <c r="V243" s="225">
        <v>22.261256970000002</v>
      </c>
    </row>
    <row r="244" spans="1:22" x14ac:dyDescent="0.2">
      <c r="A244" s="226">
        <v>42452</v>
      </c>
      <c r="B244" s="171">
        <v>0.83319241137267386</v>
      </c>
      <c r="C244" s="172">
        <v>2.3719720923889018</v>
      </c>
      <c r="D244" s="172">
        <v>2.3519337464160399</v>
      </c>
      <c r="E244" s="172">
        <v>4.1280632748640214</v>
      </c>
      <c r="F244" s="172">
        <v>4.1489655930716633</v>
      </c>
      <c r="G244" s="172">
        <v>2.8827657287364783</v>
      </c>
      <c r="H244" s="172">
        <v>2.5010324089843659</v>
      </c>
      <c r="I244" s="172">
        <v>2.785552226669334</v>
      </c>
      <c r="J244" s="172">
        <v>2.8896667549116204</v>
      </c>
      <c r="K244" s="173">
        <v>3.505048358007079</v>
      </c>
      <c r="L244" s="171">
        <v>0.74418881980314955</v>
      </c>
      <c r="M244" s="172">
        <v>3.610185262425702</v>
      </c>
      <c r="N244" s="172">
        <v>3.1222702335490276</v>
      </c>
      <c r="O244" s="172">
        <v>5.0124364387188729</v>
      </c>
      <c r="P244" s="172">
        <v>4.6927058975198177</v>
      </c>
      <c r="Q244" s="172">
        <v>3.3411344082873864</v>
      </c>
      <c r="R244" s="172">
        <v>3.6072115808818279</v>
      </c>
      <c r="S244" s="172">
        <v>3.8471970984550397</v>
      </c>
      <c r="T244" s="172">
        <v>3.9812669099412226</v>
      </c>
      <c r="U244" s="173">
        <v>4.1979288782857234</v>
      </c>
      <c r="V244" s="225">
        <v>20.763869660000001</v>
      </c>
    </row>
    <row r="245" spans="1:22" x14ac:dyDescent="0.2">
      <c r="A245" s="226">
        <v>42453</v>
      </c>
      <c r="B245" s="171">
        <v>0.83319241137267386</v>
      </c>
      <c r="C245" s="172">
        <v>2.2495652554986196</v>
      </c>
      <c r="D245" s="172">
        <v>2.2803922704025217</v>
      </c>
      <c r="E245" s="172">
        <v>4.0652695098586156</v>
      </c>
      <c r="F245" s="172">
        <v>4.0678545811118223</v>
      </c>
      <c r="G245" s="172">
        <v>2.8181202858935857</v>
      </c>
      <c r="H245" s="172">
        <v>2.4348073056624076</v>
      </c>
      <c r="I245" s="172">
        <v>2.8500734374090468</v>
      </c>
      <c r="J245" s="172">
        <v>2.8818672185291594</v>
      </c>
      <c r="K245" s="173">
        <v>3.4494874374709079</v>
      </c>
      <c r="L245" s="171">
        <v>0.74418881980314955</v>
      </c>
      <c r="M245" s="172">
        <v>3.5107382204636135</v>
      </c>
      <c r="N245" s="172">
        <v>3.058954247853459</v>
      </c>
      <c r="O245" s="172">
        <v>4.9620200358830422</v>
      </c>
      <c r="P245" s="172">
        <v>4.627852879057885</v>
      </c>
      <c r="Q245" s="172">
        <v>3.2869476551542918</v>
      </c>
      <c r="R245" s="172">
        <v>3.4893467599630967</v>
      </c>
      <c r="S245" s="172">
        <v>3.870588468287925</v>
      </c>
      <c r="T245" s="172">
        <v>3.9781439185143572</v>
      </c>
      <c r="U245" s="173">
        <v>4.1651635384377341</v>
      </c>
      <c r="V245" s="225">
        <v>27.97037357</v>
      </c>
    </row>
    <row r="246" spans="1:22" x14ac:dyDescent="0.2">
      <c r="A246" s="226">
        <v>42454</v>
      </c>
      <c r="B246" s="171">
        <v>0.83319241137267386</v>
      </c>
      <c r="C246" s="172">
        <v>2.3557121614982748</v>
      </c>
      <c r="D246" s="172">
        <v>2.3555682840259058</v>
      </c>
      <c r="E246" s="172">
        <v>4.1389939353679299</v>
      </c>
      <c r="F246" s="172">
        <v>4.1970268548313046</v>
      </c>
      <c r="G246" s="172">
        <v>2.8840795015457283</v>
      </c>
      <c r="H246" s="172">
        <v>2.499636727947935</v>
      </c>
      <c r="I246" s="172">
        <v>2.8150338553043808</v>
      </c>
      <c r="J246" s="172">
        <v>2.9259062381982899</v>
      </c>
      <c r="K246" s="173">
        <v>3.5657049568608543</v>
      </c>
      <c r="L246" s="171">
        <v>0.74418881980314955</v>
      </c>
      <c r="M246" s="172">
        <v>3.558387027595836</v>
      </c>
      <c r="N246" s="172">
        <v>3.1577473413474362</v>
      </c>
      <c r="O246" s="172">
        <v>5.0210659532858131</v>
      </c>
      <c r="P246" s="172">
        <v>4.7323801872620805</v>
      </c>
      <c r="Q246" s="172">
        <v>3.3412723432096016</v>
      </c>
      <c r="R246" s="172">
        <v>3.54154610930423</v>
      </c>
      <c r="S246" s="172">
        <v>3.9403603991135996</v>
      </c>
      <c r="T246" s="172">
        <v>3.958015289127045</v>
      </c>
      <c r="U246" s="173">
        <v>4.2534515311228409</v>
      </c>
      <c r="V246" s="225">
        <v>25.47843567</v>
      </c>
    </row>
    <row r="247" spans="1:22" x14ac:dyDescent="0.2">
      <c r="A247" s="226">
        <v>42457</v>
      </c>
      <c r="B247" s="171">
        <v>0.83319241137267386</v>
      </c>
      <c r="C247" s="172">
        <v>2.2718368656043726</v>
      </c>
      <c r="D247" s="172">
        <v>2.2945520492191371</v>
      </c>
      <c r="E247" s="172">
        <v>4.0461159998210938</v>
      </c>
      <c r="F247" s="172">
        <v>4.07495609509209</v>
      </c>
      <c r="G247" s="172">
        <v>2.821695322183015</v>
      </c>
      <c r="H247" s="172">
        <v>2.4361994501288828</v>
      </c>
      <c r="I247" s="172">
        <v>2.7567189300460373</v>
      </c>
      <c r="J247" s="172">
        <v>2.8610144732662066</v>
      </c>
      <c r="K247" s="173">
        <v>3.4178790127220831</v>
      </c>
      <c r="L247" s="171">
        <v>0.74418881980314955</v>
      </c>
      <c r="M247" s="172">
        <v>3.4988281404406849</v>
      </c>
      <c r="N247" s="172">
        <v>3.1079292783750034</v>
      </c>
      <c r="O247" s="172">
        <v>4.9716151473960934</v>
      </c>
      <c r="P247" s="172">
        <v>4.6038244056697559</v>
      </c>
      <c r="Q247" s="172">
        <v>3.2869121872491616</v>
      </c>
      <c r="R247" s="172">
        <v>3.4825398832157166</v>
      </c>
      <c r="S247" s="172">
        <v>3.8200594691536587</v>
      </c>
      <c r="T247" s="172">
        <v>4.0493739666037927</v>
      </c>
      <c r="U247" s="173">
        <v>4.1340396466250029</v>
      </c>
      <c r="V247" s="225">
        <v>23.697983650000001</v>
      </c>
    </row>
    <row r="248" spans="1:22" x14ac:dyDescent="0.2">
      <c r="A248" s="226">
        <v>42458</v>
      </c>
      <c r="B248" s="171">
        <v>0.83319241137267386</v>
      </c>
      <c r="C248" s="172">
        <v>2.2493454111800824</v>
      </c>
      <c r="D248" s="172">
        <v>2.2458542276522122</v>
      </c>
      <c r="E248" s="172">
        <v>4.0245709995976773</v>
      </c>
      <c r="F248" s="172">
        <v>4.0719246158630096</v>
      </c>
      <c r="G248" s="172">
        <v>2.7317888039444878</v>
      </c>
      <c r="H248" s="172">
        <v>2.4824761397256689</v>
      </c>
      <c r="I248" s="172">
        <v>2.6807572026359532</v>
      </c>
      <c r="J248" s="172">
        <v>2.7959010016911572</v>
      </c>
      <c r="K248" s="173">
        <v>3.3631455371389642</v>
      </c>
      <c r="L248" s="171">
        <v>0.74418881980314955</v>
      </c>
      <c r="M248" s="172">
        <v>3.4675678740052089</v>
      </c>
      <c r="N248" s="172">
        <v>3.0774626727256642</v>
      </c>
      <c r="O248" s="172">
        <v>4.9457802808189442</v>
      </c>
      <c r="P248" s="172">
        <v>4.6190811272962371</v>
      </c>
      <c r="Q248" s="172">
        <v>3.2545234615935996</v>
      </c>
      <c r="R248" s="172">
        <v>3.5954949587775875</v>
      </c>
      <c r="S248" s="172">
        <v>3.8359940315151455</v>
      </c>
      <c r="T248" s="172">
        <v>4.0695082608893403</v>
      </c>
      <c r="U248" s="173">
        <v>4.4524538935960747</v>
      </c>
      <c r="V248" s="225">
        <v>30.098610499999999</v>
      </c>
    </row>
    <row r="249" spans="1:22" x14ac:dyDescent="0.2">
      <c r="A249" s="226">
        <v>42459</v>
      </c>
      <c r="B249" s="171">
        <v>0.83319241137267386</v>
      </c>
      <c r="C249" s="172">
        <v>2.2546023371666677</v>
      </c>
      <c r="D249" s="172">
        <v>2.2893160720044525</v>
      </c>
      <c r="E249" s="172">
        <v>4.0420273803750648</v>
      </c>
      <c r="F249" s="172">
        <v>4.062460949050366</v>
      </c>
      <c r="G249" s="172">
        <v>2.8177514854118906</v>
      </c>
      <c r="H249" s="172">
        <v>2.5702032574215421</v>
      </c>
      <c r="I249" s="172">
        <v>2.7368629376361482</v>
      </c>
      <c r="J249" s="172">
        <v>2.8127944190816936</v>
      </c>
      <c r="K249" s="173">
        <v>3.4269262035351367</v>
      </c>
      <c r="L249" s="171">
        <v>0.74418881980314955</v>
      </c>
      <c r="M249" s="172">
        <v>3.5017247263585953</v>
      </c>
      <c r="N249" s="172">
        <v>3.0799291347906106</v>
      </c>
      <c r="O249" s="172">
        <v>4.9568444088768802</v>
      </c>
      <c r="P249" s="172">
        <v>4.6169390469993834</v>
      </c>
      <c r="Q249" s="172">
        <v>3.3005279365525184</v>
      </c>
      <c r="R249" s="172">
        <v>3.6533675424150842</v>
      </c>
      <c r="S249" s="172">
        <v>3.7663277859231776</v>
      </c>
      <c r="T249" s="172">
        <v>3.9306036991018867</v>
      </c>
      <c r="U249" s="173">
        <v>4.5010267477343371</v>
      </c>
      <c r="V249" s="225">
        <v>25.72214662</v>
      </c>
    </row>
    <row r="250" spans="1:22" x14ac:dyDescent="0.2">
      <c r="A250" s="226">
        <v>42460</v>
      </c>
      <c r="B250" s="171">
        <v>0.83319241137267386</v>
      </c>
      <c r="C250" s="172">
        <v>2.2845261220575761</v>
      </c>
      <c r="D250" s="172">
        <v>2.309550426402089</v>
      </c>
      <c r="E250" s="172">
        <v>4.0287805561589218</v>
      </c>
      <c r="F250" s="172">
        <v>4.0792255815173331</v>
      </c>
      <c r="G250" s="172">
        <v>2.8178083812555799</v>
      </c>
      <c r="H250" s="172">
        <v>2.4328146435929754</v>
      </c>
      <c r="I250" s="172">
        <v>2.7532066022124999</v>
      </c>
      <c r="J250" s="172">
        <v>2.837776798161995</v>
      </c>
      <c r="K250" s="173">
        <v>3.4394779246390348</v>
      </c>
      <c r="L250" s="171">
        <v>0.74418881980314955</v>
      </c>
      <c r="M250" s="172">
        <v>3.5076445760795942</v>
      </c>
      <c r="N250" s="172">
        <v>3.1405743673332736</v>
      </c>
      <c r="O250" s="172">
        <v>4.9345282925477774</v>
      </c>
      <c r="P250" s="172">
        <v>4.6134321136987255</v>
      </c>
      <c r="Q250" s="172">
        <v>3.2868885448443526</v>
      </c>
      <c r="R250" s="172">
        <v>3.5291166108177454</v>
      </c>
      <c r="S250" s="172">
        <v>3.7634505844727548</v>
      </c>
      <c r="T250" s="172">
        <v>3.9352398140369904</v>
      </c>
      <c r="U250" s="173">
        <v>4.5162218566151813</v>
      </c>
      <c r="V250" s="225">
        <v>33.868050740000001</v>
      </c>
    </row>
    <row r="251" spans="1:22" x14ac:dyDescent="0.2">
      <c r="A251" s="226">
        <v>42461</v>
      </c>
      <c r="B251" s="171">
        <v>0.83319241137267386</v>
      </c>
      <c r="C251" s="172">
        <v>2.2500407018884134</v>
      </c>
      <c r="D251" s="172">
        <v>2.2887218777811293</v>
      </c>
      <c r="E251" s="172">
        <v>4.0328791446809387</v>
      </c>
      <c r="F251" s="172">
        <v>4.0843368841585121</v>
      </c>
      <c r="G251" s="172">
        <v>2.8177640604078578</v>
      </c>
      <c r="H251" s="172">
        <v>2.4206350342825025</v>
      </c>
      <c r="I251" s="172">
        <v>2.7811033114202317</v>
      </c>
      <c r="J251" s="172">
        <v>2.8879104093252428</v>
      </c>
      <c r="K251" s="173">
        <v>3.4351679405943507</v>
      </c>
      <c r="L251" s="171">
        <v>0.74418881980314955</v>
      </c>
      <c r="M251" s="172">
        <v>3.4869399247107506</v>
      </c>
      <c r="N251" s="172">
        <v>3.1480528243814945</v>
      </c>
      <c r="O251" s="172">
        <v>4.9592485116055522</v>
      </c>
      <c r="P251" s="172">
        <v>4.6419535287181581</v>
      </c>
      <c r="Q251" s="172">
        <v>3.3066125196418716</v>
      </c>
      <c r="R251" s="172">
        <v>3.5888923649313118</v>
      </c>
      <c r="S251" s="172">
        <v>3.7884875193162393</v>
      </c>
      <c r="T251" s="172">
        <v>3.9822957002134007</v>
      </c>
      <c r="U251" s="173">
        <v>4.5054662441435971</v>
      </c>
      <c r="V251" s="225">
        <v>25.44782039</v>
      </c>
    </row>
    <row r="252" spans="1:22" x14ac:dyDescent="0.2">
      <c r="A252" s="226">
        <v>42464</v>
      </c>
      <c r="B252" s="171">
        <v>0.83319241137267386</v>
      </c>
      <c r="C252" s="172">
        <v>2.2491780398493364</v>
      </c>
      <c r="D252" s="172">
        <v>2.2647171927822702</v>
      </c>
      <c r="E252" s="172">
        <v>4.0668701517835961</v>
      </c>
      <c r="F252" s="172">
        <v>4.0633601620508637</v>
      </c>
      <c r="G252" s="172">
        <v>2.8184984432465274</v>
      </c>
      <c r="H252" s="172">
        <v>2.4551248800782011</v>
      </c>
      <c r="I252" s="172">
        <v>2.7310070930597208</v>
      </c>
      <c r="J252" s="172">
        <v>2.820512003482631</v>
      </c>
      <c r="K252" s="173">
        <v>3.5455487364175982</v>
      </c>
      <c r="L252" s="171">
        <v>0.74418881980314955</v>
      </c>
      <c r="M252" s="172">
        <v>3.4531158294011508</v>
      </c>
      <c r="N252" s="172">
        <v>3.0914563655380594</v>
      </c>
      <c r="O252" s="172">
        <v>4.9883276734379649</v>
      </c>
      <c r="P252" s="172">
        <v>4.6020115170179272</v>
      </c>
      <c r="Q252" s="172">
        <v>3.3264566691722099</v>
      </c>
      <c r="R252" s="172">
        <v>3.6116438617365687</v>
      </c>
      <c r="S252" s="172">
        <v>3.7395665022546751</v>
      </c>
      <c r="T252" s="172">
        <v>3.9774865066489884</v>
      </c>
      <c r="U252" s="173">
        <v>4.604503217306914</v>
      </c>
      <c r="V252" s="225">
        <v>25.12698125</v>
      </c>
    </row>
    <row r="253" spans="1:22" x14ac:dyDescent="0.2">
      <c r="A253" s="226">
        <v>42465</v>
      </c>
      <c r="B253" s="171">
        <v>0.83319241137267386</v>
      </c>
      <c r="C253" s="172">
        <v>2.2665635986096677</v>
      </c>
      <c r="D253" s="172">
        <v>2.2830365655563094</v>
      </c>
      <c r="E253" s="172">
        <v>4.0332507070811578</v>
      </c>
      <c r="F253" s="172">
        <v>4.0745924643122553</v>
      </c>
      <c r="G253" s="172">
        <v>2.8640016205500656</v>
      </c>
      <c r="H253" s="172">
        <v>2.4207530677488749</v>
      </c>
      <c r="I253" s="172">
        <v>2.7724432215345312</v>
      </c>
      <c r="J253" s="172">
        <v>2.9272574399165538</v>
      </c>
      <c r="K253" s="173">
        <v>3.4940847738091434</v>
      </c>
      <c r="L253" s="171">
        <v>0.74418881980314955</v>
      </c>
      <c r="M253" s="172">
        <v>3.4710391685325064</v>
      </c>
      <c r="N253" s="172">
        <v>3.1089639621544163</v>
      </c>
      <c r="O253" s="172">
        <v>4.9648658930707423</v>
      </c>
      <c r="P253" s="172">
        <v>4.6015133652450793</v>
      </c>
      <c r="Q253" s="172">
        <v>3.3251109845856046</v>
      </c>
      <c r="R253" s="172">
        <v>3.5573129742371044</v>
      </c>
      <c r="S253" s="172">
        <v>3.7830667913197544</v>
      </c>
      <c r="T253" s="172">
        <v>4.0582924551009114</v>
      </c>
      <c r="U253" s="173">
        <v>4.8989556419791827</v>
      </c>
      <c r="V253" s="225">
        <v>30.408467080000001</v>
      </c>
    </row>
    <row r="254" spans="1:22" x14ac:dyDescent="0.2">
      <c r="A254" s="226">
        <v>42466</v>
      </c>
      <c r="B254" s="171">
        <v>0.83319241137267386</v>
      </c>
      <c r="C254" s="172">
        <v>2.2514135272876694</v>
      </c>
      <c r="D254" s="172">
        <v>2.2805136830670696</v>
      </c>
      <c r="E254" s="172">
        <v>4.0337357963575577</v>
      </c>
      <c r="F254" s="172">
        <v>4.0680136265851452</v>
      </c>
      <c r="G254" s="172">
        <v>2.8397037584569826</v>
      </c>
      <c r="H254" s="172">
        <v>2.4350401634609282</v>
      </c>
      <c r="I254" s="172">
        <v>2.7815646777879053</v>
      </c>
      <c r="J254" s="172">
        <v>2.8568742578863398</v>
      </c>
      <c r="K254" s="173">
        <v>3.4443109052466774</v>
      </c>
      <c r="L254" s="171">
        <v>0.74418881980314955</v>
      </c>
      <c r="M254" s="172">
        <v>3.5081579078167393</v>
      </c>
      <c r="N254" s="172">
        <v>3.1532266781312663</v>
      </c>
      <c r="O254" s="172">
        <v>4.9656989863019874</v>
      </c>
      <c r="P254" s="172">
        <v>4.6077572427182352</v>
      </c>
      <c r="Q254" s="172">
        <v>3.3047367798849039</v>
      </c>
      <c r="R254" s="172">
        <v>3.5367131924990614</v>
      </c>
      <c r="S254" s="172">
        <v>3.8038447776973996</v>
      </c>
      <c r="T254" s="172">
        <v>3.9235351630248227</v>
      </c>
      <c r="U254" s="173">
        <v>4.4905488018282442</v>
      </c>
      <c r="V254" s="225">
        <v>22.251453120000001</v>
      </c>
    </row>
    <row r="255" spans="1:22" x14ac:dyDescent="0.2">
      <c r="A255" s="226">
        <v>42467</v>
      </c>
      <c r="B255" s="171">
        <v>0.83319241137267386</v>
      </c>
      <c r="C255" s="172">
        <v>2.3716179414032883</v>
      </c>
      <c r="D255" s="172">
        <v>2.2448654596982349</v>
      </c>
      <c r="E255" s="172">
        <v>4.044236732081159</v>
      </c>
      <c r="F255" s="172">
        <v>4.0282060065348491</v>
      </c>
      <c r="G255" s="172">
        <v>2.7515154754605389</v>
      </c>
      <c r="H255" s="172">
        <v>2.5488198263604049</v>
      </c>
      <c r="I255" s="172">
        <v>2.7779438051383778</v>
      </c>
      <c r="J255" s="172">
        <v>2.8237251619321837</v>
      </c>
      <c r="K255" s="173">
        <v>3.4087145185578658</v>
      </c>
      <c r="L255" s="171">
        <v>0.74418881980314955</v>
      </c>
      <c r="M255" s="172">
        <v>3.627169251676809</v>
      </c>
      <c r="N255" s="172">
        <v>3.0960650476145326</v>
      </c>
      <c r="O255" s="172">
        <v>4.9410666235721594</v>
      </c>
      <c r="P255" s="172">
        <v>4.5593823867088688</v>
      </c>
      <c r="Q255" s="172">
        <v>3.2904585976219205</v>
      </c>
      <c r="R255" s="172">
        <v>3.6930034654062021</v>
      </c>
      <c r="S255" s="172">
        <v>3.8446538398617336</v>
      </c>
      <c r="T255" s="172">
        <v>4.0681155385782466</v>
      </c>
      <c r="U255" s="173">
        <v>4.4491873227948817</v>
      </c>
      <c r="V255" s="225">
        <v>20.95191238</v>
      </c>
    </row>
    <row r="256" spans="1:22" x14ac:dyDescent="0.2">
      <c r="A256" s="226">
        <v>42468</v>
      </c>
      <c r="B256" s="171">
        <v>0.83319241137267386</v>
      </c>
      <c r="C256" s="172">
        <v>2.2686151524119942</v>
      </c>
      <c r="D256" s="172">
        <v>2.286138120916998</v>
      </c>
      <c r="E256" s="172">
        <v>4.0471779584739842</v>
      </c>
      <c r="F256" s="172">
        <v>4.0622120370990729</v>
      </c>
      <c r="G256" s="172">
        <v>2.8151032279896726</v>
      </c>
      <c r="H256" s="172">
        <v>2.4383977701106967</v>
      </c>
      <c r="I256" s="172">
        <v>2.7650003688892641</v>
      </c>
      <c r="J256" s="172">
        <v>2.849705888414606</v>
      </c>
      <c r="K256" s="173">
        <v>3.4568705515516598</v>
      </c>
      <c r="L256" s="171">
        <v>0.74418881980314955</v>
      </c>
      <c r="M256" s="172">
        <v>3.6126025993344957</v>
      </c>
      <c r="N256" s="172">
        <v>3.114533811046551</v>
      </c>
      <c r="O256" s="172">
        <v>4.9439400197970604</v>
      </c>
      <c r="P256" s="172">
        <v>4.5949668178823151</v>
      </c>
      <c r="Q256" s="172">
        <v>3.3236291610319211</v>
      </c>
      <c r="R256" s="172">
        <v>3.5060864044810667</v>
      </c>
      <c r="S256" s="172">
        <v>3.8361363465909322</v>
      </c>
      <c r="T256" s="172">
        <v>4.0450955164527747</v>
      </c>
      <c r="U256" s="173">
        <v>4.4778238930901972</v>
      </c>
      <c r="V256" s="225">
        <v>26.46807587</v>
      </c>
    </row>
    <row r="257" spans="1:22" x14ac:dyDescent="0.2">
      <c r="A257" s="226">
        <v>42471</v>
      </c>
      <c r="B257" s="171">
        <v>0.83317263471408598</v>
      </c>
      <c r="C257" s="172">
        <v>2.2854777624539175</v>
      </c>
      <c r="D257" s="172">
        <v>2.2776258752219776</v>
      </c>
      <c r="E257" s="172">
        <v>4.07666942691427</v>
      </c>
      <c r="F257" s="172">
        <v>4.0709504262100165</v>
      </c>
      <c r="G257" s="172">
        <v>2.8162013411491458</v>
      </c>
      <c r="H257" s="172">
        <v>2.4417267263453666</v>
      </c>
      <c r="I257" s="172">
        <v>2.7804337944880118</v>
      </c>
      <c r="J257" s="172">
        <v>2.8644919530435566</v>
      </c>
      <c r="K257" s="173">
        <v>3.3904983129904736</v>
      </c>
      <c r="L257" s="171">
        <v>0.74418684434870486</v>
      </c>
      <c r="M257" s="172">
        <v>3.5010340775933582</v>
      </c>
      <c r="N257" s="172">
        <v>3.1144827757837832</v>
      </c>
      <c r="O257" s="172">
        <v>5.0026799626900198</v>
      </c>
      <c r="P257" s="172">
        <v>4.6041914484613136</v>
      </c>
      <c r="Q257" s="172">
        <v>3.3235943691510834</v>
      </c>
      <c r="R257" s="172">
        <v>3.5407588551899125</v>
      </c>
      <c r="S257" s="172">
        <v>3.8608235665289343</v>
      </c>
      <c r="T257" s="172">
        <v>4.1333791121044712</v>
      </c>
      <c r="U257" s="173">
        <v>4.4037433024136154</v>
      </c>
      <c r="V257" s="225">
        <v>24.760552029999999</v>
      </c>
    </row>
    <row r="258" spans="1:22" x14ac:dyDescent="0.2">
      <c r="A258" s="226">
        <v>42472</v>
      </c>
      <c r="B258" s="171">
        <v>0.83317263471408598</v>
      </c>
      <c r="C258" s="172">
        <v>2.2639528288425117</v>
      </c>
      <c r="D258" s="172">
        <v>2.2780514969450087</v>
      </c>
      <c r="E258" s="172">
        <v>4.0660790139120628</v>
      </c>
      <c r="F258" s="172">
        <v>4.0307595022544733</v>
      </c>
      <c r="G258" s="172">
        <v>2.8399890567964188</v>
      </c>
      <c r="H258" s="172">
        <v>2.441791614623829</v>
      </c>
      <c r="I258" s="172">
        <v>2.8189802930159442</v>
      </c>
      <c r="J258" s="172">
        <v>2.9073264898897309</v>
      </c>
      <c r="K258" s="173">
        <v>3.4541940124117985</v>
      </c>
      <c r="L258" s="171">
        <v>0.74418684434870486</v>
      </c>
      <c r="M258" s="172">
        <v>3.4359683726771926</v>
      </c>
      <c r="N258" s="172">
        <v>3.109639083396734</v>
      </c>
      <c r="O258" s="172">
        <v>4.9912932354505468</v>
      </c>
      <c r="P258" s="172">
        <v>4.5943414293648903</v>
      </c>
      <c r="Q258" s="172">
        <v>3.3044560445143358</v>
      </c>
      <c r="R258" s="172">
        <v>3.5447338684110465</v>
      </c>
      <c r="S258" s="172">
        <v>3.8816112972778405</v>
      </c>
      <c r="T258" s="172">
        <v>4.1659719602432297</v>
      </c>
      <c r="U258" s="173">
        <v>4.1344481914661033</v>
      </c>
      <c r="V258" s="225">
        <v>25.032914989999998</v>
      </c>
    </row>
    <row r="259" spans="1:22" x14ac:dyDescent="0.2">
      <c r="A259" s="226">
        <v>42473</v>
      </c>
      <c r="B259" s="171">
        <v>0.83317263471408598</v>
      </c>
      <c r="C259" s="172">
        <v>2.282392752527973</v>
      </c>
      <c r="D259" s="172">
        <v>2.2931570777356218</v>
      </c>
      <c r="E259" s="172">
        <v>4.0569545720524935</v>
      </c>
      <c r="F259" s="172">
        <v>4.0494636907780945</v>
      </c>
      <c r="G259" s="172">
        <v>2.8152195954993013</v>
      </c>
      <c r="H259" s="172">
        <v>2.4367900334092663</v>
      </c>
      <c r="I259" s="172">
        <v>2.8166414981127561</v>
      </c>
      <c r="J259" s="172">
        <v>2.9380498317695722</v>
      </c>
      <c r="K259" s="173">
        <v>3.4451212061004144</v>
      </c>
      <c r="L259" s="171">
        <v>0.74418684434870486</v>
      </c>
      <c r="M259" s="172">
        <v>3.4793300237056246</v>
      </c>
      <c r="N259" s="172">
        <v>3.1109319340922466</v>
      </c>
      <c r="O259" s="172">
        <v>4.8193154083794161</v>
      </c>
      <c r="P259" s="172">
        <v>4.5774160958336276</v>
      </c>
      <c r="Q259" s="172">
        <v>3.2840179702611576</v>
      </c>
      <c r="R259" s="172">
        <v>3.565436894250086</v>
      </c>
      <c r="S259" s="172">
        <v>3.8960974318380655</v>
      </c>
      <c r="T259" s="172">
        <v>4.1366228589267209</v>
      </c>
      <c r="U259" s="173">
        <v>4.1188312808087648</v>
      </c>
      <c r="V259" s="225">
        <v>25.15553804</v>
      </c>
    </row>
    <row r="260" spans="1:22" x14ac:dyDescent="0.2">
      <c r="A260" s="226">
        <v>42474</v>
      </c>
      <c r="B260" s="171">
        <v>0.83317263471408598</v>
      </c>
      <c r="C260" s="172">
        <v>2.2695338765418036</v>
      </c>
      <c r="D260" s="172">
        <v>2.2878088595385151</v>
      </c>
      <c r="E260" s="172">
        <v>4.0166342434178226</v>
      </c>
      <c r="F260" s="172">
        <v>4.0557326955660074</v>
      </c>
      <c r="G260" s="172">
        <v>2.8154039285035122</v>
      </c>
      <c r="H260" s="172">
        <v>2.4257923808094768</v>
      </c>
      <c r="I260" s="172">
        <v>2.7292988535792815</v>
      </c>
      <c r="J260" s="172">
        <v>2.8435394379709797</v>
      </c>
      <c r="K260" s="173">
        <v>3.4206560397011252</v>
      </c>
      <c r="L260" s="171">
        <v>0.74418684434870486</v>
      </c>
      <c r="M260" s="172">
        <v>3.4913743845968654</v>
      </c>
      <c r="N260" s="172">
        <v>3.1199290403712152</v>
      </c>
      <c r="O260" s="172">
        <v>4.8109166608920457</v>
      </c>
      <c r="P260" s="172">
        <v>4.7446021985082414</v>
      </c>
      <c r="Q260" s="172">
        <v>3.2841576795471075</v>
      </c>
      <c r="R260" s="172">
        <v>3.5822327086668309</v>
      </c>
      <c r="S260" s="172">
        <v>3.7776571380614796</v>
      </c>
      <c r="T260" s="172">
        <v>3.9576315876132409</v>
      </c>
      <c r="U260" s="173">
        <v>4.0968841445710771</v>
      </c>
      <c r="V260" s="225">
        <v>30.630883829999998</v>
      </c>
    </row>
    <row r="261" spans="1:22" x14ac:dyDescent="0.2">
      <c r="A261" s="226">
        <v>42475</v>
      </c>
      <c r="B261" s="171">
        <v>0.83317263471408598</v>
      </c>
      <c r="C261" s="172">
        <v>2.2833517691358285</v>
      </c>
      <c r="D261" s="172">
        <v>2.2784714374027306</v>
      </c>
      <c r="E261" s="172">
        <v>4.0181025811184572</v>
      </c>
      <c r="F261" s="172">
        <v>4.0682768497006396</v>
      </c>
      <c r="G261" s="172">
        <v>2.8148811824068298</v>
      </c>
      <c r="H261" s="172">
        <v>2.4256715699402864</v>
      </c>
      <c r="I261" s="172">
        <v>2.7566099349652626</v>
      </c>
      <c r="J261" s="172">
        <v>2.8361158413020036</v>
      </c>
      <c r="K261" s="173">
        <v>3.4247297867546793</v>
      </c>
      <c r="L261" s="171">
        <v>0.74418684434870486</v>
      </c>
      <c r="M261" s="172">
        <v>3.5320212874714993</v>
      </c>
      <c r="N261" s="172">
        <v>3.106940412873854</v>
      </c>
      <c r="O261" s="172">
        <v>4.8037737798764448</v>
      </c>
      <c r="P261" s="172">
        <v>4.7347921129300898</v>
      </c>
      <c r="Q261" s="172">
        <v>3.3029034049182329</v>
      </c>
      <c r="R261" s="172">
        <v>3.487288013632964</v>
      </c>
      <c r="S261" s="172">
        <v>3.8022824730522502</v>
      </c>
      <c r="T261" s="172">
        <v>3.952968887083117</v>
      </c>
      <c r="U261" s="173">
        <v>4.0986127705438147</v>
      </c>
      <c r="V261" s="225">
        <v>33.93455917</v>
      </c>
    </row>
    <row r="262" spans="1:22" x14ac:dyDescent="0.2">
      <c r="A262" s="226">
        <v>42478</v>
      </c>
      <c r="B262" s="171">
        <v>0.83317263471408598</v>
      </c>
      <c r="C262" s="172">
        <v>2.266298819040562</v>
      </c>
      <c r="D262" s="172">
        <v>2.2706036023791247</v>
      </c>
      <c r="E262" s="172">
        <v>4.0178538442235325</v>
      </c>
      <c r="F262" s="172">
        <v>4.1276277796900258</v>
      </c>
      <c r="G262" s="172">
        <v>2.8149482558438867</v>
      </c>
      <c r="H262" s="172">
        <v>2.4261501675679549</v>
      </c>
      <c r="I262" s="172">
        <v>2.7683169271637729</v>
      </c>
      <c r="J262" s="172">
        <v>2.8942513037223856</v>
      </c>
      <c r="K262" s="173">
        <v>3.5278250468217438</v>
      </c>
      <c r="L262" s="171">
        <v>0.74418684434870486</v>
      </c>
      <c r="M262" s="172">
        <v>3.5241759483073749</v>
      </c>
      <c r="N262" s="172">
        <v>3.1132351611028475</v>
      </c>
      <c r="O262" s="172">
        <v>4.8129506226586329</v>
      </c>
      <c r="P262" s="172">
        <v>4.7579512985707577</v>
      </c>
      <c r="Q262" s="172">
        <v>3.323476339228403</v>
      </c>
      <c r="R262" s="172">
        <v>3.4657599714542857</v>
      </c>
      <c r="S262" s="172">
        <v>3.8050083933195444</v>
      </c>
      <c r="T262" s="172">
        <v>3.9426928056921504</v>
      </c>
      <c r="U262" s="173">
        <v>4.1894199446907079</v>
      </c>
      <c r="V262" s="225">
        <v>22.381534330000001</v>
      </c>
    </row>
    <row r="263" spans="1:22" x14ac:dyDescent="0.2">
      <c r="A263" s="226">
        <v>42479</v>
      </c>
      <c r="B263" s="171">
        <v>0.80063220435357962</v>
      </c>
      <c r="C263" s="172">
        <v>2.2387681119937648</v>
      </c>
      <c r="D263" s="172">
        <v>2.3166028303111048</v>
      </c>
      <c r="E263" s="172">
        <v>4.0179712767288205</v>
      </c>
      <c r="F263" s="172">
        <v>4.0130149002598721</v>
      </c>
      <c r="G263" s="172">
        <v>2.7825946160218145</v>
      </c>
      <c r="H263" s="172">
        <v>2.3975196101274241</v>
      </c>
      <c r="I263" s="172">
        <v>2.8184856552585291</v>
      </c>
      <c r="J263" s="172">
        <v>2.9186324856394252</v>
      </c>
      <c r="K263" s="173">
        <v>3.4594462156144852</v>
      </c>
      <c r="L263" s="171">
        <v>0.71702741438251361</v>
      </c>
      <c r="M263" s="172">
        <v>3.4397524905276504</v>
      </c>
      <c r="N263" s="172">
        <v>3.1856148487179197</v>
      </c>
      <c r="O263" s="172">
        <v>4.790156116093029</v>
      </c>
      <c r="P263" s="172">
        <v>4.7180027735096752</v>
      </c>
      <c r="Q263" s="172">
        <v>3.3030495818746566</v>
      </c>
      <c r="R263" s="172">
        <v>3.4365533375506314</v>
      </c>
      <c r="S263" s="172">
        <v>3.832319973168961</v>
      </c>
      <c r="T263" s="172">
        <v>4.0772320009022271</v>
      </c>
      <c r="U263" s="173">
        <v>4.1668062918546438</v>
      </c>
      <c r="V263" s="225">
        <v>30.54237315</v>
      </c>
    </row>
    <row r="264" spans="1:22" x14ac:dyDescent="0.2">
      <c r="A264" s="226">
        <v>42480</v>
      </c>
      <c r="B264" s="171">
        <v>0.80062344082814474</v>
      </c>
      <c r="C264" s="172">
        <v>2.2396841260182425</v>
      </c>
      <c r="D264" s="172">
        <v>2.2843506270114871</v>
      </c>
      <c r="E264" s="172">
        <v>4.0127976733320603</v>
      </c>
      <c r="F264" s="172">
        <v>4.0034379584510615</v>
      </c>
      <c r="G264" s="172">
        <v>2.7825855008314586</v>
      </c>
      <c r="H264" s="172">
        <v>2.4202720796675243</v>
      </c>
      <c r="I264" s="172">
        <v>2.7254937597480664</v>
      </c>
      <c r="J264" s="172">
        <v>2.8221388440103898</v>
      </c>
      <c r="K264" s="173">
        <v>3.4409967147501836</v>
      </c>
      <c r="L264" s="171">
        <v>0.73052531940950194</v>
      </c>
      <c r="M264" s="172">
        <v>3.4589177763460945</v>
      </c>
      <c r="N264" s="172">
        <v>3.1566025831325337</v>
      </c>
      <c r="O264" s="172">
        <v>4.8100434110485173</v>
      </c>
      <c r="P264" s="172">
        <v>4.6980510703272218</v>
      </c>
      <c r="Q264" s="172">
        <v>3.3028477995657419</v>
      </c>
      <c r="R264" s="172">
        <v>3.4735234465850655</v>
      </c>
      <c r="S264" s="172">
        <v>3.7376379545521683</v>
      </c>
      <c r="T264" s="172">
        <v>3.9956978997530741</v>
      </c>
      <c r="U264" s="173">
        <v>4.6687606744574257</v>
      </c>
      <c r="V264" s="225">
        <v>28.013657210000002</v>
      </c>
    </row>
    <row r="265" spans="1:22" x14ac:dyDescent="0.2">
      <c r="A265" s="226">
        <v>42481</v>
      </c>
      <c r="B265" s="171">
        <v>0.80061695675307742</v>
      </c>
      <c r="C265" s="172">
        <v>2.2708247827058061</v>
      </c>
      <c r="D265" s="172">
        <v>2.2749652130179467</v>
      </c>
      <c r="E265" s="172">
        <v>3.983454489360708</v>
      </c>
      <c r="F265" s="172">
        <v>3.9839479013070571</v>
      </c>
      <c r="G265" s="172">
        <v>2.7823793333022571</v>
      </c>
      <c r="H265" s="172">
        <v>2.4489214007587328</v>
      </c>
      <c r="I265" s="172">
        <v>2.7191153226547913</v>
      </c>
      <c r="J265" s="172">
        <v>2.8848785270558746</v>
      </c>
      <c r="K265" s="173">
        <v>3.4279733778927493</v>
      </c>
      <c r="L265" s="171">
        <v>0.73052224469841998</v>
      </c>
      <c r="M265" s="172">
        <v>3.5196219435787803</v>
      </c>
      <c r="N265" s="172">
        <v>3.1881192763037061</v>
      </c>
      <c r="O265" s="172">
        <v>4.7884225324248257</v>
      </c>
      <c r="P265" s="172">
        <v>4.6828638239206226</v>
      </c>
      <c r="Q265" s="172">
        <v>3.2873298802758488</v>
      </c>
      <c r="R265" s="172">
        <v>3.5892621420872346</v>
      </c>
      <c r="S265" s="172">
        <v>3.7329325965797495</v>
      </c>
      <c r="T265" s="172">
        <v>4.0425927192979865</v>
      </c>
      <c r="U265" s="173">
        <v>4.6700577198520934</v>
      </c>
      <c r="V265" s="225">
        <v>26.687511140000002</v>
      </c>
    </row>
    <row r="266" spans="1:22" x14ac:dyDescent="0.2">
      <c r="A266" s="226">
        <v>42482</v>
      </c>
      <c r="B266" s="171">
        <v>0.80061695675307742</v>
      </c>
      <c r="C266" s="172">
        <v>2.2466076687368046</v>
      </c>
      <c r="D266" s="172">
        <v>2.2407185755800754</v>
      </c>
      <c r="E266" s="172">
        <v>3.932934608844294</v>
      </c>
      <c r="F266" s="172">
        <v>4.0437371964236455</v>
      </c>
      <c r="G266" s="172">
        <v>2.7194443945968549</v>
      </c>
      <c r="H266" s="172">
        <v>2.4543854422362963</v>
      </c>
      <c r="I266" s="172">
        <v>2.674962519473401</v>
      </c>
      <c r="J266" s="172">
        <v>2.7738956125439951</v>
      </c>
      <c r="K266" s="173">
        <v>3.3776190449608832</v>
      </c>
      <c r="L266" s="171">
        <v>0.73052224469841998</v>
      </c>
      <c r="M266" s="172">
        <v>3.482435847256268</v>
      </c>
      <c r="N266" s="172">
        <v>3.120142819383124</v>
      </c>
      <c r="O266" s="172">
        <v>4.7516443972065199</v>
      </c>
      <c r="P266" s="172">
        <v>4.8156624171964504</v>
      </c>
      <c r="Q266" s="172">
        <v>3.2893273696988143</v>
      </c>
      <c r="R266" s="172">
        <v>3.4947324025594924</v>
      </c>
      <c r="S266" s="172">
        <v>3.7375434967735015</v>
      </c>
      <c r="T266" s="172">
        <v>3.9533084023570955</v>
      </c>
      <c r="U266" s="173">
        <v>4.2662130322843765</v>
      </c>
      <c r="V266" s="225">
        <v>26.63426381</v>
      </c>
    </row>
    <row r="267" spans="1:22" x14ac:dyDescent="0.2">
      <c r="A267" s="226">
        <v>42485</v>
      </c>
      <c r="B267" s="171">
        <v>0.81677828021663124</v>
      </c>
      <c r="C267" s="172">
        <v>2.2410912728456855</v>
      </c>
      <c r="D267" s="172">
        <v>2.256691564730116</v>
      </c>
      <c r="E267" s="172">
        <v>3.947976395241934</v>
      </c>
      <c r="F267" s="172">
        <v>3.9740014177570115</v>
      </c>
      <c r="G267" s="172">
        <v>2.7189796015659176</v>
      </c>
      <c r="H267" s="172">
        <v>2.3863514138510249</v>
      </c>
      <c r="I267" s="172">
        <v>2.715243836365985</v>
      </c>
      <c r="J267" s="172">
        <v>2.8279135053229001</v>
      </c>
      <c r="K267" s="173">
        <v>3.3452297350514861</v>
      </c>
      <c r="L267" s="171">
        <v>0.74399001425138145</v>
      </c>
      <c r="M267" s="172">
        <v>3.5054169893757696</v>
      </c>
      <c r="N267" s="172">
        <v>3.0805977886149782</v>
      </c>
      <c r="O267" s="172">
        <v>4.7450124764222901</v>
      </c>
      <c r="P267" s="172">
        <v>4.7438574212084248</v>
      </c>
      <c r="Q267" s="172">
        <v>3.298025422117878</v>
      </c>
      <c r="R267" s="172">
        <v>3.5159508389452774</v>
      </c>
      <c r="S267" s="172">
        <v>3.7642649989075783</v>
      </c>
      <c r="T267" s="172">
        <v>3.9909645159995306</v>
      </c>
      <c r="U267" s="173">
        <v>4.2961769928269478</v>
      </c>
      <c r="V267" s="225">
        <v>30.315183170000001</v>
      </c>
    </row>
    <row r="268" spans="1:22" x14ac:dyDescent="0.2">
      <c r="A268" s="226">
        <v>42486</v>
      </c>
      <c r="B268" s="171">
        <v>0.81677828021663124</v>
      </c>
      <c r="C268" s="172">
        <v>2.259221037156506</v>
      </c>
      <c r="D268" s="172">
        <v>2.280351062446651</v>
      </c>
      <c r="E268" s="172">
        <v>3.9800982322416742</v>
      </c>
      <c r="F268" s="172">
        <v>4.0066623587712202</v>
      </c>
      <c r="G268" s="172">
        <v>2.7821706591051507</v>
      </c>
      <c r="H268" s="172">
        <v>2.3958454970894998</v>
      </c>
      <c r="I268" s="172">
        <v>2.7199581813209508</v>
      </c>
      <c r="J268" s="172">
        <v>2.8038321981304724</v>
      </c>
      <c r="K268" s="173">
        <v>3.4031839476826304</v>
      </c>
      <c r="L268" s="171">
        <v>0.74399001425138145</v>
      </c>
      <c r="M268" s="172">
        <v>3.5389752432016111</v>
      </c>
      <c r="N268" s="172">
        <v>3.1466069299709196</v>
      </c>
      <c r="O268" s="172">
        <v>4.774960033224426</v>
      </c>
      <c r="P268" s="172">
        <v>4.7684681814786396</v>
      </c>
      <c r="Q268" s="172">
        <v>3.3028720462730963</v>
      </c>
      <c r="R268" s="172">
        <v>3.4676430903582767</v>
      </c>
      <c r="S268" s="172">
        <v>3.7235632333289335</v>
      </c>
      <c r="T268" s="172">
        <v>3.9358950308335015</v>
      </c>
      <c r="U268" s="173">
        <v>4.2963750458992322</v>
      </c>
      <c r="V268" s="225">
        <v>42.917014889999997</v>
      </c>
    </row>
    <row r="269" spans="1:22" x14ac:dyDescent="0.2">
      <c r="A269" s="226">
        <v>42487</v>
      </c>
      <c r="B269" s="171">
        <v>0.84260363003474414</v>
      </c>
      <c r="C269" s="172">
        <v>2.2643327188844373</v>
      </c>
      <c r="D269" s="172">
        <v>2.2707879891941478</v>
      </c>
      <c r="E269" s="172">
        <v>4.0106102054400514</v>
      </c>
      <c r="F269" s="172">
        <v>4.0239404287378537</v>
      </c>
      <c r="G269" s="172">
        <v>2.7826012804981155</v>
      </c>
      <c r="H269" s="172">
        <v>2.4161007920152531</v>
      </c>
      <c r="I269" s="172">
        <v>3.4332792939177663</v>
      </c>
      <c r="J269" s="172">
        <v>2.873736997551859</v>
      </c>
      <c r="K269" s="173">
        <v>3.4176532199626424</v>
      </c>
      <c r="L269" s="171">
        <v>0.79168853889502888</v>
      </c>
      <c r="M269" s="172">
        <v>3.6601479344150385</v>
      </c>
      <c r="N269" s="172">
        <v>3.0878855762925213</v>
      </c>
      <c r="O269" s="172">
        <v>4.7777487423225695</v>
      </c>
      <c r="P269" s="172">
        <v>4.8066332836847332</v>
      </c>
      <c r="Q269" s="172">
        <v>3.3030655135045794</v>
      </c>
      <c r="R269" s="172">
        <v>3.4951600951083335</v>
      </c>
      <c r="S269" s="172">
        <v>4.1879479868968188</v>
      </c>
      <c r="T269" s="172">
        <v>4.0327498202006167</v>
      </c>
      <c r="U269" s="173">
        <v>4.4917147132082578</v>
      </c>
      <c r="V269" s="225">
        <v>34.88473347</v>
      </c>
    </row>
    <row r="270" spans="1:22" x14ac:dyDescent="0.2">
      <c r="A270" s="226">
        <v>42488</v>
      </c>
      <c r="B270" s="171">
        <v>0.69901202357832315</v>
      </c>
      <c r="C270" s="172">
        <v>2.1903772554181313</v>
      </c>
      <c r="D270" s="172">
        <v>2.2676530550967486</v>
      </c>
      <c r="E270" s="172">
        <v>3.9564853160323681</v>
      </c>
      <c r="F270" s="172">
        <v>3.9840967440859609</v>
      </c>
      <c r="G270" s="172">
        <v>2.7630810753727983</v>
      </c>
      <c r="H270" s="172">
        <v>2.5897260287890695</v>
      </c>
      <c r="I270" s="172">
        <v>2.7086550595992289</v>
      </c>
      <c r="J270" s="172">
        <v>2.8774657315960157</v>
      </c>
      <c r="K270" s="173">
        <v>3.7156019744507147</v>
      </c>
      <c r="L270" s="171">
        <v>0.73289435316972551</v>
      </c>
      <c r="M270" s="172">
        <v>3.5943422296912857</v>
      </c>
      <c r="N270" s="172">
        <v>3.0820408992970698</v>
      </c>
      <c r="O270" s="172">
        <v>4.7501385571878743</v>
      </c>
      <c r="P270" s="172">
        <v>4.7890742499429493</v>
      </c>
      <c r="Q270" s="172">
        <v>3.282944431661754</v>
      </c>
      <c r="R270" s="172">
        <v>3.4845115998819982</v>
      </c>
      <c r="S270" s="172">
        <v>3.9461314618507015</v>
      </c>
      <c r="T270" s="172">
        <v>4.0285280151913438</v>
      </c>
      <c r="U270" s="173">
        <v>4.4205681094709233</v>
      </c>
      <c r="V270" s="225">
        <v>40.62970181</v>
      </c>
    </row>
    <row r="271" spans="1:22" x14ac:dyDescent="0.2">
      <c r="A271" s="226">
        <v>42493</v>
      </c>
      <c r="B271" s="171">
        <v>0.78120010138715068</v>
      </c>
      <c r="C271" s="172">
        <v>2.498690939417382</v>
      </c>
      <c r="D271" s="172">
        <v>2.5540631446856921</v>
      </c>
      <c r="E271" s="172">
        <v>3.8998004494750957</v>
      </c>
      <c r="F271" s="172">
        <v>3.9404826815340028</v>
      </c>
      <c r="G271" s="172">
        <v>2.7140930287380383</v>
      </c>
      <c r="H271" s="172">
        <v>3.3019991297675411</v>
      </c>
      <c r="I271" s="172">
        <v>3.8635213089636773</v>
      </c>
      <c r="J271" s="172">
        <v>3.5253499204319558</v>
      </c>
      <c r="K271" s="173">
        <v>3.3908936786888155</v>
      </c>
      <c r="L271" s="171">
        <v>0.73243311738417283</v>
      </c>
      <c r="M271" s="172">
        <v>3.3113609358456322</v>
      </c>
      <c r="N271" s="172">
        <v>3.1816826210848266</v>
      </c>
      <c r="O271" s="172">
        <v>4.6821436635275404</v>
      </c>
      <c r="P271" s="172">
        <v>2.0835044355462431</v>
      </c>
      <c r="Q271" s="172">
        <v>3.1987280366335895</v>
      </c>
      <c r="R271" s="172">
        <v>3.9931610599691107</v>
      </c>
      <c r="S271" s="172">
        <v>4.5863990343196912</v>
      </c>
      <c r="T271" s="172">
        <v>4.2269683476642852</v>
      </c>
      <c r="U271" s="173">
        <v>4.2644403549794347</v>
      </c>
      <c r="V271" s="225">
        <v>29.571443559999999</v>
      </c>
    </row>
    <row r="272" spans="1:22" x14ac:dyDescent="0.2">
      <c r="A272" s="226">
        <v>42494</v>
      </c>
      <c r="B272" s="171">
        <v>0.78120853027486759</v>
      </c>
      <c r="C272" s="172">
        <v>2.2440555589701994</v>
      </c>
      <c r="D272" s="172">
        <v>2.2132991170618399</v>
      </c>
      <c r="E272" s="172">
        <v>3.9675778185619857</v>
      </c>
      <c r="F272" s="172">
        <v>3.936151792436676</v>
      </c>
      <c r="G272" s="172">
        <v>2.7020340734984742</v>
      </c>
      <c r="H272" s="172">
        <v>2.572861407603007</v>
      </c>
      <c r="I272" s="172">
        <v>2.6446140808431746</v>
      </c>
      <c r="J272" s="172">
        <v>2.815316001815158</v>
      </c>
      <c r="K272" s="173">
        <v>3.3576987051841449</v>
      </c>
      <c r="L272" s="171">
        <v>0.73311132769981013</v>
      </c>
      <c r="M272" s="172">
        <v>3.4366778226249948</v>
      </c>
      <c r="N272" s="172">
        <v>3.091596657855515</v>
      </c>
      <c r="O272" s="172">
        <v>4.6278018691721918</v>
      </c>
      <c r="P272" s="172">
        <v>4.7337584271425124</v>
      </c>
      <c r="Q272" s="172">
        <v>3.2914186396754945</v>
      </c>
      <c r="R272" s="172">
        <v>3.581380997283635</v>
      </c>
      <c r="S272" s="172">
        <v>3.8340057847500666</v>
      </c>
      <c r="T272" s="172">
        <v>4.0432838177026253</v>
      </c>
      <c r="U272" s="173">
        <v>4.5832804582318216</v>
      </c>
      <c r="V272" s="225">
        <v>30.618316</v>
      </c>
    </row>
    <row r="273" spans="1:22" x14ac:dyDescent="0.2">
      <c r="A273" s="226">
        <v>42495</v>
      </c>
      <c r="B273" s="171">
        <v>0.80061695675307742</v>
      </c>
      <c r="C273" s="172">
        <v>2.3503231979997028</v>
      </c>
      <c r="D273" s="172">
        <v>2.2559015437951637</v>
      </c>
      <c r="E273" s="172">
        <v>3.9384040812500829</v>
      </c>
      <c r="F273" s="172">
        <v>3.9726379296065439</v>
      </c>
      <c r="G273" s="172">
        <v>2.7167485713216242</v>
      </c>
      <c r="H273" s="172">
        <v>2.4184442037500724</v>
      </c>
      <c r="I273" s="172">
        <v>2.758964068297808</v>
      </c>
      <c r="J273" s="172">
        <v>2.836992527088547</v>
      </c>
      <c r="K273" s="173">
        <v>3.3505093910158359</v>
      </c>
      <c r="L273" s="171">
        <v>0.74928577487728898</v>
      </c>
      <c r="M273" s="172">
        <v>3.6264432007453777</v>
      </c>
      <c r="N273" s="172">
        <v>3.1304782945118377</v>
      </c>
      <c r="O273" s="172">
        <v>4.7606827379677359</v>
      </c>
      <c r="P273" s="172">
        <v>4.7586601447497268</v>
      </c>
      <c r="Q273" s="172">
        <v>3.2506256133780269</v>
      </c>
      <c r="R273" s="172">
        <v>3.5774163626310451</v>
      </c>
      <c r="S273" s="172">
        <v>3.9348903871638772</v>
      </c>
      <c r="T273" s="172">
        <v>4.0972473930538138</v>
      </c>
      <c r="U273" s="173">
        <v>4.5606110154939286</v>
      </c>
      <c r="V273" s="225">
        <v>27.920379149999999</v>
      </c>
    </row>
    <row r="274" spans="1:22" x14ac:dyDescent="0.2">
      <c r="A274" s="226">
        <v>42496</v>
      </c>
      <c r="B274" s="171">
        <v>0.80061695675307742</v>
      </c>
      <c r="C274" s="172">
        <v>2.3710616581057002</v>
      </c>
      <c r="D274" s="172">
        <v>2.2401575246374295</v>
      </c>
      <c r="E274" s="172">
        <v>3.9591220482981049</v>
      </c>
      <c r="F274" s="172">
        <v>4.0349058222767393</v>
      </c>
      <c r="G274" s="172">
        <v>2.7157590088861152</v>
      </c>
      <c r="H274" s="172">
        <v>2.5289033051598158</v>
      </c>
      <c r="I274" s="172">
        <v>2.8975055793268152</v>
      </c>
      <c r="J274" s="172">
        <v>2.7905652464534363</v>
      </c>
      <c r="K274" s="173">
        <v>3.3777973090231037</v>
      </c>
      <c r="L274" s="171">
        <v>0.74928577487728898</v>
      </c>
      <c r="M274" s="172">
        <v>3.715078995377624</v>
      </c>
      <c r="N274" s="172">
        <v>3.1035395093516107</v>
      </c>
      <c r="O274" s="172">
        <v>4.7817909562916636</v>
      </c>
      <c r="P274" s="172">
        <v>4.7882841598258103</v>
      </c>
      <c r="Q274" s="172">
        <v>3.2506138130745796</v>
      </c>
      <c r="R274" s="172">
        <v>3.6112018870062657</v>
      </c>
      <c r="S274" s="172">
        <v>3.947477465393288</v>
      </c>
      <c r="T274" s="172">
        <v>4.0705734355093961</v>
      </c>
      <c r="U274" s="173">
        <v>4.247500199168706</v>
      </c>
      <c r="V274" s="225">
        <v>25.519464110000001</v>
      </c>
    </row>
    <row r="275" spans="1:22" x14ac:dyDescent="0.2">
      <c r="A275" s="226">
        <v>42499</v>
      </c>
      <c r="B275" s="171">
        <v>0.80061695675307742</v>
      </c>
      <c r="C275" s="172">
        <v>2.2706341855070682</v>
      </c>
      <c r="D275" s="172">
        <v>2.2516462636483885</v>
      </c>
      <c r="E275" s="172">
        <v>3.946992422883393</v>
      </c>
      <c r="F275" s="172">
        <v>3.9990628046175196</v>
      </c>
      <c r="G275" s="172">
        <v>2.6971425028461202</v>
      </c>
      <c r="H275" s="172">
        <v>2.4074655509346821</v>
      </c>
      <c r="I275" s="172">
        <v>2.7259962643415392</v>
      </c>
      <c r="J275" s="172">
        <v>2.7569867945594009</v>
      </c>
      <c r="K275" s="173">
        <v>3.3484653871352767</v>
      </c>
      <c r="L275" s="171">
        <v>0.74928577487728898</v>
      </c>
      <c r="M275" s="172">
        <v>3.5144119048289206</v>
      </c>
      <c r="N275" s="172">
        <v>3.1117918150357844</v>
      </c>
      <c r="O275" s="172">
        <v>4.7646129927905454</v>
      </c>
      <c r="P275" s="172">
        <v>4.7948715925398426</v>
      </c>
      <c r="Q275" s="172">
        <v>3.2307461252293712</v>
      </c>
      <c r="R275" s="172">
        <v>3.5611856042428127</v>
      </c>
      <c r="S275" s="172">
        <v>3.928154356924566</v>
      </c>
      <c r="T275" s="172">
        <v>3.9939988378852482</v>
      </c>
      <c r="U275" s="173">
        <v>4.5738387782904759</v>
      </c>
      <c r="V275" s="225">
        <v>27.271914450000001</v>
      </c>
    </row>
    <row r="276" spans="1:22" x14ac:dyDescent="0.2">
      <c r="A276" s="226">
        <v>42500</v>
      </c>
      <c r="B276" s="171">
        <v>0.80061955033265908</v>
      </c>
      <c r="C276" s="172">
        <v>2.26364242635292</v>
      </c>
      <c r="D276" s="172">
        <v>2.2322906900829511</v>
      </c>
      <c r="E276" s="172">
        <v>4.1581245466283603</v>
      </c>
      <c r="F276" s="172">
        <v>4.0037088074842782</v>
      </c>
      <c r="G276" s="172">
        <v>2.7945240786547005</v>
      </c>
      <c r="H276" s="172">
        <v>2.456013404820756</v>
      </c>
      <c r="I276" s="172">
        <v>2.5845506743016866</v>
      </c>
      <c r="J276" s="172">
        <v>2.7366063193200185</v>
      </c>
      <c r="K276" s="173">
        <v>3.3235474009654311</v>
      </c>
      <c r="L276" s="171">
        <v>0.74928717774796993</v>
      </c>
      <c r="M276" s="172">
        <v>3.5355787843629329</v>
      </c>
      <c r="N276" s="172">
        <v>3.13097106489306</v>
      </c>
      <c r="O276" s="172">
        <v>4.9097379339138536</v>
      </c>
      <c r="P276" s="172">
        <v>4.8004071172575342</v>
      </c>
      <c r="Q276" s="172">
        <v>3.32271505487777</v>
      </c>
      <c r="R276" s="172">
        <v>3.6637923242365376</v>
      </c>
      <c r="S276" s="172">
        <v>3.8112182022638343</v>
      </c>
      <c r="T276" s="172">
        <v>3.9070152456221741</v>
      </c>
      <c r="U276" s="173">
        <v>4.249146724870438</v>
      </c>
      <c r="V276" s="225">
        <v>22.773327720000001</v>
      </c>
    </row>
    <row r="277" spans="1:22" x14ac:dyDescent="0.2">
      <c r="A277" s="226">
        <v>42501</v>
      </c>
      <c r="B277" s="171">
        <v>0.80061955033265908</v>
      </c>
      <c r="C277" s="172">
        <v>2.2300939391926589</v>
      </c>
      <c r="D277" s="172">
        <v>2.2243806125946648</v>
      </c>
      <c r="E277" s="172">
        <v>4.1586057648538315</v>
      </c>
      <c r="F277" s="172">
        <v>4.0569699900441023</v>
      </c>
      <c r="G277" s="172">
        <v>2.7823790620238524</v>
      </c>
      <c r="H277" s="172">
        <v>2.4596957735552034</v>
      </c>
      <c r="I277" s="172">
        <v>2.6042522534286934</v>
      </c>
      <c r="J277" s="172">
        <v>2.7728772950880547</v>
      </c>
      <c r="K277" s="173">
        <v>3.3789033644188935</v>
      </c>
      <c r="L277" s="171">
        <v>0.74928717774796993</v>
      </c>
      <c r="M277" s="172">
        <v>3.4980703488349794</v>
      </c>
      <c r="N277" s="172">
        <v>3.0982237657962659</v>
      </c>
      <c r="O277" s="172">
        <v>4.9438446186871827</v>
      </c>
      <c r="P277" s="172">
        <v>4.8408143018251835</v>
      </c>
      <c r="Q277" s="172">
        <v>3.3226172838623058</v>
      </c>
      <c r="R277" s="172">
        <v>3.6602692727765302</v>
      </c>
      <c r="S277" s="172">
        <v>3.787226501099406</v>
      </c>
      <c r="T277" s="172">
        <v>3.962784900768058</v>
      </c>
      <c r="U277" s="173">
        <v>4.6096115037117338</v>
      </c>
      <c r="V277" s="225">
        <v>35.043412670000002</v>
      </c>
    </row>
    <row r="278" spans="1:22" x14ac:dyDescent="0.2">
      <c r="A278" s="226">
        <v>42502</v>
      </c>
      <c r="B278" s="171">
        <v>0.80061955033265908</v>
      </c>
      <c r="C278" s="172">
        <v>2.2648055808859748</v>
      </c>
      <c r="D278" s="172">
        <v>2.2781596446250028</v>
      </c>
      <c r="E278" s="172">
        <v>4.0472443773167885</v>
      </c>
      <c r="F278" s="172">
        <v>4.0589296901106877</v>
      </c>
      <c r="G278" s="172">
        <v>2.8146346103361575</v>
      </c>
      <c r="H278" s="172">
        <v>2.4234399523397383</v>
      </c>
      <c r="I278" s="172">
        <v>2.8370797959212957</v>
      </c>
      <c r="J278" s="172">
        <v>2.8043659276120008</v>
      </c>
      <c r="K278" s="173">
        <v>3.422130983304613</v>
      </c>
      <c r="L278" s="171">
        <v>0.74928717774796993</v>
      </c>
      <c r="M278" s="172">
        <v>3.5251237927472512</v>
      </c>
      <c r="N278" s="172">
        <v>3.13306097350549</v>
      </c>
      <c r="O278" s="172">
        <v>4.8269851889508351</v>
      </c>
      <c r="P278" s="172">
        <v>4.853059776140765</v>
      </c>
      <c r="Q278" s="172">
        <v>3.3296569142388299</v>
      </c>
      <c r="R278" s="172">
        <v>3.5156877398247235</v>
      </c>
      <c r="S278" s="172">
        <v>3.9181947389965028</v>
      </c>
      <c r="T278" s="172">
        <v>4.0105611766919589</v>
      </c>
      <c r="U278" s="173">
        <v>4.304319650045092</v>
      </c>
      <c r="V278" s="225">
        <v>27.957143729999999</v>
      </c>
    </row>
    <row r="279" spans="1:22" x14ac:dyDescent="0.2">
      <c r="A279" s="226">
        <v>42503</v>
      </c>
      <c r="B279" s="171">
        <v>0.80061955033265908</v>
      </c>
      <c r="C279" s="172">
        <v>2.2145995071356017</v>
      </c>
      <c r="D279" s="172">
        <v>2.2495019350394174</v>
      </c>
      <c r="E279" s="172">
        <v>4.0246425762837976</v>
      </c>
      <c r="F279" s="172">
        <v>4.0332599646745644</v>
      </c>
      <c r="G279" s="172">
        <v>2.7825946567100748</v>
      </c>
      <c r="H279" s="172">
        <v>2.3872123703767407</v>
      </c>
      <c r="I279" s="172">
        <v>2.7144300629741194</v>
      </c>
      <c r="J279" s="172">
        <v>2.8378759532833624</v>
      </c>
      <c r="K279" s="173">
        <v>3.3871990145534823</v>
      </c>
      <c r="L279" s="171">
        <v>0.74928717774796993</v>
      </c>
      <c r="M279" s="172">
        <v>3.4108278715661964</v>
      </c>
      <c r="N279" s="172">
        <v>3.0781033472226569</v>
      </c>
      <c r="O279" s="172">
        <v>4.8068310502199809</v>
      </c>
      <c r="P279" s="172">
        <v>4.8255056583519433</v>
      </c>
      <c r="Q279" s="172">
        <v>3.2619596134907192</v>
      </c>
      <c r="R279" s="172">
        <v>3.540818065117266</v>
      </c>
      <c r="S279" s="172">
        <v>3.7520994764864901</v>
      </c>
      <c r="T279" s="172">
        <v>4.0214117309365411</v>
      </c>
      <c r="U279" s="173">
        <v>4.6141431268510056</v>
      </c>
      <c r="V279" s="225">
        <v>28.483893299999998</v>
      </c>
    </row>
    <row r="280" spans="1:22" x14ac:dyDescent="0.2">
      <c r="A280" s="226">
        <v>42506</v>
      </c>
      <c r="B280" s="171">
        <v>0.80061955033265908</v>
      </c>
      <c r="C280" s="172">
        <v>2.2310012920650033</v>
      </c>
      <c r="D280" s="172">
        <v>2.2292721630488517</v>
      </c>
      <c r="E280" s="172">
        <v>4.151134894022702</v>
      </c>
      <c r="F280" s="172">
        <v>3.9457762579499613</v>
      </c>
      <c r="G280" s="172">
        <v>2.7823444682009959</v>
      </c>
      <c r="H280" s="172">
        <v>2.4184887543651206</v>
      </c>
      <c r="I280" s="172">
        <v>2.534914484609712</v>
      </c>
      <c r="J280" s="172">
        <v>2.7183794326684585</v>
      </c>
      <c r="K280" s="173">
        <v>3.3505191495241236</v>
      </c>
      <c r="L280" s="171">
        <v>0.74389438231829053</v>
      </c>
      <c r="M280" s="172">
        <v>3.6278942654235191</v>
      </c>
      <c r="N280" s="172">
        <v>3.1054294097863511</v>
      </c>
      <c r="O280" s="172">
        <v>4.8764749056136765</v>
      </c>
      <c r="P280" s="172">
        <v>4.7166446754185829</v>
      </c>
      <c r="Q280" s="172">
        <v>3.3225498706041527</v>
      </c>
      <c r="R280" s="172">
        <v>3.6095693904263442</v>
      </c>
      <c r="S280" s="172">
        <v>3.7210334961969043</v>
      </c>
      <c r="T280" s="172">
        <v>3.9822140932591972</v>
      </c>
      <c r="U280" s="173">
        <v>4.9324826479735311</v>
      </c>
      <c r="V280" s="225">
        <v>23.150954110000001</v>
      </c>
    </row>
    <row r="281" spans="1:22" x14ac:dyDescent="0.2">
      <c r="A281" s="226">
        <v>42507</v>
      </c>
      <c r="B281" s="171">
        <v>0.80061955033265908</v>
      </c>
      <c r="C281" s="172">
        <v>2.270238960407871</v>
      </c>
      <c r="D281" s="172">
        <v>2.268169637249204</v>
      </c>
      <c r="E281" s="172">
        <v>3.9580979448776601</v>
      </c>
      <c r="F281" s="172">
        <v>3.998966733985502</v>
      </c>
      <c r="G281" s="172">
        <v>2.7198055880532617</v>
      </c>
      <c r="H281" s="172">
        <v>2.4574862096013073</v>
      </c>
      <c r="I281" s="172">
        <v>2.7772825174257205</v>
      </c>
      <c r="J281" s="172">
        <v>2.872124423065995</v>
      </c>
      <c r="K281" s="173">
        <v>3.3862351749989088</v>
      </c>
      <c r="L281" s="171">
        <v>0.74389438231829053</v>
      </c>
      <c r="M281" s="172">
        <v>3.4912672145722943</v>
      </c>
      <c r="N281" s="172">
        <v>3.1752096742121512</v>
      </c>
      <c r="O281" s="172">
        <v>4.7598950014975845</v>
      </c>
      <c r="P281" s="172">
        <v>4.784217297002896</v>
      </c>
      <c r="Q281" s="172">
        <v>3.2420036159353338</v>
      </c>
      <c r="R281" s="172">
        <v>3.6534878441007446</v>
      </c>
      <c r="S281" s="172">
        <v>3.8880714061248303</v>
      </c>
      <c r="T281" s="172">
        <v>4.1026222285817751</v>
      </c>
      <c r="U281" s="173">
        <v>4.1020122232844907</v>
      </c>
      <c r="V281" s="225">
        <v>21.836519880000001</v>
      </c>
    </row>
    <row r="282" spans="1:22" x14ac:dyDescent="0.2">
      <c r="A282" s="226">
        <v>42508</v>
      </c>
      <c r="B282" s="171">
        <v>0.80061955033265908</v>
      </c>
      <c r="C282" s="172">
        <v>2.2162903343442735</v>
      </c>
      <c r="D282" s="172">
        <v>2.2142823520817951</v>
      </c>
      <c r="E282" s="172">
        <v>3.9988128027940504</v>
      </c>
      <c r="F282" s="172">
        <v>3.9409308857239651</v>
      </c>
      <c r="G282" s="172">
        <v>2.7241922883041845</v>
      </c>
      <c r="H282" s="172">
        <v>2.4445898654467961</v>
      </c>
      <c r="I282" s="172">
        <v>2.7334264588829251</v>
      </c>
      <c r="J282" s="172">
        <v>2.8302942602999037</v>
      </c>
      <c r="K282" s="173">
        <v>3.4306882781518366</v>
      </c>
      <c r="L282" s="171">
        <v>0.74389438231829053</v>
      </c>
      <c r="M282" s="172">
        <v>3.5395353827742149</v>
      </c>
      <c r="N282" s="172">
        <v>3.0952532088418354</v>
      </c>
      <c r="O282" s="172">
        <v>4.7991572678483712</v>
      </c>
      <c r="P282" s="172">
        <v>4.7181315239071973</v>
      </c>
      <c r="Q282" s="172">
        <v>3.2702091404975278</v>
      </c>
      <c r="R282" s="172">
        <v>3.4981452893803997</v>
      </c>
      <c r="S282" s="172">
        <v>3.9184928212834276</v>
      </c>
      <c r="T282" s="172">
        <v>4.0704152310054642</v>
      </c>
      <c r="U282" s="173">
        <v>4.2718122036884765</v>
      </c>
      <c r="V282" s="225">
        <v>28.181784650000001</v>
      </c>
    </row>
    <row r="283" spans="1:22" x14ac:dyDescent="0.2">
      <c r="A283" s="226">
        <v>42509</v>
      </c>
      <c r="B283" s="171">
        <v>0.80061955033265908</v>
      </c>
      <c r="C283" s="172">
        <v>2.2664839255998648</v>
      </c>
      <c r="D283" s="172">
        <v>2.4149865167615192</v>
      </c>
      <c r="E283" s="172">
        <v>3.9581476538139504</v>
      </c>
      <c r="F283" s="172">
        <v>4.5076775260940209</v>
      </c>
      <c r="G283" s="172">
        <v>2.7572991009560477</v>
      </c>
      <c r="H283" s="172">
        <v>2.863510226579109</v>
      </c>
      <c r="I283" s="172">
        <v>2.7292273012439159</v>
      </c>
      <c r="J283" s="172">
        <v>2.7502905983324011</v>
      </c>
      <c r="K283" s="173">
        <v>3.3241947612007423</v>
      </c>
      <c r="L283" s="171">
        <v>0.74389438231829053</v>
      </c>
      <c r="M283" s="172">
        <v>3.5121802003139577</v>
      </c>
      <c r="N283" s="172">
        <v>3.0750931376755317</v>
      </c>
      <c r="O283" s="172">
        <v>4.7631201222744934</v>
      </c>
      <c r="P283" s="172">
        <v>5.0416629090301956</v>
      </c>
      <c r="Q283" s="172">
        <v>3.2898435600035829</v>
      </c>
      <c r="R283" s="172">
        <v>3.5922939431411947</v>
      </c>
      <c r="S283" s="172">
        <v>3.8684492183804231</v>
      </c>
      <c r="T283" s="172">
        <v>4.0302977169595353</v>
      </c>
      <c r="U283" s="173">
        <v>4.082270487892532</v>
      </c>
      <c r="V283" s="225">
        <v>26.178658949999999</v>
      </c>
    </row>
    <row r="284" spans="1:22" x14ac:dyDescent="0.2">
      <c r="A284" s="226">
        <v>42510</v>
      </c>
      <c r="B284" s="171">
        <v>0.83319241137267386</v>
      </c>
      <c r="C284" s="172">
        <v>2.2656115029176016</v>
      </c>
      <c r="D284" s="172">
        <v>2.6693907773610865</v>
      </c>
      <c r="E284" s="172">
        <v>4.1359036987669455</v>
      </c>
      <c r="F284" s="172">
        <v>4.5304191775717415</v>
      </c>
      <c r="G284" s="172">
        <v>2.7624331984373458</v>
      </c>
      <c r="H284" s="172">
        <v>2.8812524827512176</v>
      </c>
      <c r="I284" s="172">
        <v>2.7023060640116192</v>
      </c>
      <c r="J284" s="172">
        <v>2.7089457601121962</v>
      </c>
      <c r="K284" s="173">
        <v>3.3755820733150501</v>
      </c>
      <c r="L284" s="171">
        <v>0.77103843318496956</v>
      </c>
      <c r="M284" s="172">
        <v>3.4986448445271248</v>
      </c>
      <c r="N284" s="172">
        <v>3.3300678781160649</v>
      </c>
      <c r="O284" s="172">
        <v>4.9129111140260049</v>
      </c>
      <c r="P284" s="172">
        <v>5.0273234788785039</v>
      </c>
      <c r="Q284" s="172">
        <v>3.3104107429083878</v>
      </c>
      <c r="R284" s="172">
        <v>3.5951858935124377</v>
      </c>
      <c r="S284" s="172">
        <v>3.8137132298523042</v>
      </c>
      <c r="T284" s="172">
        <v>3.9273980185498285</v>
      </c>
      <c r="U284" s="173">
        <v>4.2346097190790628</v>
      </c>
      <c r="V284" s="225">
        <v>26.439142780000001</v>
      </c>
    </row>
    <row r="285" spans="1:22" x14ac:dyDescent="0.2">
      <c r="A285" s="226">
        <v>42513</v>
      </c>
      <c r="B285" s="171">
        <v>0.83319241137267386</v>
      </c>
      <c r="C285" s="172">
        <v>2.4854145437765114</v>
      </c>
      <c r="D285" s="172">
        <v>2.3123165803473338</v>
      </c>
      <c r="E285" s="172">
        <v>4.0422012891604933</v>
      </c>
      <c r="F285" s="172">
        <v>3.9979791571240901</v>
      </c>
      <c r="G285" s="172">
        <v>2.7392986599968783</v>
      </c>
      <c r="H285" s="172">
        <v>2.4854055513100475</v>
      </c>
      <c r="I285" s="172">
        <v>2.7181962674381714</v>
      </c>
      <c r="J285" s="172">
        <v>2.7945194948424832</v>
      </c>
      <c r="K285" s="173">
        <v>3.4077221511299278</v>
      </c>
      <c r="L285" s="171">
        <v>0.77103843318496956</v>
      </c>
      <c r="M285" s="172">
        <v>3.7357316746333069</v>
      </c>
      <c r="N285" s="172">
        <v>3.1485216750147615</v>
      </c>
      <c r="O285" s="172">
        <v>4.8381045278039467</v>
      </c>
      <c r="P285" s="172">
        <v>4.7887419825817412</v>
      </c>
      <c r="Q285" s="172">
        <v>3.2906196064752868</v>
      </c>
      <c r="R285" s="172">
        <v>3.6675547550823562</v>
      </c>
      <c r="S285" s="172">
        <v>3.8128737769989005</v>
      </c>
      <c r="T285" s="172">
        <v>4.0023430860392466</v>
      </c>
      <c r="U285" s="173">
        <v>4.6146025527054055</v>
      </c>
      <c r="V285" s="225">
        <v>27.182414470000001</v>
      </c>
    </row>
    <row r="286" spans="1:22" x14ac:dyDescent="0.2">
      <c r="A286" s="226">
        <v>42515</v>
      </c>
      <c r="B286" s="171">
        <v>0.83319241137267386</v>
      </c>
      <c r="C286" s="172">
        <v>2.2954840241014631</v>
      </c>
      <c r="D286" s="172">
        <v>2.3192494571028512</v>
      </c>
      <c r="E286" s="172">
        <v>4.0118598315673246</v>
      </c>
      <c r="F286" s="172">
        <v>4.0222853526467182</v>
      </c>
      <c r="G286" s="172">
        <v>2.7638688495128156</v>
      </c>
      <c r="H286" s="172">
        <v>2.396600424883724</v>
      </c>
      <c r="I286" s="172">
        <v>2.6883820317956078</v>
      </c>
      <c r="J286" s="172">
        <v>2.8895808746366791</v>
      </c>
      <c r="K286" s="173">
        <v>3.3636086353213819</v>
      </c>
      <c r="L286" s="171">
        <v>0.77103843318496956</v>
      </c>
      <c r="M286" s="172">
        <v>3.5807185284963743</v>
      </c>
      <c r="N286" s="172">
        <v>3.2682112647592416</v>
      </c>
      <c r="O286" s="172">
        <v>4.8198018958486086</v>
      </c>
      <c r="P286" s="172">
        <v>4.7971145155293753</v>
      </c>
      <c r="Q286" s="172">
        <v>3.3104220257500487</v>
      </c>
      <c r="R286" s="172">
        <v>3.5287003728329434</v>
      </c>
      <c r="S286" s="172">
        <v>3.8525525851055842</v>
      </c>
      <c r="T286" s="172">
        <v>4.0684427141969168</v>
      </c>
      <c r="U286" s="173">
        <v>4.2198004552557906</v>
      </c>
      <c r="V286" s="225">
        <v>28.811697070000001</v>
      </c>
    </row>
    <row r="287" spans="1:22" x14ac:dyDescent="0.2">
      <c r="A287" s="226">
        <v>42516</v>
      </c>
      <c r="B287" s="171">
        <v>0.83319241137267386</v>
      </c>
      <c r="C287" s="172">
        <v>2.5143876069387363</v>
      </c>
      <c r="D287" s="172">
        <v>2.3234367775633595</v>
      </c>
      <c r="E287" s="172">
        <v>4.0791660130490772</v>
      </c>
      <c r="F287" s="172">
        <v>4.0845665836898055</v>
      </c>
      <c r="G287" s="172">
        <v>2.8468933545866539</v>
      </c>
      <c r="H287" s="172">
        <v>2.7550369129470296</v>
      </c>
      <c r="I287" s="172">
        <v>2.7725006647266177</v>
      </c>
      <c r="J287" s="172">
        <v>2.8662480579060388</v>
      </c>
      <c r="K287" s="173">
        <v>3.4321346813779279</v>
      </c>
      <c r="L287" s="171">
        <v>0.77103843318496956</v>
      </c>
      <c r="M287" s="172">
        <v>3.5449090517017119</v>
      </c>
      <c r="N287" s="172">
        <v>3.4196372965652433</v>
      </c>
      <c r="O287" s="172">
        <v>4.8547052400530397</v>
      </c>
      <c r="P287" s="172">
        <v>4.8153518315546071</v>
      </c>
      <c r="Q287" s="172">
        <v>3.3151671479489706</v>
      </c>
      <c r="R287" s="172">
        <v>3.7003111514305398</v>
      </c>
      <c r="S287" s="172">
        <v>3.9093662531613282</v>
      </c>
      <c r="T287" s="172">
        <v>4.038767390215197</v>
      </c>
      <c r="U287" s="173">
        <v>4.2481947646157083</v>
      </c>
      <c r="V287" s="225">
        <v>33.871555469999997</v>
      </c>
    </row>
    <row r="288" spans="1:22" x14ac:dyDescent="0.2">
      <c r="A288" s="226">
        <v>42517</v>
      </c>
      <c r="B288" s="171">
        <v>0.83319241137267386</v>
      </c>
      <c r="C288" s="172">
        <v>2.5154101187950308</v>
      </c>
      <c r="D288" s="172">
        <v>2.3390158534669094</v>
      </c>
      <c r="E288" s="172">
        <v>4.074979653630117</v>
      </c>
      <c r="F288" s="172">
        <v>4.0745181626645621</v>
      </c>
      <c r="G288" s="172">
        <v>2.8706147971811857</v>
      </c>
      <c r="H288" s="172">
        <v>2.774954489323834</v>
      </c>
      <c r="I288" s="172">
        <v>2.7864294497343201</v>
      </c>
      <c r="J288" s="172">
        <v>2.94114692786723</v>
      </c>
      <c r="K288" s="173">
        <v>3.4532393666436776</v>
      </c>
      <c r="L288" s="171">
        <v>0.77103843318496956</v>
      </c>
      <c r="M288" s="172">
        <v>3.5510422359728793</v>
      </c>
      <c r="N288" s="172">
        <v>3.2626813393704617</v>
      </c>
      <c r="O288" s="172">
        <v>4.8609016782769716</v>
      </c>
      <c r="P288" s="172">
        <v>4.8587237278099282</v>
      </c>
      <c r="Q288" s="172">
        <v>3.334957441954336</v>
      </c>
      <c r="R288" s="172">
        <v>3.6616304514551001</v>
      </c>
      <c r="S288" s="172">
        <v>3.9037664839433046</v>
      </c>
      <c r="T288" s="172">
        <v>4.1248968641419435</v>
      </c>
      <c r="U288" s="173">
        <v>4.6097789039389676</v>
      </c>
      <c r="V288" s="225">
        <v>27.8784697</v>
      </c>
    </row>
    <row r="289" spans="1:22" x14ac:dyDescent="0.2">
      <c r="A289" s="226">
        <v>42520</v>
      </c>
      <c r="B289" s="171">
        <v>0.83319241137267386</v>
      </c>
      <c r="C289" s="172">
        <v>2.4498129893156095</v>
      </c>
      <c r="D289" s="172">
        <v>2.2886113660801888</v>
      </c>
      <c r="E289" s="172">
        <v>4.0419844342908835</v>
      </c>
      <c r="F289" s="172">
        <v>4.0424749837526637</v>
      </c>
      <c r="G289" s="172">
        <v>2.8146286175851336</v>
      </c>
      <c r="H289" s="172">
        <v>2.7341601457805456</v>
      </c>
      <c r="I289" s="172">
        <v>2.7818678091112625</v>
      </c>
      <c r="J289" s="172">
        <v>2.8401243615776277</v>
      </c>
      <c r="K289" s="173">
        <v>3.4962244284017521</v>
      </c>
      <c r="L289" s="171">
        <v>0.77103843318496956</v>
      </c>
      <c r="M289" s="172">
        <v>3.6816853388384381</v>
      </c>
      <c r="N289" s="172">
        <v>3.1822627294571189</v>
      </c>
      <c r="O289" s="172">
        <v>5.2231150856763326</v>
      </c>
      <c r="P289" s="172">
        <v>4.9307150593736901</v>
      </c>
      <c r="Q289" s="172">
        <v>3.3224190608457307</v>
      </c>
      <c r="R289" s="172">
        <v>3.7331624774616627</v>
      </c>
      <c r="S289" s="172">
        <v>3.9178096712387624</v>
      </c>
      <c r="T289" s="172">
        <v>4.0970842581826421</v>
      </c>
      <c r="U289" s="173">
        <v>4.647270509012313</v>
      </c>
      <c r="V289" s="225">
        <v>31.981082929999999</v>
      </c>
    </row>
    <row r="290" spans="1:22" x14ac:dyDescent="0.2">
      <c r="A290" s="226">
        <v>42521</v>
      </c>
      <c r="B290" s="171">
        <v>0.83319241137267386</v>
      </c>
      <c r="C290" s="172">
        <v>2.4315551750611375</v>
      </c>
      <c r="D290" s="172">
        <v>2.2768130397311839</v>
      </c>
      <c r="E290" s="172">
        <v>4.0158983583384957</v>
      </c>
      <c r="F290" s="172">
        <v>4.0205241738755673</v>
      </c>
      <c r="G290" s="172">
        <v>2.8147278188589993</v>
      </c>
      <c r="H290" s="172">
        <v>2.7363590351669185</v>
      </c>
      <c r="I290" s="172">
        <v>2.8063721593449653</v>
      </c>
      <c r="J290" s="172">
        <v>2.8382019818016988</v>
      </c>
      <c r="K290" s="173">
        <v>3.4209803963768457</v>
      </c>
      <c r="L290" s="171">
        <v>0.77103843318496956</v>
      </c>
      <c r="M290" s="172">
        <v>3.578345768118099</v>
      </c>
      <c r="N290" s="172">
        <v>3.1645288374863303</v>
      </c>
      <c r="O290" s="172">
        <v>5.2231618011971355</v>
      </c>
      <c r="P290" s="172">
        <v>4.9605456453597307</v>
      </c>
      <c r="Q290" s="172">
        <v>3.3226019172645471</v>
      </c>
      <c r="R290" s="172">
        <v>3.7292776809483765</v>
      </c>
      <c r="S290" s="172">
        <v>3.9549814700110009</v>
      </c>
      <c r="T290" s="172">
        <v>4.1010845275328549</v>
      </c>
      <c r="U290" s="173">
        <v>4.2606793109183068</v>
      </c>
      <c r="V290" s="225">
        <v>36.125172470000003</v>
      </c>
    </row>
    <row r="291" spans="1:22" x14ac:dyDescent="0.2">
      <c r="A291" s="226">
        <v>42522</v>
      </c>
      <c r="B291" s="171">
        <v>0.83319241137267386</v>
      </c>
      <c r="C291" s="172">
        <v>2.2795174540203123</v>
      </c>
      <c r="D291" s="172">
        <v>2.7207502376059196</v>
      </c>
      <c r="E291" s="172">
        <v>4.0438262990614593</v>
      </c>
      <c r="F291" s="172">
        <v>4.0523747630656421</v>
      </c>
      <c r="G291" s="172">
        <v>2.8148134411330803</v>
      </c>
      <c r="H291" s="172">
        <v>2.4140750372240887</v>
      </c>
      <c r="I291" s="172">
        <v>3.1549469080274735</v>
      </c>
      <c r="J291" s="172">
        <v>2.8166588298313138</v>
      </c>
      <c r="K291" s="173">
        <v>3.518058308563659</v>
      </c>
      <c r="L291" s="171">
        <v>0.77103843318496956</v>
      </c>
      <c r="M291" s="172">
        <v>3.6260373083159716</v>
      </c>
      <c r="N291" s="172">
        <v>3.3637625101188342</v>
      </c>
      <c r="O291" s="172">
        <v>5.2477527537724233</v>
      </c>
      <c r="P291" s="172">
        <v>4.9624890925132883</v>
      </c>
      <c r="Q291" s="172">
        <v>3.3225970232771473</v>
      </c>
      <c r="R291" s="172">
        <v>3.6287863883990092</v>
      </c>
      <c r="S291" s="172">
        <v>4.0756213295506702</v>
      </c>
      <c r="T291" s="172">
        <v>4.0836570744181708</v>
      </c>
      <c r="U291" s="173">
        <v>4.3362863792683299</v>
      </c>
      <c r="V291" s="225">
        <v>25.99008607</v>
      </c>
    </row>
    <row r="292" spans="1:22" x14ac:dyDescent="0.2">
      <c r="A292" s="226">
        <v>42523</v>
      </c>
      <c r="B292" s="171">
        <v>0.83319241137267386</v>
      </c>
      <c r="C292" s="172">
        <v>2.2443462763354964</v>
      </c>
      <c r="D292" s="172">
        <v>2.6996188350449284</v>
      </c>
      <c r="E292" s="172">
        <v>4.046174955728385</v>
      </c>
      <c r="F292" s="172">
        <v>4.0493700050937678</v>
      </c>
      <c r="G292" s="172">
        <v>2.814914462032041</v>
      </c>
      <c r="H292" s="172">
        <v>2.4215837879645177</v>
      </c>
      <c r="I292" s="172">
        <v>3.2180990149443196</v>
      </c>
      <c r="J292" s="172">
        <v>2.8549123589818057</v>
      </c>
      <c r="K292" s="173">
        <v>3.4433519773256038</v>
      </c>
      <c r="L292" s="171">
        <v>0.77103843318496956</v>
      </c>
      <c r="M292" s="172">
        <v>3.5273128000632537</v>
      </c>
      <c r="N292" s="172">
        <v>3.3819329644767393</v>
      </c>
      <c r="O292" s="172">
        <v>5.2004206804809625</v>
      </c>
      <c r="P292" s="172">
        <v>4.987578166192896</v>
      </c>
      <c r="Q292" s="172">
        <v>3.3224692199899537</v>
      </c>
      <c r="R292" s="172">
        <v>3.7007274167274513</v>
      </c>
      <c r="S292" s="172">
        <v>4.0539985544941102</v>
      </c>
      <c r="T292" s="172">
        <v>4.0358945394005667</v>
      </c>
      <c r="U292" s="173">
        <v>4.5919686700711946</v>
      </c>
      <c r="V292" s="225">
        <v>18.850740380000001</v>
      </c>
    </row>
    <row r="293" spans="1:22" x14ac:dyDescent="0.2">
      <c r="A293" s="226">
        <v>42524</v>
      </c>
      <c r="B293" s="171">
        <v>0.83319241137267386</v>
      </c>
      <c r="C293" s="172">
        <v>2.2434805756935559</v>
      </c>
      <c r="D293" s="172">
        <v>2.6726069042279215</v>
      </c>
      <c r="E293" s="172">
        <v>4.0451725527372702</v>
      </c>
      <c r="F293" s="172">
        <v>4.0531255454625406</v>
      </c>
      <c r="G293" s="172">
        <v>2.8147001857448712</v>
      </c>
      <c r="H293" s="172">
        <v>2.4666152756514852</v>
      </c>
      <c r="I293" s="172">
        <v>3.2143649979223889</v>
      </c>
      <c r="J293" s="172">
        <v>2.822963591723116</v>
      </c>
      <c r="K293" s="173">
        <v>3.3918344729744518</v>
      </c>
      <c r="L293" s="171">
        <v>0.77103843318496956</v>
      </c>
      <c r="M293" s="172">
        <v>3.5292208690966373</v>
      </c>
      <c r="N293" s="172">
        <v>3.3377962500655296</v>
      </c>
      <c r="O293" s="172">
        <v>5.2260850563211951</v>
      </c>
      <c r="P293" s="172">
        <v>4.9664328851608506</v>
      </c>
      <c r="Q293" s="172">
        <v>3.3225734263336775</v>
      </c>
      <c r="R293" s="172">
        <v>3.7481252163895857</v>
      </c>
      <c r="S293" s="172">
        <v>4.1227628517590205</v>
      </c>
      <c r="T293" s="172">
        <v>4.0129667484648506</v>
      </c>
      <c r="U293" s="173">
        <v>4.2149649601911223</v>
      </c>
      <c r="V293" s="225">
        <v>25.266460389999999</v>
      </c>
    </row>
    <row r="294" spans="1:22" x14ac:dyDescent="0.2">
      <c r="A294" s="226">
        <v>42527</v>
      </c>
      <c r="B294" s="171">
        <v>0.83319597765442377</v>
      </c>
      <c r="C294" s="172">
        <v>2.3568837121576336</v>
      </c>
      <c r="D294" s="172">
        <v>3.1870448563798557</v>
      </c>
      <c r="E294" s="172">
        <v>3.9784984096419374</v>
      </c>
      <c r="F294" s="172">
        <v>3.9840856486978011</v>
      </c>
      <c r="G294" s="172">
        <v>2.7678397367415792</v>
      </c>
      <c r="H294" s="172">
        <v>3.2450794413679147</v>
      </c>
      <c r="I294" s="172">
        <v>2.8215495449756793</v>
      </c>
      <c r="J294" s="172">
        <v>2.917526557793249</v>
      </c>
      <c r="K294" s="173">
        <v>3.4159485072546532</v>
      </c>
      <c r="L294" s="171">
        <v>0.7575616565691714</v>
      </c>
      <c r="M294" s="172">
        <v>3.6779590784593239</v>
      </c>
      <c r="N294" s="172">
        <v>3.7705088218601226</v>
      </c>
      <c r="O294" s="172">
        <v>5.1410854355294857</v>
      </c>
      <c r="P294" s="172">
        <v>4.8582761300456969</v>
      </c>
      <c r="Q294" s="172">
        <v>3.3027279324541254</v>
      </c>
      <c r="R294" s="172">
        <v>4.2464810317449411</v>
      </c>
      <c r="S294" s="172">
        <v>4.1262146607817902</v>
      </c>
      <c r="T294" s="172">
        <v>4.1476670835457057</v>
      </c>
      <c r="U294" s="173">
        <v>4.2455906275140967</v>
      </c>
      <c r="V294" s="225">
        <v>37.754270140000003</v>
      </c>
    </row>
    <row r="295" spans="1:22" x14ac:dyDescent="0.2">
      <c r="A295" s="226">
        <v>42528</v>
      </c>
      <c r="B295" s="171">
        <v>0.83319597765442377</v>
      </c>
      <c r="C295" s="172">
        <v>2.318225272328033</v>
      </c>
      <c r="D295" s="172">
        <v>2.6546130084314798</v>
      </c>
      <c r="E295" s="172">
        <v>4.0167837631347076</v>
      </c>
      <c r="F295" s="172">
        <v>4.0141954176881258</v>
      </c>
      <c r="G295" s="172">
        <v>2.7297987785857787</v>
      </c>
      <c r="H295" s="172">
        <v>2.8955341610268772</v>
      </c>
      <c r="I295" s="172">
        <v>2.7643367921939994</v>
      </c>
      <c r="J295" s="172">
        <v>2.84846846457976</v>
      </c>
      <c r="K295" s="173">
        <v>3.4096895507874749</v>
      </c>
      <c r="L295" s="171">
        <v>0.7575616565691714</v>
      </c>
      <c r="M295" s="172">
        <v>3.6215993290243245</v>
      </c>
      <c r="N295" s="172">
        <v>3.3099083613082563</v>
      </c>
      <c r="O295" s="172">
        <v>5.2060174847916629</v>
      </c>
      <c r="P295" s="172">
        <v>4.9278852329720637</v>
      </c>
      <c r="Q295" s="172">
        <v>3.2716624644986019</v>
      </c>
      <c r="R295" s="172">
        <v>3.8454018536370191</v>
      </c>
      <c r="S295" s="172">
        <v>4.0868598844151007</v>
      </c>
      <c r="T295" s="172">
        <v>4.0752369910888584</v>
      </c>
      <c r="U295" s="173">
        <v>4.5890448899070799</v>
      </c>
      <c r="V295" s="225">
        <v>32.796200779999999</v>
      </c>
    </row>
    <row r="296" spans="1:22" x14ac:dyDescent="0.2">
      <c r="A296" s="226">
        <v>42529</v>
      </c>
      <c r="B296" s="171">
        <v>0.83319597765442377</v>
      </c>
      <c r="C296" s="172">
        <v>2.2859704947021924</v>
      </c>
      <c r="D296" s="172">
        <v>2.6652568835083135</v>
      </c>
      <c r="E296" s="172">
        <v>3.9645838515318923</v>
      </c>
      <c r="F296" s="172">
        <v>3.9608648120696115</v>
      </c>
      <c r="G296" s="172">
        <v>2.7288970147686773</v>
      </c>
      <c r="H296" s="172">
        <v>2.8958499950552565</v>
      </c>
      <c r="I296" s="172">
        <v>2.6943268610225184</v>
      </c>
      <c r="J296" s="172">
        <v>2.7862626299210547</v>
      </c>
      <c r="K296" s="173">
        <v>3.3154309270458784</v>
      </c>
      <c r="L296" s="171">
        <v>0.7575616565691714</v>
      </c>
      <c r="M296" s="172">
        <v>3.55219969058715</v>
      </c>
      <c r="N296" s="172">
        <v>3.3133485455711664</v>
      </c>
      <c r="O296" s="172">
        <v>4.9803852727421747</v>
      </c>
      <c r="P296" s="172">
        <v>4.864869844336174</v>
      </c>
      <c r="Q296" s="172">
        <v>3.2511039723752475</v>
      </c>
      <c r="R296" s="172">
        <v>3.8297842185139501</v>
      </c>
      <c r="S296" s="172">
        <v>3.8547575972314401</v>
      </c>
      <c r="T296" s="172">
        <v>4.030197999657898</v>
      </c>
      <c r="U296" s="173">
        <v>4.4978129327580554</v>
      </c>
      <c r="V296" s="225">
        <v>25.527340160000001</v>
      </c>
    </row>
    <row r="297" spans="1:22" x14ac:dyDescent="0.2">
      <c r="A297" s="226">
        <v>42530</v>
      </c>
      <c r="B297" s="171">
        <v>0.78660288291407821</v>
      </c>
      <c r="C297" s="172">
        <v>2.3405552345422382</v>
      </c>
      <c r="D297" s="172">
        <v>2.3811747941045915</v>
      </c>
      <c r="E297" s="172">
        <v>4.2131201082550316</v>
      </c>
      <c r="F297" s="172">
        <v>4.0704373286243634</v>
      </c>
      <c r="G297" s="172">
        <v>2.7738646798156084</v>
      </c>
      <c r="H297" s="172">
        <v>2.5248389670945466</v>
      </c>
      <c r="I297" s="172">
        <v>2.7324694821564535</v>
      </c>
      <c r="J297" s="172">
        <v>2.7414031191787549</v>
      </c>
      <c r="K297" s="173">
        <v>3.4206605550805556</v>
      </c>
      <c r="L297" s="171">
        <v>0.75756709323097826</v>
      </c>
      <c r="M297" s="172">
        <v>3.5771683414069315</v>
      </c>
      <c r="N297" s="172">
        <v>3.5052947016514069</v>
      </c>
      <c r="O297" s="172">
        <v>5.1577162570905726</v>
      </c>
      <c r="P297" s="172">
        <v>4.9387295668335751</v>
      </c>
      <c r="Q297" s="172">
        <v>3.2822873716297862</v>
      </c>
      <c r="R297" s="172">
        <v>3.847593159064155</v>
      </c>
      <c r="S297" s="172">
        <v>3.8985741015386139</v>
      </c>
      <c r="T297" s="172">
        <v>3.98943688642618</v>
      </c>
      <c r="U297" s="173">
        <v>4.5700266968843994</v>
      </c>
      <c r="V297" s="225">
        <v>20.840734300000001</v>
      </c>
    </row>
    <row r="298" spans="1:22" x14ac:dyDescent="0.2">
      <c r="A298" s="226">
        <v>42531</v>
      </c>
      <c r="B298" s="171">
        <v>0.78660288291407821</v>
      </c>
      <c r="C298" s="172">
        <v>2.288402723329904</v>
      </c>
      <c r="D298" s="172">
        <v>2.2625813800969325</v>
      </c>
      <c r="E298" s="172">
        <v>4.183052115139434</v>
      </c>
      <c r="F298" s="172">
        <v>3.9703715666487716</v>
      </c>
      <c r="G298" s="172">
        <v>2.8145562053237976</v>
      </c>
      <c r="H298" s="172">
        <v>2.4314556137854266</v>
      </c>
      <c r="I298" s="172">
        <v>2.5449365380792122</v>
      </c>
      <c r="J298" s="172">
        <v>2.6388636019394687</v>
      </c>
      <c r="K298" s="173">
        <v>3.3797372247548081</v>
      </c>
      <c r="L298" s="171">
        <v>0.75756709323097826</v>
      </c>
      <c r="M298" s="172">
        <v>3.5226353729687738</v>
      </c>
      <c r="N298" s="172">
        <v>3.2715873445307389</v>
      </c>
      <c r="O298" s="172">
        <v>5.1853677334089356</v>
      </c>
      <c r="P298" s="172">
        <v>4.8548998250419571</v>
      </c>
      <c r="Q298" s="172">
        <v>3.3225096371482379</v>
      </c>
      <c r="R298" s="172">
        <v>3.7321302268050789</v>
      </c>
      <c r="S298" s="172">
        <v>3.6843541885412932</v>
      </c>
      <c r="T298" s="172">
        <v>3.8512127674705767</v>
      </c>
      <c r="U298" s="173">
        <v>4.0347174365452148</v>
      </c>
      <c r="V298" s="225">
        <v>28.17705072</v>
      </c>
    </row>
    <row r="299" spans="1:22" x14ac:dyDescent="0.2">
      <c r="A299" s="226">
        <v>42534</v>
      </c>
      <c r="B299" s="171">
        <v>0.78660288291407821</v>
      </c>
      <c r="C299" s="172">
        <v>2.3503511952238303</v>
      </c>
      <c r="D299" s="172">
        <v>2.447147233785099</v>
      </c>
      <c r="E299" s="172">
        <v>4.0521571008707529</v>
      </c>
      <c r="F299" s="172">
        <v>4.0817396391420759</v>
      </c>
      <c r="G299" s="172">
        <v>2.8248812718911807</v>
      </c>
      <c r="H299" s="172">
        <v>2.5893566059775539</v>
      </c>
      <c r="I299" s="172">
        <v>2.8383484950009903</v>
      </c>
      <c r="J299" s="172">
        <v>2.839296200240307</v>
      </c>
      <c r="K299" s="173">
        <v>3.5413246126204152</v>
      </c>
      <c r="L299" s="171">
        <v>0.75756709323097826</v>
      </c>
      <c r="M299" s="172">
        <v>3.5812601254139715</v>
      </c>
      <c r="N299" s="172">
        <v>3.5785129485347453</v>
      </c>
      <c r="O299" s="172">
        <v>5.0591846645435972</v>
      </c>
      <c r="P299" s="172">
        <v>4.9654092638251504</v>
      </c>
      <c r="Q299" s="172">
        <v>3.3448985224371888</v>
      </c>
      <c r="R299" s="172">
        <v>3.872443184259271</v>
      </c>
      <c r="S299" s="172">
        <v>3.9332592036069047</v>
      </c>
      <c r="T299" s="172">
        <v>4.0344365416272661</v>
      </c>
      <c r="U299" s="173">
        <v>4.1601636090552665</v>
      </c>
      <c r="V299" s="225">
        <v>22.181545239999998</v>
      </c>
    </row>
    <row r="300" spans="1:22" x14ac:dyDescent="0.2">
      <c r="A300" s="226">
        <v>42535</v>
      </c>
      <c r="B300" s="171">
        <v>0.78660288291407821</v>
      </c>
      <c r="C300" s="172">
        <v>2.3641121238463891</v>
      </c>
      <c r="D300" s="172">
        <v>2.3630999347508572</v>
      </c>
      <c r="E300" s="172">
        <v>4.070781052460763</v>
      </c>
      <c r="F300" s="172">
        <v>4.1114759511687984</v>
      </c>
      <c r="G300" s="172">
        <v>2.7947265948192217</v>
      </c>
      <c r="H300" s="172">
        <v>2.5521551342851128</v>
      </c>
      <c r="I300" s="172">
        <v>2.7755734747176448</v>
      </c>
      <c r="J300" s="172">
        <v>2.9811125221662973</v>
      </c>
      <c r="K300" s="173">
        <v>3.4638618231581697</v>
      </c>
      <c r="L300" s="171">
        <v>0.75756709323097826</v>
      </c>
      <c r="M300" s="172">
        <v>3.5899177737350385</v>
      </c>
      <c r="N300" s="172">
        <v>3.4508011357975241</v>
      </c>
      <c r="O300" s="172">
        <v>5.0818854538806928</v>
      </c>
      <c r="P300" s="172">
        <v>5.0079050784518371</v>
      </c>
      <c r="Q300" s="172">
        <v>3.3051442165423239</v>
      </c>
      <c r="R300" s="172">
        <v>3.9139344280433535</v>
      </c>
      <c r="S300" s="172">
        <v>3.966121135024149</v>
      </c>
      <c r="T300" s="172">
        <v>4.1756529724274065</v>
      </c>
      <c r="U300" s="173">
        <v>4.5732826646310629</v>
      </c>
      <c r="V300" s="225">
        <v>35.21474328</v>
      </c>
    </row>
    <row r="301" spans="1:22" x14ac:dyDescent="0.2">
      <c r="A301" s="226">
        <v>42536</v>
      </c>
      <c r="B301" s="171">
        <v>0.78660288291407821</v>
      </c>
      <c r="C301" s="172">
        <v>2.4526572780934761</v>
      </c>
      <c r="D301" s="172">
        <v>2.3891699481901156</v>
      </c>
      <c r="E301" s="172">
        <v>4.0464567790476114</v>
      </c>
      <c r="F301" s="172">
        <v>4.0602856904176265</v>
      </c>
      <c r="G301" s="172">
        <v>2.8256134287283863</v>
      </c>
      <c r="H301" s="172">
        <v>2.5515930840392675</v>
      </c>
      <c r="I301" s="172">
        <v>2.8882115181351673</v>
      </c>
      <c r="J301" s="172">
        <v>2.8953728148044755</v>
      </c>
      <c r="K301" s="173">
        <v>3.4576156771157214</v>
      </c>
      <c r="L301" s="171">
        <v>0.75756709323097826</v>
      </c>
      <c r="M301" s="172">
        <v>3.6849075005139027</v>
      </c>
      <c r="N301" s="172">
        <v>3.4122698730553984</v>
      </c>
      <c r="O301" s="172">
        <v>5.0771809084998409</v>
      </c>
      <c r="P301" s="172">
        <v>4.9243974570975908</v>
      </c>
      <c r="Q301" s="172">
        <v>3.3448461082366876</v>
      </c>
      <c r="R301" s="172">
        <v>3.8506904494154068</v>
      </c>
      <c r="S301" s="172">
        <v>3.9869516295137655</v>
      </c>
      <c r="T301" s="172">
        <v>4.0912614594125847</v>
      </c>
      <c r="U301" s="173">
        <v>4.3960959370166348</v>
      </c>
      <c r="V301" s="225">
        <v>27.473956479999998</v>
      </c>
    </row>
    <row r="302" spans="1:22" x14ac:dyDescent="0.2">
      <c r="A302" s="226">
        <v>42537</v>
      </c>
      <c r="B302" s="171">
        <v>0.78660288291407821</v>
      </c>
      <c r="C302" s="172">
        <v>2.298190055460906</v>
      </c>
      <c r="D302" s="172">
        <v>2.2942634056574081</v>
      </c>
      <c r="E302" s="172">
        <v>3.9900830203163267</v>
      </c>
      <c r="F302" s="172">
        <v>4.0418102248285006</v>
      </c>
      <c r="G302" s="172">
        <v>2.7291976678564902</v>
      </c>
      <c r="H302" s="172">
        <v>2.3992017404745685</v>
      </c>
      <c r="I302" s="172">
        <v>2.7591520198164674</v>
      </c>
      <c r="J302" s="172">
        <v>2.8435169821289481</v>
      </c>
      <c r="K302" s="173">
        <v>3.490622459248081</v>
      </c>
      <c r="L302" s="171">
        <v>0.75756709323097826</v>
      </c>
      <c r="M302" s="172">
        <v>3.692810325841311</v>
      </c>
      <c r="N302" s="172">
        <v>3.4017437956655527</v>
      </c>
      <c r="O302" s="172">
        <v>5.0658176611716028</v>
      </c>
      <c r="P302" s="172">
        <v>4.9971184770147516</v>
      </c>
      <c r="Q302" s="172">
        <v>3.3050852799549788</v>
      </c>
      <c r="R302" s="172">
        <v>3.8692443139826089</v>
      </c>
      <c r="S302" s="172">
        <v>3.9754163087722687</v>
      </c>
      <c r="T302" s="172">
        <v>4.0725552888903342</v>
      </c>
      <c r="U302" s="173">
        <v>4.4997771542586564</v>
      </c>
      <c r="V302" s="225">
        <v>31.804756909999998</v>
      </c>
    </row>
    <row r="303" spans="1:22" x14ac:dyDescent="0.2">
      <c r="A303" s="226">
        <v>42541</v>
      </c>
      <c r="B303" s="171">
        <v>0.78659269860074854</v>
      </c>
      <c r="C303" s="172">
        <v>2.4078745688149543</v>
      </c>
      <c r="D303" s="172">
        <v>2.9094786910551833</v>
      </c>
      <c r="E303" s="172">
        <v>4.0372870464316382</v>
      </c>
      <c r="F303" s="172">
        <v>4.0520960924143257</v>
      </c>
      <c r="G303" s="172">
        <v>2.8382910269916404</v>
      </c>
      <c r="H303" s="172">
        <v>3.2558062481567007</v>
      </c>
      <c r="I303" s="172">
        <v>2.7190085059394531</v>
      </c>
      <c r="J303" s="172">
        <v>2.8489729575787375</v>
      </c>
      <c r="K303" s="173">
        <v>3.9096158951418039</v>
      </c>
      <c r="L303" s="171">
        <v>0.75755990292392872</v>
      </c>
      <c r="M303" s="172">
        <v>3.6365824158852504</v>
      </c>
      <c r="N303" s="172">
        <v>3.7575159431023137</v>
      </c>
      <c r="O303" s="172">
        <v>5.2020927486182424</v>
      </c>
      <c r="P303" s="172">
        <v>4.9481022636374359</v>
      </c>
      <c r="Q303" s="172">
        <v>3.3022849966571126</v>
      </c>
      <c r="R303" s="172">
        <v>4.2218388890971754</v>
      </c>
      <c r="S303" s="172">
        <v>3.8441994747557118</v>
      </c>
      <c r="T303" s="172">
        <v>4.0067124983141591</v>
      </c>
      <c r="U303" s="173">
        <v>4.7649819449395769</v>
      </c>
      <c r="V303" s="225">
        <v>25.816971200000001</v>
      </c>
    </row>
    <row r="304" spans="1:22" x14ac:dyDescent="0.2">
      <c r="A304" s="226">
        <v>42542</v>
      </c>
      <c r="B304" s="171">
        <v>0.78659269860074854</v>
      </c>
      <c r="C304" s="172">
        <v>2.3988576846092551</v>
      </c>
      <c r="D304" s="172">
        <v>2.6816702755790418</v>
      </c>
      <c r="E304" s="172">
        <v>3.9923613009625889</v>
      </c>
      <c r="F304" s="172">
        <v>4.0012642120368573</v>
      </c>
      <c r="G304" s="172">
        <v>2.7603715570789551</v>
      </c>
      <c r="H304" s="172">
        <v>2.8983062444373235</v>
      </c>
      <c r="I304" s="172">
        <v>2.7550155757488648</v>
      </c>
      <c r="J304" s="172">
        <v>2.8401015063355475</v>
      </c>
      <c r="K304" s="173">
        <v>3.4229080009221073</v>
      </c>
      <c r="L304" s="171">
        <v>0.75755990292392872</v>
      </c>
      <c r="M304" s="172">
        <v>3.6518793159171352</v>
      </c>
      <c r="N304" s="172">
        <v>3.6022189408130347</v>
      </c>
      <c r="O304" s="172">
        <v>5.1523502397232752</v>
      </c>
      <c r="P304" s="172">
        <v>4.8728670953113129</v>
      </c>
      <c r="Q304" s="172">
        <v>3.2770818146714045</v>
      </c>
      <c r="R304" s="172">
        <v>3.9011390273878681</v>
      </c>
      <c r="S304" s="172">
        <v>3.9114841931486786</v>
      </c>
      <c r="T304" s="172">
        <v>4.0427874724029094</v>
      </c>
      <c r="U304" s="173">
        <v>4.6646682574138287</v>
      </c>
      <c r="V304" s="225">
        <v>28.02836503</v>
      </c>
    </row>
    <row r="305" spans="1:22" x14ac:dyDescent="0.2">
      <c r="A305" s="226">
        <v>42543</v>
      </c>
      <c r="B305" s="171">
        <v>0.78659245021975532</v>
      </c>
      <c r="C305" s="172">
        <v>2.2436038294222804</v>
      </c>
      <c r="D305" s="172">
        <v>2.2868060674587185</v>
      </c>
      <c r="E305" s="172">
        <v>4.0554402808654029</v>
      </c>
      <c r="F305" s="172">
        <v>4.0898781347967539</v>
      </c>
      <c r="G305" s="172">
        <v>2.814197066242742</v>
      </c>
      <c r="H305" s="172">
        <v>2.4266388667818597</v>
      </c>
      <c r="I305" s="172">
        <v>2.7775559658184221</v>
      </c>
      <c r="J305" s="172">
        <v>2.8263562034937677</v>
      </c>
      <c r="K305" s="173">
        <v>3.4181110717513699</v>
      </c>
      <c r="L305" s="171">
        <v>0.75755972756253553</v>
      </c>
      <c r="M305" s="172">
        <v>3.5279810572013131</v>
      </c>
      <c r="N305" s="172">
        <v>3.3378243555486011</v>
      </c>
      <c r="O305" s="172">
        <v>5.2102597645605782</v>
      </c>
      <c r="P305" s="172">
        <v>4.9818968550249698</v>
      </c>
      <c r="Q305" s="172">
        <v>3.4797633709139846</v>
      </c>
      <c r="R305" s="172">
        <v>3.7786969050840256</v>
      </c>
      <c r="S305" s="172">
        <v>3.9016734597736757</v>
      </c>
      <c r="T305" s="172">
        <v>3.9882295430939529</v>
      </c>
      <c r="U305" s="173">
        <v>4.6398171402797326</v>
      </c>
      <c r="V305" s="225">
        <v>27.411266569999999</v>
      </c>
    </row>
    <row r="306" spans="1:22" x14ac:dyDescent="0.2">
      <c r="A306" s="226">
        <v>42544</v>
      </c>
      <c r="B306" s="171">
        <v>0.83319305977807845</v>
      </c>
      <c r="C306" s="172">
        <v>2.3830247130896951</v>
      </c>
      <c r="D306" s="172">
        <v>2.3316427197264917</v>
      </c>
      <c r="E306" s="172">
        <v>4.0880894230256484</v>
      </c>
      <c r="F306" s="172">
        <v>4.0938364450005951</v>
      </c>
      <c r="G306" s="172">
        <v>2.8469450385129464</v>
      </c>
      <c r="H306" s="172">
        <v>2.5183848473253398</v>
      </c>
      <c r="I306" s="172">
        <v>2.7815244958497987</v>
      </c>
      <c r="J306" s="172">
        <v>3.0325067443269895</v>
      </c>
      <c r="K306" s="173">
        <v>3.4988524630732343</v>
      </c>
      <c r="L306" s="171">
        <v>0.75756007828589456</v>
      </c>
      <c r="M306" s="172">
        <v>3.7216482715636512</v>
      </c>
      <c r="N306" s="172">
        <v>3.4238562481161989</v>
      </c>
      <c r="O306" s="172">
        <v>5.2297530721033922</v>
      </c>
      <c r="P306" s="172">
        <v>4.968069504075741</v>
      </c>
      <c r="Q306" s="172">
        <v>3.5132125428846592</v>
      </c>
      <c r="R306" s="172">
        <v>3.9066852413020641</v>
      </c>
      <c r="S306" s="172">
        <v>3.9512756935028293</v>
      </c>
      <c r="T306" s="172">
        <v>4.1514295954900371</v>
      </c>
      <c r="U306" s="173">
        <v>4.3967338584338238</v>
      </c>
      <c r="V306" s="225">
        <v>25.306918140000001</v>
      </c>
    </row>
    <row r="307" spans="1:22" x14ac:dyDescent="0.2">
      <c r="A307" s="226">
        <v>42545</v>
      </c>
      <c r="B307" s="171">
        <v>0.83319241137267386</v>
      </c>
      <c r="C307" s="172">
        <v>3.1088050475463866</v>
      </c>
      <c r="D307" s="172">
        <v>5.8286903683983509</v>
      </c>
      <c r="E307" s="172">
        <v>5.044516771543031</v>
      </c>
      <c r="F307" s="172">
        <v>5.1938072576711143</v>
      </c>
      <c r="G307" s="172">
        <v>3.2445486321103791</v>
      </c>
      <c r="H307" s="172">
        <v>4.5267404217652309</v>
      </c>
      <c r="I307" s="172">
        <v>3.3348404376562635</v>
      </c>
      <c r="J307" s="172">
        <v>3.3525885127268857</v>
      </c>
      <c r="K307" s="173">
        <v>6.1091587286692652</v>
      </c>
      <c r="L307" s="171">
        <v>0.75755972756253553</v>
      </c>
      <c r="M307" s="172">
        <v>4.2829207625703809</v>
      </c>
      <c r="N307" s="172">
        <v>7.2562833404218212</v>
      </c>
      <c r="O307" s="172">
        <v>5.7492526145629581</v>
      </c>
      <c r="P307" s="172">
        <v>5.6750826239585761</v>
      </c>
      <c r="Q307" s="172">
        <v>3.5537796844469933</v>
      </c>
      <c r="R307" s="172">
        <v>5.6466807716758423</v>
      </c>
      <c r="S307" s="172">
        <v>4.1576905556560275</v>
      </c>
      <c r="T307" s="172">
        <v>4.3382641658481411</v>
      </c>
      <c r="U307" s="173">
        <v>6.5433388724215034</v>
      </c>
      <c r="V307" s="225">
        <v>28.471918609999999</v>
      </c>
    </row>
    <row r="308" spans="1:22" x14ac:dyDescent="0.2">
      <c r="A308" s="226">
        <v>42548</v>
      </c>
      <c r="B308" s="171">
        <v>0.83319241137267386</v>
      </c>
      <c r="C308" s="172">
        <v>2.8680724258272021</v>
      </c>
      <c r="D308" s="172">
        <v>4.6394993896820527</v>
      </c>
      <c r="E308" s="172">
        <v>4.7195339876205376</v>
      </c>
      <c r="F308" s="172">
        <v>4.7070646893526167</v>
      </c>
      <c r="G308" s="172">
        <v>3.1790942504483253</v>
      </c>
      <c r="H308" s="172">
        <v>3.5206950259723313</v>
      </c>
      <c r="I308" s="172">
        <v>3.0780156641304464</v>
      </c>
      <c r="J308" s="172">
        <v>3.2153132073070809</v>
      </c>
      <c r="K308" s="173">
        <v>3.7829558377509875</v>
      </c>
      <c r="L308" s="171">
        <v>0.75755972756253553</v>
      </c>
      <c r="M308" s="172">
        <v>4.2852573087416941</v>
      </c>
      <c r="N308" s="172">
        <v>5.5565971573342834</v>
      </c>
      <c r="O308" s="172">
        <v>5.2845182460856561</v>
      </c>
      <c r="P308" s="172">
        <v>5.2797980616877833</v>
      </c>
      <c r="Q308" s="172">
        <v>3.5741851825147966</v>
      </c>
      <c r="R308" s="172">
        <v>4.8658065157149135</v>
      </c>
      <c r="S308" s="172">
        <v>4.2893949030078282</v>
      </c>
      <c r="T308" s="172">
        <v>4.3917954247925799</v>
      </c>
      <c r="U308" s="173">
        <v>5.2207330291477332</v>
      </c>
      <c r="V308" s="225">
        <v>31.037055710000001</v>
      </c>
    </row>
    <row r="309" spans="1:22" x14ac:dyDescent="0.2">
      <c r="A309" s="226">
        <v>42549</v>
      </c>
      <c r="B309" s="171">
        <v>0.83319241137267386</v>
      </c>
      <c r="C309" s="172">
        <v>2.9171815603786149</v>
      </c>
      <c r="D309" s="172">
        <v>3.7865732871532414</v>
      </c>
      <c r="E309" s="172">
        <v>4.7579759511690636</v>
      </c>
      <c r="F309" s="172">
        <v>4.7628860950663743</v>
      </c>
      <c r="G309" s="172">
        <v>3.2113036519781226</v>
      </c>
      <c r="H309" s="172">
        <v>3.5724022040536192</v>
      </c>
      <c r="I309" s="172">
        <v>3.1616963534270277</v>
      </c>
      <c r="J309" s="172">
        <v>3.1817191033164218</v>
      </c>
      <c r="K309" s="173">
        <v>3.8295772754632731</v>
      </c>
      <c r="L309" s="171">
        <v>0.75755972756253553</v>
      </c>
      <c r="M309" s="172">
        <v>3.8195511531990243</v>
      </c>
      <c r="N309" s="172">
        <v>4.5743418512983327</v>
      </c>
      <c r="O309" s="172">
        <v>5.2536233218723005</v>
      </c>
      <c r="P309" s="172">
        <v>5.2577885863636551</v>
      </c>
      <c r="Q309" s="172">
        <v>3.4993245814413281</v>
      </c>
      <c r="R309" s="172">
        <v>4.3802987678791769</v>
      </c>
      <c r="S309" s="172">
        <v>3.8432761325069946</v>
      </c>
      <c r="T309" s="172">
        <v>4.0031375786255685</v>
      </c>
      <c r="U309" s="173">
        <v>3.9722622964729393</v>
      </c>
      <c r="V309" s="225">
        <v>30.072576779999999</v>
      </c>
    </row>
    <row r="310" spans="1:22" x14ac:dyDescent="0.2">
      <c r="A310" s="226">
        <v>42550</v>
      </c>
      <c r="B310" s="171">
        <v>0.83319241137267386</v>
      </c>
      <c r="C310" s="172">
        <v>2.7012742077811809</v>
      </c>
      <c r="D310" s="172">
        <v>2.6254495747783948</v>
      </c>
      <c r="E310" s="172">
        <v>4.3959431857348275</v>
      </c>
      <c r="F310" s="172">
        <v>4.3397477276058458</v>
      </c>
      <c r="G310" s="172">
        <v>3.0705647720926814</v>
      </c>
      <c r="H310" s="172">
        <v>2.826250842750778</v>
      </c>
      <c r="I310" s="172">
        <v>3.0491180169951178</v>
      </c>
      <c r="J310" s="172">
        <v>3.180119951157498</v>
      </c>
      <c r="K310" s="173">
        <v>3.7242055057497212</v>
      </c>
      <c r="L310" s="171">
        <v>0.75755972756253553</v>
      </c>
      <c r="M310" s="172">
        <v>3.6702500121102979</v>
      </c>
      <c r="N310" s="172">
        <v>3.8539611460378875</v>
      </c>
      <c r="O310" s="172">
        <v>4.9820345249974345</v>
      </c>
      <c r="P310" s="172">
        <v>4.8775424983218656</v>
      </c>
      <c r="Q310" s="172">
        <v>3.4688463520622563</v>
      </c>
      <c r="R310" s="172">
        <v>3.8213711851665209</v>
      </c>
      <c r="S310" s="172">
        <v>3.8487018123591938</v>
      </c>
      <c r="T310" s="172">
        <v>4.0420920613655422</v>
      </c>
      <c r="U310" s="173">
        <v>4.2369710595403385</v>
      </c>
      <c r="V310" s="225">
        <v>28.373751339999998</v>
      </c>
    </row>
    <row r="311" spans="1:22" x14ac:dyDescent="0.2">
      <c r="A311" s="226">
        <v>42551</v>
      </c>
      <c r="B311" s="171">
        <v>0.83319241137267386</v>
      </c>
      <c r="C311" s="172">
        <v>2.6145038470221103</v>
      </c>
      <c r="D311" s="172">
        <v>2.6217494784629558</v>
      </c>
      <c r="E311" s="172">
        <v>4.3941866265946548</v>
      </c>
      <c r="F311" s="172">
        <v>4.4005011379771348</v>
      </c>
      <c r="G311" s="172">
        <v>3.1551239898421048</v>
      </c>
      <c r="H311" s="172">
        <v>2.787779632895119</v>
      </c>
      <c r="I311" s="172">
        <v>3.1061262101932989</v>
      </c>
      <c r="J311" s="172">
        <v>3.1636415896037695</v>
      </c>
      <c r="K311" s="173">
        <v>3.7402959476993578</v>
      </c>
      <c r="L311" s="171">
        <v>0.75755972756253553</v>
      </c>
      <c r="M311" s="172">
        <v>3.6255615636085778</v>
      </c>
      <c r="N311" s="172">
        <v>3.8358943077185046</v>
      </c>
      <c r="O311" s="172">
        <v>5.2317691243162381</v>
      </c>
      <c r="P311" s="172">
        <v>4.9728703176316857</v>
      </c>
      <c r="Q311" s="172">
        <v>3.4795208872150085</v>
      </c>
      <c r="R311" s="172">
        <v>3.7519207182225949</v>
      </c>
      <c r="S311" s="172">
        <v>3.8848711559057825</v>
      </c>
      <c r="T311" s="172">
        <v>4.0280820529121959</v>
      </c>
      <c r="U311" s="173">
        <v>4.5598152551311815</v>
      </c>
      <c r="V311" s="225">
        <v>38.930378650000002</v>
      </c>
    </row>
    <row r="312" spans="1:22" x14ac:dyDescent="0.2">
      <c r="A312" s="226">
        <v>42552</v>
      </c>
      <c r="B312" s="171">
        <v>0.83319241137267386</v>
      </c>
      <c r="C312" s="172">
        <v>2.619517976777586</v>
      </c>
      <c r="D312" s="172">
        <v>2.687289230885562</v>
      </c>
      <c r="E312" s="172">
        <v>4.410847756087855</v>
      </c>
      <c r="F312" s="172">
        <v>4.3952233114651573</v>
      </c>
      <c r="G312" s="172">
        <v>3.1552096917336026</v>
      </c>
      <c r="H312" s="172">
        <v>2.7685521222590337</v>
      </c>
      <c r="I312" s="172">
        <v>3.090713864376248</v>
      </c>
      <c r="J312" s="172">
        <v>3.1582906398035133</v>
      </c>
      <c r="K312" s="173">
        <v>3.7634124063530789</v>
      </c>
      <c r="L312" s="171">
        <v>0.75755972756253553</v>
      </c>
      <c r="M312" s="172">
        <v>3.5266186819162506</v>
      </c>
      <c r="N312" s="172">
        <v>3.9662387832505828</v>
      </c>
      <c r="O312" s="172">
        <v>5.2540812583403147</v>
      </c>
      <c r="P312" s="172">
        <v>4.9386175851296832</v>
      </c>
      <c r="Q312" s="172">
        <v>3.5000380897275307</v>
      </c>
      <c r="R312" s="172">
        <v>3.708662188960965</v>
      </c>
      <c r="S312" s="172">
        <v>3.881437281693362</v>
      </c>
      <c r="T312" s="172">
        <v>4.0267278191488547</v>
      </c>
      <c r="U312" s="173">
        <v>4.5752201172166194</v>
      </c>
      <c r="V312" s="225">
        <v>27.49635417</v>
      </c>
    </row>
    <row r="313" spans="1:22" x14ac:dyDescent="0.2">
      <c r="A313" s="226">
        <v>42555</v>
      </c>
      <c r="B313" s="171">
        <v>0.83319241137267386</v>
      </c>
      <c r="C313" s="172">
        <v>2.606311078496657</v>
      </c>
      <c r="D313" s="172">
        <v>2.6124431300675681</v>
      </c>
      <c r="E313" s="172">
        <v>4.4210929367027294</v>
      </c>
      <c r="F313" s="172">
        <v>4.3905989012058662</v>
      </c>
      <c r="G313" s="172">
        <v>3.1562957192855867</v>
      </c>
      <c r="H313" s="172">
        <v>2.7741759757088729</v>
      </c>
      <c r="I313" s="172">
        <v>3.0483547098507158</v>
      </c>
      <c r="J313" s="172">
        <v>3.2089657949970869</v>
      </c>
      <c r="K313" s="173">
        <v>3.7415770372384864</v>
      </c>
      <c r="L313" s="171">
        <v>0.75755972756253553</v>
      </c>
      <c r="M313" s="172">
        <v>3.637651418291739</v>
      </c>
      <c r="N313" s="172">
        <v>3.3041915363972101</v>
      </c>
      <c r="O313" s="172">
        <v>5.2472443223737537</v>
      </c>
      <c r="P313" s="172">
        <v>4.9851904331022707</v>
      </c>
      <c r="Q313" s="172">
        <v>3.3030390962688507</v>
      </c>
      <c r="R313" s="172">
        <v>3.8326136122366421</v>
      </c>
      <c r="S313" s="172">
        <v>3.981240886220792</v>
      </c>
      <c r="T313" s="172">
        <v>4.0712382993821015</v>
      </c>
      <c r="U313" s="173">
        <v>4.2621179844407662</v>
      </c>
      <c r="V313" s="225">
        <v>28.157631899999998</v>
      </c>
    </row>
    <row r="314" spans="1:22" x14ac:dyDescent="0.2">
      <c r="A314" s="226">
        <v>42557</v>
      </c>
      <c r="B314" s="171">
        <v>0.83319241137267386</v>
      </c>
      <c r="C314" s="172">
        <v>2.5981799272353974</v>
      </c>
      <c r="D314" s="172">
        <v>2.8955420842614643</v>
      </c>
      <c r="E314" s="172">
        <v>4.4311986176039371</v>
      </c>
      <c r="F314" s="172">
        <v>4.3972073245472538</v>
      </c>
      <c r="G314" s="172">
        <v>3.156005562764375</v>
      </c>
      <c r="H314" s="172">
        <v>2.8026673214063882</v>
      </c>
      <c r="I314" s="172">
        <v>3.0981949017381774</v>
      </c>
      <c r="J314" s="172">
        <v>3.1412044431835628</v>
      </c>
      <c r="K314" s="173">
        <v>4.0441160973438794</v>
      </c>
      <c r="L314" s="171">
        <v>0.75755972756253553</v>
      </c>
      <c r="M314" s="172">
        <v>3.6213183178607622</v>
      </c>
      <c r="N314" s="172">
        <v>3.9543347831172047</v>
      </c>
      <c r="O314" s="172">
        <v>5.264765968862311</v>
      </c>
      <c r="P314" s="172">
        <v>4.9451609929045093</v>
      </c>
      <c r="Q314" s="172">
        <v>3.5207939587104327</v>
      </c>
      <c r="R314" s="172">
        <v>3.8185479972386189</v>
      </c>
      <c r="S314" s="172">
        <v>3.8108971728753858</v>
      </c>
      <c r="T314" s="172">
        <v>4.007634292910593</v>
      </c>
      <c r="U314" s="173">
        <v>4.6453861462750767</v>
      </c>
      <c r="V314" s="225">
        <v>31.888210659999999</v>
      </c>
    </row>
    <row r="315" spans="1:22" x14ac:dyDescent="0.2">
      <c r="A315" s="226">
        <v>42558</v>
      </c>
      <c r="B315" s="171">
        <v>0.83319241137267386</v>
      </c>
      <c r="C315" s="172">
        <v>2.5860991001690792</v>
      </c>
      <c r="D315" s="172">
        <v>2.619293283893029</v>
      </c>
      <c r="E315" s="172">
        <v>4.4020079889394674</v>
      </c>
      <c r="F315" s="172">
        <v>4.4373943233463207</v>
      </c>
      <c r="G315" s="172">
        <v>3.1558997764712227</v>
      </c>
      <c r="H315" s="172">
        <v>2.7678095396750244</v>
      </c>
      <c r="I315" s="172">
        <v>3.0659159357398686</v>
      </c>
      <c r="J315" s="172">
        <v>3.1641273335022633</v>
      </c>
      <c r="K315" s="173">
        <v>3.7299372353637743</v>
      </c>
      <c r="L315" s="171">
        <v>0.75755972756253553</v>
      </c>
      <c r="M315" s="172">
        <v>3.611376740913137</v>
      </c>
      <c r="N315" s="172">
        <v>3.3670625615511951</v>
      </c>
      <c r="O315" s="172">
        <v>5.132448288490437</v>
      </c>
      <c r="P315" s="172">
        <v>5.0122898048986722</v>
      </c>
      <c r="Q315" s="172">
        <v>3.500957583999762</v>
      </c>
      <c r="R315" s="172">
        <v>3.697267813448549</v>
      </c>
      <c r="S315" s="172">
        <v>3.7913005118293026</v>
      </c>
      <c r="T315" s="172">
        <v>4.0257264880946968</v>
      </c>
      <c r="U315" s="173">
        <v>4.5114883413587847</v>
      </c>
      <c r="V315" s="225">
        <v>28.400808120000001</v>
      </c>
    </row>
    <row r="316" spans="1:22" x14ac:dyDescent="0.2">
      <c r="A316" s="226">
        <v>42559</v>
      </c>
      <c r="B316" s="171">
        <v>0.83319241137267386</v>
      </c>
      <c r="C316" s="172">
        <v>2.601958539392494</v>
      </c>
      <c r="D316" s="172">
        <v>2.6182057903568237</v>
      </c>
      <c r="E316" s="172">
        <v>4.4114221015781183</v>
      </c>
      <c r="F316" s="172">
        <v>4.4166001027429873</v>
      </c>
      <c r="G316" s="172">
        <v>3.1556354816772405</v>
      </c>
      <c r="H316" s="172">
        <v>2.7509436118746842</v>
      </c>
      <c r="I316" s="172">
        <v>3.045135281467116</v>
      </c>
      <c r="J316" s="172">
        <v>3.2296147147152019</v>
      </c>
      <c r="K316" s="173">
        <v>3.7415382672469106</v>
      </c>
      <c r="L316" s="171">
        <v>0.75755972756253553</v>
      </c>
      <c r="M316" s="172">
        <v>3.6354647596130185</v>
      </c>
      <c r="N316" s="172">
        <v>3.3193581745282059</v>
      </c>
      <c r="O316" s="172">
        <v>5.1370032525398761</v>
      </c>
      <c r="P316" s="172">
        <v>4.9655821498320449</v>
      </c>
      <c r="Q316" s="172">
        <v>3.5205480722821889</v>
      </c>
      <c r="R316" s="172">
        <v>3.654924685727297</v>
      </c>
      <c r="S316" s="172">
        <v>3.8564325149591578</v>
      </c>
      <c r="T316" s="172">
        <v>4.0978343165822055</v>
      </c>
      <c r="U316" s="173">
        <v>4.5232296123615994</v>
      </c>
      <c r="V316" s="225">
        <v>34.524964240000003</v>
      </c>
    </row>
    <row r="317" spans="1:22" x14ac:dyDescent="0.2">
      <c r="A317" s="226">
        <v>42562</v>
      </c>
      <c r="B317" s="171">
        <v>0.83332428599683139</v>
      </c>
      <c r="C317" s="172">
        <v>2.6037304227868581</v>
      </c>
      <c r="D317" s="172">
        <v>2.5866675326466377</v>
      </c>
      <c r="E317" s="172">
        <v>4.353058673131196</v>
      </c>
      <c r="F317" s="172">
        <v>4.3422972755116298</v>
      </c>
      <c r="G317" s="172">
        <v>3.0710510317362871</v>
      </c>
      <c r="H317" s="172">
        <v>2.7671348162345497</v>
      </c>
      <c r="I317" s="172">
        <v>3.0294008688846383</v>
      </c>
      <c r="J317" s="172">
        <v>3.1512379111024331</v>
      </c>
      <c r="K317" s="173">
        <v>3.7559022852843045</v>
      </c>
      <c r="L317" s="171">
        <v>0.77114828408653791</v>
      </c>
      <c r="M317" s="172">
        <v>3.5769045730225586</v>
      </c>
      <c r="N317" s="172">
        <v>3.2830043293848736</v>
      </c>
      <c r="O317" s="172">
        <v>5.0679917446570997</v>
      </c>
      <c r="P317" s="172">
        <v>4.8823555993034375</v>
      </c>
      <c r="Q317" s="172">
        <v>3.4685748160227448</v>
      </c>
      <c r="R317" s="172">
        <v>3.6676330290029946</v>
      </c>
      <c r="S317" s="172">
        <v>3.7649246962119878</v>
      </c>
      <c r="T317" s="172">
        <v>4.1043491453414243</v>
      </c>
      <c r="U317" s="173">
        <v>4.8548651509510377</v>
      </c>
      <c r="V317" s="225">
        <v>29.772890149999998</v>
      </c>
    </row>
    <row r="318" spans="1:22" x14ac:dyDescent="0.2">
      <c r="A318" s="226">
        <v>42563</v>
      </c>
      <c r="B318" s="171">
        <v>0.83333698689492119</v>
      </c>
      <c r="C318" s="172">
        <v>2.5929536055988942</v>
      </c>
      <c r="D318" s="172">
        <v>2.6179590168066178</v>
      </c>
      <c r="E318" s="172">
        <v>4.4101581920373532</v>
      </c>
      <c r="F318" s="172">
        <v>4.3859644331982466</v>
      </c>
      <c r="G318" s="172">
        <v>3.1547571638194087</v>
      </c>
      <c r="H318" s="172">
        <v>2.7508689226843224</v>
      </c>
      <c r="I318" s="172">
        <v>3.0853614069460584</v>
      </c>
      <c r="J318" s="172">
        <v>3.174967602526102</v>
      </c>
      <c r="K318" s="173">
        <v>3.7638548537722571</v>
      </c>
      <c r="L318" s="171">
        <v>0.77114910830322192</v>
      </c>
      <c r="M318" s="172">
        <v>3.5073757315063312</v>
      </c>
      <c r="N318" s="172">
        <v>3.3440575375842343</v>
      </c>
      <c r="O318" s="172">
        <v>5.1345284827921454</v>
      </c>
      <c r="P318" s="172">
        <v>4.9400701352213341</v>
      </c>
      <c r="Q318" s="172">
        <v>3.5002489320789443</v>
      </c>
      <c r="R318" s="172">
        <v>3.6562153763588796</v>
      </c>
      <c r="S318" s="172">
        <v>3.7863947529609603</v>
      </c>
      <c r="T318" s="172">
        <v>3.975370708134589</v>
      </c>
      <c r="U318" s="173">
        <v>4.5791968735926725</v>
      </c>
      <c r="V318" s="225">
        <v>23.951756320000001</v>
      </c>
    </row>
    <row r="319" spans="1:22" x14ac:dyDescent="0.2">
      <c r="A319" s="226">
        <v>42564</v>
      </c>
      <c r="B319" s="171">
        <v>0.83327721779261377</v>
      </c>
      <c r="C319" s="172">
        <v>2.59602254918329</v>
      </c>
      <c r="D319" s="172">
        <v>2.7219511228102502</v>
      </c>
      <c r="E319" s="172">
        <v>4.3992257005169213</v>
      </c>
      <c r="F319" s="172">
        <v>4.4038197791260485</v>
      </c>
      <c r="G319" s="172">
        <v>3.1555790609959367</v>
      </c>
      <c r="H319" s="172">
        <v>2.7667907401039917</v>
      </c>
      <c r="I319" s="172">
        <v>3.0489130736011636</v>
      </c>
      <c r="J319" s="172">
        <v>3.1929433816978938</v>
      </c>
      <c r="K319" s="173">
        <v>3.7365444545321607</v>
      </c>
      <c r="L319" s="171">
        <v>0.77115191982118603</v>
      </c>
      <c r="M319" s="172">
        <v>3.5715207567699974</v>
      </c>
      <c r="N319" s="172">
        <v>3.467595759879412</v>
      </c>
      <c r="O319" s="172">
        <v>5.1479137964270478</v>
      </c>
      <c r="P319" s="172">
        <v>4.977434235488059</v>
      </c>
      <c r="Q319" s="172">
        <v>3.5002679095803813</v>
      </c>
      <c r="R319" s="172">
        <v>3.7928815633777013</v>
      </c>
      <c r="S319" s="172">
        <v>3.7545372021206203</v>
      </c>
      <c r="T319" s="172">
        <v>3.9760189776597135</v>
      </c>
      <c r="U319" s="173">
        <v>4.2803209013363004</v>
      </c>
      <c r="V319" s="225">
        <v>28.450858230000001</v>
      </c>
    </row>
    <row r="320" spans="1:22" x14ac:dyDescent="0.2">
      <c r="A320" s="226">
        <v>42565</v>
      </c>
      <c r="B320" s="171">
        <v>0.83327721779261377</v>
      </c>
      <c r="C320" s="172">
        <v>2.613667197738903</v>
      </c>
      <c r="D320" s="172">
        <v>2.6300690598861456</v>
      </c>
      <c r="E320" s="172">
        <v>4.3968222423820018</v>
      </c>
      <c r="F320" s="172">
        <v>4.4012613616364895</v>
      </c>
      <c r="G320" s="172">
        <v>3.1554153295555181</v>
      </c>
      <c r="H320" s="172">
        <v>2.7702578009116254</v>
      </c>
      <c r="I320" s="172">
        <v>3.0731695391747857</v>
      </c>
      <c r="J320" s="172">
        <v>3.2121142226087342</v>
      </c>
      <c r="K320" s="173">
        <v>3.8676009544286556</v>
      </c>
      <c r="L320" s="171">
        <v>0.77115191982118603</v>
      </c>
      <c r="M320" s="172">
        <v>3.5576873858177875</v>
      </c>
      <c r="N320" s="172">
        <v>3.3292049315298402</v>
      </c>
      <c r="O320" s="172">
        <v>5.1152711048589063</v>
      </c>
      <c r="P320" s="172">
        <v>4.9695951662237254</v>
      </c>
      <c r="Q320" s="172">
        <v>3.5001519076296881</v>
      </c>
      <c r="R320" s="172">
        <v>3.7031391978811268</v>
      </c>
      <c r="S320" s="172">
        <v>3.824914113344732</v>
      </c>
      <c r="T320" s="172">
        <v>4.0537474635262063</v>
      </c>
      <c r="U320" s="173">
        <v>4.3875630529953904</v>
      </c>
      <c r="V320" s="225">
        <v>25.299460610000001</v>
      </c>
    </row>
    <row r="321" spans="1:22" x14ac:dyDescent="0.2">
      <c r="A321" s="226">
        <v>42566</v>
      </c>
      <c r="B321" s="171">
        <v>0.83333211389354567</v>
      </c>
      <c r="C321" s="172">
        <v>2.6472357108189986</v>
      </c>
      <c r="D321" s="172">
        <v>2.5761429690868303</v>
      </c>
      <c r="E321" s="172">
        <v>4.3620837336696239</v>
      </c>
      <c r="F321" s="172">
        <v>4.3554677261761174</v>
      </c>
      <c r="G321" s="172">
        <v>3.0700713694014796</v>
      </c>
      <c r="H321" s="172">
        <v>2.7545692369215544</v>
      </c>
      <c r="I321" s="172">
        <v>3.0431052128723715</v>
      </c>
      <c r="J321" s="172">
        <v>3.1408352355833524</v>
      </c>
      <c r="K321" s="173">
        <v>3.6956116209939962</v>
      </c>
      <c r="L321" s="171">
        <v>0.7711464726379339</v>
      </c>
      <c r="M321" s="172">
        <v>3.5267500203098465</v>
      </c>
      <c r="N321" s="172">
        <v>3.2820278846620723</v>
      </c>
      <c r="O321" s="172">
        <v>5.0556357425649425</v>
      </c>
      <c r="P321" s="172">
        <v>4.9464871824025272</v>
      </c>
      <c r="Q321" s="172">
        <v>3.4689479960780134</v>
      </c>
      <c r="R321" s="172">
        <v>3.6440551452609342</v>
      </c>
      <c r="S321" s="172">
        <v>3.8050107925521917</v>
      </c>
      <c r="T321" s="172">
        <v>4.0770154402480765</v>
      </c>
      <c r="U321" s="173">
        <v>4.6078624365737664</v>
      </c>
      <c r="V321" s="225">
        <v>34.670874980000001</v>
      </c>
    </row>
    <row r="322" spans="1:22" x14ac:dyDescent="0.2">
      <c r="A322" s="226">
        <v>42569</v>
      </c>
      <c r="B322" s="171">
        <v>0.83333211389354567</v>
      </c>
      <c r="C322" s="172">
        <v>2.6709929790683438</v>
      </c>
      <c r="D322" s="172">
        <v>2.6844816432476848</v>
      </c>
      <c r="E322" s="172">
        <v>4.5015857601555158</v>
      </c>
      <c r="F322" s="172">
        <v>4.4756034148115003</v>
      </c>
      <c r="G322" s="172">
        <v>3.2206300499543579</v>
      </c>
      <c r="H322" s="172">
        <v>2.8507225138312156</v>
      </c>
      <c r="I322" s="172">
        <v>3.1363214384527938</v>
      </c>
      <c r="J322" s="172">
        <v>3.2683762449651774</v>
      </c>
      <c r="K322" s="173">
        <v>3.8885815875965632</v>
      </c>
      <c r="L322" s="171">
        <v>0.7711464726379339</v>
      </c>
      <c r="M322" s="172">
        <v>3.551281550500704</v>
      </c>
      <c r="N322" s="172">
        <v>3.3601267286956253</v>
      </c>
      <c r="O322" s="172">
        <v>5.2056819335386244</v>
      </c>
      <c r="P322" s="172">
        <v>5.0066379723406031</v>
      </c>
      <c r="Q322" s="172">
        <v>3.5543980855906021</v>
      </c>
      <c r="R322" s="172">
        <v>3.7455125751324645</v>
      </c>
      <c r="S322" s="172">
        <v>3.8306162343348866</v>
      </c>
      <c r="T322" s="172">
        <v>4.1490205579735866</v>
      </c>
      <c r="U322" s="173">
        <v>4.7489725609324633</v>
      </c>
      <c r="V322" s="225">
        <v>46.526817039999997</v>
      </c>
    </row>
    <row r="323" spans="1:22" x14ac:dyDescent="0.2">
      <c r="A323" s="226">
        <v>42570</v>
      </c>
      <c r="B323" s="171">
        <v>0.83332269343075893</v>
      </c>
      <c r="C323" s="172">
        <v>2.6575056289304877</v>
      </c>
      <c r="D323" s="172">
        <v>2.6930336587796555</v>
      </c>
      <c r="E323" s="172">
        <v>4.5042561495161113</v>
      </c>
      <c r="F323" s="172">
        <v>4.4732420248459892</v>
      </c>
      <c r="G323" s="172">
        <v>3.2207235543032255</v>
      </c>
      <c r="H323" s="172">
        <v>2.8294486854912706</v>
      </c>
      <c r="I323" s="172">
        <v>3.4477358550595469</v>
      </c>
      <c r="J323" s="172">
        <v>3.2119017414497137</v>
      </c>
      <c r="K323" s="173">
        <v>3.8158876256767131</v>
      </c>
      <c r="L323" s="171">
        <v>0.77114137738276201</v>
      </c>
      <c r="M323" s="172">
        <v>3.5942476662584899</v>
      </c>
      <c r="N323" s="172">
        <v>3.3207834748885916</v>
      </c>
      <c r="O323" s="172">
        <v>5.1847643352147159</v>
      </c>
      <c r="P323" s="172">
        <v>5.03854257258301</v>
      </c>
      <c r="Q323" s="172">
        <v>3.5544474449130568</v>
      </c>
      <c r="R323" s="172">
        <v>3.8462310704155964</v>
      </c>
      <c r="S323" s="172">
        <v>4.2043555531272956</v>
      </c>
      <c r="T323" s="172">
        <v>4.0647385235862918</v>
      </c>
      <c r="U323" s="173">
        <v>4.3663743361361487</v>
      </c>
      <c r="V323" s="225">
        <v>24.569459040000002</v>
      </c>
    </row>
    <row r="324" spans="1:22" x14ac:dyDescent="0.2">
      <c r="A324" s="226">
        <v>42571</v>
      </c>
      <c r="B324" s="171">
        <v>0.83330320246857748</v>
      </c>
      <c r="C324" s="172">
        <v>2.7023700783857927</v>
      </c>
      <c r="D324" s="172">
        <v>2.5471329430014902</v>
      </c>
      <c r="E324" s="172">
        <v>4.3768370446768099</v>
      </c>
      <c r="F324" s="172">
        <v>4.3343433802136184</v>
      </c>
      <c r="G324" s="172">
        <v>3.0702776426829996</v>
      </c>
      <c r="H324" s="172">
        <v>2.7787606250527692</v>
      </c>
      <c r="I324" s="172">
        <v>3.0502492373962826</v>
      </c>
      <c r="J324" s="172">
        <v>3.0735330221865258</v>
      </c>
      <c r="K324" s="173">
        <v>3.7321318305740627</v>
      </c>
      <c r="L324" s="171">
        <v>0.77114694157301233</v>
      </c>
      <c r="M324" s="172">
        <v>3.6684482741981035</v>
      </c>
      <c r="N324" s="172">
        <v>3.1624773871727077</v>
      </c>
      <c r="O324" s="172">
        <v>5.0705032020212402</v>
      </c>
      <c r="P324" s="172">
        <v>5.1611600232884989</v>
      </c>
      <c r="Q324" s="172">
        <v>3.4687959589528372</v>
      </c>
      <c r="R324" s="172">
        <v>3.9193091704393788</v>
      </c>
      <c r="S324" s="172">
        <v>3.8611377047056474</v>
      </c>
      <c r="T324" s="172">
        <v>4.0223097012392541</v>
      </c>
      <c r="U324" s="173">
        <v>4.6700107005261637</v>
      </c>
      <c r="V324" s="225">
        <v>36.662876949999998</v>
      </c>
    </row>
    <row r="325" spans="1:22" x14ac:dyDescent="0.2">
      <c r="A325" s="226">
        <v>42572</v>
      </c>
      <c r="B325" s="171">
        <v>0.81712875572165677</v>
      </c>
      <c r="C325" s="172">
        <v>2.6265397263949968</v>
      </c>
      <c r="D325" s="172">
        <v>2.5812372390003331</v>
      </c>
      <c r="E325" s="172">
        <v>4.3864731221851105</v>
      </c>
      <c r="F325" s="172">
        <v>4.3705747427253048</v>
      </c>
      <c r="G325" s="172">
        <v>3.0768865610350704</v>
      </c>
      <c r="H325" s="172">
        <v>2.7462151001798292</v>
      </c>
      <c r="I325" s="172">
        <v>3.0168955330208673</v>
      </c>
      <c r="J325" s="172">
        <v>3.1761334888687784</v>
      </c>
      <c r="K325" s="173">
        <v>3.7356326211225492</v>
      </c>
      <c r="L325" s="171">
        <v>0.75766823595057842</v>
      </c>
      <c r="M325" s="172">
        <v>3.5944172856465606</v>
      </c>
      <c r="N325" s="172">
        <v>3.2775726865095494</v>
      </c>
      <c r="O325" s="172">
        <v>5.0751650451372994</v>
      </c>
      <c r="P325" s="172">
        <v>5.1613130543221288</v>
      </c>
      <c r="Q325" s="172">
        <v>3.4688471783469783</v>
      </c>
      <c r="R325" s="172">
        <v>3.7982820131946098</v>
      </c>
      <c r="S325" s="172">
        <v>3.8705831045132926</v>
      </c>
      <c r="T325" s="172">
        <v>4.0896255335039733</v>
      </c>
      <c r="U325" s="173">
        <v>4.9854876404247683</v>
      </c>
      <c r="V325" s="225">
        <v>25.228348279999999</v>
      </c>
    </row>
    <row r="326" spans="1:22" x14ac:dyDescent="0.2">
      <c r="A326" s="226">
        <v>42573</v>
      </c>
      <c r="B326" s="171">
        <v>0.81711477047101311</v>
      </c>
      <c r="C326" s="172">
        <v>2.6085194189687724</v>
      </c>
      <c r="D326" s="172">
        <v>2.6229658449129469</v>
      </c>
      <c r="E326" s="172">
        <v>4.3578331709975853</v>
      </c>
      <c r="F326" s="172">
        <v>4.3351520574035671</v>
      </c>
      <c r="G326" s="172">
        <v>3.0785755599759956</v>
      </c>
      <c r="H326" s="172">
        <v>2.7527904726588299</v>
      </c>
      <c r="I326" s="172">
        <v>3.0190918249540379</v>
      </c>
      <c r="J326" s="172">
        <v>3.2663222021504295</v>
      </c>
      <c r="K326" s="173">
        <v>3.6255407158386745</v>
      </c>
      <c r="L326" s="171">
        <v>0.77136204572257805</v>
      </c>
      <c r="M326" s="172">
        <v>3.5730411386443843</v>
      </c>
      <c r="N326" s="172">
        <v>3.3209868561846334</v>
      </c>
      <c r="O326" s="172">
        <v>5.0401257522775369</v>
      </c>
      <c r="P326" s="172">
        <v>5.1293394851736984</v>
      </c>
      <c r="Q326" s="172">
        <v>3.4687860779327475</v>
      </c>
      <c r="R326" s="172">
        <v>3.8196305126995114</v>
      </c>
      <c r="S326" s="172">
        <v>3.8533563762794851</v>
      </c>
      <c r="T326" s="172">
        <v>4.1513407045826609</v>
      </c>
      <c r="U326" s="173">
        <v>4.5616092216216027</v>
      </c>
      <c r="V326" s="225">
        <v>28.20084928</v>
      </c>
    </row>
    <row r="327" spans="1:22" x14ac:dyDescent="0.2">
      <c r="A327" s="226">
        <v>42576</v>
      </c>
      <c r="B327" s="171">
        <v>0.83345068413523948</v>
      </c>
      <c r="C327" s="172">
        <v>2.7243569847689648</v>
      </c>
      <c r="D327" s="172">
        <v>2.688180529609713</v>
      </c>
      <c r="E327" s="172">
        <v>4.4653152162135772</v>
      </c>
      <c r="F327" s="172">
        <v>4.3999757458643662</v>
      </c>
      <c r="G327" s="172">
        <v>3.1678864426909348</v>
      </c>
      <c r="H327" s="172">
        <v>2.9335092452866065</v>
      </c>
      <c r="I327" s="172">
        <v>3.1942810745283694</v>
      </c>
      <c r="J327" s="172">
        <v>3.2587194800529771</v>
      </c>
      <c r="K327" s="173">
        <v>3.8090494385891853</v>
      </c>
      <c r="L327" s="171">
        <v>0.78495064686514315</v>
      </c>
      <c r="M327" s="172">
        <v>3.6459641017125559</v>
      </c>
      <c r="N327" s="172">
        <v>3.4389613384006199</v>
      </c>
      <c r="O327" s="172">
        <v>5.1748945005678788</v>
      </c>
      <c r="P327" s="172">
        <v>5.2002623061371365</v>
      </c>
      <c r="Q327" s="172">
        <v>3.5626518709686237</v>
      </c>
      <c r="R327" s="172">
        <v>3.8872644866137214</v>
      </c>
      <c r="S327" s="172">
        <v>3.9868109697783312</v>
      </c>
      <c r="T327" s="172">
        <v>4.1937153330240173</v>
      </c>
      <c r="U327" s="173">
        <v>4.3650492756115771</v>
      </c>
      <c r="V327" s="225">
        <v>26.475933959999999</v>
      </c>
    </row>
    <row r="328" spans="1:22" x14ac:dyDescent="0.2">
      <c r="A328" s="226">
        <v>42577</v>
      </c>
      <c r="B328" s="171">
        <v>0.83345783963062559</v>
      </c>
      <c r="C328" s="172">
        <v>2.725696979773427</v>
      </c>
      <c r="D328" s="172">
        <v>2.6993910394056697</v>
      </c>
      <c r="E328" s="172">
        <v>4.4517840522051033</v>
      </c>
      <c r="F328" s="172">
        <v>4.4120646916388147</v>
      </c>
      <c r="G328" s="172">
        <v>3.16929028030638</v>
      </c>
      <c r="H328" s="172">
        <v>2.8275636947557352</v>
      </c>
      <c r="I328" s="172">
        <v>3.1704297094092921</v>
      </c>
      <c r="J328" s="172">
        <v>3.2910614068508237</v>
      </c>
      <c r="K328" s="173">
        <v>3.9711864897530793</v>
      </c>
      <c r="L328" s="171">
        <v>0.78494603040311606</v>
      </c>
      <c r="M328" s="172">
        <v>3.5575877529687276</v>
      </c>
      <c r="N328" s="172">
        <v>3.3044502215413227</v>
      </c>
      <c r="O328" s="172">
        <v>5.1495373447432948</v>
      </c>
      <c r="P328" s="172">
        <v>5.2022043436048593</v>
      </c>
      <c r="Q328" s="172">
        <v>3.5627865026809311</v>
      </c>
      <c r="R328" s="172">
        <v>3.859357422123201</v>
      </c>
      <c r="S328" s="172">
        <v>3.9466706515808134</v>
      </c>
      <c r="T328" s="172">
        <v>4.1834669916887739</v>
      </c>
      <c r="U328" s="173">
        <v>4.4938723929645379</v>
      </c>
      <c r="V328" s="225">
        <v>35.311131060000001</v>
      </c>
    </row>
    <row r="329" spans="1:22" x14ac:dyDescent="0.2">
      <c r="A329" s="226">
        <v>42578</v>
      </c>
      <c r="B329" s="171">
        <v>0.83345653859338342</v>
      </c>
      <c r="C329" s="172">
        <v>2.6958838522052564</v>
      </c>
      <c r="D329" s="172">
        <v>2.581894124176864</v>
      </c>
      <c r="E329" s="172">
        <v>4.3654041959319665</v>
      </c>
      <c r="F329" s="172">
        <v>4.4024570429852998</v>
      </c>
      <c r="G329" s="172">
        <v>3.1032059454032166</v>
      </c>
      <c r="H329" s="172">
        <v>2.8188627154812176</v>
      </c>
      <c r="I329" s="172">
        <v>3.082578238055846</v>
      </c>
      <c r="J329" s="172">
        <v>3.2413736328433913</v>
      </c>
      <c r="K329" s="173">
        <v>3.8294349718818195</v>
      </c>
      <c r="L329" s="171">
        <v>0.78494523904476188</v>
      </c>
      <c r="M329" s="172">
        <v>3.5958707804088905</v>
      </c>
      <c r="N329" s="172">
        <v>3.2118957197066824</v>
      </c>
      <c r="O329" s="172">
        <v>5.0739290100120336</v>
      </c>
      <c r="P329" s="172">
        <v>4.8375074200807147</v>
      </c>
      <c r="Q329" s="172">
        <v>3.4946533899209009</v>
      </c>
      <c r="R329" s="172">
        <v>3.8040740580666879</v>
      </c>
      <c r="S329" s="172">
        <v>3.7841158763570317</v>
      </c>
      <c r="T329" s="172">
        <v>4.1390672586084341</v>
      </c>
      <c r="U329" s="173">
        <v>4.9957516159114546</v>
      </c>
      <c r="V329" s="225">
        <v>29.639291060000001</v>
      </c>
    </row>
    <row r="330" spans="1:22" x14ac:dyDescent="0.2">
      <c r="A330" s="226">
        <v>42579</v>
      </c>
      <c r="B330" s="171">
        <v>0.83346076702630367</v>
      </c>
      <c r="C330" s="172">
        <v>2.6602680665905938</v>
      </c>
      <c r="D330" s="172">
        <v>2.6553265916545938</v>
      </c>
      <c r="E330" s="172">
        <v>4.4310205314949096</v>
      </c>
      <c r="F330" s="172">
        <v>4.4165728394864692</v>
      </c>
      <c r="G330" s="172">
        <v>3.1440475723821804</v>
      </c>
      <c r="H330" s="172">
        <v>2.8489231242020727</v>
      </c>
      <c r="I330" s="172">
        <v>3.0832364851152656</v>
      </c>
      <c r="J330" s="172">
        <v>3.187727902609514</v>
      </c>
      <c r="K330" s="173">
        <v>3.7965961626738922</v>
      </c>
      <c r="L330" s="171">
        <v>0.78494781099701216</v>
      </c>
      <c r="M330" s="172">
        <v>3.5563507134177605</v>
      </c>
      <c r="N330" s="172">
        <v>3.2468185323656495</v>
      </c>
      <c r="O330" s="172">
        <v>5.5141725421375094</v>
      </c>
      <c r="P330" s="172">
        <v>4.9539894650898093</v>
      </c>
      <c r="Q330" s="172">
        <v>3.5329478969580137</v>
      </c>
      <c r="R330" s="172">
        <v>3.8384393886893329</v>
      </c>
      <c r="S330" s="172">
        <v>3.9277804772693004</v>
      </c>
      <c r="T330" s="172">
        <v>4.0889534821236841</v>
      </c>
      <c r="U330" s="173">
        <v>4.6929549750795818</v>
      </c>
      <c r="V330" s="225">
        <v>31.966509970000001</v>
      </c>
    </row>
    <row r="331" spans="1:22" x14ac:dyDescent="0.2">
      <c r="A331" s="226">
        <v>42580</v>
      </c>
      <c r="B331" s="171">
        <v>0.83346434507072686</v>
      </c>
      <c r="C331" s="172">
        <v>2.7788644996253864</v>
      </c>
      <c r="D331" s="172">
        <v>2.6540151663060438</v>
      </c>
      <c r="E331" s="172">
        <v>4.4386988146385358</v>
      </c>
      <c r="F331" s="172">
        <v>4.4622688362325089</v>
      </c>
      <c r="G331" s="172">
        <v>3.1367121541426752</v>
      </c>
      <c r="H331" s="172">
        <v>2.8538787652596307</v>
      </c>
      <c r="I331" s="172">
        <v>3.0510861886361922</v>
      </c>
      <c r="J331" s="172">
        <v>3.1924914340032444</v>
      </c>
      <c r="K331" s="173">
        <v>3.8752472994688425</v>
      </c>
      <c r="L331" s="171">
        <v>0.78494998734914334</v>
      </c>
      <c r="M331" s="172">
        <v>3.6388958762428061</v>
      </c>
      <c r="N331" s="172">
        <v>3.355342128714597</v>
      </c>
      <c r="O331" s="172">
        <v>5.2699727307673117</v>
      </c>
      <c r="P331" s="172">
        <v>5.0526538704360453</v>
      </c>
      <c r="Q331" s="172">
        <v>3.5356523346812843</v>
      </c>
      <c r="R331" s="172">
        <v>3.8721532883621648</v>
      </c>
      <c r="S331" s="172">
        <v>3.8405109487367621</v>
      </c>
      <c r="T331" s="172">
        <v>4.1059557732950553</v>
      </c>
      <c r="U331" s="173">
        <v>4.4202494412891715</v>
      </c>
      <c r="V331" s="225">
        <v>33.450718639999998</v>
      </c>
    </row>
    <row r="332" spans="1:22" x14ac:dyDescent="0.2">
      <c r="A332" s="226">
        <v>42583</v>
      </c>
      <c r="B332" s="171">
        <v>0.83347020032864272</v>
      </c>
      <c r="C332" s="172">
        <v>2.6400437293845904</v>
      </c>
      <c r="D332" s="172">
        <v>2.6209112321702355</v>
      </c>
      <c r="E332" s="172">
        <v>4.4355653690227355</v>
      </c>
      <c r="F332" s="172">
        <v>4.5594817961793535</v>
      </c>
      <c r="G332" s="172">
        <v>3.0973303860154591</v>
      </c>
      <c r="H332" s="172">
        <v>2.7943358696853302</v>
      </c>
      <c r="I332" s="172">
        <v>3.1479636485215656</v>
      </c>
      <c r="J332" s="172">
        <v>3.2514684783761338</v>
      </c>
      <c r="K332" s="173">
        <v>3.7203371620290886</v>
      </c>
      <c r="L332" s="171">
        <v>0.78495354882039858</v>
      </c>
      <c r="M332" s="172">
        <v>3.4920912109382036</v>
      </c>
      <c r="N332" s="172">
        <v>3.3229489315842113</v>
      </c>
      <c r="O332" s="172">
        <v>5.2926981229167609</v>
      </c>
      <c r="P332" s="172">
        <v>5.1040057741910543</v>
      </c>
      <c r="Q332" s="172">
        <v>3.4885208006979309</v>
      </c>
      <c r="R332" s="172">
        <v>3.7346014420815288</v>
      </c>
      <c r="S332" s="172">
        <v>3.897188378028325</v>
      </c>
      <c r="T332" s="172">
        <v>4.1610466115046778</v>
      </c>
      <c r="U332" s="173">
        <v>4.2777703059738021</v>
      </c>
      <c r="V332" s="225">
        <v>37.266366040000001</v>
      </c>
    </row>
    <row r="333" spans="1:22" x14ac:dyDescent="0.2">
      <c r="A333" s="226">
        <v>42585</v>
      </c>
      <c r="B333" s="171">
        <v>0.83340807664672312</v>
      </c>
      <c r="C333" s="172">
        <v>2.7483962952816587</v>
      </c>
      <c r="D333" s="172">
        <v>2.6620381277482794</v>
      </c>
      <c r="E333" s="172">
        <v>4.4653977488336434</v>
      </c>
      <c r="F333" s="172">
        <v>4.4173407993588247</v>
      </c>
      <c r="G333" s="172">
        <v>3.134207213295535</v>
      </c>
      <c r="H333" s="172">
        <v>2.7952375161847636</v>
      </c>
      <c r="I333" s="172">
        <v>3.0821843839890692</v>
      </c>
      <c r="J333" s="172">
        <v>3.320914537549355</v>
      </c>
      <c r="K333" s="173">
        <v>3.8310835371725176</v>
      </c>
      <c r="L333" s="171">
        <v>0.78495532963412995</v>
      </c>
      <c r="M333" s="172">
        <v>3.7574497618114067</v>
      </c>
      <c r="N333" s="172">
        <v>3.3431464782563878</v>
      </c>
      <c r="O333" s="172">
        <v>5.3022345118622463</v>
      </c>
      <c r="P333" s="172">
        <v>5.2065812985919493</v>
      </c>
      <c r="Q333" s="172">
        <v>3.5085833103646791</v>
      </c>
      <c r="R333" s="172">
        <v>3.7711341100529658</v>
      </c>
      <c r="S333" s="172">
        <v>4.0048786463674917</v>
      </c>
      <c r="T333" s="172">
        <v>4.3035948135816904</v>
      </c>
      <c r="U333" s="173">
        <v>4.3353885765264168</v>
      </c>
      <c r="V333" s="225">
        <v>28.795647410000001</v>
      </c>
    </row>
    <row r="334" spans="1:22" x14ac:dyDescent="0.2">
      <c r="A334" s="226">
        <v>42586</v>
      </c>
      <c r="B334" s="171">
        <v>0.83340807664672312</v>
      </c>
      <c r="C334" s="172">
        <v>2.6063028896103182</v>
      </c>
      <c r="D334" s="172">
        <v>2.8541801244951701</v>
      </c>
      <c r="E334" s="172">
        <v>4.4214381615506158</v>
      </c>
      <c r="F334" s="172">
        <v>4.4245407275705837</v>
      </c>
      <c r="G334" s="172">
        <v>3.1555826107083194</v>
      </c>
      <c r="H334" s="172">
        <v>2.8297382951544399</v>
      </c>
      <c r="I334" s="172">
        <v>3.1928412710310572</v>
      </c>
      <c r="J334" s="172">
        <v>3.3714321133739249</v>
      </c>
      <c r="K334" s="173">
        <v>3.7682603509719073</v>
      </c>
      <c r="L334" s="171">
        <v>0.78495532963412995</v>
      </c>
      <c r="M334" s="172">
        <v>3.6318413915890435</v>
      </c>
      <c r="N334" s="172">
        <v>3.5571226490034569</v>
      </c>
      <c r="O334" s="172">
        <v>5.2560646466291665</v>
      </c>
      <c r="P334" s="172">
        <v>5.2713884557547894</v>
      </c>
      <c r="Q334" s="172">
        <v>3.5001695954588867</v>
      </c>
      <c r="R334" s="172">
        <v>3.8575211311186983</v>
      </c>
      <c r="S334" s="172">
        <v>4.0767380846794881</v>
      </c>
      <c r="T334" s="172">
        <v>4.359230374954941</v>
      </c>
      <c r="U334" s="173">
        <v>4.5881201329788937</v>
      </c>
      <c r="V334" s="225">
        <v>31.37818656</v>
      </c>
    </row>
    <row r="335" spans="1:22" x14ac:dyDescent="0.2">
      <c r="A335" s="226">
        <v>42587</v>
      </c>
      <c r="B335" s="171">
        <v>0.83340807664672312</v>
      </c>
      <c r="C335" s="172">
        <v>2.8827314916987086</v>
      </c>
      <c r="D335" s="172">
        <v>2.676174271527795</v>
      </c>
      <c r="E335" s="172">
        <v>4.4882292781751545</v>
      </c>
      <c r="F335" s="172">
        <v>4.4689473218413989</v>
      </c>
      <c r="G335" s="172">
        <v>3.1653153093150128</v>
      </c>
      <c r="H335" s="172">
        <v>2.8866488873328984</v>
      </c>
      <c r="I335" s="172">
        <v>3.198972855266633</v>
      </c>
      <c r="J335" s="172">
        <v>3.2685999671770025</v>
      </c>
      <c r="K335" s="173">
        <v>3.8193177961575002</v>
      </c>
      <c r="L335" s="171">
        <v>0.78495532963412995</v>
      </c>
      <c r="M335" s="172">
        <v>3.925358057213407</v>
      </c>
      <c r="N335" s="172">
        <v>3.3360024911777111</v>
      </c>
      <c r="O335" s="172">
        <v>5.3198534777780822</v>
      </c>
      <c r="P335" s="172">
        <v>5.3017448698753151</v>
      </c>
      <c r="Q335" s="172">
        <v>3.5489558115348117</v>
      </c>
      <c r="R335" s="172">
        <v>3.9633366276808477</v>
      </c>
      <c r="S335" s="172">
        <v>4.11917616313373</v>
      </c>
      <c r="T335" s="172">
        <v>4.3139589735466721</v>
      </c>
      <c r="U335" s="173">
        <v>4.6361722696765719</v>
      </c>
      <c r="V335" s="225">
        <v>28.722378469999999</v>
      </c>
    </row>
    <row r="336" spans="1:22" x14ac:dyDescent="0.2">
      <c r="A336" s="226">
        <v>42590</v>
      </c>
      <c r="B336" s="171">
        <v>0.83340807664672312</v>
      </c>
      <c r="C336" s="172">
        <v>2.6229758767885292</v>
      </c>
      <c r="D336" s="172">
        <v>2.5986526154972878</v>
      </c>
      <c r="E336" s="172">
        <v>4.3789312370741973</v>
      </c>
      <c r="F336" s="172">
        <v>4.4092968694773411</v>
      </c>
      <c r="G336" s="172">
        <v>3.1211777428054654</v>
      </c>
      <c r="H336" s="172">
        <v>2.8068405192111228</v>
      </c>
      <c r="I336" s="172">
        <v>3.0378708193649273</v>
      </c>
      <c r="J336" s="172">
        <v>3.2359920806980349</v>
      </c>
      <c r="K336" s="173">
        <v>3.7323732467668442</v>
      </c>
      <c r="L336" s="171">
        <v>0.78495532963412995</v>
      </c>
      <c r="M336" s="172">
        <v>3.7971801533097573</v>
      </c>
      <c r="N336" s="172">
        <v>3.2993140710390976</v>
      </c>
      <c r="O336" s="172">
        <v>5.2288961432085825</v>
      </c>
      <c r="P336" s="172">
        <v>5.2179428652018061</v>
      </c>
      <c r="Q336" s="172">
        <v>3.4917997425309508</v>
      </c>
      <c r="R336" s="172">
        <v>3.9511778232058803</v>
      </c>
      <c r="S336" s="172">
        <v>4.0778846263212882</v>
      </c>
      <c r="T336" s="172">
        <v>4.4134505142598108</v>
      </c>
      <c r="U336" s="173">
        <v>4.8557489169197456</v>
      </c>
      <c r="V336" s="225">
        <v>26.37271243</v>
      </c>
    </row>
    <row r="337" spans="1:22" x14ac:dyDescent="0.2">
      <c r="A337" s="226">
        <v>42591</v>
      </c>
      <c r="B337" s="171">
        <v>0.8334188089995479</v>
      </c>
      <c r="C337" s="172">
        <v>2.6231194743353923</v>
      </c>
      <c r="D337" s="172">
        <v>2.5977351730752098</v>
      </c>
      <c r="E337" s="172">
        <v>4.3537694279464159</v>
      </c>
      <c r="F337" s="172">
        <v>4.356029606306314</v>
      </c>
      <c r="G337" s="172">
        <v>3.0957260947698781</v>
      </c>
      <c r="H337" s="172">
        <v>2.8233340556456663</v>
      </c>
      <c r="I337" s="172">
        <v>3.0105295985001641</v>
      </c>
      <c r="J337" s="172">
        <v>3.1541054577291163</v>
      </c>
      <c r="K337" s="173">
        <v>3.6903349539649968</v>
      </c>
      <c r="L337" s="171">
        <v>0.78496185973000276</v>
      </c>
      <c r="M337" s="172">
        <v>3.571632999943843</v>
      </c>
      <c r="N337" s="172">
        <v>3.2397444766268904</v>
      </c>
      <c r="O337" s="172">
        <v>5.1941551057230066</v>
      </c>
      <c r="P337" s="172">
        <v>5.1753486199387257</v>
      </c>
      <c r="Q337" s="172">
        <v>3.4899956016289191</v>
      </c>
      <c r="R337" s="172">
        <v>3.7855851204211199</v>
      </c>
      <c r="S337" s="172">
        <v>3.877600323442294</v>
      </c>
      <c r="T337" s="172">
        <v>4.1172117031113302</v>
      </c>
      <c r="U337" s="173">
        <v>4.3861642480907337</v>
      </c>
      <c r="V337" s="225">
        <v>24.135600950000001</v>
      </c>
    </row>
    <row r="338" spans="1:22" x14ac:dyDescent="0.2">
      <c r="A338" s="226">
        <v>42592</v>
      </c>
      <c r="B338" s="171">
        <v>0.83345588808110693</v>
      </c>
      <c r="C338" s="172">
        <v>2.6664295213411817</v>
      </c>
      <c r="D338" s="172">
        <v>2.5511648193894976</v>
      </c>
      <c r="E338" s="172">
        <v>4.3590068321318372</v>
      </c>
      <c r="F338" s="172">
        <v>4.367679913637855</v>
      </c>
      <c r="G338" s="172">
        <v>3.0958609380661417</v>
      </c>
      <c r="H338" s="172">
        <v>2.7568974191632756</v>
      </c>
      <c r="I338" s="172">
        <v>3.0106541322417781</v>
      </c>
      <c r="J338" s="172">
        <v>3.1708010070415917</v>
      </c>
      <c r="K338" s="173">
        <v>3.6694937007988981</v>
      </c>
      <c r="L338" s="171">
        <v>0.78494484336944126</v>
      </c>
      <c r="M338" s="172">
        <v>3.7014451917185904</v>
      </c>
      <c r="N338" s="172">
        <v>3.2537393981108518</v>
      </c>
      <c r="O338" s="172">
        <v>5.1976880957250122</v>
      </c>
      <c r="P338" s="172">
        <v>5.1840401784714878</v>
      </c>
      <c r="Q338" s="172">
        <v>3.4904805735104869</v>
      </c>
      <c r="R338" s="172">
        <v>3.7878917112254609</v>
      </c>
      <c r="S338" s="172">
        <v>4.0007762292658393</v>
      </c>
      <c r="T338" s="172">
        <v>4.2652006236360105</v>
      </c>
      <c r="U338" s="173">
        <v>4.3816170153336449</v>
      </c>
      <c r="V338" s="225">
        <v>29.086406</v>
      </c>
    </row>
    <row r="339" spans="1:22" x14ac:dyDescent="0.2">
      <c r="A339" s="226">
        <v>42593</v>
      </c>
      <c r="B339" s="171">
        <v>0.83345653859338342</v>
      </c>
      <c r="C339" s="172">
        <v>2.6946691068829889</v>
      </c>
      <c r="D339" s="172">
        <v>2.6144720186648933</v>
      </c>
      <c r="E339" s="172">
        <v>4.4642529561826878</v>
      </c>
      <c r="F339" s="172">
        <v>4.3748087690542095</v>
      </c>
      <c r="G339" s="172">
        <v>3.1550092660455933</v>
      </c>
      <c r="H339" s="172">
        <v>2.7593934147284367</v>
      </c>
      <c r="I339" s="172">
        <v>3.0651996749150867</v>
      </c>
      <c r="J339" s="172">
        <v>3.1626310002198919</v>
      </c>
      <c r="K339" s="173">
        <v>3.7556384915833085</v>
      </c>
      <c r="L339" s="171">
        <v>0.78495420758349965</v>
      </c>
      <c r="M339" s="172">
        <v>3.7226820117524446</v>
      </c>
      <c r="N339" s="172">
        <v>3.3255719807460351</v>
      </c>
      <c r="O339" s="172">
        <v>5.3102689630285402</v>
      </c>
      <c r="P339" s="172">
        <v>5.1869159170998396</v>
      </c>
      <c r="Q339" s="172">
        <v>3.5000321447961329</v>
      </c>
      <c r="R339" s="172">
        <v>3.8012880387432388</v>
      </c>
      <c r="S339" s="172">
        <v>3.9589411703473942</v>
      </c>
      <c r="T339" s="172">
        <v>4.1959801479062664</v>
      </c>
      <c r="U339" s="173">
        <v>4.4050461615713123</v>
      </c>
      <c r="V339" s="225">
        <v>27.675373189999998</v>
      </c>
    </row>
    <row r="340" spans="1:22" x14ac:dyDescent="0.2">
      <c r="A340" s="226">
        <v>42594</v>
      </c>
      <c r="B340" s="171">
        <v>0.83345621333671738</v>
      </c>
      <c r="C340" s="172">
        <v>2.6574580069006242</v>
      </c>
      <c r="D340" s="172">
        <v>2.6092776471448533</v>
      </c>
      <c r="E340" s="172">
        <v>4.3483722871907533</v>
      </c>
      <c r="F340" s="172">
        <v>4.419972515161354</v>
      </c>
      <c r="G340" s="172">
        <v>3.1012851600170164</v>
      </c>
      <c r="H340" s="172">
        <v>2.8234630552708664</v>
      </c>
      <c r="I340" s="172">
        <v>3.0092791114240875</v>
      </c>
      <c r="J340" s="172">
        <v>3.3586591068481546</v>
      </c>
      <c r="K340" s="173">
        <v>3.68492912138221</v>
      </c>
      <c r="L340" s="171">
        <v>0.78495400976034968</v>
      </c>
      <c r="M340" s="172">
        <v>3.6876947853165682</v>
      </c>
      <c r="N340" s="172">
        <v>3.3225117710418406</v>
      </c>
      <c r="O340" s="172">
        <v>5.1802806534178236</v>
      </c>
      <c r="P340" s="172">
        <v>5.2707717282775786</v>
      </c>
      <c r="Q340" s="172">
        <v>3.4947210106255326</v>
      </c>
      <c r="R340" s="172">
        <v>3.8216169459352436</v>
      </c>
      <c r="S340" s="172">
        <v>3.988778502599883</v>
      </c>
      <c r="T340" s="172">
        <v>4.3578451387972708</v>
      </c>
      <c r="U340" s="173">
        <v>4.6726149766770435</v>
      </c>
      <c r="V340" s="225">
        <v>32.29264302</v>
      </c>
    </row>
    <row r="341" spans="1:22" x14ac:dyDescent="0.2">
      <c r="A341" s="226">
        <v>42597</v>
      </c>
      <c r="B341" s="171">
        <v>0.83346141757031611</v>
      </c>
      <c r="C341" s="172">
        <v>2.6066922987672188</v>
      </c>
      <c r="D341" s="172">
        <v>2.608209076419377</v>
      </c>
      <c r="E341" s="172">
        <v>4.3946438573591085</v>
      </c>
      <c r="F341" s="172">
        <v>4.3849417896461329</v>
      </c>
      <c r="G341" s="172">
        <v>3.1568477471634937</v>
      </c>
      <c r="H341" s="172">
        <v>2.7734505101949116</v>
      </c>
      <c r="I341" s="172">
        <v>3.0823157750853825</v>
      </c>
      <c r="J341" s="172">
        <v>3.1800819719500049</v>
      </c>
      <c r="K341" s="173">
        <v>3.7484526250386239</v>
      </c>
      <c r="L341" s="171">
        <v>0.78495717500782869</v>
      </c>
      <c r="M341" s="172">
        <v>3.5569750130394557</v>
      </c>
      <c r="N341" s="172">
        <v>3.2524324324125882</v>
      </c>
      <c r="O341" s="172">
        <v>5.2485655813328194</v>
      </c>
      <c r="P341" s="172">
        <v>5.199738075941311</v>
      </c>
      <c r="Q341" s="172">
        <v>3.500160523529118</v>
      </c>
      <c r="R341" s="172">
        <v>3.7160027990071591</v>
      </c>
      <c r="S341" s="172">
        <v>3.8117522214862021</v>
      </c>
      <c r="T341" s="172">
        <v>4.0394524029007224</v>
      </c>
      <c r="U341" s="173">
        <v>4.3990259837949006</v>
      </c>
      <c r="V341" s="225">
        <v>26.749379640000001</v>
      </c>
    </row>
    <row r="342" spans="1:22" x14ac:dyDescent="0.2">
      <c r="A342" s="226">
        <v>42598</v>
      </c>
      <c r="B342" s="171">
        <v>0.83346532092324321</v>
      </c>
      <c r="C342" s="172">
        <v>2.6418131272805154</v>
      </c>
      <c r="D342" s="172">
        <v>2.599104003555182</v>
      </c>
      <c r="E342" s="172">
        <v>4.46565903819676</v>
      </c>
      <c r="F342" s="172">
        <v>4.3943286054298403</v>
      </c>
      <c r="G342" s="172">
        <v>3.1560372114851214</v>
      </c>
      <c r="H342" s="172">
        <v>2.7634522671137951</v>
      </c>
      <c r="I342" s="172">
        <v>3.0966671446522538</v>
      </c>
      <c r="J342" s="172">
        <v>3.1746050379592932</v>
      </c>
      <c r="K342" s="173">
        <v>3.7648639398096266</v>
      </c>
      <c r="L342" s="171">
        <v>0.78495954905139254</v>
      </c>
      <c r="M342" s="172">
        <v>3.5572103090191494</v>
      </c>
      <c r="N342" s="172">
        <v>3.325159291888903</v>
      </c>
      <c r="O342" s="172">
        <v>5.3114391767187099</v>
      </c>
      <c r="P342" s="172">
        <v>5.1850424720199149</v>
      </c>
      <c r="Q342" s="172">
        <v>3.5206701131297709</v>
      </c>
      <c r="R342" s="172">
        <v>3.9553297029189891</v>
      </c>
      <c r="S342" s="172">
        <v>3.8937503899056551</v>
      </c>
      <c r="T342" s="172">
        <v>3.967440528061303</v>
      </c>
      <c r="U342" s="173">
        <v>4.4132800477380068</v>
      </c>
      <c r="V342" s="225">
        <v>25.90454136</v>
      </c>
    </row>
    <row r="343" spans="1:22" x14ac:dyDescent="0.2">
      <c r="A343" s="226">
        <v>42599</v>
      </c>
      <c r="B343" s="171">
        <v>0.83346434507072686</v>
      </c>
      <c r="C343" s="172">
        <v>2.6250793626813302</v>
      </c>
      <c r="D343" s="172">
        <v>2.68683866654656</v>
      </c>
      <c r="E343" s="172">
        <v>4.4123022769182203</v>
      </c>
      <c r="F343" s="172">
        <v>4.3746831302025964</v>
      </c>
      <c r="G343" s="172">
        <v>3.1558818189516638</v>
      </c>
      <c r="H343" s="172">
        <v>2.801986127450975</v>
      </c>
      <c r="I343" s="172">
        <v>3.082339385073376</v>
      </c>
      <c r="J343" s="172">
        <v>3.1763763127789337</v>
      </c>
      <c r="K343" s="173">
        <v>3.7585114991038955</v>
      </c>
      <c r="L343" s="171">
        <v>0.78495895553182748</v>
      </c>
      <c r="M343" s="172">
        <v>3.565747740540298</v>
      </c>
      <c r="N343" s="172">
        <v>3.4670370295501738</v>
      </c>
      <c r="O343" s="172">
        <v>5.2891872372048487</v>
      </c>
      <c r="P343" s="172">
        <v>5.1700045945394661</v>
      </c>
      <c r="Q343" s="172">
        <v>3.5002667365381597</v>
      </c>
      <c r="R343" s="172">
        <v>3.9070424225113336</v>
      </c>
      <c r="S343" s="172">
        <v>3.8671011261003243</v>
      </c>
      <c r="T343" s="172">
        <v>3.9637619110911486</v>
      </c>
      <c r="U343" s="173">
        <v>4.724244788325108</v>
      </c>
      <c r="V343" s="225">
        <v>26.166796949999998</v>
      </c>
    </row>
    <row r="344" spans="1:22" x14ac:dyDescent="0.2">
      <c r="A344" s="226">
        <v>42600</v>
      </c>
      <c r="B344" s="171">
        <v>0.83345556282655908</v>
      </c>
      <c r="C344" s="172">
        <v>2.5907814117933019</v>
      </c>
      <c r="D344" s="172">
        <v>2.5944162241504181</v>
      </c>
      <c r="E344" s="172">
        <v>4.4108009992596688</v>
      </c>
      <c r="F344" s="172">
        <v>4.3810261771269206</v>
      </c>
      <c r="G344" s="172">
        <v>3.1552831568919588</v>
      </c>
      <c r="H344" s="172">
        <v>2.7697921162823875</v>
      </c>
      <c r="I344" s="172">
        <v>3.1547351470041902</v>
      </c>
      <c r="J344" s="172">
        <v>3.2004673286761713</v>
      </c>
      <c r="K344" s="173">
        <v>3.7437242158214921</v>
      </c>
      <c r="L344" s="171">
        <v>0.78495361411598141</v>
      </c>
      <c r="M344" s="172">
        <v>3.5066006610517526</v>
      </c>
      <c r="N344" s="172">
        <v>3.2729760535081787</v>
      </c>
      <c r="O344" s="172">
        <v>5.2704967004821928</v>
      </c>
      <c r="P344" s="172">
        <v>5.2306532284308087</v>
      </c>
      <c r="Q344" s="172">
        <v>3.520814383976036</v>
      </c>
      <c r="R344" s="172">
        <v>3.7242351800106732</v>
      </c>
      <c r="S344" s="172">
        <v>3.8617381236171648</v>
      </c>
      <c r="T344" s="172">
        <v>3.9452243822702866</v>
      </c>
      <c r="U344" s="173">
        <v>4.3990204621783455</v>
      </c>
      <c r="V344" s="225">
        <v>19.611921639999998</v>
      </c>
    </row>
    <row r="345" spans="1:22" x14ac:dyDescent="0.2">
      <c r="A345" s="226">
        <v>42601</v>
      </c>
      <c r="B345" s="171">
        <v>0.83345881541966249</v>
      </c>
      <c r="C345" s="172">
        <v>2.6240639860714752</v>
      </c>
      <c r="D345" s="172">
        <v>2.6211870074639236</v>
      </c>
      <c r="E345" s="172">
        <v>4.4348991879590445</v>
      </c>
      <c r="F345" s="172">
        <v>4.3855856724701718</v>
      </c>
      <c r="G345" s="172">
        <v>3.1561191505865609</v>
      </c>
      <c r="H345" s="172">
        <v>2.7538649961707913</v>
      </c>
      <c r="I345" s="172">
        <v>3.0482536338031556</v>
      </c>
      <c r="J345" s="172">
        <v>3.1536139400096124</v>
      </c>
      <c r="K345" s="173">
        <v>3.7651939426867145</v>
      </c>
      <c r="L345" s="171">
        <v>0.78495559236352752</v>
      </c>
      <c r="M345" s="172">
        <v>3.5622415139259398</v>
      </c>
      <c r="N345" s="172">
        <v>3.3364801049788047</v>
      </c>
      <c r="O345" s="172">
        <v>5.2616743634416432</v>
      </c>
      <c r="P345" s="172">
        <v>5.1721372961762659</v>
      </c>
      <c r="Q345" s="172">
        <v>3.5012010594382286</v>
      </c>
      <c r="R345" s="172">
        <v>3.8041671786878459</v>
      </c>
      <c r="S345" s="172">
        <v>3.8474147548849387</v>
      </c>
      <c r="T345" s="172">
        <v>4.1800820142304786</v>
      </c>
      <c r="U345" s="173">
        <v>4.4196009489690233</v>
      </c>
      <c r="V345" s="225">
        <v>27.964725489999999</v>
      </c>
    </row>
    <row r="346" spans="1:22" x14ac:dyDescent="0.2">
      <c r="A346" s="226">
        <v>42604</v>
      </c>
      <c r="B346" s="171">
        <v>0.83345881541966249</v>
      </c>
      <c r="C346" s="172">
        <v>2.5913846564298271</v>
      </c>
      <c r="D346" s="172">
        <v>2.6017383324414611</v>
      </c>
      <c r="E346" s="172">
        <v>4.4443936860128357</v>
      </c>
      <c r="F346" s="172">
        <v>4.3634419811021168</v>
      </c>
      <c r="G346" s="172">
        <v>3.1562690966017128</v>
      </c>
      <c r="H346" s="172">
        <v>2.8075496412741456</v>
      </c>
      <c r="I346" s="172">
        <v>3.12397373163998</v>
      </c>
      <c r="J346" s="172">
        <v>3.1595165296313032</v>
      </c>
      <c r="K346" s="173">
        <v>3.7541557081067722</v>
      </c>
      <c r="L346" s="171">
        <v>0.78495559236352752</v>
      </c>
      <c r="M346" s="172">
        <v>3.6259181577717978</v>
      </c>
      <c r="N346" s="172">
        <v>3.3132525848782373</v>
      </c>
      <c r="O346" s="172">
        <v>5.4225829955211724</v>
      </c>
      <c r="P346" s="172">
        <v>5.2979141593244377</v>
      </c>
      <c r="Q346" s="172">
        <v>3.501094829937649</v>
      </c>
      <c r="R346" s="172">
        <v>3.8535828144681736</v>
      </c>
      <c r="S346" s="172">
        <v>4.0401130013056514</v>
      </c>
      <c r="T346" s="172">
        <v>4.1919655253944237</v>
      </c>
      <c r="U346" s="173">
        <v>4.8706017488188502</v>
      </c>
      <c r="V346" s="225">
        <v>28.018122909999999</v>
      </c>
    </row>
    <row r="347" spans="1:22" x14ac:dyDescent="0.2">
      <c r="A347" s="226">
        <v>42605</v>
      </c>
      <c r="B347" s="171">
        <v>0.833459791218225</v>
      </c>
      <c r="C347" s="172">
        <v>2.6075626403332532</v>
      </c>
      <c r="D347" s="172">
        <v>2.6127989699194147</v>
      </c>
      <c r="E347" s="172">
        <v>4.4042540310200513</v>
      </c>
      <c r="F347" s="172">
        <v>4.390131805544498</v>
      </c>
      <c r="G347" s="172">
        <v>3.1562530751386086</v>
      </c>
      <c r="H347" s="172">
        <v>2.775574708402043</v>
      </c>
      <c r="I347" s="172">
        <v>3.0961569436738854</v>
      </c>
      <c r="J347" s="172">
        <v>3.1657178288722791</v>
      </c>
      <c r="K347" s="173">
        <v>3.7331051593660147</v>
      </c>
      <c r="L347" s="171">
        <v>0.78495618585031901</v>
      </c>
      <c r="M347" s="172">
        <v>3.4946199642945603</v>
      </c>
      <c r="N347" s="172">
        <v>3.2674350623828059</v>
      </c>
      <c r="O347" s="172">
        <v>5.3889865910542101</v>
      </c>
      <c r="P347" s="172">
        <v>5.3252365759259748</v>
      </c>
      <c r="Q347" s="172">
        <v>3.4811233605241991</v>
      </c>
      <c r="R347" s="172">
        <v>3.7171179755672825</v>
      </c>
      <c r="S347" s="172">
        <v>3.7732247247147477</v>
      </c>
      <c r="T347" s="172">
        <v>4.0778821165662187</v>
      </c>
      <c r="U347" s="173">
        <v>4.5555561293600979</v>
      </c>
      <c r="V347" s="225">
        <v>28.55889599</v>
      </c>
    </row>
    <row r="348" spans="1:22" x14ac:dyDescent="0.2">
      <c r="A348" s="226">
        <v>42606</v>
      </c>
      <c r="B348" s="171">
        <v>0.83345816489258095</v>
      </c>
      <c r="C348" s="172">
        <v>2.6283586074657821</v>
      </c>
      <c r="D348" s="172">
        <v>2.6133836180785779</v>
      </c>
      <c r="E348" s="172">
        <v>4.4375711153018154</v>
      </c>
      <c r="F348" s="172">
        <v>4.3870586168209442</v>
      </c>
      <c r="G348" s="172">
        <v>3.1559125717354641</v>
      </c>
      <c r="H348" s="172">
        <v>2.7899736891498463</v>
      </c>
      <c r="I348" s="172">
        <v>3.0507159884164627</v>
      </c>
      <c r="J348" s="172">
        <v>3.1624130201274951</v>
      </c>
      <c r="K348" s="173">
        <v>3.7498383317667487</v>
      </c>
      <c r="L348" s="171">
        <v>0.78495519670887604</v>
      </c>
      <c r="M348" s="172">
        <v>3.5121792969879109</v>
      </c>
      <c r="N348" s="172">
        <v>3.3392296983471521</v>
      </c>
      <c r="O348" s="172">
        <v>5.4109690406000981</v>
      </c>
      <c r="P348" s="172">
        <v>5.2187425600413873</v>
      </c>
      <c r="Q348" s="172">
        <v>3.4810351100650609</v>
      </c>
      <c r="R348" s="172">
        <v>3.8058855990220768</v>
      </c>
      <c r="S348" s="172">
        <v>3.7333298752834523</v>
      </c>
      <c r="T348" s="172">
        <v>4.001800139655658</v>
      </c>
      <c r="U348" s="173">
        <v>4.5517129350383074</v>
      </c>
      <c r="V348" s="225">
        <v>29.270460839999998</v>
      </c>
    </row>
    <row r="349" spans="1:22" x14ac:dyDescent="0.2">
      <c r="A349" s="226">
        <v>42607</v>
      </c>
      <c r="B349" s="171">
        <v>0.83346076702630367</v>
      </c>
      <c r="C349" s="172">
        <v>2.6074713040358519</v>
      </c>
      <c r="D349" s="172">
        <v>2.6096169569015624</v>
      </c>
      <c r="E349" s="172">
        <v>4.3988223485191122</v>
      </c>
      <c r="F349" s="172">
        <v>4.3796012604372292</v>
      </c>
      <c r="G349" s="172">
        <v>3.1560729765688378</v>
      </c>
      <c r="H349" s="172">
        <v>2.7838607707903069</v>
      </c>
      <c r="I349" s="172">
        <v>3.0885762481847836</v>
      </c>
      <c r="J349" s="172">
        <v>3.1892287478562071</v>
      </c>
      <c r="K349" s="173">
        <v>3.7511250336488673</v>
      </c>
      <c r="L349" s="171">
        <v>0.78495677934289787</v>
      </c>
      <c r="M349" s="172">
        <v>3.495185109916239</v>
      </c>
      <c r="N349" s="172">
        <v>3.3145509726218312</v>
      </c>
      <c r="O349" s="172">
        <v>5.3831126350691711</v>
      </c>
      <c r="P349" s="172">
        <v>5.2067942848782183</v>
      </c>
      <c r="Q349" s="172">
        <v>3.4812079123998809</v>
      </c>
      <c r="R349" s="172">
        <v>3.8303950384901833</v>
      </c>
      <c r="S349" s="172">
        <v>3.8418029282229598</v>
      </c>
      <c r="T349" s="172">
        <v>4.0201079060643128</v>
      </c>
      <c r="U349" s="173">
        <v>4.5534253422100717</v>
      </c>
      <c r="V349" s="225">
        <v>26.209986539999999</v>
      </c>
    </row>
    <row r="350" spans="1:22" x14ac:dyDescent="0.2">
      <c r="A350" s="226">
        <v>42608</v>
      </c>
      <c r="B350" s="171">
        <v>0.83345881541966249</v>
      </c>
      <c r="C350" s="172">
        <v>2.6090391770584298</v>
      </c>
      <c r="D350" s="172">
        <v>2.6037547732766102</v>
      </c>
      <c r="E350" s="172">
        <v>4.4108870676605276</v>
      </c>
      <c r="F350" s="172">
        <v>4.3856052376193553</v>
      </c>
      <c r="G350" s="172">
        <v>3.1568123274351914</v>
      </c>
      <c r="H350" s="172">
        <v>2.7720338266432791</v>
      </c>
      <c r="I350" s="172">
        <v>3.126471461900687</v>
      </c>
      <c r="J350" s="172">
        <v>3.1746043884156405</v>
      </c>
      <c r="K350" s="173">
        <v>3.7758774166993718</v>
      </c>
      <c r="L350" s="171">
        <v>0.78495559236352752</v>
      </c>
      <c r="M350" s="172">
        <v>3.492776477014393</v>
      </c>
      <c r="N350" s="172">
        <v>3.2453997640685404</v>
      </c>
      <c r="O350" s="172">
        <v>5.3894076971052742</v>
      </c>
      <c r="P350" s="172">
        <v>5.2150971771947843</v>
      </c>
      <c r="Q350" s="172">
        <v>3.481675841397927</v>
      </c>
      <c r="R350" s="172">
        <v>3.7412071288061468</v>
      </c>
      <c r="S350" s="172">
        <v>3.8718617401063198</v>
      </c>
      <c r="T350" s="172">
        <v>3.9995213831485787</v>
      </c>
      <c r="U350" s="173">
        <v>4.5858159028459111</v>
      </c>
      <c r="V350" s="225">
        <v>29.917427450000002</v>
      </c>
    </row>
    <row r="351" spans="1:22" x14ac:dyDescent="0.2">
      <c r="A351" s="226">
        <v>42611</v>
      </c>
      <c r="B351" s="171">
        <v>0.83345621333671738</v>
      </c>
      <c r="C351" s="172">
        <v>2.597282062910705</v>
      </c>
      <c r="D351" s="172">
        <v>2.6047689801997107</v>
      </c>
      <c r="E351" s="172">
        <v>4.4161533926724967</v>
      </c>
      <c r="F351" s="172">
        <v>4.3911737244643145</v>
      </c>
      <c r="G351" s="172">
        <v>3.1590963691379854</v>
      </c>
      <c r="H351" s="172">
        <v>2.8890099186511229</v>
      </c>
      <c r="I351" s="172">
        <v>3.0730454091727446</v>
      </c>
      <c r="J351" s="172">
        <v>3.1823252479771211</v>
      </c>
      <c r="K351" s="173">
        <v>3.8062071578892778</v>
      </c>
      <c r="L351" s="171">
        <v>0.78495400976034968</v>
      </c>
      <c r="M351" s="172">
        <v>3.4881427337632354</v>
      </c>
      <c r="N351" s="172">
        <v>3.2867817042893948</v>
      </c>
      <c r="O351" s="172">
        <v>5.3945007643280576</v>
      </c>
      <c r="P351" s="172">
        <v>5.2151378119733742</v>
      </c>
      <c r="Q351" s="172">
        <v>3.4818857831422565</v>
      </c>
      <c r="R351" s="172">
        <v>3.8537391470530289</v>
      </c>
      <c r="S351" s="172">
        <v>3.7904584028935804</v>
      </c>
      <c r="T351" s="172">
        <v>4.0204795027345623</v>
      </c>
      <c r="U351" s="173">
        <v>4.3062892253771059</v>
      </c>
      <c r="V351" s="225">
        <v>27.33597864</v>
      </c>
    </row>
    <row r="352" spans="1:22" x14ac:dyDescent="0.2">
      <c r="A352" s="226">
        <v>42612</v>
      </c>
      <c r="B352" s="171">
        <v>0.83345621333671738</v>
      </c>
      <c r="C352" s="172">
        <v>2.5943183956287386</v>
      </c>
      <c r="D352" s="172">
        <v>2.5979757936020231</v>
      </c>
      <c r="E352" s="172">
        <v>4.4395197959018802</v>
      </c>
      <c r="F352" s="172">
        <v>4.3770745995025209</v>
      </c>
      <c r="G352" s="172">
        <v>3.1802616966984862</v>
      </c>
      <c r="H352" s="172">
        <v>2.7557984393334207</v>
      </c>
      <c r="I352" s="172">
        <v>3.1071156776793183</v>
      </c>
      <c r="J352" s="172">
        <v>3.2110451506699667</v>
      </c>
      <c r="K352" s="173">
        <v>3.7451460987145127</v>
      </c>
      <c r="L352" s="171">
        <v>0.78495400976034968</v>
      </c>
      <c r="M352" s="172">
        <v>3.5194778618367093</v>
      </c>
      <c r="N352" s="172">
        <v>3.3122688366332702</v>
      </c>
      <c r="O352" s="172">
        <v>5.4140965103692054</v>
      </c>
      <c r="P352" s="172">
        <v>5.0616600815064521</v>
      </c>
      <c r="Q352" s="172">
        <v>3.5016389798303678</v>
      </c>
      <c r="R352" s="172">
        <v>3.7932637924850319</v>
      </c>
      <c r="S352" s="172">
        <v>3.8116689721479933</v>
      </c>
      <c r="T352" s="172">
        <v>4.0068138345896278</v>
      </c>
      <c r="U352" s="173">
        <v>4.5763520310807442</v>
      </c>
      <c r="V352" s="225">
        <v>25.00909699</v>
      </c>
    </row>
    <row r="353" spans="1:22" x14ac:dyDescent="0.2">
      <c r="A353" s="226">
        <v>42613</v>
      </c>
      <c r="B353" s="171">
        <v>0.83345621333671738</v>
      </c>
      <c r="C353" s="172">
        <v>2.6312496149303959</v>
      </c>
      <c r="D353" s="172">
        <v>2.6084525801705754</v>
      </c>
      <c r="E353" s="172">
        <v>4.4123151089112689</v>
      </c>
      <c r="F353" s="172">
        <v>4.3888090514955183</v>
      </c>
      <c r="G353" s="172">
        <v>3.1560511486902518</v>
      </c>
      <c r="H353" s="172">
        <v>2.7752634991911718</v>
      </c>
      <c r="I353" s="172">
        <v>3.072837832132481</v>
      </c>
      <c r="J353" s="172">
        <v>3.1570613423960254</v>
      </c>
      <c r="K353" s="173">
        <v>3.7393967617573542</v>
      </c>
      <c r="L353" s="171">
        <v>0.78495400976034968</v>
      </c>
      <c r="M353" s="172">
        <v>3.5481673664243498</v>
      </c>
      <c r="N353" s="172">
        <v>3.2936551952329336</v>
      </c>
      <c r="O353" s="172">
        <v>5.3794926810198866</v>
      </c>
      <c r="P353" s="172">
        <v>5.0915358086522229</v>
      </c>
      <c r="Q353" s="172">
        <v>3.4812008991466872</v>
      </c>
      <c r="R353" s="172">
        <v>3.7436366785014172</v>
      </c>
      <c r="S353" s="172">
        <v>3.7888996104521646</v>
      </c>
      <c r="T353" s="172">
        <v>3.9522413568066028</v>
      </c>
      <c r="U353" s="173">
        <v>4.2675562964253402</v>
      </c>
      <c r="V353" s="225">
        <v>30.711582069999999</v>
      </c>
    </row>
    <row r="354" spans="1:22" x14ac:dyDescent="0.2">
      <c r="A354" s="226">
        <v>42614</v>
      </c>
      <c r="B354" s="171">
        <v>0.83345621333671738</v>
      </c>
      <c r="C354" s="172">
        <v>2.8215812322238882</v>
      </c>
      <c r="D354" s="172">
        <v>2.6052008933083508</v>
      </c>
      <c r="E354" s="172">
        <v>4.4448075406451792</v>
      </c>
      <c r="F354" s="172">
        <v>4.3229405261929035</v>
      </c>
      <c r="G354" s="172">
        <v>3.1138054033321629</v>
      </c>
      <c r="H354" s="172">
        <v>2.8256105623496106</v>
      </c>
      <c r="I354" s="172">
        <v>3.0206203768274511</v>
      </c>
      <c r="J354" s="172">
        <v>3.158997804361114</v>
      </c>
      <c r="K354" s="173">
        <v>3.745569872216143</v>
      </c>
      <c r="L354" s="171">
        <v>0.78495400976034968</v>
      </c>
      <c r="M354" s="172">
        <v>3.7706984894320108</v>
      </c>
      <c r="N354" s="172">
        <v>3.348530059126086</v>
      </c>
      <c r="O354" s="172">
        <v>5.4105675088826182</v>
      </c>
      <c r="P354" s="172">
        <v>4.9845050756855374</v>
      </c>
      <c r="Q354" s="172">
        <v>3.5054503067203453</v>
      </c>
      <c r="R354" s="172">
        <v>3.8166785662815692</v>
      </c>
      <c r="S354" s="172">
        <v>3.8268363634608336</v>
      </c>
      <c r="T354" s="172">
        <v>4.0773062493337706</v>
      </c>
      <c r="U354" s="173">
        <v>4.586608217375308</v>
      </c>
      <c r="V354" s="225">
        <v>26.99010402</v>
      </c>
    </row>
    <row r="355" spans="1:22" x14ac:dyDescent="0.2">
      <c r="A355" s="226">
        <v>42615</v>
      </c>
      <c r="B355" s="171">
        <v>0.83341230440577352</v>
      </c>
      <c r="C355" s="172">
        <v>2.6177350126697538</v>
      </c>
      <c r="D355" s="172">
        <v>2.5906456755590428</v>
      </c>
      <c r="E355" s="172">
        <v>4.4304793990604283</v>
      </c>
      <c r="F355" s="172">
        <v>4.3938773012124512</v>
      </c>
      <c r="G355" s="172">
        <v>3.1553032128641307</v>
      </c>
      <c r="H355" s="172">
        <v>2.7801320847063735</v>
      </c>
      <c r="I355" s="172">
        <v>3.0713321478205411</v>
      </c>
      <c r="J355" s="172">
        <v>3.1714773021855631</v>
      </c>
      <c r="K355" s="173">
        <v>3.7465054177094985</v>
      </c>
      <c r="L355" s="171">
        <v>0.78496686960163942</v>
      </c>
      <c r="M355" s="172">
        <v>3.5103668261998142</v>
      </c>
      <c r="N355" s="172">
        <v>3.3535687437223913</v>
      </c>
      <c r="O355" s="172">
        <v>5.4172986365006359</v>
      </c>
      <c r="P355" s="172">
        <v>5.0989170869447209</v>
      </c>
      <c r="Q355" s="172">
        <v>3.5008108013488077</v>
      </c>
      <c r="R355" s="172">
        <v>3.7824317317614455</v>
      </c>
      <c r="S355" s="172">
        <v>3.7872257785453072</v>
      </c>
      <c r="T355" s="172">
        <v>4.0407312331041565</v>
      </c>
      <c r="U355" s="173">
        <v>4.6085137135144114</v>
      </c>
      <c r="V355" s="225">
        <v>26.816308459999998</v>
      </c>
    </row>
    <row r="356" spans="1:22" x14ac:dyDescent="0.2">
      <c r="A356" s="226">
        <v>42618</v>
      </c>
      <c r="B356" s="171">
        <v>0.83345849015559392</v>
      </c>
      <c r="C356" s="172">
        <v>2.6944429380720312</v>
      </c>
      <c r="D356" s="172">
        <v>2.6927526274915703</v>
      </c>
      <c r="E356" s="172">
        <v>4.5245567164287603</v>
      </c>
      <c r="F356" s="172">
        <v>4.5140505692754376</v>
      </c>
      <c r="G356" s="172">
        <v>3.2211217225812256</v>
      </c>
      <c r="H356" s="172">
        <v>2.8218027632780318</v>
      </c>
      <c r="I356" s="172">
        <v>3.2408771575173816</v>
      </c>
      <c r="J356" s="172">
        <v>3.4153665479076549</v>
      </c>
      <c r="K356" s="173">
        <v>3.8309957878062013</v>
      </c>
      <c r="L356" s="171">
        <v>0.78495539453588137</v>
      </c>
      <c r="M356" s="172">
        <v>3.5719409534812674</v>
      </c>
      <c r="N356" s="172">
        <v>3.3291556969964833</v>
      </c>
      <c r="O356" s="172">
        <v>5.4736618839022464</v>
      </c>
      <c r="P356" s="172">
        <v>5.1903960561251177</v>
      </c>
      <c r="Q356" s="172">
        <v>3.5543224734958905</v>
      </c>
      <c r="R356" s="172">
        <v>3.8524956958973067</v>
      </c>
      <c r="S356" s="172">
        <v>3.9141325512649643</v>
      </c>
      <c r="T356" s="172">
        <v>4.2553873841089027</v>
      </c>
      <c r="U356" s="173">
        <v>4.6789064875141291</v>
      </c>
      <c r="V356" s="225">
        <v>25.520103720000002</v>
      </c>
    </row>
    <row r="357" spans="1:22" x14ac:dyDescent="0.2">
      <c r="A357" s="226">
        <v>42619</v>
      </c>
      <c r="B357" s="171">
        <v>0.83346304394885495</v>
      </c>
      <c r="C357" s="172">
        <v>2.739762794195066</v>
      </c>
      <c r="D357" s="172">
        <v>2.5715131625567031</v>
      </c>
      <c r="E357" s="172">
        <v>4.3868963560269201</v>
      </c>
      <c r="F357" s="172">
        <v>4.3720606266295459</v>
      </c>
      <c r="G357" s="172">
        <v>3.1068725840663136</v>
      </c>
      <c r="H357" s="172">
        <v>2.8237214206255485</v>
      </c>
      <c r="I357" s="172">
        <v>3.1620070468850634</v>
      </c>
      <c r="J357" s="172">
        <v>3.2388624901555958</v>
      </c>
      <c r="K357" s="173">
        <v>3.7632984859498082</v>
      </c>
      <c r="L357" s="171">
        <v>0.78495816418139974</v>
      </c>
      <c r="M357" s="172">
        <v>3.6805245107035005</v>
      </c>
      <c r="N357" s="172">
        <v>3.2264438996353597</v>
      </c>
      <c r="O357" s="172">
        <v>5.367817102500438</v>
      </c>
      <c r="P357" s="172">
        <v>5.0652978978429308</v>
      </c>
      <c r="Q357" s="172">
        <v>3.500554363369627</v>
      </c>
      <c r="R357" s="172">
        <v>3.8238768234389671</v>
      </c>
      <c r="S357" s="172">
        <v>3.9013824105975807</v>
      </c>
      <c r="T357" s="172">
        <v>4.1247103541774095</v>
      </c>
      <c r="U357" s="173">
        <v>4.6050347163309011</v>
      </c>
      <c r="V357" s="225">
        <v>30.93038804</v>
      </c>
    </row>
    <row r="358" spans="1:22" x14ac:dyDescent="0.2">
      <c r="A358" s="226">
        <v>42620</v>
      </c>
      <c r="B358" s="171">
        <v>0.83346304394885495</v>
      </c>
      <c r="C358" s="172">
        <v>2.6893723190124836</v>
      </c>
      <c r="D358" s="172">
        <v>2.6949374514272848</v>
      </c>
      <c r="E358" s="172">
        <v>4.5181963934698413</v>
      </c>
      <c r="F358" s="172">
        <v>4.4334156560866891</v>
      </c>
      <c r="G358" s="172">
        <v>3.2210286196252254</v>
      </c>
      <c r="H358" s="172">
        <v>2.8665742833371284</v>
      </c>
      <c r="I358" s="172">
        <v>3.1222792645965605</v>
      </c>
      <c r="J358" s="172">
        <v>3.2747005419349073</v>
      </c>
      <c r="K358" s="173">
        <v>3.9037434206066521</v>
      </c>
      <c r="L358" s="171">
        <v>0.78495816418139974</v>
      </c>
      <c r="M358" s="172">
        <v>3.5951494223828218</v>
      </c>
      <c r="N358" s="172">
        <v>3.3482745121085329</v>
      </c>
      <c r="O358" s="172">
        <v>5.4597764085653848</v>
      </c>
      <c r="P358" s="172">
        <v>5.1217010863326138</v>
      </c>
      <c r="Q358" s="172">
        <v>3.5551874357446303</v>
      </c>
      <c r="R358" s="172">
        <v>3.8809895366630767</v>
      </c>
      <c r="S358" s="172">
        <v>3.8606095410944046</v>
      </c>
      <c r="T358" s="172">
        <v>4.0267055673105991</v>
      </c>
      <c r="U358" s="173">
        <v>5.0257065847665254</v>
      </c>
      <c r="V358" s="225">
        <v>28.726641310000002</v>
      </c>
    </row>
    <row r="359" spans="1:22" x14ac:dyDescent="0.2">
      <c r="A359" s="226">
        <v>42622</v>
      </c>
      <c r="B359" s="171">
        <v>0.83345621333671738</v>
      </c>
      <c r="C359" s="172">
        <v>2.6476948970469403</v>
      </c>
      <c r="D359" s="172">
        <v>2.6310967768267139</v>
      </c>
      <c r="E359" s="172">
        <v>4.4174223196499343</v>
      </c>
      <c r="F359" s="172">
        <v>4.3421138057243827</v>
      </c>
      <c r="G359" s="172">
        <v>3.1557332885572356</v>
      </c>
      <c r="H359" s="172">
        <v>2.7668853864572012</v>
      </c>
      <c r="I359" s="172">
        <v>3.0977700348632</v>
      </c>
      <c r="J359" s="172">
        <v>3.1810887462120823</v>
      </c>
      <c r="K359" s="173">
        <v>3.761316623949893</v>
      </c>
      <c r="L359" s="171">
        <v>0.78495400976034968</v>
      </c>
      <c r="M359" s="172">
        <v>3.5243932854609059</v>
      </c>
      <c r="N359" s="172">
        <v>3.3036457323473898</v>
      </c>
      <c r="O359" s="172">
        <v>5.3704324485377084</v>
      </c>
      <c r="P359" s="172">
        <v>4.6523955457206165</v>
      </c>
      <c r="Q359" s="172">
        <v>3.4812209006214183</v>
      </c>
      <c r="R359" s="172">
        <v>3.6892205820302917</v>
      </c>
      <c r="S359" s="172">
        <v>3.8337801206585591</v>
      </c>
      <c r="T359" s="172">
        <v>3.9609177119872694</v>
      </c>
      <c r="U359" s="173">
        <v>4.2849733026237757</v>
      </c>
      <c r="V359" s="225">
        <v>30.492594560000001</v>
      </c>
    </row>
    <row r="360" spans="1:22" x14ac:dyDescent="0.2">
      <c r="A360" s="226">
        <v>42625</v>
      </c>
      <c r="B360" s="171">
        <v>0.83345556282655908</v>
      </c>
      <c r="C360" s="172">
        <v>2.6645500040750596</v>
      </c>
      <c r="D360" s="172">
        <v>2.6898290301088719</v>
      </c>
      <c r="E360" s="172">
        <v>4.4908456230218361</v>
      </c>
      <c r="F360" s="172">
        <v>4.4884568848661512</v>
      </c>
      <c r="G360" s="172">
        <v>3.2207781390465868</v>
      </c>
      <c r="H360" s="172">
        <v>2.8453841681043963</v>
      </c>
      <c r="I360" s="172">
        <v>3.1458707147305995</v>
      </c>
      <c r="J360" s="172">
        <v>3.2595011116846258</v>
      </c>
      <c r="K360" s="173">
        <v>3.8677604020559699</v>
      </c>
      <c r="L360" s="171">
        <v>0.78495361411598141</v>
      </c>
      <c r="M360" s="172">
        <v>3.5626353909173711</v>
      </c>
      <c r="N360" s="172">
        <v>3.3288127800477132</v>
      </c>
      <c r="O360" s="172">
        <v>5.4373144213940359</v>
      </c>
      <c r="P360" s="172">
        <v>4.7544714260501149</v>
      </c>
      <c r="Q360" s="172">
        <v>3.5353057535550989</v>
      </c>
      <c r="R360" s="172">
        <v>3.7893170555878783</v>
      </c>
      <c r="S360" s="172">
        <v>3.8935899803547653</v>
      </c>
      <c r="T360" s="172">
        <v>4.1170816384149624</v>
      </c>
      <c r="U360" s="173">
        <v>4.6916131095955773</v>
      </c>
      <c r="V360" s="225">
        <v>22.419421360000001</v>
      </c>
    </row>
    <row r="361" spans="1:22" x14ac:dyDescent="0.2">
      <c r="A361" s="226">
        <v>42626</v>
      </c>
      <c r="B361" s="171">
        <v>0.83345621333671738</v>
      </c>
      <c r="C361" s="172">
        <v>2.6451273327504308</v>
      </c>
      <c r="D361" s="172">
        <v>2.612834172016461</v>
      </c>
      <c r="E361" s="172">
        <v>4.4542035827714157</v>
      </c>
      <c r="F361" s="172">
        <v>4.3771591222401485</v>
      </c>
      <c r="G361" s="172">
        <v>3.1804647701178865</v>
      </c>
      <c r="H361" s="172">
        <v>2.7618260132512304</v>
      </c>
      <c r="I361" s="172">
        <v>3.1039742315570251</v>
      </c>
      <c r="J361" s="172">
        <v>3.2402635218334455</v>
      </c>
      <c r="K361" s="173">
        <v>3.7913338318457379</v>
      </c>
      <c r="L361" s="171">
        <v>0.78495400976034968</v>
      </c>
      <c r="M361" s="172">
        <v>3.5570336896741157</v>
      </c>
      <c r="N361" s="172">
        <v>3.3047590431700762</v>
      </c>
      <c r="O361" s="172">
        <v>5.7028809068241442</v>
      </c>
      <c r="P361" s="172">
        <v>4.6979134322160698</v>
      </c>
      <c r="Q361" s="172">
        <v>3.5016814277645776</v>
      </c>
      <c r="R361" s="172">
        <v>3.8385220786641909</v>
      </c>
      <c r="S361" s="172">
        <v>3.8266128995674222</v>
      </c>
      <c r="T361" s="172">
        <v>4.1080841932878291</v>
      </c>
      <c r="U361" s="173">
        <v>4.3113778075706186</v>
      </c>
      <c r="V361" s="225">
        <v>31.197094490000001</v>
      </c>
    </row>
    <row r="362" spans="1:22" x14ac:dyDescent="0.2">
      <c r="A362" s="226">
        <v>42627</v>
      </c>
      <c r="B362" s="171">
        <v>0.83345165985446346</v>
      </c>
      <c r="C362" s="172">
        <v>2.6114653184708243</v>
      </c>
      <c r="D362" s="172">
        <v>2.6147135862915611</v>
      </c>
      <c r="E362" s="172">
        <v>4.4278424103743514</v>
      </c>
      <c r="F362" s="172">
        <v>4.3841003937864986</v>
      </c>
      <c r="G362" s="172">
        <v>3.1561661737458637</v>
      </c>
      <c r="H362" s="172">
        <v>2.7973879420346717</v>
      </c>
      <c r="I362" s="172">
        <v>3.1098754134576412</v>
      </c>
      <c r="J362" s="172">
        <v>3.1807169985871164</v>
      </c>
      <c r="K362" s="173">
        <v>3.7724948557899958</v>
      </c>
      <c r="L362" s="171">
        <v>0.78495124030374719</v>
      </c>
      <c r="M362" s="172">
        <v>3.5366108082055683</v>
      </c>
      <c r="N362" s="172">
        <v>3.3163886747153146</v>
      </c>
      <c r="O362" s="172">
        <v>5.6550284536561755</v>
      </c>
      <c r="P362" s="172">
        <v>4.957945139503888</v>
      </c>
      <c r="Q362" s="172">
        <v>3.4811098174528023</v>
      </c>
      <c r="R362" s="172">
        <v>3.836329342749607</v>
      </c>
      <c r="S362" s="172">
        <v>3.8457831867426115</v>
      </c>
      <c r="T362" s="172">
        <v>4.0630730785050675</v>
      </c>
      <c r="U362" s="173">
        <v>4.6059929704974953</v>
      </c>
      <c r="V362" s="225">
        <v>30.25752773</v>
      </c>
    </row>
    <row r="363" spans="1:22" x14ac:dyDescent="0.2">
      <c r="A363" s="226">
        <v>42628</v>
      </c>
      <c r="B363" s="171">
        <v>0.83343279763642231</v>
      </c>
      <c r="C363" s="172">
        <v>2.6333379342985888</v>
      </c>
      <c r="D363" s="172">
        <v>2.6110695769894519</v>
      </c>
      <c r="E363" s="172">
        <v>4.4298358117141357</v>
      </c>
      <c r="F363" s="172">
        <v>4.3845517423246614</v>
      </c>
      <c r="G363" s="172">
        <v>3.181032356288072</v>
      </c>
      <c r="H363" s="172">
        <v>2.7664740451078367</v>
      </c>
      <c r="I363" s="172">
        <v>3.0437260400232447</v>
      </c>
      <c r="J363" s="172">
        <v>3.208278783930377</v>
      </c>
      <c r="K363" s="173">
        <v>3.7540539568322822</v>
      </c>
      <c r="L363" s="171">
        <v>0.78493976818215083</v>
      </c>
      <c r="M363" s="172">
        <v>3.5458827679037763</v>
      </c>
      <c r="N363" s="172">
        <v>3.2661960645476751</v>
      </c>
      <c r="O363" s="172">
        <v>5.4235404054647622</v>
      </c>
      <c r="P363" s="172">
        <v>4.965103700078779</v>
      </c>
      <c r="Q363" s="172">
        <v>3.5016163263828286</v>
      </c>
      <c r="R363" s="172">
        <v>3.711371973496131</v>
      </c>
      <c r="S363" s="172">
        <v>3.7826241498845783</v>
      </c>
      <c r="T363" s="172">
        <v>4.0128665725000028</v>
      </c>
      <c r="U363" s="173">
        <v>4.6024949672786697</v>
      </c>
      <c r="V363" s="225">
        <v>29.915877550000001</v>
      </c>
    </row>
    <row r="364" spans="1:22" x14ac:dyDescent="0.2">
      <c r="A364" s="226">
        <v>42629</v>
      </c>
      <c r="B364" s="171">
        <v>0.83342206727261614</v>
      </c>
      <c r="C364" s="172">
        <v>2.6911262321562508</v>
      </c>
      <c r="D364" s="172">
        <v>2.692470972828644</v>
      </c>
      <c r="E364" s="172">
        <v>4.4885786681718027</v>
      </c>
      <c r="F364" s="172">
        <v>4.4711399430310923</v>
      </c>
      <c r="G364" s="172">
        <v>3.2220246035609899</v>
      </c>
      <c r="H364" s="172">
        <v>2.8829156749607048</v>
      </c>
      <c r="I364" s="172">
        <v>3.176319933950654</v>
      </c>
      <c r="J364" s="172">
        <v>3.2446543413307074</v>
      </c>
      <c r="K364" s="173">
        <v>3.8544382409378564</v>
      </c>
      <c r="L364" s="171">
        <v>0.7849332419050562</v>
      </c>
      <c r="M364" s="172">
        <v>3.5728992759304283</v>
      </c>
      <c r="N364" s="172">
        <v>3.3771144056719087</v>
      </c>
      <c r="O364" s="172">
        <v>5.44524406402991</v>
      </c>
      <c r="P364" s="172">
        <v>5.0409628357650282</v>
      </c>
      <c r="Q364" s="172">
        <v>3.5359498778496512</v>
      </c>
      <c r="R364" s="172">
        <v>3.7676539749663278</v>
      </c>
      <c r="S364" s="172">
        <v>3.8928460084846694</v>
      </c>
      <c r="T364" s="172">
        <v>4.1231467432289852</v>
      </c>
      <c r="U364" s="173">
        <v>4.6832823080353654</v>
      </c>
      <c r="V364" s="225">
        <v>28.33556828</v>
      </c>
    </row>
    <row r="365" spans="1:22" x14ac:dyDescent="0.2">
      <c r="A365" s="226">
        <v>42632</v>
      </c>
      <c r="B365" s="171">
        <v>0.83344027705582469</v>
      </c>
      <c r="C365" s="172">
        <v>2.6757802009326306</v>
      </c>
      <c r="D365" s="172">
        <v>2.6856484707617554</v>
      </c>
      <c r="E365" s="172">
        <v>4.4883521041247079</v>
      </c>
      <c r="F365" s="172">
        <v>4.4795414160788534</v>
      </c>
      <c r="G365" s="172">
        <v>3.2243940574868248</v>
      </c>
      <c r="H365" s="172">
        <v>2.860716905173339</v>
      </c>
      <c r="I365" s="172">
        <v>3.3236869214075897</v>
      </c>
      <c r="J365" s="172">
        <v>3.410562941614979</v>
      </c>
      <c r="K365" s="173">
        <v>3.8268199783297234</v>
      </c>
      <c r="L365" s="171">
        <v>0.7849443172131737</v>
      </c>
      <c r="M365" s="172">
        <v>3.5825070443290232</v>
      </c>
      <c r="N365" s="172">
        <v>3.3686918685180096</v>
      </c>
      <c r="O365" s="172">
        <v>5.4540661480315604</v>
      </c>
      <c r="P365" s="172">
        <v>5.0160641200796379</v>
      </c>
      <c r="Q365" s="172">
        <v>3.5565424325996879</v>
      </c>
      <c r="R365" s="172">
        <v>3.8473075387410245</v>
      </c>
      <c r="S365" s="172">
        <v>4.0641893772972972</v>
      </c>
      <c r="T365" s="172">
        <v>3.8547394989853783</v>
      </c>
      <c r="U365" s="173">
        <v>4.6458174323838861</v>
      </c>
      <c r="V365" s="225">
        <v>29.585811570000001</v>
      </c>
    </row>
    <row r="366" spans="1:22" x14ac:dyDescent="0.2">
      <c r="A366" s="226">
        <v>42633</v>
      </c>
      <c r="B366" s="171">
        <v>0.83342304271265399</v>
      </c>
      <c r="C366" s="172">
        <v>2.6599123783937841</v>
      </c>
      <c r="D366" s="172">
        <v>2.6684302057878897</v>
      </c>
      <c r="E366" s="172">
        <v>4.4924502661942975</v>
      </c>
      <c r="F366" s="172">
        <v>4.4763459486011721</v>
      </c>
      <c r="G366" s="172">
        <v>3.2223830960026789</v>
      </c>
      <c r="H366" s="172">
        <v>2.8246425201526226</v>
      </c>
      <c r="I366" s="172">
        <v>3.1335409037606388</v>
      </c>
      <c r="J366" s="172">
        <v>3.2707350900811845</v>
      </c>
      <c r="K366" s="173">
        <v>3.7998577892344643</v>
      </c>
      <c r="L366" s="171">
        <v>0.78493383517407356</v>
      </c>
      <c r="M366" s="172">
        <v>3.5506617698128173</v>
      </c>
      <c r="N366" s="172">
        <v>3.3440098977726946</v>
      </c>
      <c r="O366" s="172">
        <v>5.4261002599594983</v>
      </c>
      <c r="P366" s="172">
        <v>5.0330024874162076</v>
      </c>
      <c r="Q366" s="172">
        <v>3.5499154949637366</v>
      </c>
      <c r="R366" s="172">
        <v>3.8224420970354216</v>
      </c>
      <c r="S366" s="172">
        <v>3.9520165422574105</v>
      </c>
      <c r="T366" s="172">
        <v>4.0671306041641833</v>
      </c>
      <c r="U366" s="173">
        <v>4.5823044376878377</v>
      </c>
      <c r="V366" s="225">
        <v>28.326418279999999</v>
      </c>
    </row>
    <row r="367" spans="1:22" x14ac:dyDescent="0.2">
      <c r="A367" s="226">
        <v>42634</v>
      </c>
      <c r="B367" s="171">
        <v>0.83344580568191196</v>
      </c>
      <c r="C367" s="172">
        <v>2.6982311495819427</v>
      </c>
      <c r="D367" s="172">
        <v>2.7023095294037023</v>
      </c>
      <c r="E367" s="172">
        <v>4.5001927940867734</v>
      </c>
      <c r="F367" s="172">
        <v>4.481009856760374</v>
      </c>
      <c r="G367" s="172">
        <v>3.247651900231753</v>
      </c>
      <c r="H367" s="172">
        <v>2.8944577635584934</v>
      </c>
      <c r="I367" s="172">
        <v>3.1792153422300808</v>
      </c>
      <c r="J367" s="172">
        <v>3.3326459281364031</v>
      </c>
      <c r="K367" s="173">
        <v>3.8310958720373534</v>
      </c>
      <c r="L367" s="171">
        <v>0.78494767975886903</v>
      </c>
      <c r="M367" s="172">
        <v>3.6006492878374776</v>
      </c>
      <c r="N367" s="172">
        <v>3.3965629332287506</v>
      </c>
      <c r="O367" s="172">
        <v>5.4597064724574622</v>
      </c>
      <c r="P367" s="172">
        <v>5.0395651257366234</v>
      </c>
      <c r="Q367" s="172">
        <v>3.5579521542305295</v>
      </c>
      <c r="R367" s="172">
        <v>3.8538548605884397</v>
      </c>
      <c r="S367" s="172">
        <v>3.935464214048062</v>
      </c>
      <c r="T367" s="172">
        <v>4.077681355330764</v>
      </c>
      <c r="U367" s="173">
        <v>4.4878473857284051</v>
      </c>
      <c r="V367" s="225">
        <v>40.840910399999999</v>
      </c>
    </row>
    <row r="368" spans="1:22" x14ac:dyDescent="0.2">
      <c r="A368" s="226">
        <v>42635</v>
      </c>
      <c r="B368" s="171">
        <v>0.83345393656967226</v>
      </c>
      <c r="C368" s="172">
        <v>2.6763415788298417</v>
      </c>
      <c r="D368" s="172">
        <v>2.6820233666519862</v>
      </c>
      <c r="E368" s="172">
        <v>4.4922583794702131</v>
      </c>
      <c r="F368" s="172">
        <v>4.4381715780933364</v>
      </c>
      <c r="G368" s="172">
        <v>3.1988892398835085</v>
      </c>
      <c r="H368" s="172">
        <v>2.8592902569762786</v>
      </c>
      <c r="I368" s="172">
        <v>3.1685264805726945</v>
      </c>
      <c r="J368" s="172">
        <v>3.2580568469395539</v>
      </c>
      <c r="K368" s="173">
        <v>3.8216543929750806</v>
      </c>
      <c r="L368" s="171">
        <v>0.78495262501630725</v>
      </c>
      <c r="M368" s="172">
        <v>3.6381148631538451</v>
      </c>
      <c r="N368" s="172">
        <v>3.3491631469282663</v>
      </c>
      <c r="O368" s="172">
        <v>5.4854432659574455</v>
      </c>
      <c r="P368" s="172">
        <v>5.0075632028222019</v>
      </c>
      <c r="Q368" s="172">
        <v>3.517529569329362</v>
      </c>
      <c r="R368" s="172">
        <v>3.824638642906526</v>
      </c>
      <c r="S368" s="172">
        <v>3.9282007641786456</v>
      </c>
      <c r="T368" s="172">
        <v>4.2095551408476544</v>
      </c>
      <c r="U368" s="173">
        <v>4.3062553890655426</v>
      </c>
      <c r="V368" s="225">
        <v>28.578735649999999</v>
      </c>
    </row>
    <row r="369" spans="1:22" x14ac:dyDescent="0.2">
      <c r="A369" s="226">
        <v>42636</v>
      </c>
      <c r="B369" s="171">
        <v>0.83345849015559392</v>
      </c>
      <c r="C369" s="172">
        <v>2.6915543886218329</v>
      </c>
      <c r="D369" s="172">
        <v>2.6662489433454679</v>
      </c>
      <c r="E369" s="172">
        <v>4.500276264554337</v>
      </c>
      <c r="F369" s="172">
        <v>4.4679615663765642</v>
      </c>
      <c r="G369" s="172">
        <v>3.2238222936164851</v>
      </c>
      <c r="H369" s="172">
        <v>2.8591707842915408</v>
      </c>
      <c r="I369" s="172">
        <v>3.1467513570880103</v>
      </c>
      <c r="J369" s="172">
        <v>3.2294446278979274</v>
      </c>
      <c r="K369" s="173">
        <v>3.8086746587284659</v>
      </c>
      <c r="L369" s="171">
        <v>0.78495539453588137</v>
      </c>
      <c r="M369" s="172">
        <v>3.7112648135384689</v>
      </c>
      <c r="N369" s="172">
        <v>3.3666431318659895</v>
      </c>
      <c r="O369" s="172">
        <v>5.4602346050420101</v>
      </c>
      <c r="P369" s="172">
        <v>5.2817916258474495</v>
      </c>
      <c r="Q369" s="172">
        <v>3.5378851568380374</v>
      </c>
      <c r="R369" s="172">
        <v>3.7335901848423787</v>
      </c>
      <c r="S369" s="172">
        <v>3.9274527236476557</v>
      </c>
      <c r="T369" s="172">
        <v>4.2540819492327211</v>
      </c>
      <c r="U369" s="173">
        <v>4.6014124912221019</v>
      </c>
      <c r="V369" s="225">
        <v>38.716216889999998</v>
      </c>
    </row>
    <row r="370" spans="1:22" x14ac:dyDescent="0.2">
      <c r="A370" s="226">
        <v>42639</v>
      </c>
      <c r="B370" s="171">
        <v>0.83345588808110693</v>
      </c>
      <c r="C370" s="172">
        <v>2.6897551863380986</v>
      </c>
      <c r="D370" s="172">
        <v>2.6750833957437399</v>
      </c>
      <c r="E370" s="172">
        <v>4.4710807172214313</v>
      </c>
      <c r="F370" s="172">
        <v>4.4384699412784965</v>
      </c>
      <c r="G370" s="172">
        <v>3.2237845237357279</v>
      </c>
      <c r="H370" s="172">
        <v>2.8243592327706661</v>
      </c>
      <c r="I370" s="172">
        <v>3.1041450888789131</v>
      </c>
      <c r="J370" s="172">
        <v>3.3605194205659572</v>
      </c>
      <c r="K370" s="173">
        <v>3.8104365183998716</v>
      </c>
      <c r="L370" s="171">
        <v>0.78494484336944126</v>
      </c>
      <c r="M370" s="172">
        <v>3.7127141185570878</v>
      </c>
      <c r="N370" s="172">
        <v>3.3867205032723819</v>
      </c>
      <c r="O370" s="172">
        <v>5.4611983488649045</v>
      </c>
      <c r="P370" s="172">
        <v>5.232185409659122</v>
      </c>
      <c r="Q370" s="172">
        <v>3.5379988093911447</v>
      </c>
      <c r="R370" s="172">
        <v>3.7691909502012515</v>
      </c>
      <c r="S370" s="172">
        <v>3.9023505411672978</v>
      </c>
      <c r="T370" s="172">
        <v>4.3733366674926479</v>
      </c>
      <c r="U370" s="173">
        <v>4.6063752463782448</v>
      </c>
      <c r="V370" s="225">
        <v>45.280967279999999</v>
      </c>
    </row>
    <row r="371" spans="1:22" x14ac:dyDescent="0.2">
      <c r="A371" s="226">
        <v>42640</v>
      </c>
      <c r="B371" s="171">
        <v>0.83346044175588774</v>
      </c>
      <c r="C371" s="172">
        <v>2.6517027418838071</v>
      </c>
      <c r="D371" s="172">
        <v>2.7253639956188804</v>
      </c>
      <c r="E371" s="172">
        <v>4.5037541955531397</v>
      </c>
      <c r="F371" s="172">
        <v>4.4336697809707708</v>
      </c>
      <c r="G371" s="172">
        <v>3.2226588832528549</v>
      </c>
      <c r="H371" s="172">
        <v>2.8459317787011109</v>
      </c>
      <c r="I371" s="172">
        <v>3.1956584770283505</v>
      </c>
      <c r="J371" s="172">
        <v>3.2850106067854425</v>
      </c>
      <c r="K371" s="173">
        <v>3.7975319791397171</v>
      </c>
      <c r="L371" s="171">
        <v>0.78494761315067496</v>
      </c>
      <c r="M371" s="172">
        <v>3.5411931663881782</v>
      </c>
      <c r="N371" s="172">
        <v>3.4271014670056528</v>
      </c>
      <c r="O371" s="172">
        <v>5.4679918665985285</v>
      </c>
      <c r="P371" s="172">
        <v>5.2598251130029334</v>
      </c>
      <c r="Q371" s="172">
        <v>3.5374177552263251</v>
      </c>
      <c r="R371" s="172">
        <v>3.8792289975582066</v>
      </c>
      <c r="S371" s="172">
        <v>3.9661972025659669</v>
      </c>
      <c r="T371" s="172">
        <v>4.1088371093626526</v>
      </c>
      <c r="U371" s="173">
        <v>4.9111998903659613</v>
      </c>
      <c r="V371" s="225">
        <v>24.880938329999999</v>
      </c>
    </row>
    <row r="372" spans="1:22" x14ac:dyDescent="0.2">
      <c r="A372" s="226">
        <v>42641</v>
      </c>
      <c r="B372" s="171">
        <v>0.83345621333671738</v>
      </c>
      <c r="C372" s="172">
        <v>2.6055235661609109</v>
      </c>
      <c r="D372" s="172">
        <v>2.61278392632184</v>
      </c>
      <c r="E372" s="172">
        <v>4.4209709765955818</v>
      </c>
      <c r="F372" s="172">
        <v>4.3685160193154813</v>
      </c>
      <c r="G372" s="172">
        <v>3.1579361142929234</v>
      </c>
      <c r="H372" s="172">
        <v>2.7574559573430735</v>
      </c>
      <c r="I372" s="172">
        <v>3.1026382410422064</v>
      </c>
      <c r="J372" s="172">
        <v>3.2453643892504047</v>
      </c>
      <c r="K372" s="173">
        <v>3.7720052584289845</v>
      </c>
      <c r="L372" s="171">
        <v>0.78494504120678021</v>
      </c>
      <c r="M372" s="172">
        <v>3.6393769638119</v>
      </c>
      <c r="N372" s="172">
        <v>3.3268656608562672</v>
      </c>
      <c r="O372" s="172">
        <v>5.4004166390507713</v>
      </c>
      <c r="P372" s="172">
        <v>5.1824699800006142</v>
      </c>
      <c r="Q372" s="172">
        <v>3.4833979599420153</v>
      </c>
      <c r="R372" s="172">
        <v>3.7980075700024281</v>
      </c>
      <c r="S372" s="172">
        <v>4.0005327372788297</v>
      </c>
      <c r="T372" s="172">
        <v>4.0759693746057488</v>
      </c>
      <c r="U372" s="173">
        <v>4.2527189044572609</v>
      </c>
      <c r="V372" s="225">
        <v>34.575725669999997</v>
      </c>
    </row>
    <row r="373" spans="1:22" x14ac:dyDescent="0.2">
      <c r="A373" s="226">
        <v>42642</v>
      </c>
      <c r="B373" s="171">
        <v>0.83346987502754089</v>
      </c>
      <c r="C373" s="172">
        <v>2.7609447038035619</v>
      </c>
      <c r="D373" s="172">
        <v>2.6440432738825641</v>
      </c>
      <c r="E373" s="172">
        <v>4.4597429351420868</v>
      </c>
      <c r="F373" s="172">
        <v>4.5205972127442271</v>
      </c>
      <c r="G373" s="172">
        <v>3.1778147773186767</v>
      </c>
      <c r="H373" s="172">
        <v>2.8912600581747037</v>
      </c>
      <c r="I373" s="172">
        <v>3.1465969664276745</v>
      </c>
      <c r="J373" s="172">
        <v>3.3641922541688531</v>
      </c>
      <c r="K373" s="173">
        <v>3.8519393274205056</v>
      </c>
      <c r="L373" s="171">
        <v>0.7849533509554204</v>
      </c>
      <c r="M373" s="172">
        <v>3.7989317076866982</v>
      </c>
      <c r="N373" s="172">
        <v>3.367546425791911</v>
      </c>
      <c r="O373" s="172">
        <v>5.4195541593516685</v>
      </c>
      <c r="P373" s="172">
        <v>5.3463036820191538</v>
      </c>
      <c r="Q373" s="172">
        <v>3.5396018971219552</v>
      </c>
      <c r="R373" s="172">
        <v>3.8768414718086155</v>
      </c>
      <c r="S373" s="172">
        <v>4.068896067304121</v>
      </c>
      <c r="T373" s="172">
        <v>4.3794733219891491</v>
      </c>
      <c r="U373" s="173">
        <v>4.9567784493792351</v>
      </c>
      <c r="V373" s="225">
        <v>26.86647086</v>
      </c>
    </row>
    <row r="374" spans="1:22" x14ac:dyDescent="0.2">
      <c r="A374" s="226">
        <v>42643</v>
      </c>
      <c r="B374" s="171">
        <v>0.83345946595097797</v>
      </c>
      <c r="C374" s="172">
        <v>2.7392584954214456</v>
      </c>
      <c r="D374" s="172">
        <v>2.6631413580955945</v>
      </c>
      <c r="E374" s="172">
        <v>4.405894846838236</v>
      </c>
      <c r="F374" s="172">
        <v>4.3229947756874267</v>
      </c>
      <c r="G374" s="172">
        <v>3.1170285376598468</v>
      </c>
      <c r="H374" s="172">
        <v>2.8240169964718418</v>
      </c>
      <c r="I374" s="172">
        <v>3.1196216349675794</v>
      </c>
      <c r="J374" s="172">
        <v>3.2335197128925541</v>
      </c>
      <c r="K374" s="173">
        <v>3.7142196047099403</v>
      </c>
      <c r="L374" s="171">
        <v>0.78494701961551983</v>
      </c>
      <c r="M374" s="172">
        <v>3.7591959727176203</v>
      </c>
      <c r="N374" s="172">
        <v>3.3749321167795876</v>
      </c>
      <c r="O374" s="172">
        <v>5.3714829491374898</v>
      </c>
      <c r="P374" s="172">
        <v>5.1242375387620092</v>
      </c>
      <c r="Q374" s="172">
        <v>3.4895377948768687</v>
      </c>
      <c r="R374" s="172">
        <v>3.9100124943314345</v>
      </c>
      <c r="S374" s="172">
        <v>4.0521282530026985</v>
      </c>
      <c r="T374" s="172">
        <v>4.2883088172070005</v>
      </c>
      <c r="U374" s="173">
        <v>4.5439790928823607</v>
      </c>
      <c r="V374" s="225">
        <v>29.188144059999999</v>
      </c>
    </row>
    <row r="375" spans="1:22" x14ac:dyDescent="0.2">
      <c r="A375" s="226">
        <v>42646</v>
      </c>
      <c r="B375" s="171">
        <v>0.83345881541966249</v>
      </c>
      <c r="C375" s="172">
        <v>2.6404646983491311</v>
      </c>
      <c r="D375" s="172">
        <v>2.6757368685142273</v>
      </c>
      <c r="E375" s="172">
        <v>4.4138755660475173</v>
      </c>
      <c r="F375" s="172">
        <v>4.3272341614110967</v>
      </c>
      <c r="G375" s="172">
        <v>3.1580983089731296</v>
      </c>
      <c r="H375" s="172">
        <v>2.7975308753879014</v>
      </c>
      <c r="I375" s="172">
        <v>3.0820882899518596</v>
      </c>
      <c r="J375" s="172">
        <v>3.1965558155192468</v>
      </c>
      <c r="K375" s="173">
        <v>3.7510725986165765</v>
      </c>
      <c r="L375" s="171">
        <v>0.78494662392863024</v>
      </c>
      <c r="M375" s="172">
        <v>3.6737759975299724</v>
      </c>
      <c r="N375" s="172">
        <v>3.3849362277753081</v>
      </c>
      <c r="O375" s="172">
        <v>5.3972541878960412</v>
      </c>
      <c r="P375" s="172">
        <v>5.13374488708941</v>
      </c>
      <c r="Q375" s="172">
        <v>3.481669952455853</v>
      </c>
      <c r="R375" s="172">
        <v>3.8305994351083199</v>
      </c>
      <c r="S375" s="172">
        <v>3.9841823782489869</v>
      </c>
      <c r="T375" s="172">
        <v>4.2374419726943415</v>
      </c>
      <c r="U375" s="173">
        <v>4.5745615607093235</v>
      </c>
      <c r="V375" s="225">
        <v>30.328621529999999</v>
      </c>
    </row>
    <row r="376" spans="1:22" x14ac:dyDescent="0.2">
      <c r="A376" s="226">
        <v>42647</v>
      </c>
      <c r="B376" s="171">
        <v>0.83345881541966249</v>
      </c>
      <c r="C376" s="172">
        <v>2.6987133591110206</v>
      </c>
      <c r="D376" s="172">
        <v>2.6486934930715478</v>
      </c>
      <c r="E376" s="172">
        <v>4.4149286986110301</v>
      </c>
      <c r="F376" s="172">
        <v>4.3351736237794807</v>
      </c>
      <c r="G376" s="172">
        <v>3.1548375307937659</v>
      </c>
      <c r="H376" s="172">
        <v>2.8304290285987292</v>
      </c>
      <c r="I376" s="172">
        <v>3.1446569321552844</v>
      </c>
      <c r="J376" s="172">
        <v>3.1602594530273693</v>
      </c>
      <c r="K376" s="173">
        <v>3.7359752793482741</v>
      </c>
      <c r="L376" s="171">
        <v>0.78494662392863024</v>
      </c>
      <c r="M376" s="172">
        <v>3.6895587600453426</v>
      </c>
      <c r="N376" s="172">
        <v>3.3825473468132228</v>
      </c>
      <c r="O376" s="172">
        <v>5.3860973443462958</v>
      </c>
      <c r="P376" s="172">
        <v>5.1595058107936369</v>
      </c>
      <c r="Q376" s="172">
        <v>3.5207560068946999</v>
      </c>
      <c r="R376" s="172">
        <v>3.8279963425390506</v>
      </c>
      <c r="S376" s="172">
        <v>4.0762435716282281</v>
      </c>
      <c r="T376" s="172">
        <v>4.2766640378120764</v>
      </c>
      <c r="U376" s="173">
        <v>4.257870130091665</v>
      </c>
      <c r="V376" s="225">
        <v>31.01117047</v>
      </c>
    </row>
    <row r="377" spans="1:22" x14ac:dyDescent="0.2">
      <c r="A377" s="226">
        <v>42648</v>
      </c>
      <c r="B377" s="171">
        <v>0.83345621333671738</v>
      </c>
      <c r="C377" s="172">
        <v>2.6646228228842213</v>
      </c>
      <c r="D377" s="172">
        <v>2.6683254131958294</v>
      </c>
      <c r="E377" s="172">
        <v>4.5124641373825005</v>
      </c>
      <c r="F377" s="172">
        <v>4.3982261225890733</v>
      </c>
      <c r="G377" s="172">
        <v>3.2209208828706428</v>
      </c>
      <c r="H377" s="172">
        <v>2.8237827554044141</v>
      </c>
      <c r="I377" s="172">
        <v>3.19664147319539</v>
      </c>
      <c r="J377" s="172">
        <v>3.2279898498065487</v>
      </c>
      <c r="K377" s="173">
        <v>3.8667923245975686</v>
      </c>
      <c r="L377" s="171">
        <v>0.78494504120678021</v>
      </c>
      <c r="M377" s="172">
        <v>3.5759974750697747</v>
      </c>
      <c r="N377" s="172">
        <v>3.3805886650372083</v>
      </c>
      <c r="O377" s="172">
        <v>5.1950610903598475</v>
      </c>
      <c r="P377" s="172">
        <v>5.6530631652313161</v>
      </c>
      <c r="Q377" s="172">
        <v>3.5552550208381413</v>
      </c>
      <c r="R377" s="172">
        <v>3.7934743533287936</v>
      </c>
      <c r="S377" s="172">
        <v>3.9346484409798101</v>
      </c>
      <c r="T377" s="172">
        <v>4.1273372313455612</v>
      </c>
      <c r="U377" s="173">
        <v>4.3741508187437157</v>
      </c>
      <c r="V377" s="225">
        <v>25.32419896</v>
      </c>
    </row>
    <row r="378" spans="1:22" x14ac:dyDescent="0.2">
      <c r="A378" s="226">
        <v>42649</v>
      </c>
      <c r="B378" s="171">
        <v>0.83346467035384253</v>
      </c>
      <c r="C378" s="172">
        <v>2.7009187606625384</v>
      </c>
      <c r="D378" s="172">
        <v>2.6146742690502527</v>
      </c>
      <c r="E378" s="172">
        <v>4.4748074193467859</v>
      </c>
      <c r="F378" s="172">
        <v>4.368677282609541</v>
      </c>
      <c r="G378" s="172">
        <v>3.1895130609513771</v>
      </c>
      <c r="H378" s="172">
        <v>2.7896521107826802</v>
      </c>
      <c r="I378" s="172">
        <v>3.1215495649664726</v>
      </c>
      <c r="J378" s="172">
        <v>3.2491986316506027</v>
      </c>
      <c r="K378" s="173">
        <v>3.8462303652747023</v>
      </c>
      <c r="L378" s="171">
        <v>0.7849501852031936</v>
      </c>
      <c r="M378" s="172">
        <v>3.7260571549105954</v>
      </c>
      <c r="N378" s="172">
        <v>3.282109855304931</v>
      </c>
      <c r="O378" s="172">
        <v>5.3351286479629012</v>
      </c>
      <c r="P378" s="172">
        <v>5.1766835075820854</v>
      </c>
      <c r="Q378" s="172">
        <v>3.5320974760065673</v>
      </c>
      <c r="R378" s="172">
        <v>3.7648066578475938</v>
      </c>
      <c r="S378" s="172">
        <v>3.8829053227470265</v>
      </c>
      <c r="T378" s="172">
        <v>4.2770450848932873</v>
      </c>
      <c r="U378" s="173">
        <v>4.6864014054762464</v>
      </c>
      <c r="V378" s="225">
        <v>22.499494139999999</v>
      </c>
    </row>
    <row r="379" spans="1:22" x14ac:dyDescent="0.2">
      <c r="A379" s="226">
        <v>42650</v>
      </c>
      <c r="B379" s="171">
        <v>0.83346434507072686</v>
      </c>
      <c r="C379" s="172">
        <v>2.8086101852381486</v>
      </c>
      <c r="D379" s="172">
        <v>3.2293977057536609</v>
      </c>
      <c r="E379" s="172">
        <v>4.4810597848416922</v>
      </c>
      <c r="F379" s="172">
        <v>4.338643942779564</v>
      </c>
      <c r="G379" s="172">
        <v>3.1576904296296329</v>
      </c>
      <c r="H379" s="172">
        <v>2.8736648233017776</v>
      </c>
      <c r="I379" s="172">
        <v>3.1973050837216617</v>
      </c>
      <c r="J379" s="172">
        <v>3.2875862539678167</v>
      </c>
      <c r="K379" s="173">
        <v>3.8007959973361567</v>
      </c>
      <c r="L379" s="171">
        <v>0.78494998734914334</v>
      </c>
      <c r="M379" s="172">
        <v>3.769997192281481</v>
      </c>
      <c r="N379" s="172">
        <v>3.5909659046250213</v>
      </c>
      <c r="O379" s="172">
        <v>5.2908584402879573</v>
      </c>
      <c r="P379" s="172">
        <v>5.0621784524620397</v>
      </c>
      <c r="Q379" s="172">
        <v>3.512098978199329</v>
      </c>
      <c r="R379" s="172">
        <v>3.6846860529678267</v>
      </c>
      <c r="S379" s="172">
        <v>3.8787063695395894</v>
      </c>
      <c r="T379" s="172">
        <v>4.1028302149422791</v>
      </c>
      <c r="U379" s="173">
        <v>4.579530936959495</v>
      </c>
      <c r="V379" s="225">
        <v>24.59632311</v>
      </c>
    </row>
    <row r="380" spans="1:22" x14ac:dyDescent="0.2">
      <c r="A380" s="226">
        <v>42653</v>
      </c>
      <c r="B380" s="171">
        <v>0.83340742623812303</v>
      </c>
      <c r="C380" s="172">
        <v>2.6656865599505002</v>
      </c>
      <c r="D380" s="172">
        <v>2.6169074315130447</v>
      </c>
      <c r="E380" s="172">
        <v>4.3885873191755866</v>
      </c>
      <c r="F380" s="172">
        <v>4.411622510773765</v>
      </c>
      <c r="G380" s="172">
        <v>3.1069855923456347</v>
      </c>
      <c r="H380" s="172">
        <v>2.7479808259106857</v>
      </c>
      <c r="I380" s="172">
        <v>3.0644440088522069</v>
      </c>
      <c r="J380" s="172">
        <v>3.1957179307661039</v>
      </c>
      <c r="K380" s="173">
        <v>3.7400203653185997</v>
      </c>
      <c r="L380" s="171">
        <v>0.78495493389324522</v>
      </c>
      <c r="M380" s="172">
        <v>3.609881276138605</v>
      </c>
      <c r="N380" s="172">
        <v>3.3876635847372185</v>
      </c>
      <c r="O380" s="172">
        <v>5.2318228543802308</v>
      </c>
      <c r="P380" s="172">
        <v>5.1884797707645447</v>
      </c>
      <c r="Q380" s="172">
        <v>3.5031987856639351</v>
      </c>
      <c r="R380" s="172">
        <v>3.849503920081299</v>
      </c>
      <c r="S380" s="172">
        <v>3.7649790628373729</v>
      </c>
      <c r="T380" s="172">
        <v>4.0298430133550447</v>
      </c>
      <c r="U380" s="173">
        <v>4.5862617560534202</v>
      </c>
      <c r="V380" s="225">
        <v>25.939945219999998</v>
      </c>
    </row>
    <row r="381" spans="1:22" x14ac:dyDescent="0.2">
      <c r="A381" s="226">
        <v>42655</v>
      </c>
      <c r="B381" s="171">
        <v>0.83346174284390795</v>
      </c>
      <c r="C381" s="172">
        <v>2.6926036728352849</v>
      </c>
      <c r="D381" s="172">
        <v>2.6422905887068504</v>
      </c>
      <c r="E381" s="172">
        <v>4.4740518355822934</v>
      </c>
      <c r="F381" s="172">
        <v>4.4111972979447867</v>
      </c>
      <c r="G381" s="172">
        <v>3.1881529898486116</v>
      </c>
      <c r="H381" s="172">
        <v>2.9798421092544976</v>
      </c>
      <c r="I381" s="172">
        <v>3.2670457995112558</v>
      </c>
      <c r="J381" s="172">
        <v>3.4325759662164321</v>
      </c>
      <c r="K381" s="173">
        <v>3.8375860331570033</v>
      </c>
      <c r="L381" s="171">
        <v>0.78494840453988024</v>
      </c>
      <c r="M381" s="172">
        <v>3.6281736315752178</v>
      </c>
      <c r="N381" s="172">
        <v>3.2981687575737091</v>
      </c>
      <c r="O381" s="172">
        <v>5.606837233274387</v>
      </c>
      <c r="P381" s="172">
        <v>5.1706011979879571</v>
      </c>
      <c r="Q381" s="172">
        <v>3.5388693593488494</v>
      </c>
      <c r="R381" s="172">
        <v>3.9897615007422331</v>
      </c>
      <c r="S381" s="172">
        <v>4.11648251135174</v>
      </c>
      <c r="T381" s="172">
        <v>4.4198952736609138</v>
      </c>
      <c r="U381" s="173">
        <v>4.3508285567921723</v>
      </c>
      <c r="V381" s="225">
        <v>37.767498410000002</v>
      </c>
    </row>
    <row r="382" spans="1:22" x14ac:dyDescent="0.2">
      <c r="A382" s="226">
        <v>42656</v>
      </c>
      <c r="B382" s="171">
        <v>0.83346694736525939</v>
      </c>
      <c r="C382" s="172">
        <v>2.7115110228070094</v>
      </c>
      <c r="D382" s="172">
        <v>2.6679124684436761</v>
      </c>
      <c r="E382" s="172">
        <v>4.5126089573987844</v>
      </c>
      <c r="F382" s="172">
        <v>4.4285382971482701</v>
      </c>
      <c r="G382" s="172">
        <v>3.2203946567042232</v>
      </c>
      <c r="H382" s="172">
        <v>2.8449893112370477</v>
      </c>
      <c r="I382" s="172">
        <v>3.1393791348181881</v>
      </c>
      <c r="J382" s="172">
        <v>3.2538961234103829</v>
      </c>
      <c r="K382" s="173">
        <v>3.8075482245473018</v>
      </c>
      <c r="L382" s="171">
        <v>0.78496053826352574</v>
      </c>
      <c r="M382" s="172">
        <v>3.6262750787851776</v>
      </c>
      <c r="N382" s="172">
        <v>3.3750411911055447</v>
      </c>
      <c r="O382" s="172">
        <v>5.2775238800488333</v>
      </c>
      <c r="P382" s="172">
        <v>5.2011211154749537</v>
      </c>
      <c r="Q382" s="172">
        <v>3.5585846986413046</v>
      </c>
      <c r="R382" s="172">
        <v>3.7624554201799185</v>
      </c>
      <c r="S382" s="172">
        <v>3.8756203416576374</v>
      </c>
      <c r="T382" s="172">
        <v>4.1166561120917651</v>
      </c>
      <c r="U382" s="173">
        <v>4.6525705320705875</v>
      </c>
      <c r="V382" s="225">
        <v>30.41016389</v>
      </c>
    </row>
    <row r="383" spans="1:22" x14ac:dyDescent="0.2">
      <c r="A383" s="226">
        <v>42657</v>
      </c>
      <c r="B383" s="171">
        <v>0.83346044175588774</v>
      </c>
      <c r="C383" s="172">
        <v>2.6535661081517126</v>
      </c>
      <c r="D383" s="172">
        <v>2.6236270614923742</v>
      </c>
      <c r="E383" s="172">
        <v>4.4706964288429294</v>
      </c>
      <c r="F383" s="172">
        <v>4.432727201802968</v>
      </c>
      <c r="G383" s="172">
        <v>3.1880840556005454</v>
      </c>
      <c r="H383" s="172">
        <v>2.8105147498543959</v>
      </c>
      <c r="I383" s="172">
        <v>3.127810562579179</v>
      </c>
      <c r="J383" s="172">
        <v>3.2350830853496388</v>
      </c>
      <c r="K383" s="173">
        <v>3.7934899548793446</v>
      </c>
      <c r="L383" s="171">
        <v>0.78495658151139436</v>
      </c>
      <c r="M383" s="172">
        <v>3.5558625077474493</v>
      </c>
      <c r="N383" s="172">
        <v>3.3554199051404674</v>
      </c>
      <c r="O383" s="172">
        <v>5.2177777712802422</v>
      </c>
      <c r="P383" s="172">
        <v>5.2168181932306767</v>
      </c>
      <c r="Q383" s="172">
        <v>3.5042483704452541</v>
      </c>
      <c r="R383" s="172">
        <v>3.7971843086112114</v>
      </c>
      <c r="S383" s="172">
        <v>3.8530972995172803</v>
      </c>
      <c r="T383" s="172">
        <v>4.0773010617748229</v>
      </c>
      <c r="U383" s="173">
        <v>4.2841422153527331</v>
      </c>
      <c r="V383" s="225">
        <v>35.917946059999998</v>
      </c>
    </row>
    <row r="384" spans="1:22" x14ac:dyDescent="0.2">
      <c r="A384" s="226">
        <v>42660</v>
      </c>
      <c r="B384" s="171">
        <v>0.83345523757306417</v>
      </c>
      <c r="C384" s="172">
        <v>2.7092578466218145</v>
      </c>
      <c r="D384" s="172">
        <v>2.6374925156727818</v>
      </c>
      <c r="E384" s="172">
        <v>4.4657212360817393</v>
      </c>
      <c r="F384" s="172">
        <v>4.379974583011375</v>
      </c>
      <c r="G384" s="172">
        <v>3.1886635272290422</v>
      </c>
      <c r="H384" s="172">
        <v>2.8065170708208234</v>
      </c>
      <c r="I384" s="172">
        <v>3.1579556682888978</v>
      </c>
      <c r="J384" s="172">
        <v>3.2591650301005792</v>
      </c>
      <c r="K384" s="173">
        <v>3.7910688073908205</v>
      </c>
      <c r="L384" s="171">
        <v>0.78495341629476301</v>
      </c>
      <c r="M384" s="172">
        <v>3.5841154128210384</v>
      </c>
      <c r="N384" s="172">
        <v>3.323987088655985</v>
      </c>
      <c r="O384" s="172">
        <v>5.207531673315196</v>
      </c>
      <c r="P384" s="172">
        <v>5.1361105192407877</v>
      </c>
      <c r="Q384" s="172">
        <v>3.5044648708455042</v>
      </c>
      <c r="R384" s="172">
        <v>3.7074626485813837</v>
      </c>
      <c r="S384" s="172">
        <v>3.8411560857316362</v>
      </c>
      <c r="T384" s="172">
        <v>4.0959731148243019</v>
      </c>
      <c r="U384" s="173">
        <v>4.6089522901394355</v>
      </c>
      <c r="V384" s="225">
        <v>29.42700477</v>
      </c>
    </row>
    <row r="385" spans="1:22" x14ac:dyDescent="0.2">
      <c r="A385" s="226">
        <v>42661</v>
      </c>
      <c r="B385" s="171">
        <v>0.83345523757306417</v>
      </c>
      <c r="C385" s="172">
        <v>2.6746994573755964</v>
      </c>
      <c r="D385" s="172">
        <v>2.7185889248853945</v>
      </c>
      <c r="E385" s="172">
        <v>4.4975565569241756</v>
      </c>
      <c r="F385" s="172">
        <v>4.4637902737817701</v>
      </c>
      <c r="G385" s="172">
        <v>3.2223680217271395</v>
      </c>
      <c r="H385" s="172">
        <v>2.8273679649806027</v>
      </c>
      <c r="I385" s="172">
        <v>3.1667684881406779</v>
      </c>
      <c r="J385" s="172">
        <v>3.2806731949211994</v>
      </c>
      <c r="K385" s="173">
        <v>3.7887539614739438</v>
      </c>
      <c r="L385" s="171">
        <v>0.78495341629476301</v>
      </c>
      <c r="M385" s="172">
        <v>3.5796884736346883</v>
      </c>
      <c r="N385" s="172">
        <v>3.4477673930877253</v>
      </c>
      <c r="O385" s="172">
        <v>5.2366367763355983</v>
      </c>
      <c r="P385" s="172">
        <v>5.2804631745496344</v>
      </c>
      <c r="Q385" s="172">
        <v>3.5791770163874261</v>
      </c>
      <c r="R385" s="172">
        <v>3.7171938820634849</v>
      </c>
      <c r="S385" s="172">
        <v>3.8840174833419656</v>
      </c>
      <c r="T385" s="172">
        <v>4.0835622566780261</v>
      </c>
      <c r="U385" s="173">
        <v>4.3224769537265848</v>
      </c>
      <c r="V385" s="225">
        <v>26.418939810000001</v>
      </c>
    </row>
    <row r="386" spans="1:22" x14ac:dyDescent="0.2">
      <c r="A386" s="226">
        <v>42662</v>
      </c>
      <c r="B386" s="171">
        <v>0.83345621333671738</v>
      </c>
      <c r="C386" s="172">
        <v>2.6917802701856832</v>
      </c>
      <c r="D386" s="172">
        <v>2.6700283830853468</v>
      </c>
      <c r="E386" s="172">
        <v>4.5016589241171614</v>
      </c>
      <c r="F386" s="172">
        <v>4.3967383135280169</v>
      </c>
      <c r="G386" s="172">
        <v>3.2210091618533729</v>
      </c>
      <c r="H386" s="172">
        <v>2.8364327325227618</v>
      </c>
      <c r="I386" s="172">
        <v>3.160841167145696</v>
      </c>
      <c r="J386" s="172">
        <v>3.2986071106975112</v>
      </c>
      <c r="K386" s="173">
        <v>3.8406490686209915</v>
      </c>
      <c r="L386" s="171">
        <v>0.78495400976034968</v>
      </c>
      <c r="M386" s="172">
        <v>3.5872008658875298</v>
      </c>
      <c r="N386" s="172">
        <v>3.3671454724159129</v>
      </c>
      <c r="O386" s="172">
        <v>5.2354679503289576</v>
      </c>
      <c r="P386" s="172">
        <v>5.2161134746821736</v>
      </c>
      <c r="Q386" s="172">
        <v>3.5792385365563804</v>
      </c>
      <c r="R386" s="172">
        <v>3.7211494230465845</v>
      </c>
      <c r="S386" s="172">
        <v>3.8765005351986335</v>
      </c>
      <c r="T386" s="172">
        <v>4.0777900831666853</v>
      </c>
      <c r="U386" s="173">
        <v>4.66333826410487</v>
      </c>
      <c r="V386" s="225">
        <v>23.525278279999998</v>
      </c>
    </row>
    <row r="387" spans="1:22" x14ac:dyDescent="0.2">
      <c r="A387" s="226">
        <v>42663</v>
      </c>
      <c r="B387" s="171">
        <v>0.83345621333671738</v>
      </c>
      <c r="C387" s="172">
        <v>2.8095494703559796</v>
      </c>
      <c r="D387" s="172">
        <v>2.6753344770012895</v>
      </c>
      <c r="E387" s="172">
        <v>4.491038619547008</v>
      </c>
      <c r="F387" s="172">
        <v>4.420866632409048</v>
      </c>
      <c r="G387" s="172">
        <v>3.1730380762295298</v>
      </c>
      <c r="H387" s="172">
        <v>2.925395090837569</v>
      </c>
      <c r="I387" s="172">
        <v>3.0697894868710702</v>
      </c>
      <c r="J387" s="172">
        <v>3.2725064976539642</v>
      </c>
      <c r="K387" s="173">
        <v>3.8168778848371141</v>
      </c>
      <c r="L387" s="171">
        <v>0.78495400976034968</v>
      </c>
      <c r="M387" s="172">
        <v>3.7202329534267187</v>
      </c>
      <c r="N387" s="172">
        <v>3.3530111272147476</v>
      </c>
      <c r="O387" s="172">
        <v>5.1918942574642655</v>
      </c>
      <c r="P387" s="172">
        <v>5.0842628268897778</v>
      </c>
      <c r="Q387" s="172">
        <v>3.5794667604772119</v>
      </c>
      <c r="R387" s="172">
        <v>3.8071899795926289</v>
      </c>
      <c r="S387" s="172">
        <v>3.8008882518903282</v>
      </c>
      <c r="T387" s="172">
        <v>4.1015423649481599</v>
      </c>
      <c r="U387" s="173">
        <v>4.324154532449306</v>
      </c>
      <c r="V387" s="225">
        <v>26.084068859999999</v>
      </c>
    </row>
    <row r="388" spans="1:22" x14ac:dyDescent="0.2">
      <c r="A388" s="226">
        <v>42664</v>
      </c>
      <c r="B388" s="171">
        <v>0.83345296082823739</v>
      </c>
      <c r="C388" s="172">
        <v>2.6998905663794228</v>
      </c>
      <c r="D388" s="172">
        <v>2.72725945182163</v>
      </c>
      <c r="E388" s="172">
        <v>4.5294524996903558</v>
      </c>
      <c r="F388" s="172">
        <v>4.3937055874746687</v>
      </c>
      <c r="G388" s="172">
        <v>3.2209697631726186</v>
      </c>
      <c r="H388" s="172">
        <v>2.9009032911567689</v>
      </c>
      <c r="I388" s="172">
        <v>3.1576735269890848</v>
      </c>
      <c r="J388" s="172">
        <v>3.2915125343444478</v>
      </c>
      <c r="K388" s="173">
        <v>3.8407481813150248</v>
      </c>
      <c r="L388" s="171">
        <v>0.78495203156421212</v>
      </c>
      <c r="M388" s="172">
        <v>3.5969453232496971</v>
      </c>
      <c r="N388" s="172">
        <v>3.4074764953978911</v>
      </c>
      <c r="O388" s="172">
        <v>5.2600589999745653</v>
      </c>
      <c r="P388" s="172">
        <v>5.0375783512802306</v>
      </c>
      <c r="Q388" s="172">
        <v>3.5586512552434812</v>
      </c>
      <c r="R388" s="172">
        <v>3.7781550254912708</v>
      </c>
      <c r="S388" s="172">
        <v>3.8321999926732473</v>
      </c>
      <c r="T388" s="172">
        <v>4.0824940753785528</v>
      </c>
      <c r="U388" s="173">
        <v>4.0199183761071406</v>
      </c>
      <c r="V388" s="225">
        <v>34.373761739999999</v>
      </c>
    </row>
    <row r="389" spans="1:22" x14ac:dyDescent="0.2">
      <c r="A389" s="226">
        <v>42668</v>
      </c>
      <c r="B389" s="171">
        <v>0.83345296082823739</v>
      </c>
      <c r="C389" s="172">
        <v>2.6874234794947451</v>
      </c>
      <c r="D389" s="172">
        <v>2.6802113443733377</v>
      </c>
      <c r="E389" s="172">
        <v>4.5293608694068004</v>
      </c>
      <c r="F389" s="172">
        <v>4.4011750673986771</v>
      </c>
      <c r="G389" s="172">
        <v>3.2207417409332519</v>
      </c>
      <c r="H389" s="172">
        <v>2.8439891131757227</v>
      </c>
      <c r="I389" s="172">
        <v>3.1408622524848453</v>
      </c>
      <c r="J389" s="172">
        <v>3.2886077575019934</v>
      </c>
      <c r="K389" s="173">
        <v>3.8216034861026094</v>
      </c>
      <c r="L389" s="171">
        <v>0.78495203156421212</v>
      </c>
      <c r="M389" s="172">
        <v>3.5866298310678957</v>
      </c>
      <c r="N389" s="172">
        <v>3.3752355297345478</v>
      </c>
      <c r="O389" s="172">
        <v>5.2662985823297079</v>
      </c>
      <c r="P389" s="172">
        <v>5.0459292251612027</v>
      </c>
      <c r="Q389" s="172">
        <v>3.55847261609834</v>
      </c>
      <c r="R389" s="172">
        <v>3.8388593243394276</v>
      </c>
      <c r="S389" s="172">
        <v>3.8143446341388034</v>
      </c>
      <c r="T389" s="172">
        <v>4.0999381650860593</v>
      </c>
      <c r="U389" s="173">
        <v>4.9249879217407884</v>
      </c>
      <c r="V389" s="225">
        <v>50.436382430000002</v>
      </c>
    </row>
    <row r="390" spans="1:22" x14ac:dyDescent="0.2">
      <c r="A390" s="226">
        <v>42669</v>
      </c>
      <c r="B390" s="171">
        <v>0.83345523757306417</v>
      </c>
      <c r="C390" s="172">
        <v>2.6582737171825013</v>
      </c>
      <c r="D390" s="172">
        <v>2.6519449574576432</v>
      </c>
      <c r="E390" s="172">
        <v>4.4721463477118757</v>
      </c>
      <c r="F390" s="172">
        <v>4.3703925288371268</v>
      </c>
      <c r="G390" s="172">
        <v>3.1879149689588027</v>
      </c>
      <c r="H390" s="172">
        <v>2.8159097329293177</v>
      </c>
      <c r="I390" s="172">
        <v>3.1361242277933057</v>
      </c>
      <c r="J390" s="172">
        <v>3.3041194629797737</v>
      </c>
      <c r="K390" s="173">
        <v>3.8076324505156682</v>
      </c>
      <c r="L390" s="171">
        <v>0.78495341629476301</v>
      </c>
      <c r="M390" s="172">
        <v>3.6482047696687623</v>
      </c>
      <c r="N390" s="172">
        <v>3.4075477187077468</v>
      </c>
      <c r="O390" s="172">
        <v>5.240081704894485</v>
      </c>
      <c r="P390" s="172">
        <v>5.0746607036719835</v>
      </c>
      <c r="Q390" s="172">
        <v>3.5585151360914815</v>
      </c>
      <c r="R390" s="172">
        <v>3.8409570036389407</v>
      </c>
      <c r="S390" s="172">
        <v>3.8357164390812124</v>
      </c>
      <c r="T390" s="172">
        <v>4.1141357602399244</v>
      </c>
      <c r="U390" s="173">
        <v>4.6394648241367564</v>
      </c>
      <c r="V390" s="225">
        <v>28.8005897</v>
      </c>
    </row>
    <row r="391" spans="1:22" x14ac:dyDescent="0.2">
      <c r="A391" s="226">
        <v>42670</v>
      </c>
      <c r="B391" s="171">
        <v>0.83341621483220807</v>
      </c>
      <c r="C391" s="172">
        <v>2.6638838559202904</v>
      </c>
      <c r="D391" s="172">
        <v>2.6824178734416106</v>
      </c>
      <c r="E391" s="172">
        <v>4.538041724251741</v>
      </c>
      <c r="F391" s="172">
        <v>4.4412579321940022</v>
      </c>
      <c r="G391" s="172">
        <v>3.2204964238177909</v>
      </c>
      <c r="H391" s="172">
        <v>2.8468630754807847</v>
      </c>
      <c r="I391" s="172">
        <v>3.1337162606251381</v>
      </c>
      <c r="J391" s="172">
        <v>3.250656470777662</v>
      </c>
      <c r="K391" s="173">
        <v>3.8311431393795865</v>
      </c>
      <c r="L391" s="171">
        <v>0.78495664612192384</v>
      </c>
      <c r="M391" s="172">
        <v>3.5354546321492655</v>
      </c>
      <c r="N391" s="172">
        <v>3.3662116695172961</v>
      </c>
      <c r="O391" s="172">
        <v>5.276614415706363</v>
      </c>
      <c r="P391" s="172">
        <v>5.1354851566176771</v>
      </c>
      <c r="Q391" s="172">
        <v>3.558367477581081</v>
      </c>
      <c r="R391" s="172">
        <v>3.7292922705209794</v>
      </c>
      <c r="S391" s="172">
        <v>3.8217068759063264</v>
      </c>
      <c r="T391" s="172">
        <v>4.0790792266079237</v>
      </c>
      <c r="U391" s="173">
        <v>4.4888621602133822</v>
      </c>
      <c r="V391" s="225">
        <v>32.489676070000002</v>
      </c>
    </row>
    <row r="392" spans="1:22" x14ac:dyDescent="0.2">
      <c r="A392" s="226">
        <v>42671</v>
      </c>
      <c r="B392" s="171">
        <v>0.83341493060835781</v>
      </c>
      <c r="C392" s="172">
        <v>2.6883639386015759</v>
      </c>
      <c r="D392" s="172">
        <v>2.6818230815483486</v>
      </c>
      <c r="E392" s="172">
        <v>4.5179999291446364</v>
      </c>
      <c r="F392" s="172">
        <v>4.4102594471794436</v>
      </c>
      <c r="G392" s="172">
        <v>3.2202752163466273</v>
      </c>
      <c r="H392" s="172">
        <v>2.8285022888777132</v>
      </c>
      <c r="I392" s="172">
        <v>3.1695201398145918</v>
      </c>
      <c r="J392" s="172">
        <v>3.2461278488389249</v>
      </c>
      <c r="K392" s="173">
        <v>3.8424456913270268</v>
      </c>
      <c r="L392" s="171">
        <v>0.784957828071421</v>
      </c>
      <c r="M392" s="172">
        <v>3.5527484974593424</v>
      </c>
      <c r="N392" s="172">
        <v>3.3648337724552686</v>
      </c>
      <c r="O392" s="172">
        <v>5.2377066256423284</v>
      </c>
      <c r="P392" s="172">
        <v>5.0775559363957132</v>
      </c>
      <c r="Q392" s="172">
        <v>3.5584033525011449</v>
      </c>
      <c r="R392" s="172">
        <v>3.7280813859976232</v>
      </c>
      <c r="S392" s="172">
        <v>4.1196648987375148</v>
      </c>
      <c r="T392" s="172">
        <v>4.0774462554559063</v>
      </c>
      <c r="U392" s="173">
        <v>4.194398257850529</v>
      </c>
      <c r="V392" s="225">
        <v>33.776271260000001</v>
      </c>
    </row>
    <row r="393" spans="1:22" x14ac:dyDescent="0.2">
      <c r="A393" s="226">
        <v>42674</v>
      </c>
      <c r="B393" s="171">
        <v>0.83345716671463888</v>
      </c>
      <c r="C393" s="172">
        <v>2.6866715122993847</v>
      </c>
      <c r="D393" s="172">
        <v>2.6517667016455411</v>
      </c>
      <c r="E393" s="172">
        <v>4.5451714158179835</v>
      </c>
      <c r="F393" s="172">
        <v>4.4468129649450114</v>
      </c>
      <c r="G393" s="172">
        <v>3.2197635775410616</v>
      </c>
      <c r="H393" s="172">
        <v>2.8381095992452106</v>
      </c>
      <c r="I393" s="172">
        <v>3.1674350956852111</v>
      </c>
      <c r="J393" s="172">
        <v>3.3023473401649595</v>
      </c>
      <c r="K393" s="173">
        <v>3.816276648706765</v>
      </c>
      <c r="L393" s="171">
        <v>0.78495854931804054</v>
      </c>
      <c r="M393" s="172">
        <v>3.5565818894666297</v>
      </c>
      <c r="N393" s="172">
        <v>3.3439182421052833</v>
      </c>
      <c r="O393" s="172">
        <v>5.30006093915443</v>
      </c>
      <c r="P393" s="172">
        <v>5.118703889335908</v>
      </c>
      <c r="Q393" s="172">
        <v>3.5585396636292654</v>
      </c>
      <c r="R393" s="172">
        <v>3.7480708433002081</v>
      </c>
      <c r="S393" s="172">
        <v>3.9263537789363081</v>
      </c>
      <c r="T393" s="172">
        <v>4.1169312879839186</v>
      </c>
      <c r="U393" s="173">
        <v>4.4929038579781517</v>
      </c>
      <c r="V393" s="225">
        <v>35.267236760000003</v>
      </c>
    </row>
    <row r="394" spans="1:22" x14ac:dyDescent="0.2">
      <c r="A394" s="226">
        <v>42675</v>
      </c>
      <c r="B394" s="171">
        <v>0.83346236423667219</v>
      </c>
      <c r="C394" s="172">
        <v>2.688919991191189</v>
      </c>
      <c r="D394" s="172">
        <v>2.6727801660549004</v>
      </c>
      <c r="E394" s="172">
        <v>4.5471574066211726</v>
      </c>
      <c r="F394" s="172">
        <v>4.4168346195958561</v>
      </c>
      <c r="G394" s="172">
        <v>3.2202506953154328</v>
      </c>
      <c r="H394" s="172">
        <v>2.8014850265366449</v>
      </c>
      <c r="I394" s="172">
        <v>3.1605177976683727</v>
      </c>
      <c r="J394" s="172">
        <v>3.2366083207155123</v>
      </c>
      <c r="K394" s="173">
        <v>3.8196689513638327</v>
      </c>
      <c r="L394" s="171">
        <v>0.7849617105863208</v>
      </c>
      <c r="M394" s="172">
        <v>3.5586643910923179</v>
      </c>
      <c r="N394" s="172">
        <v>3.3353733490048811</v>
      </c>
      <c r="O394" s="172">
        <v>5.4073598318485567</v>
      </c>
      <c r="P394" s="172">
        <v>5.0916773047116957</v>
      </c>
      <c r="Q394" s="172">
        <v>3.456211892586063</v>
      </c>
      <c r="R394" s="172">
        <v>3.8117231252090895</v>
      </c>
      <c r="S394" s="172">
        <v>3.9181484817894776</v>
      </c>
      <c r="T394" s="172">
        <v>4.2639355523918914</v>
      </c>
      <c r="U394" s="173">
        <v>4.4952766783846263</v>
      </c>
      <c r="V394" s="225">
        <v>26.17459526</v>
      </c>
    </row>
    <row r="395" spans="1:22" x14ac:dyDescent="0.2">
      <c r="A395" s="226">
        <v>42676</v>
      </c>
      <c r="B395" s="171">
        <v>0.83341461393189697</v>
      </c>
      <c r="C395" s="172">
        <v>2.8248417472074054</v>
      </c>
      <c r="D395" s="172">
        <v>2.6271255421668598</v>
      </c>
      <c r="E395" s="172">
        <v>4.5058622215844153</v>
      </c>
      <c r="F395" s="172">
        <v>4.2694254323916372</v>
      </c>
      <c r="G395" s="172">
        <v>3.1664868565674693</v>
      </c>
      <c r="H395" s="172">
        <v>2.8804647948193773</v>
      </c>
      <c r="I395" s="172">
        <v>3.5271179274416511</v>
      </c>
      <c r="J395" s="172">
        <v>3.3353585936052155</v>
      </c>
      <c r="K395" s="173">
        <v>3.7876500798128667</v>
      </c>
      <c r="L395" s="171">
        <v>0.78497218345958464</v>
      </c>
      <c r="M395" s="172">
        <v>3.6797502979567565</v>
      </c>
      <c r="N395" s="172">
        <v>3.364460137636204</v>
      </c>
      <c r="O395" s="172">
        <v>5.079324643556391</v>
      </c>
      <c r="P395" s="172">
        <v>4.9351231291826423</v>
      </c>
      <c r="Q395" s="172">
        <v>3.4523657015157969</v>
      </c>
      <c r="R395" s="172">
        <v>3.7667788791608636</v>
      </c>
      <c r="S395" s="172">
        <v>4.3435732082922591</v>
      </c>
      <c r="T395" s="172">
        <v>4.3430763766734888</v>
      </c>
      <c r="U395" s="173">
        <v>4.6382213354880504</v>
      </c>
      <c r="V395" s="225">
        <v>22.797041669999999</v>
      </c>
    </row>
    <row r="396" spans="1:22" x14ac:dyDescent="0.2">
      <c r="A396" s="226">
        <v>42677</v>
      </c>
      <c r="B396" s="171">
        <v>0.83345360244243172</v>
      </c>
      <c r="C396" s="172">
        <v>2.6187731153523059</v>
      </c>
      <c r="D396" s="172">
        <v>2.5657793892936409</v>
      </c>
      <c r="E396" s="172">
        <v>4.4361859585772105</v>
      </c>
      <c r="F396" s="172">
        <v>4.2801158762918297</v>
      </c>
      <c r="G396" s="172">
        <v>3.1035210290239998</v>
      </c>
      <c r="H396" s="172">
        <v>2.7571730028544774</v>
      </c>
      <c r="I396" s="172">
        <v>3.3342897852196294</v>
      </c>
      <c r="J396" s="172">
        <v>3.1301334833377545</v>
      </c>
      <c r="K396" s="173">
        <v>3.6656234991993699</v>
      </c>
      <c r="L396" s="171">
        <v>0.7849544029031863</v>
      </c>
      <c r="M396" s="172">
        <v>3.5459466195192473</v>
      </c>
      <c r="N396" s="172">
        <v>3.3105290017082143</v>
      </c>
      <c r="O396" s="172">
        <v>5.0533811755676323</v>
      </c>
      <c r="P396" s="172">
        <v>4.9593872119913227</v>
      </c>
      <c r="Q396" s="172">
        <v>3.3806050842364477</v>
      </c>
      <c r="R396" s="172">
        <v>3.7227372111338721</v>
      </c>
      <c r="S396" s="172">
        <v>4.2434965457628477</v>
      </c>
      <c r="T396" s="172">
        <v>4.1851404474322518</v>
      </c>
      <c r="U396" s="173">
        <v>4.851449334360912</v>
      </c>
      <c r="V396" s="225">
        <v>24.813790480000002</v>
      </c>
    </row>
    <row r="397" spans="1:22" x14ac:dyDescent="0.2">
      <c r="A397" s="226">
        <v>42678</v>
      </c>
      <c r="B397" s="171">
        <v>0.83344417958368466</v>
      </c>
      <c r="C397" s="172">
        <v>2.6919066839022987</v>
      </c>
      <c r="D397" s="172">
        <v>2.6679425749395342</v>
      </c>
      <c r="E397" s="172">
        <v>4.5635377857977319</v>
      </c>
      <c r="F397" s="172">
        <v>4.3908923993869813</v>
      </c>
      <c r="G397" s="172">
        <v>3.1715137486634122</v>
      </c>
      <c r="H397" s="172">
        <v>2.8853190176585044</v>
      </c>
      <c r="I397" s="172">
        <v>3.1264115246815467</v>
      </c>
      <c r="J397" s="172">
        <v>3.3094970369080938</v>
      </c>
      <c r="K397" s="173">
        <v>3.8113193652501991</v>
      </c>
      <c r="L397" s="171">
        <v>0.78494669075556978</v>
      </c>
      <c r="M397" s="172">
        <v>3.6209093575028413</v>
      </c>
      <c r="N397" s="172">
        <v>3.4249227324500553</v>
      </c>
      <c r="O397" s="172">
        <v>5.1612504730965485</v>
      </c>
      <c r="P397" s="172">
        <v>5.0512437253956888</v>
      </c>
      <c r="Q397" s="172">
        <v>3.4446607908442815</v>
      </c>
      <c r="R397" s="172">
        <v>3.8666196166191509</v>
      </c>
      <c r="S397" s="172">
        <v>4.0523905828636719</v>
      </c>
      <c r="T397" s="172">
        <v>4.28083179057968</v>
      </c>
      <c r="U397" s="173">
        <v>4.337273302841445</v>
      </c>
      <c r="V397" s="225">
        <v>26.66621331</v>
      </c>
    </row>
    <row r="398" spans="1:22" x14ac:dyDescent="0.2">
      <c r="A398" s="226">
        <v>42681</v>
      </c>
      <c r="B398" s="171">
        <v>0.83345621333671738</v>
      </c>
      <c r="C398" s="172">
        <v>2.7163254324524604</v>
      </c>
      <c r="D398" s="172">
        <v>2.6109230510641153</v>
      </c>
      <c r="E398" s="172">
        <v>4.441010655493761</v>
      </c>
      <c r="F398" s="172">
        <v>4.4082141463613187</v>
      </c>
      <c r="G398" s="172">
        <v>3.1097014745304477</v>
      </c>
      <c r="H398" s="172">
        <v>2.8543989516232768</v>
      </c>
      <c r="I398" s="172">
        <v>3.0621348110922666</v>
      </c>
      <c r="J398" s="172">
        <v>3.3201662472287738</v>
      </c>
      <c r="K398" s="173">
        <v>3.8017815593964785</v>
      </c>
      <c r="L398" s="171">
        <v>0.78495400976034968</v>
      </c>
      <c r="M398" s="172">
        <v>3.6200865964712166</v>
      </c>
      <c r="N398" s="172">
        <v>3.3584227093312808</v>
      </c>
      <c r="O398" s="172">
        <v>5.0672003266389414</v>
      </c>
      <c r="P398" s="172">
        <v>5.030495078358542</v>
      </c>
      <c r="Q398" s="172">
        <v>3.3905774454087543</v>
      </c>
      <c r="R398" s="172">
        <v>3.8132174764054718</v>
      </c>
      <c r="S398" s="172">
        <v>4.0050080419408838</v>
      </c>
      <c r="T398" s="172">
        <v>4.3059707971534733</v>
      </c>
      <c r="U398" s="173">
        <v>4.6325865777434183</v>
      </c>
      <c r="V398" s="225">
        <v>25.349104279999999</v>
      </c>
    </row>
    <row r="399" spans="1:22" x14ac:dyDescent="0.2">
      <c r="A399" s="226">
        <v>42682</v>
      </c>
      <c r="B399" s="171">
        <v>0.83342010996908189</v>
      </c>
      <c r="C399" s="172">
        <v>2.8764371175124293</v>
      </c>
      <c r="D399" s="172">
        <v>2.6574281350045377</v>
      </c>
      <c r="E399" s="172">
        <v>4.5876527903376125</v>
      </c>
      <c r="F399" s="172">
        <v>4.3941880912496929</v>
      </c>
      <c r="G399" s="172">
        <v>3.172360223472487</v>
      </c>
      <c r="H399" s="172">
        <v>2.8854784026627436</v>
      </c>
      <c r="I399" s="172">
        <v>3.1809287202693413</v>
      </c>
      <c r="J399" s="172">
        <v>3.3044769716552276</v>
      </c>
      <c r="K399" s="173">
        <v>3.8263749756976679</v>
      </c>
      <c r="L399" s="171">
        <v>0.7849446455327449</v>
      </c>
      <c r="M399" s="172">
        <v>3.8006940325046101</v>
      </c>
      <c r="N399" s="172">
        <v>3.3920257689057158</v>
      </c>
      <c r="O399" s="172">
        <v>5.2147455750474068</v>
      </c>
      <c r="P399" s="172">
        <v>5.0438756018831539</v>
      </c>
      <c r="Q399" s="172">
        <v>3.464499326711227</v>
      </c>
      <c r="R399" s="172">
        <v>3.864488110664118</v>
      </c>
      <c r="S399" s="172">
        <v>4.0475613667102763</v>
      </c>
      <c r="T399" s="172">
        <v>4.2834041268768877</v>
      </c>
      <c r="U399" s="173">
        <v>4.6597124559515288</v>
      </c>
      <c r="V399" s="225">
        <v>40.524488949999999</v>
      </c>
    </row>
    <row r="400" spans="1:22" x14ac:dyDescent="0.2">
      <c r="A400" s="226">
        <v>42683</v>
      </c>
      <c r="B400" s="171">
        <v>0.83345621333671738</v>
      </c>
      <c r="C400" s="172">
        <v>2.8262121636413786</v>
      </c>
      <c r="D400" s="172">
        <v>2.7697972535383832</v>
      </c>
      <c r="E400" s="172">
        <v>4.8086201367156871</v>
      </c>
      <c r="F400" s="172">
        <v>4.7144575823846493</v>
      </c>
      <c r="G400" s="172">
        <v>3.2402152031522329</v>
      </c>
      <c r="H400" s="172">
        <v>3.4243200720631166</v>
      </c>
      <c r="I400" s="172">
        <v>4.0741624328169266</v>
      </c>
      <c r="J400" s="172">
        <v>3.9134769260032032</v>
      </c>
      <c r="K400" s="173">
        <v>3.8803272531070689</v>
      </c>
      <c r="L400" s="171">
        <v>0.78495400976034968</v>
      </c>
      <c r="M400" s="172">
        <v>3.8367677488901664</v>
      </c>
      <c r="N400" s="172">
        <v>3.501615645902346</v>
      </c>
      <c r="O400" s="172">
        <v>5.65765261672097</v>
      </c>
      <c r="P400" s="172">
        <v>5.1835452641160495</v>
      </c>
      <c r="Q400" s="172">
        <v>3.5196178937191327</v>
      </c>
      <c r="R400" s="172">
        <v>4.2954620685288312</v>
      </c>
      <c r="S400" s="172">
        <v>5.0044946964339081</v>
      </c>
      <c r="T400" s="172">
        <v>4.9646962746903194</v>
      </c>
      <c r="U400" s="173">
        <v>4.3999574746229637</v>
      </c>
      <c r="V400" s="225">
        <v>20.860434730000001</v>
      </c>
    </row>
    <row r="401" spans="1:22" x14ac:dyDescent="0.2">
      <c r="A401" s="226">
        <v>42684</v>
      </c>
      <c r="B401" s="171">
        <v>0.84976248116552</v>
      </c>
      <c r="C401" s="172">
        <v>2.798592517645937</v>
      </c>
      <c r="D401" s="172">
        <v>2.8838427775868629</v>
      </c>
      <c r="E401" s="172">
        <v>4.8341969350441243</v>
      </c>
      <c r="F401" s="172">
        <v>4.5331114820234983</v>
      </c>
      <c r="G401" s="172">
        <v>3.237628965980778</v>
      </c>
      <c r="H401" s="172">
        <v>2.9386496750489157</v>
      </c>
      <c r="I401" s="172">
        <v>3.2410556764391751</v>
      </c>
      <c r="J401" s="172">
        <v>3.4281043250570251</v>
      </c>
      <c r="K401" s="173">
        <v>3.8097121419515405</v>
      </c>
      <c r="L401" s="171">
        <v>0.79854256628435183</v>
      </c>
      <c r="M401" s="172">
        <v>3.792967471611421</v>
      </c>
      <c r="N401" s="172">
        <v>3.5895920202730758</v>
      </c>
      <c r="O401" s="172">
        <v>5.6649721750879776</v>
      </c>
      <c r="P401" s="172">
        <v>5.0702577981128165</v>
      </c>
      <c r="Q401" s="172">
        <v>3.4578302336032309</v>
      </c>
      <c r="R401" s="172">
        <v>3.9268632556905274</v>
      </c>
      <c r="S401" s="172">
        <v>4.0925005042722633</v>
      </c>
      <c r="T401" s="172">
        <v>4.4335046630505586</v>
      </c>
      <c r="U401" s="173">
        <v>4.3091787129398655</v>
      </c>
      <c r="V401" s="225">
        <v>23.896622929999999</v>
      </c>
    </row>
    <row r="402" spans="1:22" x14ac:dyDescent="0.2">
      <c r="A402" s="226">
        <v>42685</v>
      </c>
      <c r="B402" s="171">
        <v>0.8497699623364765</v>
      </c>
      <c r="C402" s="172">
        <v>2.6907647378457868</v>
      </c>
      <c r="D402" s="172">
        <v>2.8449622320475045</v>
      </c>
      <c r="E402" s="172">
        <v>4.6246640527453078</v>
      </c>
      <c r="F402" s="172">
        <v>4.4530943077155722</v>
      </c>
      <c r="G402" s="172">
        <v>3.2374045181189395</v>
      </c>
      <c r="H402" s="172">
        <v>2.8724327231376918</v>
      </c>
      <c r="I402" s="172">
        <v>3.1408790518650593</v>
      </c>
      <c r="J402" s="172">
        <v>3.2771732134498017</v>
      </c>
      <c r="K402" s="173">
        <v>3.8290743779655871</v>
      </c>
      <c r="L402" s="171">
        <v>0.79854711637933162</v>
      </c>
      <c r="M402" s="172">
        <v>3.6171628125212867</v>
      </c>
      <c r="N402" s="172">
        <v>3.6403712953032534</v>
      </c>
      <c r="O402" s="172">
        <v>5.5042106798412851</v>
      </c>
      <c r="P402" s="172">
        <v>4.9756826136242642</v>
      </c>
      <c r="Q402" s="172">
        <v>3.4972776052009737</v>
      </c>
      <c r="R402" s="172">
        <v>3.7538184686022569</v>
      </c>
      <c r="S402" s="172">
        <v>3.8872031342075535</v>
      </c>
      <c r="T402" s="172">
        <v>4.1008431967185741</v>
      </c>
      <c r="U402" s="173">
        <v>4.6809368304583048</v>
      </c>
      <c r="V402" s="225">
        <v>26.811192420000001</v>
      </c>
    </row>
    <row r="403" spans="1:22" x14ac:dyDescent="0.2">
      <c r="A403" s="226">
        <v>42688</v>
      </c>
      <c r="B403" s="171">
        <v>0.84976248116552</v>
      </c>
      <c r="C403" s="172">
        <v>2.7248315744026095</v>
      </c>
      <c r="D403" s="172">
        <v>2.6770751715363357</v>
      </c>
      <c r="E403" s="172">
        <v>4.5576087350233099</v>
      </c>
      <c r="F403" s="172">
        <v>4.4531853882241794</v>
      </c>
      <c r="G403" s="172">
        <v>3.2375894519009121</v>
      </c>
      <c r="H403" s="172">
        <v>2.9992199010299618</v>
      </c>
      <c r="I403" s="172">
        <v>3.1312567789939503</v>
      </c>
      <c r="J403" s="172">
        <v>3.271852387226371</v>
      </c>
      <c r="K403" s="173">
        <v>3.8311567958942909</v>
      </c>
      <c r="L403" s="171">
        <v>0.79854256628435183</v>
      </c>
      <c r="M403" s="172">
        <v>3.638866616356816</v>
      </c>
      <c r="N403" s="172">
        <v>3.3745636408044231</v>
      </c>
      <c r="O403" s="172">
        <v>5.4421340427016602</v>
      </c>
      <c r="P403" s="172">
        <v>4.9713955043615066</v>
      </c>
      <c r="Q403" s="172">
        <v>3.4772992102661742</v>
      </c>
      <c r="R403" s="172">
        <v>3.9383335149361436</v>
      </c>
      <c r="S403" s="172">
        <v>4.0073433827747555</v>
      </c>
      <c r="T403" s="172">
        <v>4.3010235074033281</v>
      </c>
      <c r="U403" s="173">
        <v>4.6837696473773542</v>
      </c>
      <c r="V403" s="225">
        <v>29.453777460000001</v>
      </c>
    </row>
    <row r="404" spans="1:22" x14ac:dyDescent="0.2">
      <c r="A404" s="226">
        <v>42689</v>
      </c>
      <c r="B404" s="171">
        <v>0.84976150540186679</v>
      </c>
      <c r="C404" s="172">
        <v>2.6885583885392705</v>
      </c>
      <c r="D404" s="172">
        <v>2.6813067948951583</v>
      </c>
      <c r="E404" s="172">
        <v>4.5514999700590097</v>
      </c>
      <c r="F404" s="172">
        <v>4.4447585849633544</v>
      </c>
      <c r="G404" s="172">
        <v>3.2375860816802513</v>
      </c>
      <c r="H404" s="172">
        <v>2.884317345593209</v>
      </c>
      <c r="I404" s="172">
        <v>3.1656294457458047</v>
      </c>
      <c r="J404" s="172">
        <v>3.2647013656890791</v>
      </c>
      <c r="K404" s="173">
        <v>3.8333738747503525</v>
      </c>
      <c r="L404" s="171">
        <v>0.79854197281876527</v>
      </c>
      <c r="M404" s="172">
        <v>3.5819177905892108</v>
      </c>
      <c r="N404" s="172">
        <v>3.3329135019020231</v>
      </c>
      <c r="O404" s="172">
        <v>5.3205836805768314</v>
      </c>
      <c r="P404" s="172">
        <v>4.9692306728406797</v>
      </c>
      <c r="Q404" s="172">
        <v>3.4574468544467347</v>
      </c>
      <c r="R404" s="172">
        <v>3.7465284271483115</v>
      </c>
      <c r="S404" s="172">
        <v>3.8970188341138279</v>
      </c>
      <c r="T404" s="172">
        <v>4.1581896443991413</v>
      </c>
      <c r="U404" s="173">
        <v>4.3756471834328758</v>
      </c>
      <c r="V404" s="225">
        <v>28.902201399999999</v>
      </c>
    </row>
    <row r="405" spans="1:22" x14ac:dyDescent="0.2">
      <c r="A405" s="226">
        <v>42690</v>
      </c>
      <c r="B405" s="171">
        <v>0.84971597051554471</v>
      </c>
      <c r="C405" s="172">
        <v>2.706848217142412</v>
      </c>
      <c r="D405" s="172">
        <v>2.7131966558847038</v>
      </c>
      <c r="E405" s="172">
        <v>4.5537804880312507</v>
      </c>
      <c r="F405" s="172">
        <v>4.4325773115373055</v>
      </c>
      <c r="G405" s="172">
        <v>3.2372966534383423</v>
      </c>
      <c r="H405" s="172">
        <v>2.8473943968747677</v>
      </c>
      <c r="I405" s="172">
        <v>3.1487126404661501</v>
      </c>
      <c r="J405" s="172">
        <v>3.3809947279078516</v>
      </c>
      <c r="K405" s="173">
        <v>3.8501899925045748</v>
      </c>
      <c r="L405" s="171">
        <v>0.79855384322941203</v>
      </c>
      <c r="M405" s="172">
        <v>3.596486195436738</v>
      </c>
      <c r="N405" s="172">
        <v>3.18331965591425</v>
      </c>
      <c r="O405" s="172">
        <v>5.3258783474114963</v>
      </c>
      <c r="P405" s="172">
        <v>4.9986456600209559</v>
      </c>
      <c r="Q405" s="172">
        <v>3.4576016791600068</v>
      </c>
      <c r="R405" s="172">
        <v>3.7817944567586554</v>
      </c>
      <c r="S405" s="172">
        <v>3.8960515821663346</v>
      </c>
      <c r="T405" s="172">
        <v>4.2057733420987438</v>
      </c>
      <c r="U405" s="173">
        <v>4.7057999312691328</v>
      </c>
      <c r="V405" s="225">
        <v>26.671234129999998</v>
      </c>
    </row>
    <row r="406" spans="1:22" x14ac:dyDescent="0.2">
      <c r="A406" s="226">
        <v>42691</v>
      </c>
      <c r="B406" s="171">
        <v>0.84973223237026263</v>
      </c>
      <c r="C406" s="172">
        <v>2.7125789289300504</v>
      </c>
      <c r="D406" s="172">
        <v>2.7026130269116493</v>
      </c>
      <c r="E406" s="172">
        <v>4.554444838079208</v>
      </c>
      <c r="F406" s="172">
        <v>4.4464104388414887</v>
      </c>
      <c r="G406" s="172">
        <v>3.2364038882625494</v>
      </c>
      <c r="H406" s="172">
        <v>2.8661552679107123</v>
      </c>
      <c r="I406" s="172">
        <v>3.1399553184473601</v>
      </c>
      <c r="J406" s="172">
        <v>3.3562250504332014</v>
      </c>
      <c r="K406" s="173">
        <v>3.8488639151838839</v>
      </c>
      <c r="L406" s="171">
        <v>0.79853676321561695</v>
      </c>
      <c r="M406" s="172">
        <v>3.6564867471634259</v>
      </c>
      <c r="N406" s="172">
        <v>3.3851501705232523</v>
      </c>
      <c r="O406" s="172">
        <v>5.6898982533615863</v>
      </c>
      <c r="P406" s="172">
        <v>5.2034982897480386</v>
      </c>
      <c r="Q406" s="172">
        <v>3.4574543857364777</v>
      </c>
      <c r="R406" s="172">
        <v>3.8350646684114049</v>
      </c>
      <c r="S406" s="172">
        <v>4.0070371682800818</v>
      </c>
      <c r="T406" s="172">
        <v>4.3323876271682114</v>
      </c>
      <c r="U406" s="173">
        <v>4.7072498886063716</v>
      </c>
      <c r="V406" s="225">
        <v>21.812591009999998</v>
      </c>
    </row>
    <row r="407" spans="1:22" x14ac:dyDescent="0.2">
      <c r="A407" s="226">
        <v>42692</v>
      </c>
      <c r="B407" s="171">
        <v>0.84972052356827599</v>
      </c>
      <c r="C407" s="172">
        <v>2.7457979641276329</v>
      </c>
      <c r="D407" s="172">
        <v>2.7342138603034782</v>
      </c>
      <c r="E407" s="172">
        <v>4.5485003886955919</v>
      </c>
      <c r="F407" s="172">
        <v>4.414910743985212</v>
      </c>
      <c r="G407" s="172">
        <v>3.2367548883091772</v>
      </c>
      <c r="H407" s="172">
        <v>3.0291559473276535</v>
      </c>
      <c r="I407" s="172">
        <v>3.1332836338490666</v>
      </c>
      <c r="J407" s="172">
        <v>3.2533606190427249</v>
      </c>
      <c r="K407" s="173">
        <v>3.8676617762915591</v>
      </c>
      <c r="L407" s="171">
        <v>0.79855661332481009</v>
      </c>
      <c r="M407" s="172">
        <v>3.6234845272514176</v>
      </c>
      <c r="N407" s="172">
        <v>3.5313554996492518</v>
      </c>
      <c r="O407" s="172">
        <v>5.7204025445949851</v>
      </c>
      <c r="P407" s="172">
        <v>5.2063647757068265</v>
      </c>
      <c r="Q407" s="172">
        <v>3.4766018632617066</v>
      </c>
      <c r="R407" s="172">
        <v>4.033071284199532</v>
      </c>
      <c r="S407" s="172">
        <v>3.8681014445443669</v>
      </c>
      <c r="T407" s="172">
        <v>4.0506030212165713</v>
      </c>
      <c r="U407" s="173">
        <v>4.7269754023771293</v>
      </c>
      <c r="V407" s="225">
        <v>27.847409110000001</v>
      </c>
    </row>
    <row r="408" spans="1:22" x14ac:dyDescent="0.2">
      <c r="A408" s="226">
        <v>42695</v>
      </c>
      <c r="B408" s="171">
        <v>0.84977321519406213</v>
      </c>
      <c r="C408" s="172">
        <v>2.7075599195190891</v>
      </c>
      <c r="D408" s="172">
        <v>2.7237429677384775</v>
      </c>
      <c r="E408" s="172">
        <v>4.5524378137787025</v>
      </c>
      <c r="F408" s="172">
        <v>4.3927226388558065</v>
      </c>
      <c r="G408" s="172">
        <v>3.1872829797901039</v>
      </c>
      <c r="H408" s="172">
        <v>2.8563807672454211</v>
      </c>
      <c r="I408" s="172">
        <v>3.1197493021242257</v>
      </c>
      <c r="J408" s="172">
        <v>3.4416477551295843</v>
      </c>
      <c r="K408" s="173">
        <v>3.6779094499767879</v>
      </c>
      <c r="L408" s="171">
        <v>0.79854909478752789</v>
      </c>
      <c r="M408" s="172">
        <v>3.6638559678051759</v>
      </c>
      <c r="N408" s="172">
        <v>3.4019824370809633</v>
      </c>
      <c r="O408" s="172">
        <v>5.6718370606068156</v>
      </c>
      <c r="P408" s="172">
        <v>5.1795777591832985</v>
      </c>
      <c r="Q408" s="172">
        <v>3.4514136640956128</v>
      </c>
      <c r="R408" s="172">
        <v>3.7960515810285229</v>
      </c>
      <c r="S408" s="172">
        <v>4.1200742262482155</v>
      </c>
      <c r="T408" s="172">
        <v>4.385762683112655</v>
      </c>
      <c r="U408" s="173">
        <v>4.9562599280867481</v>
      </c>
      <c r="V408" s="225">
        <v>26.477584459999999</v>
      </c>
    </row>
    <row r="409" spans="1:22" x14ac:dyDescent="0.2">
      <c r="A409" s="226">
        <v>42696</v>
      </c>
      <c r="B409" s="171">
        <v>0.84976508324846523</v>
      </c>
      <c r="C409" s="172">
        <v>2.6914017676821826</v>
      </c>
      <c r="D409" s="172">
        <v>2.7935035173113945</v>
      </c>
      <c r="E409" s="172">
        <v>4.5405143344734213</v>
      </c>
      <c r="F409" s="172">
        <v>4.4346976186156146</v>
      </c>
      <c r="G409" s="172">
        <v>3.2370402895463122</v>
      </c>
      <c r="H409" s="172">
        <v>2.8521436932101087</v>
      </c>
      <c r="I409" s="172">
        <v>3.1608859284201358</v>
      </c>
      <c r="J409" s="172">
        <v>3.2526623911820929</v>
      </c>
      <c r="K409" s="173">
        <v>3.8215829560635308</v>
      </c>
      <c r="L409" s="171">
        <v>0.79854414888752967</v>
      </c>
      <c r="M409" s="172">
        <v>3.6104648506876931</v>
      </c>
      <c r="N409" s="172">
        <v>3.3971665796365245</v>
      </c>
      <c r="O409" s="172">
        <v>5.6799402136718937</v>
      </c>
      <c r="P409" s="172">
        <v>5.2028622192340857</v>
      </c>
      <c r="Q409" s="172">
        <v>3.4563114512169304</v>
      </c>
      <c r="R409" s="172">
        <v>3.8262149072374925</v>
      </c>
      <c r="S409" s="172">
        <v>3.8811954815746645</v>
      </c>
      <c r="T409" s="172">
        <v>4.1698281040700662</v>
      </c>
      <c r="U409" s="173">
        <v>4.6968115527147765</v>
      </c>
      <c r="V409" s="225">
        <v>22.914445910000001</v>
      </c>
    </row>
    <row r="410" spans="1:22" x14ac:dyDescent="0.2">
      <c r="A410" s="226">
        <v>42697</v>
      </c>
      <c r="B410" s="171">
        <v>0.84976248116552</v>
      </c>
      <c r="C410" s="172">
        <v>2.6794125760726906</v>
      </c>
      <c r="D410" s="172">
        <v>2.6918886987605797</v>
      </c>
      <c r="E410" s="172">
        <v>4.5414291391753139</v>
      </c>
      <c r="F410" s="172">
        <v>4.4370796446415754</v>
      </c>
      <c r="G410" s="172">
        <v>3.2369441859318755</v>
      </c>
      <c r="H410" s="172">
        <v>2.8523208809707858</v>
      </c>
      <c r="I410" s="172">
        <v>3.151334012380425</v>
      </c>
      <c r="J410" s="172">
        <v>3.2755440666492914</v>
      </c>
      <c r="K410" s="173">
        <v>3.8245079307885277</v>
      </c>
      <c r="L410" s="171">
        <v>0.79854256628435183</v>
      </c>
      <c r="M410" s="172">
        <v>3.6302874700045877</v>
      </c>
      <c r="N410" s="172">
        <v>3.3828021299922675</v>
      </c>
      <c r="O410" s="172">
        <v>5.7101221593667715</v>
      </c>
      <c r="P410" s="172">
        <v>5.2221804282926785</v>
      </c>
      <c r="Q410" s="172">
        <v>3.4559885536441741</v>
      </c>
      <c r="R410" s="172">
        <v>3.7634529062702433</v>
      </c>
      <c r="S410" s="172">
        <v>3.8756424983328621</v>
      </c>
      <c r="T410" s="172">
        <v>4.0551771132792176</v>
      </c>
      <c r="U410" s="173">
        <v>4.6986423926783241</v>
      </c>
      <c r="V410" s="225">
        <v>23.494495130000001</v>
      </c>
    </row>
    <row r="411" spans="1:22" x14ac:dyDescent="0.2">
      <c r="A411" s="226">
        <v>42698</v>
      </c>
      <c r="B411" s="171">
        <v>0.84972182447856748</v>
      </c>
      <c r="C411" s="172">
        <v>2.6789403233302989</v>
      </c>
      <c r="D411" s="172">
        <v>2.740697031275412</v>
      </c>
      <c r="E411" s="172">
        <v>4.5412558818884428</v>
      </c>
      <c r="F411" s="172">
        <v>4.4395458919312718</v>
      </c>
      <c r="G411" s="172">
        <v>3.2369276882635498</v>
      </c>
      <c r="H411" s="172">
        <v>2.8632258665997954</v>
      </c>
      <c r="I411" s="172">
        <v>3.1719346864342213</v>
      </c>
      <c r="J411" s="172">
        <v>3.2961758040920079</v>
      </c>
      <c r="K411" s="173">
        <v>3.8447357621756608</v>
      </c>
      <c r="L411" s="171">
        <v>0.79855740480377602</v>
      </c>
      <c r="M411" s="172">
        <v>3.6875288921688258</v>
      </c>
      <c r="N411" s="172">
        <v>3.4900823248019037</v>
      </c>
      <c r="O411" s="172">
        <v>5.6825727347016581</v>
      </c>
      <c r="P411" s="172">
        <v>5.2268656893243124</v>
      </c>
      <c r="Q411" s="172">
        <v>3.4562282224668794</v>
      </c>
      <c r="R411" s="172">
        <v>3.8292974566000471</v>
      </c>
      <c r="S411" s="172">
        <v>4.0443270427367404</v>
      </c>
      <c r="T411" s="172">
        <v>4.2638103123408726</v>
      </c>
      <c r="U411" s="173">
        <v>4.4086026924691932</v>
      </c>
      <c r="V411" s="225">
        <v>26.79664253</v>
      </c>
    </row>
    <row r="412" spans="1:22" x14ac:dyDescent="0.2">
      <c r="A412" s="226">
        <v>42699</v>
      </c>
      <c r="B412" s="171">
        <v>0.84972182447856748</v>
      </c>
      <c r="C412" s="172">
        <v>2.6721196898971273</v>
      </c>
      <c r="D412" s="172">
        <v>2.690609428621471</v>
      </c>
      <c r="E412" s="172">
        <v>4.5328156149121055</v>
      </c>
      <c r="F412" s="172">
        <v>4.4434293222302186</v>
      </c>
      <c r="G412" s="172">
        <v>3.2368635965373072</v>
      </c>
      <c r="H412" s="172">
        <v>2.8652457665447928</v>
      </c>
      <c r="I412" s="172">
        <v>3.2148475545463016</v>
      </c>
      <c r="J412" s="172">
        <v>3.3228119381976065</v>
      </c>
      <c r="K412" s="173">
        <v>3.8390214585680127</v>
      </c>
      <c r="L412" s="171">
        <v>0.79855740480377602</v>
      </c>
      <c r="M412" s="172">
        <v>3.5928439337316647</v>
      </c>
      <c r="N412" s="172">
        <v>3.3762128513953251</v>
      </c>
      <c r="O412" s="172">
        <v>5.6950254108616285</v>
      </c>
      <c r="P412" s="172">
        <v>5.2305029501378391</v>
      </c>
      <c r="Q412" s="172">
        <v>3.4561364352053237</v>
      </c>
      <c r="R412" s="172">
        <v>3.7095317428824401</v>
      </c>
      <c r="S412" s="172">
        <v>3.9916179413159729</v>
      </c>
      <c r="T412" s="172">
        <v>4.1829629661789891</v>
      </c>
      <c r="U412" s="173">
        <v>4.7311903433024431</v>
      </c>
      <c r="V412" s="225">
        <v>31.697285369999999</v>
      </c>
    </row>
    <row r="413" spans="1:22" x14ac:dyDescent="0.2">
      <c r="A413" s="226">
        <v>42702</v>
      </c>
      <c r="B413" s="171">
        <v>0.86604733624268104</v>
      </c>
      <c r="C413" s="172">
        <v>2.68028273061678</v>
      </c>
      <c r="D413" s="172">
        <v>2.6974776705066081</v>
      </c>
      <c r="E413" s="172">
        <v>4.5429445845342666</v>
      </c>
      <c r="F413" s="172">
        <v>4.4462499646767411</v>
      </c>
      <c r="G413" s="172">
        <v>3.2365628940369411</v>
      </c>
      <c r="H413" s="172">
        <v>2.8363613740490683</v>
      </c>
      <c r="I413" s="172">
        <v>3.1234653627085351</v>
      </c>
      <c r="J413" s="172">
        <v>3.242700964097041</v>
      </c>
      <c r="K413" s="173">
        <v>3.8291573989039209</v>
      </c>
      <c r="L413" s="171">
        <v>0.79854210534440073</v>
      </c>
      <c r="M413" s="172">
        <v>3.6907616288643159</v>
      </c>
      <c r="N413" s="172">
        <v>3.3869315537627749</v>
      </c>
      <c r="O413" s="172">
        <v>5.7038136498418837</v>
      </c>
      <c r="P413" s="172">
        <v>5.2554168530464898</v>
      </c>
      <c r="Q413" s="172">
        <v>3.4560703857575619</v>
      </c>
      <c r="R413" s="172">
        <v>3.8029262294080866</v>
      </c>
      <c r="S413" s="172">
        <v>3.9159156601354557</v>
      </c>
      <c r="T413" s="172">
        <v>4.2393444685902253</v>
      </c>
      <c r="U413" s="173">
        <v>4.7271981498316231</v>
      </c>
      <c r="V413" s="225">
        <v>28.91656828</v>
      </c>
    </row>
    <row r="414" spans="1:22" x14ac:dyDescent="0.2">
      <c r="A414" s="226">
        <v>42703</v>
      </c>
      <c r="B414" s="171">
        <v>0.84974101487160303</v>
      </c>
      <c r="C414" s="172">
        <v>2.6935992720016606</v>
      </c>
      <c r="D414" s="172">
        <v>2.6935281962416644</v>
      </c>
      <c r="E414" s="172">
        <v>4.5660229069986276</v>
      </c>
      <c r="F414" s="172">
        <v>4.438137476484405</v>
      </c>
      <c r="G414" s="172">
        <v>3.2370946484396987</v>
      </c>
      <c r="H414" s="172">
        <v>2.8754885028331651</v>
      </c>
      <c r="I414" s="172">
        <v>3.1437699584811418</v>
      </c>
      <c r="J414" s="172">
        <v>3.2557861807536326</v>
      </c>
      <c r="K414" s="173">
        <v>3.8211780286795998</v>
      </c>
      <c r="L414" s="171">
        <v>0.79854210534440073</v>
      </c>
      <c r="M414" s="172">
        <v>3.6998976323251167</v>
      </c>
      <c r="N414" s="172">
        <v>3.3834929789406103</v>
      </c>
      <c r="O414" s="172">
        <v>5.6967657974907473</v>
      </c>
      <c r="P414" s="172">
        <v>5.2261583169386885</v>
      </c>
      <c r="Q414" s="172">
        <v>3.4560966081519133</v>
      </c>
      <c r="R414" s="172">
        <v>3.8304373804387661</v>
      </c>
      <c r="S414" s="172">
        <v>3.886545753509127</v>
      </c>
      <c r="T414" s="172">
        <v>4.1611486109666558</v>
      </c>
      <c r="U414" s="173">
        <v>4.7263506957455323</v>
      </c>
      <c r="V414" s="225">
        <v>36.010547649999999</v>
      </c>
    </row>
    <row r="415" spans="1:22" x14ac:dyDescent="0.2">
      <c r="A415" s="226">
        <v>42705</v>
      </c>
      <c r="B415" s="171">
        <v>0.84971922267490996</v>
      </c>
      <c r="C415" s="172">
        <v>2.6820965143549373</v>
      </c>
      <c r="D415" s="172">
        <v>2.9575012967252521</v>
      </c>
      <c r="E415" s="172">
        <v>4.5697342520801154</v>
      </c>
      <c r="F415" s="172">
        <v>4.8195127521360899</v>
      </c>
      <c r="G415" s="172">
        <v>3.236655412444172</v>
      </c>
      <c r="H415" s="172">
        <v>2.8567549315435747</v>
      </c>
      <c r="I415" s="172">
        <v>3.4696105507540032</v>
      </c>
      <c r="J415" s="172">
        <v>3.3498640185735384</v>
      </c>
      <c r="K415" s="173">
        <v>4.0351046642033355</v>
      </c>
      <c r="L415" s="171">
        <v>0.79855582185612672</v>
      </c>
      <c r="M415" s="172">
        <v>3.6877503157466722</v>
      </c>
      <c r="N415" s="172">
        <v>3.5508461414025247</v>
      </c>
      <c r="O415" s="172">
        <v>5.7014416297987829</v>
      </c>
      <c r="P415" s="172">
        <v>5.4867613383032383</v>
      </c>
      <c r="Q415" s="172">
        <v>3.4560819797414823</v>
      </c>
      <c r="R415" s="172">
        <v>3.8168405791199738</v>
      </c>
      <c r="S415" s="172">
        <v>4.0982354937668068</v>
      </c>
      <c r="T415" s="172">
        <v>4.1294576333775321</v>
      </c>
      <c r="U415" s="173">
        <v>4.5994488269708143</v>
      </c>
      <c r="V415" s="225">
        <v>38.027873499999998</v>
      </c>
    </row>
    <row r="416" spans="1:22" x14ac:dyDescent="0.2">
      <c r="A416" s="226">
        <v>42706</v>
      </c>
      <c r="B416" s="171">
        <v>0.84972800403360582</v>
      </c>
      <c r="C416" s="172">
        <v>2.7855389690927077</v>
      </c>
      <c r="D416" s="172">
        <v>2.6738629098214868</v>
      </c>
      <c r="E416" s="172">
        <v>4.5457742082455832</v>
      </c>
      <c r="F416" s="172">
        <v>4.3751976980954668</v>
      </c>
      <c r="G416" s="172">
        <v>3.1872566423105342</v>
      </c>
      <c r="H416" s="172">
        <v>2.8732852511397637</v>
      </c>
      <c r="I416" s="172">
        <v>3.0898806559192771</v>
      </c>
      <c r="J416" s="172">
        <v>3.2921030278566392</v>
      </c>
      <c r="K416" s="173">
        <v>3.8337670225043547</v>
      </c>
      <c r="L416" s="171">
        <v>0.79853419124665581</v>
      </c>
      <c r="M416" s="172">
        <v>3.7221546897559601</v>
      </c>
      <c r="N416" s="172">
        <v>3.3908809307408982</v>
      </c>
      <c r="O416" s="172">
        <v>5.6943542176504591</v>
      </c>
      <c r="P416" s="172">
        <v>5.1292697910641936</v>
      </c>
      <c r="Q416" s="172">
        <v>3.4546516431408865</v>
      </c>
      <c r="R416" s="172">
        <v>3.8075445949343938</v>
      </c>
      <c r="S416" s="172">
        <v>3.8880594355379245</v>
      </c>
      <c r="T416" s="172">
        <v>4.1212281562431459</v>
      </c>
      <c r="U416" s="173">
        <v>4.4497460625500969</v>
      </c>
      <c r="V416" s="225">
        <v>32.02427127</v>
      </c>
    </row>
    <row r="417" spans="1:22" x14ac:dyDescent="0.2">
      <c r="A417" s="226">
        <v>42709</v>
      </c>
      <c r="B417" s="171">
        <v>0.84974589437233217</v>
      </c>
      <c r="C417" s="172">
        <v>2.75159142086817</v>
      </c>
      <c r="D417" s="172">
        <v>2.8674630731003714</v>
      </c>
      <c r="E417" s="172">
        <v>4.5924417863626079</v>
      </c>
      <c r="F417" s="172">
        <v>4.5166154641230758</v>
      </c>
      <c r="G417" s="172">
        <v>3.2379961636958443</v>
      </c>
      <c r="H417" s="172">
        <v>2.9266070917131466</v>
      </c>
      <c r="I417" s="172">
        <v>3.3096906877198755</v>
      </c>
      <c r="J417" s="172">
        <v>3.3363339112845045</v>
      </c>
      <c r="K417" s="173">
        <v>3.9940836467776477</v>
      </c>
      <c r="L417" s="171">
        <v>0.7985450733962155</v>
      </c>
      <c r="M417" s="172">
        <v>3.6568127235632044</v>
      </c>
      <c r="N417" s="172">
        <v>3.5791010235732887</v>
      </c>
      <c r="O417" s="172">
        <v>5.7587347982491695</v>
      </c>
      <c r="P417" s="172">
        <v>5.2345216480655301</v>
      </c>
      <c r="Q417" s="172">
        <v>3.456223176947963</v>
      </c>
      <c r="R417" s="172">
        <v>4.0048309838414342</v>
      </c>
      <c r="S417" s="172">
        <v>4.0163541685602224</v>
      </c>
      <c r="T417" s="172">
        <v>4.1183198950080575</v>
      </c>
      <c r="U417" s="173">
        <v>4.5890006307875577</v>
      </c>
      <c r="V417" s="225">
        <v>42.278043410000002</v>
      </c>
    </row>
    <row r="418" spans="1:22" x14ac:dyDescent="0.2">
      <c r="A418" s="226">
        <v>42710</v>
      </c>
      <c r="B418" s="171">
        <v>0.84972897978773398</v>
      </c>
      <c r="C418" s="172">
        <v>2.6683408449270645</v>
      </c>
      <c r="D418" s="172">
        <v>2.6776699288633639</v>
      </c>
      <c r="E418" s="172">
        <v>4.5455790073463289</v>
      </c>
      <c r="F418" s="172">
        <v>4.491638192437831</v>
      </c>
      <c r="G418" s="172">
        <v>3.2371528339968321</v>
      </c>
      <c r="H418" s="172">
        <v>2.8475858735358242</v>
      </c>
      <c r="I418" s="172">
        <v>3.1175966099921979</v>
      </c>
      <c r="J418" s="172">
        <v>3.2603286512326917</v>
      </c>
      <c r="K418" s="173">
        <v>3.8408057131367648</v>
      </c>
      <c r="L418" s="171">
        <v>0.79853478476831352</v>
      </c>
      <c r="M418" s="172">
        <v>3.5390918277105352</v>
      </c>
      <c r="N418" s="172">
        <v>3.4003133333300948</v>
      </c>
      <c r="O418" s="172">
        <v>5.686018154365228</v>
      </c>
      <c r="P418" s="172">
        <v>5.2369368720741205</v>
      </c>
      <c r="Q418" s="172">
        <v>3.476757901265183</v>
      </c>
      <c r="R418" s="172">
        <v>3.830459114101346</v>
      </c>
      <c r="S418" s="172">
        <v>3.8385801324500051</v>
      </c>
      <c r="T418" s="172">
        <v>4.0524487523870993</v>
      </c>
      <c r="U418" s="173">
        <v>4.463245349679263</v>
      </c>
      <c r="V418" s="225">
        <v>25.557834400000001</v>
      </c>
    </row>
    <row r="419" spans="1:22" x14ac:dyDescent="0.2">
      <c r="A419" s="226">
        <v>42711</v>
      </c>
      <c r="B419" s="171">
        <v>0.84975435273765609</v>
      </c>
      <c r="C419" s="172">
        <v>2.7002664111195132</v>
      </c>
      <c r="D419" s="172">
        <v>2.7102912385421245</v>
      </c>
      <c r="E419" s="172">
        <v>4.5689863930471208</v>
      </c>
      <c r="F419" s="172">
        <v>4.4891713866759853</v>
      </c>
      <c r="G419" s="172">
        <v>3.2368927744074965</v>
      </c>
      <c r="H419" s="172">
        <v>2.8784917648199313</v>
      </c>
      <c r="I419" s="172">
        <v>3.1969049266525107</v>
      </c>
      <c r="J419" s="172">
        <v>3.2889799924479837</v>
      </c>
      <c r="K419" s="173">
        <v>3.8569283727349841</v>
      </c>
      <c r="L419" s="171">
        <v>0.798550218362025</v>
      </c>
      <c r="M419" s="172">
        <v>3.5979609952910141</v>
      </c>
      <c r="N419" s="172">
        <v>3.4386274024952996</v>
      </c>
      <c r="O419" s="172">
        <v>5.7339639356443888</v>
      </c>
      <c r="P419" s="172">
        <v>5.4455745218870026</v>
      </c>
      <c r="Q419" s="172">
        <v>3.4561243329662177</v>
      </c>
      <c r="R419" s="172">
        <v>3.7680780773772931</v>
      </c>
      <c r="S419" s="172">
        <v>3.8967311999886718</v>
      </c>
      <c r="T419" s="172">
        <v>4.0722125943937426</v>
      </c>
      <c r="U419" s="173">
        <v>4.8039638159431268</v>
      </c>
      <c r="V419" s="225">
        <v>25.990098499999998</v>
      </c>
    </row>
    <row r="420" spans="1:22" x14ac:dyDescent="0.2">
      <c r="A420" s="226">
        <v>42713</v>
      </c>
      <c r="B420" s="171">
        <v>0.84973548505859964</v>
      </c>
      <c r="C420" s="172">
        <v>2.7903344330097255</v>
      </c>
      <c r="D420" s="172">
        <v>2.9768850551808113</v>
      </c>
      <c r="E420" s="172">
        <v>4.9025647828016741</v>
      </c>
      <c r="F420" s="172">
        <v>4.5215768115026451</v>
      </c>
      <c r="G420" s="172">
        <v>3.2370817213800658</v>
      </c>
      <c r="H420" s="172">
        <v>3.2886727841444241</v>
      </c>
      <c r="I420" s="172">
        <v>3.7799236660846587</v>
      </c>
      <c r="J420" s="172">
        <v>3.9258166911325247</v>
      </c>
      <c r="K420" s="173">
        <v>4.0070931666616136</v>
      </c>
      <c r="L420" s="171">
        <v>0.79967162152464566</v>
      </c>
      <c r="M420" s="172">
        <v>3.6711260015067952</v>
      </c>
      <c r="N420" s="172">
        <v>3.6340801545071737</v>
      </c>
      <c r="O420" s="172">
        <v>5.9484628320853874</v>
      </c>
      <c r="P420" s="172">
        <v>5.5002344152646208</v>
      </c>
      <c r="Q420" s="172">
        <v>3.4065610725034694</v>
      </c>
      <c r="R420" s="172">
        <v>4.1898186116047968</v>
      </c>
      <c r="S420" s="172">
        <v>4.4905476630737224</v>
      </c>
      <c r="T420" s="172">
        <v>4.7027889335383364</v>
      </c>
      <c r="U420" s="173">
        <v>4.8832726657285148</v>
      </c>
      <c r="V420" s="225">
        <v>29.540998370000001</v>
      </c>
    </row>
    <row r="421" spans="1:22" x14ac:dyDescent="0.2">
      <c r="A421" s="226">
        <v>42716</v>
      </c>
      <c r="B421" s="171">
        <v>0.84974687030104812</v>
      </c>
      <c r="C421" s="172">
        <v>2.6963228656093614</v>
      </c>
      <c r="D421" s="172">
        <v>2.8814041321255446</v>
      </c>
      <c r="E421" s="172">
        <v>4.7111973890622441</v>
      </c>
      <c r="F421" s="172">
        <v>4.5299318304204785</v>
      </c>
      <c r="G421" s="172">
        <v>3.2594583145646387</v>
      </c>
      <c r="H421" s="172">
        <v>3.1402198645487855</v>
      </c>
      <c r="I421" s="172">
        <v>3.5833245551689181</v>
      </c>
      <c r="J421" s="172">
        <v>3.6795423133499652</v>
      </c>
      <c r="K421" s="173">
        <v>3.8427253476056711</v>
      </c>
      <c r="L421" s="171">
        <v>0.7996786109949795</v>
      </c>
      <c r="M421" s="172">
        <v>3.5659517274070969</v>
      </c>
      <c r="N421" s="172">
        <v>3.4530702510472344</v>
      </c>
      <c r="O421" s="172">
        <v>5.7929345960818273</v>
      </c>
      <c r="P421" s="172">
        <v>5.5038677848216695</v>
      </c>
      <c r="Q421" s="172">
        <v>3.4265186860491177</v>
      </c>
      <c r="R421" s="172">
        <v>3.9489972298976332</v>
      </c>
      <c r="S421" s="172">
        <v>4.2054864324897494</v>
      </c>
      <c r="T421" s="172">
        <v>4.3680173320971063</v>
      </c>
      <c r="U421" s="173">
        <v>4.4015183150649593</v>
      </c>
      <c r="V421" s="225">
        <v>31.127441510000001</v>
      </c>
    </row>
    <row r="422" spans="1:22" x14ac:dyDescent="0.2">
      <c r="A422" s="226">
        <v>42717</v>
      </c>
      <c r="B422" s="171">
        <v>0.84973808728544964</v>
      </c>
      <c r="C422" s="172">
        <v>2.6826330361809139</v>
      </c>
      <c r="D422" s="172">
        <v>2.6868959224149456</v>
      </c>
      <c r="E422" s="172">
        <v>4.5591965566467447</v>
      </c>
      <c r="F422" s="172">
        <v>4.1345288114026415</v>
      </c>
      <c r="G422" s="172">
        <v>3.2365375324714156</v>
      </c>
      <c r="H422" s="172">
        <v>2.8585829132783296</v>
      </c>
      <c r="I422" s="172">
        <v>3.167926615231158</v>
      </c>
      <c r="J422" s="172">
        <v>3.2959929434872328</v>
      </c>
      <c r="K422" s="173">
        <v>3.8812564123249147</v>
      </c>
      <c r="L422" s="171">
        <v>0.79967321904779876</v>
      </c>
      <c r="M422" s="172">
        <v>3.5979298954902976</v>
      </c>
      <c r="N422" s="172">
        <v>3.3362169595117361</v>
      </c>
      <c r="O422" s="172">
        <v>5.6850361882407539</v>
      </c>
      <c r="P422" s="172">
        <v>5.3963503034705873</v>
      </c>
      <c r="Q422" s="172">
        <v>3.4558858806267296</v>
      </c>
      <c r="R422" s="172">
        <v>3.7596808075723591</v>
      </c>
      <c r="S422" s="172">
        <v>3.8411795559525306</v>
      </c>
      <c r="T422" s="172">
        <v>4.0947452795543855</v>
      </c>
      <c r="U422" s="173">
        <v>4.8430165578894711</v>
      </c>
      <c r="V422" s="225">
        <v>29.22964584</v>
      </c>
    </row>
    <row r="423" spans="1:22" x14ac:dyDescent="0.2">
      <c r="A423" s="226">
        <v>42718</v>
      </c>
      <c r="B423" s="171">
        <v>0.84973548505859964</v>
      </c>
      <c r="C423" s="172">
        <v>2.6742583545534147</v>
      </c>
      <c r="D423" s="172">
        <v>2.6864703165972275</v>
      </c>
      <c r="E423" s="172">
        <v>4.5549226228005182</v>
      </c>
      <c r="F423" s="172">
        <v>4.4314841126886853</v>
      </c>
      <c r="G423" s="172">
        <v>3.2601664214935497</v>
      </c>
      <c r="H423" s="172">
        <v>2.8595611981700779</v>
      </c>
      <c r="I423" s="172">
        <v>3.1777540957975128</v>
      </c>
      <c r="J423" s="172">
        <v>3.2501144617118398</v>
      </c>
      <c r="K423" s="173">
        <v>3.8578101594516263</v>
      </c>
      <c r="L423" s="171">
        <v>0.79853874172719586</v>
      </c>
      <c r="M423" s="172">
        <v>3.5655773006321869</v>
      </c>
      <c r="N423" s="172">
        <v>3.3365788878518772</v>
      </c>
      <c r="O423" s="172">
        <v>5.4121624256769811</v>
      </c>
      <c r="P423" s="172">
        <v>5.421513983992841</v>
      </c>
      <c r="Q423" s="172">
        <v>3.4757510885758944</v>
      </c>
      <c r="R423" s="172">
        <v>3.8228351756264582</v>
      </c>
      <c r="S423" s="172">
        <v>3.856698988217552</v>
      </c>
      <c r="T423" s="172">
        <v>4.0631114729153852</v>
      </c>
      <c r="U423" s="173">
        <v>4.4806393181935746</v>
      </c>
      <c r="V423" s="225">
        <v>27.80496097</v>
      </c>
    </row>
    <row r="424" spans="1:22" x14ac:dyDescent="0.2">
      <c r="A424" s="226">
        <v>42719</v>
      </c>
      <c r="B424" s="171">
        <v>0.84973678616355974</v>
      </c>
      <c r="C424" s="172">
        <v>2.6893109291473714</v>
      </c>
      <c r="D424" s="172">
        <v>2.6845223285419757</v>
      </c>
      <c r="E424" s="172">
        <v>4.5294365593434636</v>
      </c>
      <c r="F424" s="172">
        <v>4.5863482302083769</v>
      </c>
      <c r="G424" s="172">
        <v>3.235914945549033</v>
      </c>
      <c r="H424" s="172">
        <v>3.5040599689495169</v>
      </c>
      <c r="I424" s="172">
        <v>3.1614425948945932</v>
      </c>
      <c r="J424" s="172">
        <v>3.274004213899238</v>
      </c>
      <c r="K424" s="173">
        <v>3.8321109490302234</v>
      </c>
      <c r="L424" s="171">
        <v>0.79853953314982518</v>
      </c>
      <c r="M424" s="172">
        <v>3.5823375114465303</v>
      </c>
      <c r="N424" s="172">
        <v>3.3214884560319935</v>
      </c>
      <c r="O424" s="172">
        <v>5.3889696903937612</v>
      </c>
      <c r="P424" s="172">
        <v>5.5280625728989721</v>
      </c>
      <c r="Q424" s="172">
        <v>3.4553211268756034</v>
      </c>
      <c r="R424" s="172">
        <v>4.3418557207872368</v>
      </c>
      <c r="S424" s="172">
        <v>3.7862900304491434</v>
      </c>
      <c r="T424" s="172">
        <v>4.0752330323513677</v>
      </c>
      <c r="U424" s="173">
        <v>4.4734284978916232</v>
      </c>
      <c r="V424" s="225">
        <v>33.980477030000003</v>
      </c>
    </row>
    <row r="425" spans="1:22" x14ac:dyDescent="0.2">
      <c r="A425" s="226">
        <v>42720</v>
      </c>
      <c r="B425" s="171">
        <v>0.84972832928392383</v>
      </c>
      <c r="C425" s="172">
        <v>2.6963793393086855</v>
      </c>
      <c r="D425" s="172">
        <v>2.6846354803337831</v>
      </c>
      <c r="E425" s="172">
        <v>4.5456864014763338</v>
      </c>
      <c r="F425" s="172">
        <v>4.5358527940509363</v>
      </c>
      <c r="G425" s="172">
        <v>3.2598818798333147</v>
      </c>
      <c r="H425" s="172">
        <v>2.8546424971834363</v>
      </c>
      <c r="I425" s="172">
        <v>3.162470471748648</v>
      </c>
      <c r="J425" s="172">
        <v>3.2489360569522661</v>
      </c>
      <c r="K425" s="173">
        <v>3.8350415353290104</v>
      </c>
      <c r="L425" s="171">
        <v>0.79853438908656571</v>
      </c>
      <c r="M425" s="172">
        <v>3.5846869816385722</v>
      </c>
      <c r="N425" s="172">
        <v>3.3148656415047326</v>
      </c>
      <c r="O425" s="172">
        <v>5.407696743070761</v>
      </c>
      <c r="P425" s="172">
        <v>5.1255518338336259</v>
      </c>
      <c r="Q425" s="172">
        <v>3.4757129526717954</v>
      </c>
      <c r="R425" s="172">
        <v>3.7988446229060187</v>
      </c>
      <c r="S425" s="172">
        <v>3.8625791139382533</v>
      </c>
      <c r="T425" s="172">
        <v>4.0183444949538156</v>
      </c>
      <c r="U425" s="173">
        <v>4.152584769721158</v>
      </c>
      <c r="V425" s="225">
        <v>34.228011930000001</v>
      </c>
    </row>
    <row r="426" spans="1:22" x14ac:dyDescent="0.2">
      <c r="A426" s="226">
        <v>42723</v>
      </c>
      <c r="B426" s="171">
        <v>0.84974426784563128</v>
      </c>
      <c r="C426" s="172">
        <v>2.7311071521300141</v>
      </c>
      <c r="D426" s="172">
        <v>2.6943671281489507</v>
      </c>
      <c r="E426" s="172">
        <v>4.56967537084991</v>
      </c>
      <c r="F426" s="172">
        <v>4.6809521813128754</v>
      </c>
      <c r="G426" s="172">
        <v>3.2355842546287645</v>
      </c>
      <c r="H426" s="172">
        <v>2.8584619023630968</v>
      </c>
      <c r="I426" s="172">
        <v>3.1331148583677924</v>
      </c>
      <c r="J426" s="172">
        <v>3.2494550997902607</v>
      </c>
      <c r="K426" s="173">
        <v>3.9072151566168771</v>
      </c>
      <c r="L426" s="171">
        <v>0.79854408402953891</v>
      </c>
      <c r="M426" s="172">
        <v>3.612762430782356</v>
      </c>
      <c r="N426" s="172">
        <v>3.3075207768801795</v>
      </c>
      <c r="O426" s="172">
        <v>5.7024496476734035</v>
      </c>
      <c r="P426" s="172">
        <v>5.2509564091399312</v>
      </c>
      <c r="Q426" s="172">
        <v>3.4556497807538986</v>
      </c>
      <c r="R426" s="172">
        <v>3.7997902252993794</v>
      </c>
      <c r="S426" s="172">
        <v>3.922544427716923</v>
      </c>
      <c r="T426" s="172">
        <v>4.1377409120563744</v>
      </c>
      <c r="U426" s="173">
        <v>4.5410835608540445</v>
      </c>
      <c r="V426" s="225">
        <v>26.327993299999999</v>
      </c>
    </row>
    <row r="427" spans="1:22" x14ac:dyDescent="0.2">
      <c r="A427" s="226">
        <v>42724</v>
      </c>
      <c r="B427" s="171">
        <v>0.84972637779788462</v>
      </c>
      <c r="C427" s="172">
        <v>2.7237314516718034</v>
      </c>
      <c r="D427" s="172">
        <v>2.7133804811993278</v>
      </c>
      <c r="E427" s="172">
        <v>4.5651531962018836</v>
      </c>
      <c r="F427" s="172">
        <v>4.6256318859782262</v>
      </c>
      <c r="G427" s="172">
        <v>3.2604915331672482</v>
      </c>
      <c r="H427" s="172">
        <v>2.8604512365617429</v>
      </c>
      <c r="I427" s="172">
        <v>3.1772677444867901</v>
      </c>
      <c r="J427" s="172">
        <v>3.2967712522776962</v>
      </c>
      <c r="K427" s="173">
        <v>3.8372067154471168</v>
      </c>
      <c r="L427" s="171">
        <v>0.79853320205674716</v>
      </c>
      <c r="M427" s="172">
        <v>3.6157256329384411</v>
      </c>
      <c r="N427" s="172">
        <v>3.3619549358297571</v>
      </c>
      <c r="O427" s="172">
        <v>5.726567428460914</v>
      </c>
      <c r="P427" s="172">
        <v>5.1912221682032982</v>
      </c>
      <c r="Q427" s="172">
        <v>3.475942037928712</v>
      </c>
      <c r="R427" s="172">
        <v>3.8127333970228103</v>
      </c>
      <c r="S427" s="172">
        <v>3.8500441769532103</v>
      </c>
      <c r="T427" s="172">
        <v>4.1370969622454634</v>
      </c>
      <c r="U427" s="173">
        <v>4.4629665882160188</v>
      </c>
      <c r="V427" s="225">
        <v>40.754656619999999</v>
      </c>
    </row>
    <row r="428" spans="1:22" x14ac:dyDescent="0.2">
      <c r="A428" s="226">
        <v>42725</v>
      </c>
      <c r="B428" s="171">
        <v>0.84973548505859964</v>
      </c>
      <c r="C428" s="172">
        <v>2.6756271560932507</v>
      </c>
      <c r="D428" s="172">
        <v>2.6999841698794507</v>
      </c>
      <c r="E428" s="172">
        <v>4.5505268331504194</v>
      </c>
      <c r="F428" s="172">
        <v>4.6136622878050888</v>
      </c>
      <c r="G428" s="172">
        <v>3.2354334359194636</v>
      </c>
      <c r="H428" s="172">
        <v>2.8892351491516108</v>
      </c>
      <c r="I428" s="172">
        <v>3.1732883051069907</v>
      </c>
      <c r="J428" s="172">
        <v>3.2795404577667022</v>
      </c>
      <c r="K428" s="173">
        <v>3.8658754526255867</v>
      </c>
      <c r="L428" s="171">
        <v>0.79853874172719586</v>
      </c>
      <c r="M428" s="172">
        <v>3.5630848878375487</v>
      </c>
      <c r="N428" s="172">
        <v>3.3271825630298602</v>
      </c>
      <c r="O428" s="172">
        <v>5.7108141919402753</v>
      </c>
      <c r="P428" s="172">
        <v>5.1909963093216156</v>
      </c>
      <c r="Q428" s="172">
        <v>3.4754104798889802</v>
      </c>
      <c r="R428" s="172">
        <v>3.8474085576206689</v>
      </c>
      <c r="S428" s="172">
        <v>3.9121461884785673</v>
      </c>
      <c r="T428" s="172">
        <v>4.0753639294377608</v>
      </c>
      <c r="U428" s="173">
        <v>4.160201130908213</v>
      </c>
      <c r="V428" s="225">
        <v>32.436608419999999</v>
      </c>
    </row>
    <row r="429" spans="1:22" x14ac:dyDescent="0.2">
      <c r="A429" s="226">
        <v>42726</v>
      </c>
      <c r="B429" s="171">
        <v>0.84974361724236191</v>
      </c>
      <c r="C429" s="172">
        <v>2.7263206825222412</v>
      </c>
      <c r="D429" s="172">
        <v>2.7272498681441135</v>
      </c>
      <c r="E429" s="172">
        <v>4.6183412647265358</v>
      </c>
      <c r="F429" s="172">
        <v>4.6341188712792389</v>
      </c>
      <c r="G429" s="172">
        <v>3.2929908877616376</v>
      </c>
      <c r="H429" s="172">
        <v>2.8827145048164198</v>
      </c>
      <c r="I429" s="172">
        <v>3.1961247809924154</v>
      </c>
      <c r="J429" s="172">
        <v>3.3327436203346936</v>
      </c>
      <c r="K429" s="173">
        <v>3.8407386597333923</v>
      </c>
      <c r="L429" s="171">
        <v>0.79854368828736844</v>
      </c>
      <c r="M429" s="172">
        <v>3.5720373259140743</v>
      </c>
      <c r="N429" s="172">
        <v>3.3618064394030114</v>
      </c>
      <c r="O429" s="172">
        <v>5.4565482548435371</v>
      </c>
      <c r="P429" s="172">
        <v>5.1772932973896859</v>
      </c>
      <c r="Q429" s="172">
        <v>3.4759271947974493</v>
      </c>
      <c r="R429" s="172">
        <v>3.7727955590629878</v>
      </c>
      <c r="S429" s="172">
        <v>3.9157573086213397</v>
      </c>
      <c r="T429" s="172">
        <v>4.1063547245762075</v>
      </c>
      <c r="U429" s="173">
        <v>4.4546303981703419</v>
      </c>
      <c r="V429" s="225">
        <v>28.32938665</v>
      </c>
    </row>
    <row r="430" spans="1:22" x14ac:dyDescent="0.2">
      <c r="A430" s="226">
        <v>42727</v>
      </c>
      <c r="B430" s="171">
        <v>0.84972995555138431</v>
      </c>
      <c r="C430" s="172">
        <v>2.6885024673113227</v>
      </c>
      <c r="D430" s="172">
        <v>2.6954699325089089</v>
      </c>
      <c r="E430" s="172">
        <v>4.4938007616621416</v>
      </c>
      <c r="F430" s="172">
        <v>4.7645641919400621</v>
      </c>
      <c r="G430" s="172">
        <v>3.2357658753811207</v>
      </c>
      <c r="H430" s="172">
        <v>2.867112037862666</v>
      </c>
      <c r="I430" s="172">
        <v>3.1438429352616764</v>
      </c>
      <c r="J430" s="172">
        <v>3.2730123560855624</v>
      </c>
      <c r="K430" s="173">
        <v>3.866230231836814</v>
      </c>
      <c r="L430" s="171">
        <v>0.79853537829575771</v>
      </c>
      <c r="M430" s="172">
        <v>3.6105400243363568</v>
      </c>
      <c r="N430" s="172">
        <v>3.3366830353702279</v>
      </c>
      <c r="O430" s="172">
        <v>5.6009056752180095</v>
      </c>
      <c r="P430" s="172">
        <v>5.326885483238069</v>
      </c>
      <c r="Q430" s="172">
        <v>3.455651789603182</v>
      </c>
      <c r="R430" s="172">
        <v>3.7909568044896305</v>
      </c>
      <c r="S430" s="172">
        <v>3.8245668987893136</v>
      </c>
      <c r="T430" s="172">
        <v>4.0455315181611882</v>
      </c>
      <c r="U430" s="173">
        <v>4.1613916427543032</v>
      </c>
      <c r="V430" s="225">
        <v>30.63290181</v>
      </c>
    </row>
    <row r="431" spans="1:22" x14ac:dyDescent="0.2">
      <c r="A431" s="226">
        <v>42730</v>
      </c>
      <c r="B431" s="171">
        <v>0.84973808728544964</v>
      </c>
      <c r="C431" s="172">
        <v>2.8933794793523995</v>
      </c>
      <c r="D431" s="172">
        <v>2.6296492618741247</v>
      </c>
      <c r="E431" s="172">
        <v>4.4722113710953719</v>
      </c>
      <c r="F431" s="172">
        <v>4.7337078591648716</v>
      </c>
      <c r="G431" s="172">
        <v>3.2474312454675198</v>
      </c>
      <c r="H431" s="172">
        <v>2.8794308086653451</v>
      </c>
      <c r="I431" s="172">
        <v>3.1871628490802104</v>
      </c>
      <c r="J431" s="172">
        <v>3.2469337702067262</v>
      </c>
      <c r="K431" s="173">
        <v>3.8205739756138164</v>
      </c>
      <c r="L431" s="171">
        <v>0.79854032458273927</v>
      </c>
      <c r="M431" s="172">
        <v>3.8131248140332654</v>
      </c>
      <c r="N431" s="172">
        <v>3.3230569513311621</v>
      </c>
      <c r="O431" s="172">
        <v>5.5790756568452977</v>
      </c>
      <c r="P431" s="172">
        <v>5.2729716082241227</v>
      </c>
      <c r="Q431" s="172">
        <v>3.4643691555766694</v>
      </c>
      <c r="R431" s="172">
        <v>3.8130694043530986</v>
      </c>
      <c r="S431" s="172">
        <v>3.9628738114219639</v>
      </c>
      <c r="T431" s="172">
        <v>4.1398572189452345</v>
      </c>
      <c r="U431" s="173">
        <v>4.1361008943243602</v>
      </c>
      <c r="V431" s="225">
        <v>30.250485399999999</v>
      </c>
    </row>
    <row r="432" spans="1:22" x14ac:dyDescent="0.2">
      <c r="A432" s="226">
        <v>42731</v>
      </c>
      <c r="B432" s="171">
        <v>0.84973158184529241</v>
      </c>
      <c r="C432" s="172">
        <v>2.6965157487082116</v>
      </c>
      <c r="D432" s="172">
        <v>2.6963014244249908</v>
      </c>
      <c r="E432" s="172">
        <v>4.5228735925845998</v>
      </c>
      <c r="F432" s="172">
        <v>4.7312389028678474</v>
      </c>
      <c r="G432" s="172">
        <v>3.2359987066452858</v>
      </c>
      <c r="H432" s="172">
        <v>2.8837342402374739</v>
      </c>
      <c r="I432" s="172">
        <v>3.1509993838987476</v>
      </c>
      <c r="J432" s="172">
        <v>3.2422251568270299</v>
      </c>
      <c r="K432" s="173">
        <v>3.8381840992773393</v>
      </c>
      <c r="L432" s="171">
        <v>0.79853636752101442</v>
      </c>
      <c r="M432" s="172">
        <v>3.5280495093107631</v>
      </c>
      <c r="N432" s="172">
        <v>3.2708028539380751</v>
      </c>
      <c r="O432" s="172">
        <v>5.6523857407998657</v>
      </c>
      <c r="P432" s="172">
        <v>5.2837855052485017</v>
      </c>
      <c r="Q432" s="172">
        <v>3.4557611484780755</v>
      </c>
      <c r="R432" s="172">
        <v>3.6965898898533749</v>
      </c>
      <c r="S432" s="172">
        <v>3.8602102427961031</v>
      </c>
      <c r="T432" s="172">
        <v>4.0790357824966712</v>
      </c>
      <c r="U432" s="173">
        <v>4.465152446612036</v>
      </c>
      <c r="V432" s="225">
        <v>33.012662259999999</v>
      </c>
    </row>
    <row r="433" spans="1:23" x14ac:dyDescent="0.2">
      <c r="A433" s="226">
        <v>42732</v>
      </c>
      <c r="B433" s="171">
        <v>0.84972084879426435</v>
      </c>
      <c r="C433" s="172">
        <v>2.7036906739789441</v>
      </c>
      <c r="D433" s="172">
        <v>2.6766951263924037</v>
      </c>
      <c r="E433" s="172">
        <v>4.5589553788313051</v>
      </c>
      <c r="F433" s="172">
        <v>4.7909779699276553</v>
      </c>
      <c r="G433" s="172">
        <v>3.2355915170882255</v>
      </c>
      <c r="H433" s="172">
        <v>2.8748902558154428</v>
      </c>
      <c r="I433" s="172">
        <v>3.2126622996222984</v>
      </c>
      <c r="J433" s="172">
        <v>3.3995813405614976</v>
      </c>
      <c r="K433" s="173">
        <v>3.8487962672682485</v>
      </c>
      <c r="L433" s="171">
        <v>0.79852983893123952</v>
      </c>
      <c r="M433" s="172">
        <v>3.5581018070819765</v>
      </c>
      <c r="N433" s="172">
        <v>3.3880487502076355</v>
      </c>
      <c r="O433" s="172">
        <v>5.6909389090193585</v>
      </c>
      <c r="P433" s="172">
        <v>5.3473341825293845</v>
      </c>
      <c r="Q433" s="172">
        <v>3.4554543548538077</v>
      </c>
      <c r="R433" s="172">
        <v>3.8182794387052348</v>
      </c>
      <c r="S433" s="172">
        <v>3.8898410263997971</v>
      </c>
      <c r="T433" s="172">
        <v>4.1992092877858607</v>
      </c>
      <c r="U433" s="173">
        <v>4.4907189185011331</v>
      </c>
      <c r="V433" s="225">
        <v>43.466458969999998</v>
      </c>
    </row>
    <row r="434" spans="1:23" x14ac:dyDescent="0.2">
      <c r="A434" s="226">
        <v>42733</v>
      </c>
      <c r="B434" s="171">
        <v>0.84972084879426435</v>
      </c>
      <c r="C434" s="172">
        <v>2.6918397140064583</v>
      </c>
      <c r="D434" s="172">
        <v>2.6785886913707997</v>
      </c>
      <c r="E434" s="172">
        <v>4.5423846116430884</v>
      </c>
      <c r="F434" s="172">
        <v>4.7818343206120524</v>
      </c>
      <c r="G434" s="172">
        <v>3.2353110763676058</v>
      </c>
      <c r="H434" s="172">
        <v>2.8546243778752447</v>
      </c>
      <c r="I434" s="172">
        <v>3.1490148151570536</v>
      </c>
      <c r="J434" s="172">
        <v>3.302466990158468</v>
      </c>
      <c r="K434" s="173">
        <v>3.9737072462456431</v>
      </c>
      <c r="L434" s="171">
        <v>0.79852983893123952</v>
      </c>
      <c r="M434" s="172">
        <v>3.5887935107808882</v>
      </c>
      <c r="N434" s="172">
        <v>3.3695632883314572</v>
      </c>
      <c r="O434" s="172">
        <v>5.5270605113988367</v>
      </c>
      <c r="P434" s="172">
        <v>5.3603644361584104</v>
      </c>
      <c r="Q434" s="172">
        <v>3.4751167701340275</v>
      </c>
      <c r="R434" s="172">
        <v>3.743565217282312</v>
      </c>
      <c r="S434" s="172">
        <v>3.8932531060594613</v>
      </c>
      <c r="T434" s="172">
        <v>4.1088149065430644</v>
      </c>
      <c r="U434" s="173">
        <v>4.5780601830645908</v>
      </c>
      <c r="V434" s="225">
        <v>58.380261339999997</v>
      </c>
    </row>
    <row r="435" spans="1:23" x14ac:dyDescent="0.2">
      <c r="A435" s="226">
        <v>42734</v>
      </c>
      <c r="B435" s="171">
        <v>0.84974914750509678</v>
      </c>
      <c r="C435" s="172">
        <v>2.6788401051205417</v>
      </c>
      <c r="D435" s="172">
        <v>2.6830718294979428</v>
      </c>
      <c r="E435" s="172">
        <v>4.4890988005558148</v>
      </c>
      <c r="F435" s="172">
        <v>4.690945367630694</v>
      </c>
      <c r="G435" s="172">
        <v>3.2355560587199532</v>
      </c>
      <c r="H435" s="172">
        <v>2.9464116354647443</v>
      </c>
      <c r="I435" s="172">
        <v>3.1531968990573227</v>
      </c>
      <c r="J435" s="172">
        <v>3.2297938158104857</v>
      </c>
      <c r="K435" s="173">
        <v>3.9108021386311536</v>
      </c>
      <c r="L435" s="171">
        <v>0.79854705217778521</v>
      </c>
      <c r="M435" s="172">
        <v>3.7441667890807424</v>
      </c>
      <c r="N435" s="172">
        <v>3.4280537892515923</v>
      </c>
      <c r="O435" s="172">
        <v>5.1784031532796826</v>
      </c>
      <c r="P435" s="172">
        <v>5.2556526947199433</v>
      </c>
      <c r="Q435" s="172">
        <v>3.455826680285913</v>
      </c>
      <c r="R435" s="172">
        <v>3.9622949638003688</v>
      </c>
      <c r="S435" s="172">
        <v>3.8436181678872825</v>
      </c>
      <c r="T435" s="172">
        <v>4.0335839223987104</v>
      </c>
      <c r="U435" s="173">
        <v>4.8633532104551245</v>
      </c>
      <c r="V435" s="225">
        <v>35.643520500000001</v>
      </c>
    </row>
    <row r="436" spans="1:23" customFormat="1" x14ac:dyDescent="0.2">
      <c r="A436" s="226">
        <v>42738</v>
      </c>
      <c r="B436" s="171">
        <v>0.84974914750509678</v>
      </c>
      <c r="C436" s="172">
        <v>2.724438152566762</v>
      </c>
      <c r="D436" s="172">
        <v>2.7100924075416692</v>
      </c>
      <c r="E436" s="172">
        <v>4.5343617260525493</v>
      </c>
      <c r="F436" s="172">
        <v>4.7717740026139825</v>
      </c>
      <c r="G436" s="172">
        <v>3.2358081905129152</v>
      </c>
      <c r="H436" s="172">
        <v>3.0267568195977881</v>
      </c>
      <c r="I436" s="172">
        <v>3.293489217175444</v>
      </c>
      <c r="J436" s="172">
        <v>3.4653987923686516</v>
      </c>
      <c r="K436" s="173">
        <v>3.8728724832284547</v>
      </c>
      <c r="L436" s="171">
        <v>0.79854705217778521</v>
      </c>
      <c r="M436" s="172">
        <v>3.7915747618900331</v>
      </c>
      <c r="N436" s="172">
        <v>3.4018131148430997</v>
      </c>
      <c r="O436" s="172">
        <v>5.2514363779650086</v>
      </c>
      <c r="P436" s="172">
        <v>5.3542461513597361</v>
      </c>
      <c r="Q436" s="172">
        <v>3.4557611484780755</v>
      </c>
      <c r="R436" s="172">
        <v>4.0268689260935338</v>
      </c>
      <c r="S436" s="172">
        <v>4.1647409709324847</v>
      </c>
      <c r="T436" s="172">
        <v>4.4018277139796149</v>
      </c>
      <c r="U436" s="173">
        <v>4.5098359055131416</v>
      </c>
      <c r="V436" s="225">
        <v>28.33112113</v>
      </c>
      <c r="W436" t="s">
        <v>232</v>
      </c>
    </row>
    <row r="437" spans="1:23" customFormat="1" x14ac:dyDescent="0.2">
      <c r="A437" s="226">
        <v>42739</v>
      </c>
      <c r="B437" s="171">
        <v>0.84977158875204584</v>
      </c>
      <c r="C437" s="172">
        <v>2.6893819172689901</v>
      </c>
      <c r="D437" s="172">
        <v>2.9228137553350146</v>
      </c>
      <c r="E437" s="172">
        <v>4.5371475282358862</v>
      </c>
      <c r="F437" s="172">
        <v>4.4268611377110716</v>
      </c>
      <c r="G437" s="172">
        <v>3.2357678355500807</v>
      </c>
      <c r="H437" s="172">
        <v>3.1925142334518619</v>
      </c>
      <c r="I437" s="172">
        <v>3.45014309842351</v>
      </c>
      <c r="J437" s="172">
        <v>3.6341759553286104</v>
      </c>
      <c r="K437" s="173">
        <v>3.8317608331242239</v>
      </c>
      <c r="L437" s="171">
        <v>0.79852113523349344</v>
      </c>
      <c r="M437" s="172">
        <v>3.6042135602608845</v>
      </c>
      <c r="N437" s="172">
        <v>3.5125751616630638</v>
      </c>
      <c r="O437" s="172">
        <v>5.2444719947607981</v>
      </c>
      <c r="P437" s="172">
        <v>5.0764170547769574</v>
      </c>
      <c r="Q437" s="172">
        <v>3.4555176175065792</v>
      </c>
      <c r="R437" s="172">
        <v>3.9749278917455992</v>
      </c>
      <c r="S437" s="172">
        <v>4.0296438281223752</v>
      </c>
      <c r="T437" s="172">
        <v>4.311851536748911</v>
      </c>
      <c r="U437" s="173">
        <v>4.4728869817408343</v>
      </c>
      <c r="V437" s="225">
        <v>22.00630628</v>
      </c>
      <c r="W437" t="s">
        <v>232</v>
      </c>
    </row>
    <row r="438" spans="1:23" customFormat="1" x14ac:dyDescent="0.2">
      <c r="A438" s="226">
        <v>42740</v>
      </c>
      <c r="B438" s="171">
        <v>0.84976866122306838</v>
      </c>
      <c r="C438" s="172">
        <v>2.655414144898613</v>
      </c>
      <c r="D438" s="172">
        <v>2.928034122620466</v>
      </c>
      <c r="E438" s="172">
        <v>4.5149143282679827</v>
      </c>
      <c r="F438" s="172">
        <v>4.4269723563840104</v>
      </c>
      <c r="G438" s="172">
        <v>3.2357932762052868</v>
      </c>
      <c r="H438" s="172">
        <v>3.2796606762829357</v>
      </c>
      <c r="I438" s="172">
        <v>3.4093735476005533</v>
      </c>
      <c r="J438" s="172">
        <v>3.5945660257560257</v>
      </c>
      <c r="K438" s="173">
        <v>3.9019705456939535</v>
      </c>
      <c r="L438" s="171">
        <v>0.79854632503404499</v>
      </c>
      <c r="M438" s="172">
        <v>3.4903288891773325</v>
      </c>
      <c r="N438" s="172">
        <v>3.5455814358837805</v>
      </c>
      <c r="O438" s="172">
        <v>5.203018117474989</v>
      </c>
      <c r="P438" s="172">
        <v>4.9591902988392578</v>
      </c>
      <c r="Q438" s="172">
        <v>3.4557546214788064</v>
      </c>
      <c r="R438" s="172">
        <v>4.1088546366579495</v>
      </c>
      <c r="S438" s="172">
        <v>3.9936973304669312</v>
      </c>
      <c r="T438" s="172">
        <v>4.2780593652411607</v>
      </c>
      <c r="U438" s="173">
        <v>4.1947379324610568</v>
      </c>
      <c r="V438" s="225">
        <v>27.713873070000002</v>
      </c>
      <c r="W438" t="s">
        <v>232</v>
      </c>
    </row>
    <row r="439" spans="1:23" customFormat="1" x14ac:dyDescent="0.2">
      <c r="A439" s="226">
        <v>42744</v>
      </c>
      <c r="B439" s="171">
        <v>0.8497637821985311</v>
      </c>
      <c r="C439" s="172">
        <v>2.6779218323443272</v>
      </c>
      <c r="D439" s="172">
        <v>2.8056331741645399</v>
      </c>
      <c r="E439" s="172">
        <v>4.5028522013424892</v>
      </c>
      <c r="F439" s="172">
        <v>4.42217934327559</v>
      </c>
      <c r="G439" s="172">
        <v>3.2358599292429275</v>
      </c>
      <c r="H439" s="172">
        <v>2.8473507895432455</v>
      </c>
      <c r="I439" s="172">
        <v>3.1847388926908065</v>
      </c>
      <c r="J439" s="172">
        <v>3.2998192562526234</v>
      </c>
      <c r="K439" s="173">
        <v>3.914692516498131</v>
      </c>
      <c r="L439" s="171">
        <v>0.7985433575807992</v>
      </c>
      <c r="M439" s="172">
        <v>3.5905571190497909</v>
      </c>
      <c r="N439" s="172">
        <v>3.5767946723327264</v>
      </c>
      <c r="O439" s="172">
        <v>5.2239003623933629</v>
      </c>
      <c r="P439" s="172">
        <v>4.9526177574103363</v>
      </c>
      <c r="Q439" s="172">
        <v>3.4556654115772045</v>
      </c>
      <c r="R439" s="172">
        <v>3.8029261852600436</v>
      </c>
      <c r="S439" s="172">
        <v>3.940723097003076</v>
      </c>
      <c r="T439" s="172">
        <v>4.260774851845575</v>
      </c>
      <c r="U439" s="173">
        <v>4.5431518122728685</v>
      </c>
      <c r="V439" s="225">
        <v>20.326642199999998</v>
      </c>
      <c r="W439" t="s">
        <v>232</v>
      </c>
    </row>
    <row r="440" spans="1:23" customFormat="1" x14ac:dyDescent="0.2">
      <c r="A440" s="226">
        <v>42745</v>
      </c>
      <c r="B440" s="171">
        <v>0.84976215590990967</v>
      </c>
      <c r="C440" s="172">
        <v>2.6769849024780936</v>
      </c>
      <c r="D440" s="172">
        <v>2.697196128631782</v>
      </c>
      <c r="E440" s="172">
        <v>4.5135796372688546</v>
      </c>
      <c r="F440" s="172">
        <v>4.4389075845755785</v>
      </c>
      <c r="G440" s="172">
        <v>3.2358135643805896</v>
      </c>
      <c r="H440" s="172">
        <v>2.8659138151918646</v>
      </c>
      <c r="I440" s="172">
        <v>3.1611562106323681</v>
      </c>
      <c r="J440" s="172">
        <v>3.260650573431549</v>
      </c>
      <c r="K440" s="173">
        <v>3.8701767566026115</v>
      </c>
      <c r="L440" s="171">
        <v>0.79854236846184845</v>
      </c>
      <c r="M440" s="172">
        <v>3.6761146781646037</v>
      </c>
      <c r="N440" s="172">
        <v>3.4062630945928603</v>
      </c>
      <c r="O440" s="172">
        <v>5.2324091116768132</v>
      </c>
      <c r="P440" s="172">
        <v>4.9665441884109249</v>
      </c>
      <c r="Q440" s="172">
        <v>3.4556407232234796</v>
      </c>
      <c r="R440" s="172">
        <v>3.8251599485573586</v>
      </c>
      <c r="S440" s="172">
        <v>4.0281018605008656</v>
      </c>
      <c r="T440" s="172">
        <v>4.2221491587242657</v>
      </c>
      <c r="U440" s="173">
        <v>4.5038369922023582</v>
      </c>
      <c r="V440" s="225">
        <v>18.406180939999999</v>
      </c>
      <c r="W440" t="s">
        <v>232</v>
      </c>
    </row>
    <row r="441" spans="1:23" customFormat="1" x14ac:dyDescent="0.2">
      <c r="A441" s="226">
        <v>42746</v>
      </c>
      <c r="B441" s="171">
        <v>0.8497699623364765</v>
      </c>
      <c r="C441" s="172">
        <v>2.7135076140243455</v>
      </c>
      <c r="D441" s="172">
        <v>2.6806446264406198</v>
      </c>
      <c r="E441" s="172">
        <v>4.5471595327677869</v>
      </c>
      <c r="F441" s="172">
        <v>4.4370059870867333</v>
      </c>
      <c r="G441" s="172">
        <v>3.2357861611389822</v>
      </c>
      <c r="H441" s="172">
        <v>2.8620711633219664</v>
      </c>
      <c r="I441" s="172">
        <v>3.2238551697625821</v>
      </c>
      <c r="J441" s="172">
        <v>3.2781670345090235</v>
      </c>
      <c r="K441" s="173">
        <v>3.8616289641777386</v>
      </c>
      <c r="L441" s="171">
        <v>0.79854711637933162</v>
      </c>
      <c r="M441" s="172">
        <v>3.5690066226290913</v>
      </c>
      <c r="N441" s="172">
        <v>3.3699350023121539</v>
      </c>
      <c r="O441" s="172">
        <v>5.2593537142345328</v>
      </c>
      <c r="P441" s="172">
        <v>4.8578741363239928</v>
      </c>
      <c r="Q441" s="172">
        <v>3.4556649044857015</v>
      </c>
      <c r="R441" s="172">
        <v>3.7366569361226696</v>
      </c>
      <c r="S441" s="172">
        <v>3.8922815347924025</v>
      </c>
      <c r="T441" s="172">
        <v>4.1230933301239778</v>
      </c>
      <c r="U441" s="173">
        <v>4.1589609771458642</v>
      </c>
      <c r="V441" s="225">
        <v>30.62525175</v>
      </c>
      <c r="W441" t="s">
        <v>232</v>
      </c>
    </row>
    <row r="442" spans="1:23" customFormat="1" x14ac:dyDescent="0.2">
      <c r="A442" s="226">
        <v>42747</v>
      </c>
      <c r="B442" s="171">
        <v>0.84976052964773852</v>
      </c>
      <c r="C442" s="172">
        <v>2.6618282168848095</v>
      </c>
      <c r="D442" s="172">
        <v>2.674078298966676</v>
      </c>
      <c r="E442" s="172">
        <v>4.5704229379570389</v>
      </c>
      <c r="F442" s="172">
        <v>4.4357880795864855</v>
      </c>
      <c r="G442" s="172">
        <v>3.2359204050141424</v>
      </c>
      <c r="H442" s="172">
        <v>3.2298497237460921</v>
      </c>
      <c r="I442" s="172">
        <v>3.167994956625499</v>
      </c>
      <c r="J442" s="172">
        <v>3.2532033608132545</v>
      </c>
      <c r="K442" s="173">
        <v>3.8862791403586341</v>
      </c>
      <c r="L442" s="171">
        <v>0.79854137935895952</v>
      </c>
      <c r="M442" s="172">
        <v>3.4839594392211004</v>
      </c>
      <c r="N442" s="172">
        <v>3.3309984774547541</v>
      </c>
      <c r="O442" s="172">
        <v>5.2428250246806263</v>
      </c>
      <c r="P442" s="172">
        <v>4.784555821590927</v>
      </c>
      <c r="Q442" s="172">
        <v>3.4147655807321318</v>
      </c>
      <c r="R442" s="172">
        <v>3.8767339693796337</v>
      </c>
      <c r="S442" s="172">
        <v>3.8275459323233609</v>
      </c>
      <c r="T442" s="172">
        <v>4.0192985726706825</v>
      </c>
      <c r="U442" s="173">
        <v>4.6232164389051968</v>
      </c>
      <c r="V442" s="225">
        <v>21.338148530000002</v>
      </c>
      <c r="W442" t="s">
        <v>232</v>
      </c>
    </row>
    <row r="443" spans="1:23" customFormat="1" x14ac:dyDescent="0.2">
      <c r="A443" s="226">
        <v>42748</v>
      </c>
      <c r="B443" s="171">
        <v>0.84976475798439677</v>
      </c>
      <c r="C443" s="172">
        <v>2.6482429810758541</v>
      </c>
      <c r="D443" s="172">
        <v>2.6284181789899099</v>
      </c>
      <c r="E443" s="172">
        <v>4.4938677296573566</v>
      </c>
      <c r="F443" s="172">
        <v>4.3720506292699559</v>
      </c>
      <c r="G443" s="172">
        <v>3.1709391019063173</v>
      </c>
      <c r="H443" s="172">
        <v>2.838995172748219</v>
      </c>
      <c r="I443" s="172">
        <v>3.1168091615250049</v>
      </c>
      <c r="J443" s="172">
        <v>3.2204898246814282</v>
      </c>
      <c r="K443" s="173">
        <v>3.8000367577699672</v>
      </c>
      <c r="L443" s="171">
        <v>0.79854395105988374</v>
      </c>
      <c r="M443" s="172">
        <v>3.5141254045846702</v>
      </c>
      <c r="N443" s="172">
        <v>3.337697098008674</v>
      </c>
      <c r="O443" s="172">
        <v>5.2348250384265329</v>
      </c>
      <c r="P443" s="172">
        <v>4.8179474434673439</v>
      </c>
      <c r="Q443" s="172">
        <v>3.4013259480067792</v>
      </c>
      <c r="R443" s="172">
        <v>3.6685457865324005</v>
      </c>
      <c r="S443" s="172">
        <v>3.8165811458053365</v>
      </c>
      <c r="T443" s="172">
        <v>4.0239523673915985</v>
      </c>
      <c r="U443" s="173">
        <v>4.5919437985103091</v>
      </c>
      <c r="V443" s="225">
        <v>29.515631970000001</v>
      </c>
      <c r="W443" t="s">
        <v>232</v>
      </c>
    </row>
    <row r="444" spans="1:23" customFormat="1" x14ac:dyDescent="0.2">
      <c r="A444" s="226">
        <v>42751</v>
      </c>
      <c r="B444" s="171">
        <v>0.84976475798439677</v>
      </c>
      <c r="C444" s="172">
        <v>2.7882241547789635</v>
      </c>
      <c r="D444" s="172">
        <v>2.6976250161892139</v>
      </c>
      <c r="E444" s="172">
        <v>4.4541177375150589</v>
      </c>
      <c r="F444" s="172">
        <v>4.3995845662456583</v>
      </c>
      <c r="G444" s="172">
        <v>3.1968384583316607</v>
      </c>
      <c r="H444" s="172">
        <v>2.7818139756203815</v>
      </c>
      <c r="I444" s="172">
        <v>3.1573229715559088</v>
      </c>
      <c r="J444" s="172">
        <v>3.2833884743142141</v>
      </c>
      <c r="K444" s="173">
        <v>3.841986956782601</v>
      </c>
      <c r="L444" s="171">
        <v>0.79854395105988374</v>
      </c>
      <c r="M444" s="172">
        <v>3.4485307355750288</v>
      </c>
      <c r="N444" s="172">
        <v>3.3025632360826749</v>
      </c>
      <c r="O444" s="172">
        <v>5.1364485009351855</v>
      </c>
      <c r="P444" s="172">
        <v>4.7943624593472354</v>
      </c>
      <c r="Q444" s="172">
        <v>3.4258630340685596</v>
      </c>
      <c r="R444" s="172">
        <v>3.6000577636813937</v>
      </c>
      <c r="S444" s="172">
        <v>4.0124944075762032</v>
      </c>
      <c r="T444" s="172">
        <v>4.1395224691502213</v>
      </c>
      <c r="U444" s="173">
        <v>4.667742208313304</v>
      </c>
      <c r="V444" s="225">
        <v>24.86143539</v>
      </c>
      <c r="W444" t="s">
        <v>232</v>
      </c>
    </row>
    <row r="445" spans="1:23" customFormat="1" x14ac:dyDescent="0.2">
      <c r="A445" s="226">
        <v>42752</v>
      </c>
      <c r="B445" s="171">
        <v>0.84976605904702751</v>
      </c>
      <c r="C445" s="172">
        <v>2.6743554343888998</v>
      </c>
      <c r="D445" s="172">
        <v>2.6869627592901106</v>
      </c>
      <c r="E445" s="172">
        <v>4.4974288955165829</v>
      </c>
      <c r="F445" s="172">
        <v>4.4363439077816427</v>
      </c>
      <c r="G445" s="172">
        <v>3.2358182419417134</v>
      </c>
      <c r="H445" s="172">
        <v>2.8709905501481741</v>
      </c>
      <c r="I445" s="172">
        <v>3.1625332091100029</v>
      </c>
      <c r="J445" s="172">
        <v>3.3051340835260818</v>
      </c>
      <c r="K445" s="173">
        <v>3.854119043975254</v>
      </c>
      <c r="L445" s="171">
        <v>0.79854474237432127</v>
      </c>
      <c r="M445" s="172">
        <v>3.3827785162219683</v>
      </c>
      <c r="N445" s="172">
        <v>3.3832003509023481</v>
      </c>
      <c r="O445" s="172">
        <v>5.2073647567870145</v>
      </c>
      <c r="P445" s="172">
        <v>4.8475286498849188</v>
      </c>
      <c r="Q445" s="172">
        <v>3.4559465978885719</v>
      </c>
      <c r="R445" s="172">
        <v>3.5691933545688106</v>
      </c>
      <c r="S445" s="172">
        <v>4.0031979050286628</v>
      </c>
      <c r="T445" s="172">
        <v>4.1007936633329969</v>
      </c>
      <c r="U445" s="173">
        <v>4.4594351431792063</v>
      </c>
      <c r="V445" s="225">
        <v>29.977020549999999</v>
      </c>
      <c r="W445" t="s">
        <v>232</v>
      </c>
    </row>
    <row r="446" spans="1:23" customFormat="1" x14ac:dyDescent="0.2">
      <c r="A446" s="226">
        <v>42753</v>
      </c>
      <c r="B446" s="171">
        <v>0.84976052964773852</v>
      </c>
      <c r="C446" s="172">
        <v>2.6134275492723043</v>
      </c>
      <c r="D446" s="172">
        <v>2.6253367648021197</v>
      </c>
      <c r="E446" s="172">
        <v>4.4556574909711131</v>
      </c>
      <c r="F446" s="172">
        <v>4.3588195337144962</v>
      </c>
      <c r="G446" s="172">
        <v>3.1445405363982499</v>
      </c>
      <c r="H446" s="172">
        <v>2.7767324238375517</v>
      </c>
      <c r="I446" s="172">
        <v>3.092656004100474</v>
      </c>
      <c r="J446" s="172">
        <v>3.2056522951780302</v>
      </c>
      <c r="K446" s="173">
        <v>3.6975235092954035</v>
      </c>
      <c r="L446" s="171">
        <v>0.79854137935895952</v>
      </c>
      <c r="M446" s="172">
        <v>3.3278575938677784</v>
      </c>
      <c r="N446" s="172">
        <v>3.3401413549278494</v>
      </c>
      <c r="O446" s="172">
        <v>5.185313550636919</v>
      </c>
      <c r="P446" s="172">
        <v>4.7917128891370986</v>
      </c>
      <c r="Q446" s="172">
        <v>3.3812947641561162</v>
      </c>
      <c r="R446" s="172">
        <v>3.5102885980987</v>
      </c>
      <c r="S446" s="172">
        <v>3.887538885795113</v>
      </c>
      <c r="T446" s="172">
        <v>4.012206153289485</v>
      </c>
      <c r="U446" s="173">
        <v>4.3904826018821819</v>
      </c>
      <c r="V446" s="225">
        <v>23.455082990000001</v>
      </c>
      <c r="W446" t="s">
        <v>232</v>
      </c>
    </row>
    <row r="447" spans="1:23" customFormat="1" x14ac:dyDescent="0.2">
      <c r="A447" s="226">
        <v>42755</v>
      </c>
      <c r="B447" s="171">
        <v>0.84975922865704023</v>
      </c>
      <c r="C447" s="172">
        <v>2.6320811997728581</v>
      </c>
      <c r="D447" s="172">
        <v>2.6046302165383111</v>
      </c>
      <c r="E447" s="172">
        <v>4.3806598232086502</v>
      </c>
      <c r="F447" s="172">
        <v>4.3062197058030467</v>
      </c>
      <c r="G447" s="172">
        <v>3.0866374120984617</v>
      </c>
      <c r="H447" s="172">
        <v>2.8251660655803383</v>
      </c>
      <c r="I447" s="172">
        <v>3.0325185245080539</v>
      </c>
      <c r="J447" s="172">
        <v>3.3545454728072093</v>
      </c>
      <c r="K447" s="173">
        <v>3.7490125044744103</v>
      </c>
      <c r="L447" s="171">
        <v>0.79854058808821426</v>
      </c>
      <c r="M447" s="172">
        <v>3.3651701330413366</v>
      </c>
      <c r="N447" s="172">
        <v>3.2497578492481973</v>
      </c>
      <c r="O447" s="172">
        <v>5.0956804052168598</v>
      </c>
      <c r="P447" s="172">
        <v>4.7248619036506119</v>
      </c>
      <c r="Q447" s="172">
        <v>3.3703982884683827</v>
      </c>
      <c r="R447" s="172">
        <v>3.6250211491534472</v>
      </c>
      <c r="S447" s="172">
        <v>3.878781843331419</v>
      </c>
      <c r="T447" s="172">
        <v>4.1981673597308307</v>
      </c>
      <c r="U447" s="173">
        <v>4.4142276726832099</v>
      </c>
      <c r="V447" s="225">
        <v>34.06082816</v>
      </c>
      <c r="W447" t="s">
        <v>232</v>
      </c>
    </row>
    <row r="448" spans="1:23" customFormat="1" x14ac:dyDescent="0.2">
      <c r="A448" s="226">
        <v>42758</v>
      </c>
      <c r="B448" s="171">
        <v>0.84976280642218605</v>
      </c>
      <c r="C448" s="172">
        <v>2.6900551415824965</v>
      </c>
      <c r="D448" s="172">
        <v>2.6898334434523177</v>
      </c>
      <c r="E448" s="172">
        <v>4.4974785531363732</v>
      </c>
      <c r="F448" s="172">
        <v>4.4229502357646684</v>
      </c>
      <c r="G448" s="172">
        <v>3.2365200850477693</v>
      </c>
      <c r="H448" s="172">
        <v>2.951632184457436</v>
      </c>
      <c r="I448" s="172">
        <v>3.1636411246409897</v>
      </c>
      <c r="J448" s="172">
        <v>3.236216006194097</v>
      </c>
      <c r="K448" s="173">
        <v>3.9744975921534555</v>
      </c>
      <c r="L448" s="171">
        <v>0.79854276410750191</v>
      </c>
      <c r="M448" s="172">
        <v>3.3784724881664761</v>
      </c>
      <c r="N448" s="172">
        <v>3.3417532535092396</v>
      </c>
      <c r="O448" s="172">
        <v>5.2120059699526973</v>
      </c>
      <c r="P448" s="172">
        <v>4.8313350102281634</v>
      </c>
      <c r="Q448" s="172">
        <v>3.4560810943576743</v>
      </c>
      <c r="R448" s="172">
        <v>3.6590955560009921</v>
      </c>
      <c r="S448" s="172">
        <v>3.9260562305973856</v>
      </c>
      <c r="T448" s="172">
        <v>3.9916851977657966</v>
      </c>
      <c r="U448" s="173">
        <v>4.5784289007296239</v>
      </c>
      <c r="V448" s="225">
        <v>29.095793919999998</v>
      </c>
      <c r="W448" t="s">
        <v>232</v>
      </c>
    </row>
    <row r="449" spans="1:23" customFormat="1" x14ac:dyDescent="0.2">
      <c r="A449" s="226">
        <v>42759</v>
      </c>
      <c r="B449" s="171">
        <v>0.84974459420641113</v>
      </c>
      <c r="C449" s="172">
        <v>2.6901772504182411</v>
      </c>
      <c r="D449" s="172">
        <v>2.6913440056737867</v>
      </c>
      <c r="E449" s="172">
        <v>4.5809135414901139</v>
      </c>
      <c r="F449" s="172">
        <v>4.4189139465429541</v>
      </c>
      <c r="G449" s="172">
        <v>3.2363812300682691</v>
      </c>
      <c r="H449" s="172">
        <v>2.8457511171005989</v>
      </c>
      <c r="I449" s="172">
        <v>3.2338436412576548</v>
      </c>
      <c r="J449" s="172">
        <v>3.3465804652170563</v>
      </c>
      <c r="K449" s="173">
        <v>3.8542063238392203</v>
      </c>
      <c r="L449" s="171">
        <v>0.79854625595441553</v>
      </c>
      <c r="M449" s="172">
        <v>3.3782393158996116</v>
      </c>
      <c r="N449" s="172">
        <v>3.3377807748475816</v>
      </c>
      <c r="O449" s="172">
        <v>5.287675061497028</v>
      </c>
      <c r="P449" s="172">
        <v>4.8280596159272502</v>
      </c>
      <c r="Q449" s="172">
        <v>3.4560921732935306</v>
      </c>
      <c r="R449" s="172">
        <v>3.549211128434282</v>
      </c>
      <c r="S449" s="172">
        <v>3.9837681849595974</v>
      </c>
      <c r="T449" s="172">
        <v>4.088524518722557</v>
      </c>
      <c r="U449" s="173">
        <v>4.8004758235884823</v>
      </c>
      <c r="V449" s="225">
        <v>24.957067980000001</v>
      </c>
      <c r="W449" t="s">
        <v>232</v>
      </c>
    </row>
    <row r="450" spans="1:23" customFormat="1" x14ac:dyDescent="0.2">
      <c r="A450" s="226">
        <v>42760</v>
      </c>
      <c r="B450" s="171">
        <v>0.81887254118335162</v>
      </c>
      <c r="C450" s="172">
        <v>2.5967793334922842</v>
      </c>
      <c r="D450" s="172">
        <v>2.9618516435655402</v>
      </c>
      <c r="E450" s="172">
        <v>4.4257222629241415</v>
      </c>
      <c r="F450" s="172">
        <v>4.3487524794187831</v>
      </c>
      <c r="G450" s="172">
        <v>3.1711081661952401</v>
      </c>
      <c r="H450" s="172">
        <v>2.7805206540809038</v>
      </c>
      <c r="I450" s="172">
        <v>3.0818845809037789</v>
      </c>
      <c r="J450" s="172">
        <v>3.6230301032007501</v>
      </c>
      <c r="K450" s="173">
        <v>3.7813170034180219</v>
      </c>
      <c r="L450" s="171">
        <v>0.77394474894168919</v>
      </c>
      <c r="M450" s="172">
        <v>3.2943189566229889</v>
      </c>
      <c r="N450" s="172">
        <v>3.481292146625798</v>
      </c>
      <c r="O450" s="172">
        <v>5.1795216264236172</v>
      </c>
      <c r="P450" s="172">
        <v>4.7652432183297604</v>
      </c>
      <c r="Q450" s="172">
        <v>3.4015304226086172</v>
      </c>
      <c r="R450" s="172">
        <v>3.4987504507411171</v>
      </c>
      <c r="S450" s="172">
        <v>3.8554549066823163</v>
      </c>
      <c r="T450" s="172">
        <v>4.2615342908410936</v>
      </c>
      <c r="U450" s="173">
        <v>4.7352895475694678</v>
      </c>
      <c r="V450" s="225">
        <v>40.957812740000001</v>
      </c>
      <c r="W450" t="s">
        <v>232</v>
      </c>
    </row>
    <row r="451" spans="1:23" customFormat="1" x14ac:dyDescent="0.2">
      <c r="A451" s="226">
        <v>42761</v>
      </c>
      <c r="B451" s="171">
        <v>0.82839014984731096</v>
      </c>
      <c r="C451" s="172">
        <v>2.6575291048840541</v>
      </c>
      <c r="D451" s="172">
        <v>2.6881464622447822</v>
      </c>
      <c r="E451" s="172">
        <v>4.4872798033531787</v>
      </c>
      <c r="F451" s="172">
        <v>4.4003574512293033</v>
      </c>
      <c r="G451" s="172">
        <v>3.2363121628113376</v>
      </c>
      <c r="H451" s="172">
        <v>2.8287302253536568</v>
      </c>
      <c r="I451" s="172">
        <v>3.1845545102285544</v>
      </c>
      <c r="J451" s="172">
        <v>3.2695196544072238</v>
      </c>
      <c r="K451" s="173">
        <v>3.8559639325286881</v>
      </c>
      <c r="L451" s="171">
        <v>0.81212780453171041</v>
      </c>
      <c r="M451" s="172">
        <v>3.3492860264072739</v>
      </c>
      <c r="N451" s="172">
        <v>3.3242283056385502</v>
      </c>
      <c r="O451" s="172">
        <v>5.1980143290054714</v>
      </c>
      <c r="P451" s="172">
        <v>4.8115362335887655</v>
      </c>
      <c r="Q451" s="172">
        <v>3.4559853973892323</v>
      </c>
      <c r="R451" s="172">
        <v>3.5334475126355684</v>
      </c>
      <c r="S451" s="172">
        <v>3.9297513612549917</v>
      </c>
      <c r="T451" s="172">
        <v>4.0047654351585456</v>
      </c>
      <c r="U451" s="173">
        <v>4.805066384106131</v>
      </c>
      <c r="V451" s="225">
        <v>28.199144629999999</v>
      </c>
      <c r="W451" t="s">
        <v>232</v>
      </c>
    </row>
    <row r="452" spans="1:23" customFormat="1" x14ac:dyDescent="0.2">
      <c r="A452" s="226">
        <v>42762</v>
      </c>
      <c r="B452" s="171">
        <v>0.82839014984731096</v>
      </c>
      <c r="C452" s="172">
        <v>2.6746319897419357</v>
      </c>
      <c r="D452" s="172">
        <v>2.6890460562504899</v>
      </c>
      <c r="E452" s="172">
        <v>4.4848498962556924</v>
      </c>
      <c r="F452" s="172">
        <v>4.4302445823788208</v>
      </c>
      <c r="G452" s="172">
        <v>3.2364261938692067</v>
      </c>
      <c r="H452" s="172">
        <v>2.8399402361239949</v>
      </c>
      <c r="I452" s="172">
        <v>3.187626288636749</v>
      </c>
      <c r="J452" s="172">
        <v>3.2791398665446172</v>
      </c>
      <c r="K452" s="173">
        <v>3.8596097769619022</v>
      </c>
      <c r="L452" s="171">
        <v>0.81212780453171041</v>
      </c>
      <c r="M452" s="172">
        <v>3.3398552706894584</v>
      </c>
      <c r="N452" s="172">
        <v>3.2959853200382478</v>
      </c>
      <c r="O452" s="172">
        <v>5.1861069764719998</v>
      </c>
      <c r="P452" s="172">
        <v>4.9810645099149919</v>
      </c>
      <c r="Q452" s="172">
        <v>3.455969789625382</v>
      </c>
      <c r="R452" s="172">
        <v>3.5428373352432985</v>
      </c>
      <c r="S452" s="172">
        <v>3.9455694376564439</v>
      </c>
      <c r="T452" s="172">
        <v>4.0192616009450379</v>
      </c>
      <c r="U452" s="173">
        <v>5.1556175218259872</v>
      </c>
      <c r="V452" s="225">
        <v>27.680969040000001</v>
      </c>
      <c r="W452" t="s">
        <v>232</v>
      </c>
    </row>
    <row r="453" spans="1:23" customFormat="1" x14ac:dyDescent="0.2">
      <c r="A453" s="226">
        <v>42765</v>
      </c>
      <c r="B453" s="171">
        <v>0.84324554816641384</v>
      </c>
      <c r="C453" s="172">
        <v>2.6920456141799307</v>
      </c>
      <c r="D453" s="172">
        <v>2.7034863629729364</v>
      </c>
      <c r="E453" s="172">
        <v>4.5131049417842011</v>
      </c>
      <c r="F453" s="172">
        <v>4.3959523351335212</v>
      </c>
      <c r="G453" s="172">
        <v>3.2364200535474508</v>
      </c>
      <c r="H453" s="172">
        <v>2.8645647861274797</v>
      </c>
      <c r="I453" s="172">
        <v>3.1429703378937228</v>
      </c>
      <c r="J453" s="172">
        <v>3.2832684572382291</v>
      </c>
      <c r="K453" s="173">
        <v>3.8353146509889648</v>
      </c>
      <c r="L453" s="171">
        <v>0.82450730313096277</v>
      </c>
      <c r="M453" s="172">
        <v>3.3890914422164511</v>
      </c>
      <c r="N453" s="172">
        <v>3.2907902463256065</v>
      </c>
      <c r="O453" s="172">
        <v>5.3375345991902803</v>
      </c>
      <c r="P453" s="172">
        <v>4.909444666612516</v>
      </c>
      <c r="Q453" s="172">
        <v>3.4558097959935785</v>
      </c>
      <c r="R453" s="172">
        <v>3.5587180154014164</v>
      </c>
      <c r="S453" s="172">
        <v>3.9589766594012752</v>
      </c>
      <c r="T453" s="172">
        <v>4.0523214944308075</v>
      </c>
      <c r="U453" s="173">
        <v>4.7956049595111345</v>
      </c>
      <c r="V453" s="225">
        <v>28.689095810000001</v>
      </c>
      <c r="W453" t="s">
        <v>232</v>
      </c>
    </row>
    <row r="454" spans="1:23" customFormat="1" x14ac:dyDescent="0.2">
      <c r="A454" s="226">
        <v>42766</v>
      </c>
      <c r="B454" s="171">
        <v>0.84323545549706724</v>
      </c>
      <c r="C454" s="172">
        <v>2.688405995188023</v>
      </c>
      <c r="D454" s="172">
        <v>2.7539611087901559</v>
      </c>
      <c r="E454" s="172">
        <v>4.4789469521948071</v>
      </c>
      <c r="F454" s="172">
        <v>4.3952388970478626</v>
      </c>
      <c r="G454" s="172">
        <v>3.2364118688717896</v>
      </c>
      <c r="H454" s="172">
        <v>2.9153537693472833</v>
      </c>
      <c r="I454" s="172">
        <v>3.1619738626307243</v>
      </c>
      <c r="J454" s="172">
        <v>3.2126065097064185</v>
      </c>
      <c r="K454" s="173">
        <v>3.8485874628483834</v>
      </c>
      <c r="L454" s="171">
        <v>0.82449889257317388</v>
      </c>
      <c r="M454" s="172">
        <v>3.3802003515907728</v>
      </c>
      <c r="N454" s="172">
        <v>3.350290193048759</v>
      </c>
      <c r="O454" s="172">
        <v>5.3314595614009415</v>
      </c>
      <c r="P454" s="172">
        <v>4.924301290747791</v>
      </c>
      <c r="Q454" s="172">
        <v>3.4558546174544698</v>
      </c>
      <c r="R454" s="172">
        <v>3.6017825932904639</v>
      </c>
      <c r="S454" s="172">
        <v>3.9600263181219861</v>
      </c>
      <c r="T454" s="172">
        <v>3.992885491733777</v>
      </c>
      <c r="U454" s="173">
        <v>4.8025359706975506</v>
      </c>
      <c r="V454" s="225">
        <v>34.134027150000001</v>
      </c>
      <c r="W454" t="s">
        <v>232</v>
      </c>
    </row>
    <row r="455" spans="1:23" customFormat="1" x14ac:dyDescent="0.2">
      <c r="A455" s="226">
        <v>42767</v>
      </c>
      <c r="B455" s="171">
        <v>0.84324785522346768</v>
      </c>
      <c r="C455" s="172">
        <v>2.708822350880161</v>
      </c>
      <c r="D455" s="172">
        <v>2.6820475630384215</v>
      </c>
      <c r="E455" s="172">
        <v>4.4751237303262794</v>
      </c>
      <c r="F455" s="172">
        <v>4.4241956209275495</v>
      </c>
      <c r="G455" s="172">
        <v>3.2366800772666666</v>
      </c>
      <c r="H455" s="172">
        <v>2.83796732668059</v>
      </c>
      <c r="I455" s="172">
        <v>3.1480929152878057</v>
      </c>
      <c r="J455" s="172">
        <v>3.2449565388619872</v>
      </c>
      <c r="K455" s="173">
        <v>3.8397106251455697</v>
      </c>
      <c r="L455" s="171">
        <v>0.82450922567850771</v>
      </c>
      <c r="M455" s="172">
        <v>3.3666007792376931</v>
      </c>
      <c r="N455" s="172">
        <v>3.3284406878245569</v>
      </c>
      <c r="O455" s="172">
        <v>5.3084646149541586</v>
      </c>
      <c r="P455" s="172">
        <v>4.9746363053818117</v>
      </c>
      <c r="Q455" s="172">
        <v>3.4557935262360968</v>
      </c>
      <c r="R455" s="172">
        <v>3.5707835866650099</v>
      </c>
      <c r="S455" s="172">
        <v>3.9113468538895511</v>
      </c>
      <c r="T455" s="172">
        <v>4.0188427234951325</v>
      </c>
      <c r="U455" s="173">
        <v>4.4547959191933542</v>
      </c>
      <c r="V455" s="225">
        <v>30.86837517</v>
      </c>
      <c r="W455" t="s">
        <v>232</v>
      </c>
    </row>
    <row r="456" spans="1:23" customFormat="1" x14ac:dyDescent="0.2">
      <c r="A456" s="226">
        <v>42768</v>
      </c>
      <c r="B456" s="171">
        <v>0.84324814360981715</v>
      </c>
      <c r="C456" s="172">
        <v>2.6692281045749011</v>
      </c>
      <c r="D456" s="172">
        <v>2.6880402336722615</v>
      </c>
      <c r="E456" s="172">
        <v>4.4998848513335536</v>
      </c>
      <c r="F456" s="172">
        <v>4.3774413605956273</v>
      </c>
      <c r="G456" s="172">
        <v>3.236938390713779</v>
      </c>
      <c r="H456" s="172">
        <v>2.8149182069876426</v>
      </c>
      <c r="I456" s="172">
        <v>3.1466607203235233</v>
      </c>
      <c r="J456" s="172">
        <v>3.2344083564698933</v>
      </c>
      <c r="K456" s="173">
        <v>3.8176811463454365</v>
      </c>
      <c r="L456" s="171">
        <v>0.82450946600046571</v>
      </c>
      <c r="M456" s="172">
        <v>3.3422430383374224</v>
      </c>
      <c r="N456" s="172">
        <v>3.3459666838961541</v>
      </c>
      <c r="O456" s="172">
        <v>5.3259826318916987</v>
      </c>
      <c r="P456" s="172">
        <v>4.893050965695152</v>
      </c>
      <c r="Q456" s="172">
        <v>3.4558546174544698</v>
      </c>
      <c r="R456" s="172">
        <v>3.5860365273195893</v>
      </c>
      <c r="S456" s="172">
        <v>3.9044510872457199</v>
      </c>
      <c r="T456" s="172">
        <v>4.028733841670701</v>
      </c>
      <c r="U456" s="173">
        <v>4.7729277305491857</v>
      </c>
      <c r="V456" s="225">
        <v>17.897968280000001</v>
      </c>
      <c r="W456" t="s">
        <v>232</v>
      </c>
    </row>
    <row r="457" spans="1:23" customFormat="1" x14ac:dyDescent="0.2">
      <c r="A457" s="226">
        <v>42769</v>
      </c>
      <c r="B457" s="171">
        <v>0.84324439466038148</v>
      </c>
      <c r="C457" s="172">
        <v>2.6741475068344696</v>
      </c>
      <c r="D457" s="172">
        <v>2.6754826590913448</v>
      </c>
      <c r="E457" s="172">
        <v>4.4746098520611373</v>
      </c>
      <c r="F457" s="172">
        <v>4.3887470374292716</v>
      </c>
      <c r="G457" s="172">
        <v>3.2367095002897477</v>
      </c>
      <c r="H457" s="172">
        <v>2.8530004788910106</v>
      </c>
      <c r="I457" s="172">
        <v>3.1526896810086211</v>
      </c>
      <c r="J457" s="172">
        <v>3.2593581195060439</v>
      </c>
      <c r="K457" s="173">
        <v>3.8114696593884752</v>
      </c>
      <c r="L457" s="171">
        <v>0.82450634187593597</v>
      </c>
      <c r="M457" s="172">
        <v>3.344953996180891</v>
      </c>
      <c r="N457" s="172">
        <v>3.2032853430721375</v>
      </c>
      <c r="O457" s="172">
        <v>5.4248205829161433</v>
      </c>
      <c r="P457" s="172">
        <v>5.1299765567546469</v>
      </c>
      <c r="Q457" s="172">
        <v>3.4558897186008566</v>
      </c>
      <c r="R457" s="172">
        <v>3.6455222500520321</v>
      </c>
      <c r="S457" s="172">
        <v>4.023296301065721</v>
      </c>
      <c r="T457" s="172">
        <v>4.1878228781303788</v>
      </c>
      <c r="U457" s="173">
        <v>4.7694707859751055</v>
      </c>
      <c r="V457" s="225">
        <v>19.222212800000001</v>
      </c>
      <c r="W457" t="s">
        <v>232</v>
      </c>
    </row>
    <row r="458" spans="1:23" customFormat="1" x14ac:dyDescent="0.2">
      <c r="A458" s="226">
        <v>42772</v>
      </c>
      <c r="B458" s="171">
        <v>0.84321953448162679</v>
      </c>
      <c r="C458" s="172">
        <v>2.6540466816473511</v>
      </c>
      <c r="D458" s="172">
        <v>2.685528575121368</v>
      </c>
      <c r="E458" s="172">
        <v>4.4837287291172014</v>
      </c>
      <c r="F458" s="172">
        <v>4.4093928057559504</v>
      </c>
      <c r="G458" s="172">
        <v>3.236675137847695</v>
      </c>
      <c r="H458" s="172">
        <v>2.8523498152567628</v>
      </c>
      <c r="I458" s="172">
        <v>3.1601950252553253</v>
      </c>
      <c r="J458" s="172">
        <v>3.2581506235194326</v>
      </c>
      <c r="K458" s="173">
        <v>3.8416953226137251</v>
      </c>
      <c r="L458" s="171">
        <v>0.82448562506030687</v>
      </c>
      <c r="M458" s="172">
        <v>3.3293337297567938</v>
      </c>
      <c r="N458" s="172">
        <v>3.2197212110556337</v>
      </c>
      <c r="O458" s="172">
        <v>5.4083068436766091</v>
      </c>
      <c r="P458" s="172">
        <v>5.1440708551100487</v>
      </c>
      <c r="Q458" s="172">
        <v>3.4558760836789033</v>
      </c>
      <c r="R458" s="172">
        <v>3.6453607322538399</v>
      </c>
      <c r="S458" s="172">
        <v>4.0169356280697945</v>
      </c>
      <c r="T458" s="172">
        <v>4.1875072365469785</v>
      </c>
      <c r="U458" s="173">
        <v>4.4618969809874605</v>
      </c>
      <c r="V458" s="225">
        <v>25.03187939</v>
      </c>
      <c r="W458" t="s">
        <v>232</v>
      </c>
    </row>
    <row r="459" spans="1:23" customFormat="1" x14ac:dyDescent="0.2">
      <c r="A459" s="226">
        <v>42773</v>
      </c>
      <c r="B459" s="171">
        <v>0.84324900877448972</v>
      </c>
      <c r="C459" s="172">
        <v>2.6998067524912375</v>
      </c>
      <c r="D459" s="172">
        <v>2.6708366440859037</v>
      </c>
      <c r="E459" s="172">
        <v>4.5201228463462639</v>
      </c>
      <c r="F459" s="172">
        <v>4.3839258584202661</v>
      </c>
      <c r="G459" s="172">
        <v>3.2362681120022878</v>
      </c>
      <c r="H459" s="172">
        <v>2.8642317722565656</v>
      </c>
      <c r="I459" s="172">
        <v>3.2764179072783706</v>
      </c>
      <c r="J459" s="172">
        <v>3.2553058231723084</v>
      </c>
      <c r="K459" s="173">
        <v>3.8299672677601864</v>
      </c>
      <c r="L459" s="171">
        <v>0.82451018697102618</v>
      </c>
      <c r="M459" s="172">
        <v>3.3689428191041948</v>
      </c>
      <c r="N459" s="172">
        <v>3.2916800906786281</v>
      </c>
      <c r="O459" s="172">
        <v>5.492048360038333</v>
      </c>
      <c r="P459" s="172">
        <v>5.1470948066662938</v>
      </c>
      <c r="Q459" s="172">
        <v>3.4558333709634024</v>
      </c>
      <c r="R459" s="172">
        <v>3.5670613459700475</v>
      </c>
      <c r="S459" s="172">
        <v>4.0858861651310541</v>
      </c>
      <c r="T459" s="172">
        <v>4.0740020487478121</v>
      </c>
      <c r="U459" s="173">
        <v>4.4137050976106185</v>
      </c>
      <c r="V459" s="225">
        <v>27.520644050000001</v>
      </c>
      <c r="W459" t="s">
        <v>232</v>
      </c>
    </row>
    <row r="460" spans="1:23" customFormat="1" x14ac:dyDescent="0.2">
      <c r="A460" s="226">
        <v>42774</v>
      </c>
      <c r="B460" s="171">
        <v>0.84324900877448972</v>
      </c>
      <c r="C460" s="172">
        <v>2.6716990785204313</v>
      </c>
      <c r="D460" s="172">
        <v>2.7845387744749628</v>
      </c>
      <c r="E460" s="172">
        <v>4.4867734419174274</v>
      </c>
      <c r="F460" s="172">
        <v>4.39604580572676</v>
      </c>
      <c r="G460" s="172">
        <v>3.2356833280664703</v>
      </c>
      <c r="H460" s="172">
        <v>2.8595245020017765</v>
      </c>
      <c r="I460" s="172">
        <v>3.145430627280509</v>
      </c>
      <c r="J460" s="172">
        <v>3.2419355230569851</v>
      </c>
      <c r="K460" s="173">
        <v>3.8281004436552637</v>
      </c>
      <c r="L460" s="171">
        <v>0.82451018697102618</v>
      </c>
      <c r="M460" s="172">
        <v>3.3375436397475373</v>
      </c>
      <c r="N460" s="172">
        <v>3.4799996335139713</v>
      </c>
      <c r="O460" s="172">
        <v>5.4440067021663081</v>
      </c>
      <c r="P460" s="172">
        <v>5.1552519762786568</v>
      </c>
      <c r="Q460" s="172">
        <v>3.4553074025863579</v>
      </c>
      <c r="R460" s="172">
        <v>3.6175144805513022</v>
      </c>
      <c r="S460" s="172">
        <v>3.9755660956130487</v>
      </c>
      <c r="T460" s="172">
        <v>4.0644739887199934</v>
      </c>
      <c r="U460" s="173">
        <v>4.7336554175092003</v>
      </c>
      <c r="V460" s="225">
        <v>17.186761270000002</v>
      </c>
      <c r="W460" t="s">
        <v>232</v>
      </c>
    </row>
    <row r="461" spans="1:23" customFormat="1" x14ac:dyDescent="0.2">
      <c r="A461" s="226">
        <v>42775</v>
      </c>
      <c r="B461" s="171">
        <v>0.84324900877448972</v>
      </c>
      <c r="C461" s="172">
        <v>2.6708153381041591</v>
      </c>
      <c r="D461" s="172">
        <v>2.6905183007387321</v>
      </c>
      <c r="E461" s="172">
        <v>4.5120449416604096</v>
      </c>
      <c r="F461" s="172">
        <v>4.3943676217324219</v>
      </c>
      <c r="G461" s="172">
        <v>3.2356557405965267</v>
      </c>
      <c r="H461" s="172">
        <v>2.8567803319898166</v>
      </c>
      <c r="I461" s="172">
        <v>3.1564996539567858</v>
      </c>
      <c r="J461" s="172">
        <v>3.2578971235795189</v>
      </c>
      <c r="K461" s="173">
        <v>3.8360501659121105</v>
      </c>
      <c r="L461" s="171">
        <v>0.82451018697102618</v>
      </c>
      <c r="M461" s="172">
        <v>3.4797000784670238</v>
      </c>
      <c r="N461" s="172">
        <v>3.3202166049293385</v>
      </c>
      <c r="O461" s="172">
        <v>5.4622387952855087</v>
      </c>
      <c r="P461" s="172">
        <v>5.1593803466036023</v>
      </c>
      <c r="Q461" s="172">
        <v>3.4553008513656915</v>
      </c>
      <c r="R461" s="172">
        <v>3.6470892911746211</v>
      </c>
      <c r="S461" s="172">
        <v>4.0842008330399082</v>
      </c>
      <c r="T461" s="172">
        <v>4.1948649515979026</v>
      </c>
      <c r="U461" s="173">
        <v>4.7336554175092003</v>
      </c>
      <c r="V461" s="225">
        <v>18.337973479999999</v>
      </c>
      <c r="W461" t="s">
        <v>232</v>
      </c>
    </row>
    <row r="462" spans="1:23" customFormat="1" x14ac:dyDescent="0.2">
      <c r="A462" s="226">
        <v>42776</v>
      </c>
      <c r="B462" s="171">
        <v>0.84325010364660657</v>
      </c>
      <c r="C462" s="172">
        <v>2.7087342043705127</v>
      </c>
      <c r="D462" s="172">
        <v>2.6271121581785897</v>
      </c>
      <c r="E462" s="172">
        <v>4.4347769700826571</v>
      </c>
      <c r="F462" s="172">
        <v>4.3227524509772435</v>
      </c>
      <c r="G462" s="172">
        <v>3.1512729078904638</v>
      </c>
      <c r="H462" s="172">
        <v>2.8750496625938271</v>
      </c>
      <c r="I462" s="172">
        <v>3.152451002316778</v>
      </c>
      <c r="J462" s="172">
        <v>3.2259445806391023</v>
      </c>
      <c r="K462" s="173">
        <v>3.8707365442722237</v>
      </c>
      <c r="L462" s="171">
        <v>0.82451109936445688</v>
      </c>
      <c r="M462" s="172">
        <v>3.5259774563214097</v>
      </c>
      <c r="N462" s="172">
        <v>3.2631305037787226</v>
      </c>
      <c r="O462" s="172">
        <v>5.4997828155365349</v>
      </c>
      <c r="P462" s="172">
        <v>5.1022076445974571</v>
      </c>
      <c r="Q462" s="172">
        <v>3.4245321931722787</v>
      </c>
      <c r="R462" s="172">
        <v>3.6174455992989247</v>
      </c>
      <c r="S462" s="172">
        <v>4.1641949887600092</v>
      </c>
      <c r="T462" s="172">
        <v>4.235853878293895</v>
      </c>
      <c r="U462" s="173">
        <v>4.4842854433050938</v>
      </c>
      <c r="V462" s="225">
        <v>24.258402700000001</v>
      </c>
      <c r="W462" t="s">
        <v>232</v>
      </c>
    </row>
    <row r="463" spans="1:23" customFormat="1" x14ac:dyDescent="0.2">
      <c r="A463" s="226">
        <v>42779</v>
      </c>
      <c r="B463" s="171">
        <v>0.84325010364660657</v>
      </c>
      <c r="C463" s="172">
        <v>2.6832607055181441</v>
      </c>
      <c r="D463" s="172">
        <v>2.640368342579992</v>
      </c>
      <c r="E463" s="172">
        <v>4.463903200680801</v>
      </c>
      <c r="F463" s="172">
        <v>4.32845768675252</v>
      </c>
      <c r="G463" s="172">
        <v>3.1625697365748078</v>
      </c>
      <c r="H463" s="172">
        <v>2.8479488126351393</v>
      </c>
      <c r="I463" s="172">
        <v>3.1727430855534147</v>
      </c>
      <c r="J463" s="172">
        <v>3.2732224266173779</v>
      </c>
      <c r="K463" s="173">
        <v>3.7643670635388089</v>
      </c>
      <c r="L463" s="171">
        <v>0.82451109936445688</v>
      </c>
      <c r="M463" s="172">
        <v>3.429854083772478</v>
      </c>
      <c r="N463" s="172">
        <v>3.2850657103369123</v>
      </c>
      <c r="O463" s="172">
        <v>5.4009863731488039</v>
      </c>
      <c r="P463" s="172">
        <v>5.0868354471314206</v>
      </c>
      <c r="Q463" s="172">
        <v>3.4446186742906657</v>
      </c>
      <c r="R463" s="172">
        <v>3.5926934673281483</v>
      </c>
      <c r="S463" s="172">
        <v>4.0408339177854948</v>
      </c>
      <c r="T463" s="172">
        <v>4.1380437765465556</v>
      </c>
      <c r="U463" s="173">
        <v>4.0927276080929964</v>
      </c>
      <c r="V463" s="225">
        <v>29.2384226</v>
      </c>
      <c r="W463" t="s">
        <v>232</v>
      </c>
    </row>
    <row r="464" spans="1:23" customFormat="1" x14ac:dyDescent="0.2">
      <c r="A464" s="226">
        <v>42780</v>
      </c>
      <c r="B464" s="171">
        <v>0.84323986956523456</v>
      </c>
      <c r="C464" s="172">
        <v>2.7191418037248551</v>
      </c>
      <c r="D464" s="172">
        <v>2.6465521364125695</v>
      </c>
      <c r="E464" s="172">
        <v>4.4374689419024005</v>
      </c>
      <c r="F464" s="172">
        <v>4.3790052413251672</v>
      </c>
      <c r="G464" s="172">
        <v>3.1903039995053328</v>
      </c>
      <c r="H464" s="172">
        <v>2.8144200081970321</v>
      </c>
      <c r="I464" s="172">
        <v>3.1844342140494475</v>
      </c>
      <c r="J464" s="172">
        <v>3.2445166227136339</v>
      </c>
      <c r="K464" s="173">
        <v>3.7760679244503548</v>
      </c>
      <c r="L464" s="171">
        <v>0.82450257096331347</v>
      </c>
      <c r="M464" s="172">
        <v>3.5128306069762778</v>
      </c>
      <c r="N464" s="172">
        <v>3.3200004724597267</v>
      </c>
      <c r="O464" s="172">
        <v>5.3978656882786851</v>
      </c>
      <c r="P464" s="172">
        <v>5.1183083084038765</v>
      </c>
      <c r="Q464" s="172">
        <v>3.4646535949108839</v>
      </c>
      <c r="R464" s="172">
        <v>3.6645195582500691</v>
      </c>
      <c r="S464" s="172">
        <v>4.2016616319717013</v>
      </c>
      <c r="T464" s="172">
        <v>4.2229023527675702</v>
      </c>
      <c r="U464" s="173">
        <v>4.4022151858013476</v>
      </c>
      <c r="V464" s="225">
        <v>32.994037689999999</v>
      </c>
      <c r="W464" t="s">
        <v>232</v>
      </c>
    </row>
    <row r="465" spans="1:23" customFormat="1" x14ac:dyDescent="0.2">
      <c r="A465" s="226">
        <v>42781</v>
      </c>
      <c r="B465" s="171">
        <v>0.84322876263693303</v>
      </c>
      <c r="C465" s="172">
        <v>2.6329477230494365</v>
      </c>
      <c r="D465" s="172">
        <v>2.6673703496862502</v>
      </c>
      <c r="E465" s="172">
        <v>4.3815991821494693</v>
      </c>
      <c r="F465" s="172">
        <v>4.285919935401254</v>
      </c>
      <c r="G465" s="172">
        <v>3.101279845559628</v>
      </c>
      <c r="H465" s="172">
        <v>2.7470893748879255</v>
      </c>
      <c r="I465" s="172">
        <v>3.0495553850122086</v>
      </c>
      <c r="J465" s="172">
        <v>3.1755119686539612</v>
      </c>
      <c r="K465" s="173">
        <v>3.7516152022377156</v>
      </c>
      <c r="L465" s="171">
        <v>0.8244933151897289</v>
      </c>
      <c r="M465" s="172">
        <v>3.3284932839759502</v>
      </c>
      <c r="N465" s="172">
        <v>3.2255187623252275</v>
      </c>
      <c r="O465" s="172">
        <v>5.2344014722549561</v>
      </c>
      <c r="P465" s="172">
        <v>5.0593907981067421</v>
      </c>
      <c r="Q465" s="172">
        <v>3.3946979133509303</v>
      </c>
      <c r="R465" s="172">
        <v>3.5319865106084745</v>
      </c>
      <c r="S465" s="172">
        <v>3.8994846729708477</v>
      </c>
      <c r="T465" s="172">
        <v>4.0167234759644712</v>
      </c>
      <c r="U465" s="173">
        <v>4.1478647055201598</v>
      </c>
      <c r="V465" s="225">
        <v>26.652546730000001</v>
      </c>
      <c r="W465" t="s">
        <v>232</v>
      </c>
    </row>
    <row r="466" spans="1:23" customFormat="1" x14ac:dyDescent="0.2">
      <c r="A466" s="226">
        <v>42782</v>
      </c>
      <c r="B466" s="171">
        <v>0.82812640059899623</v>
      </c>
      <c r="C466" s="172">
        <v>2.6198978472852175</v>
      </c>
      <c r="D466" s="172">
        <v>2.5571026800097685</v>
      </c>
      <c r="E466" s="172">
        <v>4.3618582855010093</v>
      </c>
      <c r="F466" s="172">
        <v>4.3035680779021313</v>
      </c>
      <c r="G466" s="172">
        <v>3.1224428070506187</v>
      </c>
      <c r="H466" s="172">
        <v>2.8030413128861662</v>
      </c>
      <c r="I466" s="172">
        <v>3.0759833439609916</v>
      </c>
      <c r="J466" s="172">
        <v>3.2229510797089072</v>
      </c>
      <c r="K466" s="173">
        <v>3.7547046546217673</v>
      </c>
      <c r="L466" s="171">
        <v>0.81190801349144825</v>
      </c>
      <c r="M466" s="172">
        <v>3.3285956832589072</v>
      </c>
      <c r="N466" s="172">
        <v>3.1876443413514202</v>
      </c>
      <c r="O466" s="172">
        <v>5.1849969147217667</v>
      </c>
      <c r="P466" s="172">
        <v>5.0532186705082163</v>
      </c>
      <c r="Q466" s="172">
        <v>3.4104784297956194</v>
      </c>
      <c r="R466" s="172">
        <v>3.499807313683144</v>
      </c>
      <c r="S466" s="172">
        <v>3.8599747776770292</v>
      </c>
      <c r="T466" s="172">
        <v>4.0356300351198655</v>
      </c>
      <c r="U466" s="173">
        <v>4.4046146027632203</v>
      </c>
      <c r="V466" s="225">
        <v>20.537257029999999</v>
      </c>
      <c r="W466" t="s">
        <v>232</v>
      </c>
    </row>
    <row r="467" spans="1:23" customFormat="1" x14ac:dyDescent="0.2">
      <c r="A467" s="226">
        <v>42783</v>
      </c>
      <c r="B467" s="171">
        <v>0.82812640059899623</v>
      </c>
      <c r="C467" s="172">
        <v>2.6233888643759578</v>
      </c>
      <c r="D467" s="172">
        <v>2.5718169222791492</v>
      </c>
      <c r="E467" s="172">
        <v>4.4117583638965367</v>
      </c>
      <c r="F467" s="172">
        <v>4.32160552617436</v>
      </c>
      <c r="G467" s="172">
        <v>3.1203544391469125</v>
      </c>
      <c r="H467" s="172">
        <v>2.7562713057587875</v>
      </c>
      <c r="I467" s="172">
        <v>3.1074006534685887</v>
      </c>
      <c r="J467" s="172">
        <v>3.2162470181926324</v>
      </c>
      <c r="K467" s="173">
        <v>3.7373796517160174</v>
      </c>
      <c r="L467" s="171">
        <v>0.81190801349144825</v>
      </c>
      <c r="M467" s="172">
        <v>3.3112982672791511</v>
      </c>
      <c r="N467" s="172">
        <v>3.2533652810218037</v>
      </c>
      <c r="O467" s="172">
        <v>5.2515633005441771</v>
      </c>
      <c r="P467" s="172">
        <v>5.0791684585348538</v>
      </c>
      <c r="Q467" s="172">
        <v>3.4102445387194025</v>
      </c>
      <c r="R467" s="172">
        <v>3.6228216675459053</v>
      </c>
      <c r="S467" s="172">
        <v>4.0939678119023988</v>
      </c>
      <c r="T467" s="172">
        <v>4.1888308629067152</v>
      </c>
      <c r="U467" s="173">
        <v>4.4023537828679196</v>
      </c>
      <c r="V467" s="225">
        <v>22.17922257</v>
      </c>
      <c r="W467" t="s">
        <v>232</v>
      </c>
    </row>
    <row r="468" spans="1:23" customFormat="1" x14ac:dyDescent="0.2">
      <c r="A468" s="226">
        <v>42786</v>
      </c>
      <c r="B468" s="171">
        <v>0.82825827522315354</v>
      </c>
      <c r="C468" s="172">
        <v>2.6235462123428226</v>
      </c>
      <c r="D468" s="172">
        <v>2.6193030807987459</v>
      </c>
      <c r="E468" s="172">
        <v>4.4143058868823228</v>
      </c>
      <c r="F468" s="172">
        <v>4.3230873366066396</v>
      </c>
      <c r="G468" s="172">
        <v>3.1706398068382824</v>
      </c>
      <c r="H468" s="172">
        <v>2.8089613304981191</v>
      </c>
      <c r="I468" s="172">
        <v>3.1528108343770196</v>
      </c>
      <c r="J468" s="172">
        <v>3.2051741606226569</v>
      </c>
      <c r="K468" s="173">
        <v>3.7552519968233278</v>
      </c>
      <c r="L468" s="171">
        <v>0.81201790901157933</v>
      </c>
      <c r="M468" s="172">
        <v>3.4436969132109367</v>
      </c>
      <c r="N468" s="172">
        <v>3.2271439179327466</v>
      </c>
      <c r="O468" s="172">
        <v>5.3001652151656122</v>
      </c>
      <c r="P468" s="172">
        <v>5.0952371213632732</v>
      </c>
      <c r="Q468" s="172">
        <v>3.4211091077899254</v>
      </c>
      <c r="R468" s="172">
        <v>3.5398207000819197</v>
      </c>
      <c r="S468" s="172">
        <v>4.0790027181181108</v>
      </c>
      <c r="T468" s="172">
        <v>4.1434939853976198</v>
      </c>
      <c r="U468" s="173">
        <v>4.7013003748279765</v>
      </c>
      <c r="V468" s="225">
        <v>26.655299039999999</v>
      </c>
      <c r="W468" t="s">
        <v>232</v>
      </c>
    </row>
    <row r="469" spans="1:23" customFormat="1" x14ac:dyDescent="0.2">
      <c r="A469" s="226">
        <v>42787</v>
      </c>
      <c r="B469" s="171">
        <v>0.81208388201850812</v>
      </c>
      <c r="C469" s="172">
        <v>2.6578759543665926</v>
      </c>
      <c r="D469" s="172">
        <v>2.6827431033977529</v>
      </c>
      <c r="E469" s="172">
        <v>4.4222337509012508</v>
      </c>
      <c r="F469" s="172">
        <v>4.3116404414729264</v>
      </c>
      <c r="G469" s="172">
        <v>3.1705607251755419</v>
      </c>
      <c r="H469" s="172">
        <v>2.8708354491889354</v>
      </c>
      <c r="I469" s="172">
        <v>3.1042297186542007</v>
      </c>
      <c r="J469" s="172">
        <v>3.214070978654783</v>
      </c>
      <c r="K469" s="173">
        <v>3.7702508110332431</v>
      </c>
      <c r="L469" s="171">
        <v>0.79853924800770815</v>
      </c>
      <c r="M469" s="172">
        <v>3.4753573973407419</v>
      </c>
      <c r="N469" s="172">
        <v>3.312534542908756</v>
      </c>
      <c r="O469" s="172">
        <v>5.2579904967995326</v>
      </c>
      <c r="P469" s="172">
        <v>5.1128648852477658</v>
      </c>
      <c r="Q469" s="172">
        <v>3.4211094025791051</v>
      </c>
      <c r="R469" s="172">
        <v>3.6526564784353037</v>
      </c>
      <c r="S469" s="172">
        <v>4.0247143154773353</v>
      </c>
      <c r="T469" s="172">
        <v>4.1368233624565027</v>
      </c>
      <c r="U469" s="173">
        <v>4.7197173805251698</v>
      </c>
      <c r="V469" s="225">
        <v>32.1232398</v>
      </c>
      <c r="W469" t="s">
        <v>232</v>
      </c>
    </row>
    <row r="470" spans="1:23" customFormat="1" x14ac:dyDescent="0.2">
      <c r="A470" s="226">
        <v>42788</v>
      </c>
      <c r="B470" s="171">
        <v>0.81208388201850812</v>
      </c>
      <c r="C470" s="172">
        <v>2.6056913802979009</v>
      </c>
      <c r="D470" s="172">
        <v>2.6900604237610288</v>
      </c>
      <c r="E470" s="172">
        <v>4.4180052566854418</v>
      </c>
      <c r="F470" s="172">
        <v>4.328926100000511</v>
      </c>
      <c r="G470" s="172">
        <v>3.170480429495437</v>
      </c>
      <c r="H470" s="172">
        <v>2.7971045563571386</v>
      </c>
      <c r="I470" s="172">
        <v>3.1613612581093626</v>
      </c>
      <c r="J470" s="172">
        <v>3.1766514172508753</v>
      </c>
      <c r="K470" s="173">
        <v>3.7985299898522991</v>
      </c>
      <c r="L470" s="171">
        <v>0.79853924800770815</v>
      </c>
      <c r="M470" s="172">
        <v>3.3150077799331932</v>
      </c>
      <c r="N470" s="172">
        <v>3.2429163812625657</v>
      </c>
      <c r="O470" s="172">
        <v>5.2512370871317664</v>
      </c>
      <c r="P470" s="172">
        <v>5.1240439108560585</v>
      </c>
      <c r="Q470" s="172">
        <v>3.4208932309414251</v>
      </c>
      <c r="R470" s="172">
        <v>3.5269865956512181</v>
      </c>
      <c r="S470" s="172">
        <v>3.949966299862647</v>
      </c>
      <c r="T470" s="172">
        <v>3.5725863508132751</v>
      </c>
      <c r="U470" s="173">
        <v>4.7106362308047585</v>
      </c>
      <c r="V470" s="225">
        <v>28.68610129</v>
      </c>
      <c r="W470" t="s">
        <v>232</v>
      </c>
    </row>
    <row r="471" spans="1:23" customFormat="1" x14ac:dyDescent="0.2">
      <c r="A471" s="226">
        <v>42789</v>
      </c>
      <c r="B471" s="171">
        <v>0.81208388201850812</v>
      </c>
      <c r="C471" s="172">
        <v>2.6076364364610969</v>
      </c>
      <c r="D471" s="172">
        <v>2.6291988078578421</v>
      </c>
      <c r="E471" s="172">
        <v>4.422533178885665</v>
      </c>
      <c r="F471" s="172">
        <v>4.3391412906555136</v>
      </c>
      <c r="G471" s="172">
        <v>3.1705138593432478</v>
      </c>
      <c r="H471" s="172">
        <v>2.778724084472965</v>
      </c>
      <c r="I471" s="172">
        <v>3.0558539984468389</v>
      </c>
      <c r="J471" s="172">
        <v>3.1969986564241482</v>
      </c>
      <c r="K471" s="173">
        <v>3.7928987424866731</v>
      </c>
      <c r="L471" s="171">
        <v>0.79853924800770815</v>
      </c>
      <c r="M471" s="172">
        <v>3.3089333429924586</v>
      </c>
      <c r="N471" s="172">
        <v>3.2428762887567681</v>
      </c>
      <c r="O471" s="172">
        <v>5.1584370139268536</v>
      </c>
      <c r="P471" s="172">
        <v>5.0814071872413047</v>
      </c>
      <c r="Q471" s="172">
        <v>3.4210974618215761</v>
      </c>
      <c r="R471" s="172">
        <v>3.5099432278783862</v>
      </c>
      <c r="S471" s="172">
        <v>3.8330819027447784</v>
      </c>
      <c r="T471" s="172">
        <v>3.9346653972226897</v>
      </c>
      <c r="U471" s="173">
        <v>4.3652526842239414</v>
      </c>
      <c r="V471" s="225">
        <v>46.718669349999999</v>
      </c>
      <c r="W471" t="s">
        <v>232</v>
      </c>
    </row>
    <row r="472" spans="1:23" customFormat="1" x14ac:dyDescent="0.2">
      <c r="A472" s="226">
        <v>42790</v>
      </c>
      <c r="B472" s="171">
        <v>0.81208388201850812</v>
      </c>
      <c r="C472" s="172">
        <v>2.7066945477878837</v>
      </c>
      <c r="D472" s="172">
        <v>2.7020410195829205</v>
      </c>
      <c r="E472" s="172">
        <v>4.4956795983133713</v>
      </c>
      <c r="F472" s="172">
        <v>4.4047047116520144</v>
      </c>
      <c r="G472" s="172">
        <v>3.2356601482559513</v>
      </c>
      <c r="H472" s="172">
        <v>2.8492658309508356</v>
      </c>
      <c r="I472" s="172">
        <v>3.1664491866357376</v>
      </c>
      <c r="J472" s="172">
        <v>3.2907525081974427</v>
      </c>
      <c r="K472" s="173">
        <v>3.841623228143245</v>
      </c>
      <c r="L472" s="171">
        <v>0.79853924800770815</v>
      </c>
      <c r="M472" s="172">
        <v>3.3720375570241408</v>
      </c>
      <c r="N472" s="172">
        <v>3.2879088362728943</v>
      </c>
      <c r="O472" s="172">
        <v>5.1956796666984353</v>
      </c>
      <c r="P472" s="172">
        <v>5.1580294642535645</v>
      </c>
      <c r="Q472" s="172">
        <v>3.4749554436606047</v>
      </c>
      <c r="R472" s="172">
        <v>3.5405462510341894</v>
      </c>
      <c r="S472" s="172">
        <v>3.9337650771255039</v>
      </c>
      <c r="T472" s="172">
        <v>4.0122193355167646</v>
      </c>
      <c r="U472" s="173">
        <v>4.746051074790441</v>
      </c>
      <c r="V472" s="225">
        <v>30.554626729999999</v>
      </c>
      <c r="W472" t="s">
        <v>232</v>
      </c>
    </row>
    <row r="473" spans="1:23" customFormat="1" x14ac:dyDescent="0.2">
      <c r="A473" s="226">
        <v>42793</v>
      </c>
      <c r="B473" s="171">
        <v>0.81208388201850812</v>
      </c>
      <c r="C473" s="172">
        <v>2.671511215729415</v>
      </c>
      <c r="D473" s="172">
        <v>2.7213940940521368</v>
      </c>
      <c r="E473" s="172">
        <v>4.5060117301351763</v>
      </c>
      <c r="F473" s="172">
        <v>4.4140526868962047</v>
      </c>
      <c r="G473" s="172">
        <v>3.2365367395158038</v>
      </c>
      <c r="H473" s="172">
        <v>2.8453698713344413</v>
      </c>
      <c r="I473" s="172">
        <v>3.2145982694836825</v>
      </c>
      <c r="J473" s="172">
        <v>3.2855429080732796</v>
      </c>
      <c r="K473" s="173">
        <v>3.8256897428431449</v>
      </c>
      <c r="L473" s="171">
        <v>0.79853924800770815</v>
      </c>
      <c r="M473" s="172">
        <v>3.3418667333337386</v>
      </c>
      <c r="N473" s="172">
        <v>3.3475951462120683</v>
      </c>
      <c r="O473" s="172">
        <v>5.208178664506657</v>
      </c>
      <c r="P473" s="172">
        <v>5.1644916152854412</v>
      </c>
      <c r="Q473" s="172">
        <v>3.4553111171908459</v>
      </c>
      <c r="R473" s="172">
        <v>3.6313877949852547</v>
      </c>
      <c r="S473" s="172">
        <v>4.1267456517907926</v>
      </c>
      <c r="T473" s="172">
        <v>4.2032480080280772</v>
      </c>
      <c r="U473" s="173">
        <v>4.7221798402932054</v>
      </c>
      <c r="V473" s="225">
        <v>24.884650319999999</v>
      </c>
      <c r="W473" t="s">
        <v>232</v>
      </c>
    </row>
    <row r="474" spans="1:23" customFormat="1" x14ac:dyDescent="0.2">
      <c r="A474" s="226">
        <v>42794</v>
      </c>
      <c r="B474" s="171">
        <v>0.81208388201850812</v>
      </c>
      <c r="C474" s="172">
        <v>2.6583247162600254</v>
      </c>
      <c r="D474" s="172">
        <v>2.6516993505626312</v>
      </c>
      <c r="E474" s="172">
        <v>4.4831387373184857</v>
      </c>
      <c r="F474" s="172">
        <v>4.3460927078598566</v>
      </c>
      <c r="G474" s="172">
        <v>3.2027286587915995</v>
      </c>
      <c r="H474" s="172">
        <v>2.9195443148458224</v>
      </c>
      <c r="I474" s="172">
        <v>3.1367800872536362</v>
      </c>
      <c r="J474" s="172">
        <v>3.2433366182719885</v>
      </c>
      <c r="K474" s="173">
        <v>3.8332037899490317</v>
      </c>
      <c r="L474" s="171">
        <v>0.79853924800770815</v>
      </c>
      <c r="M474" s="172">
        <v>3.3857388272035975</v>
      </c>
      <c r="N474" s="172">
        <v>3.2612580524150272</v>
      </c>
      <c r="O474" s="172">
        <v>5.1941475324074347</v>
      </c>
      <c r="P474" s="172">
        <v>5.1208488045163154</v>
      </c>
      <c r="Q474" s="172">
        <v>3.4479144273493065</v>
      </c>
      <c r="R474" s="172">
        <v>3.6038736426785452</v>
      </c>
      <c r="S474" s="172">
        <v>3.9370473031556501</v>
      </c>
      <c r="T474" s="172">
        <v>3.9722572982724853</v>
      </c>
      <c r="U474" s="173">
        <v>4.7365853562247162</v>
      </c>
      <c r="V474" s="225">
        <v>32.374203029999997</v>
      </c>
      <c r="W474" t="s">
        <v>232</v>
      </c>
    </row>
    <row r="475" spans="1:23" customFormat="1" x14ac:dyDescent="0.2">
      <c r="A475" s="226">
        <v>42795</v>
      </c>
      <c r="B475" s="171">
        <v>0.81208388201850812</v>
      </c>
      <c r="C475" s="172">
        <v>2.6521734499591894</v>
      </c>
      <c r="D475" s="172">
        <v>2.6668140626275667</v>
      </c>
      <c r="E475" s="172">
        <v>4.4403808693793385</v>
      </c>
      <c r="F475" s="172">
        <v>4.3513461880682156</v>
      </c>
      <c r="G475" s="172">
        <v>3.2028859194733927</v>
      </c>
      <c r="H475" s="172">
        <v>2.8972798644076034</v>
      </c>
      <c r="I475" s="172">
        <v>3.138289868172039</v>
      </c>
      <c r="J475" s="172">
        <v>3.2702732316987082</v>
      </c>
      <c r="K475" s="173">
        <v>3.7859569955370072</v>
      </c>
      <c r="L475" s="171">
        <v>0.79853924800770815</v>
      </c>
      <c r="M475" s="172">
        <v>3.3607784906950617</v>
      </c>
      <c r="N475" s="172">
        <v>3.2779519721630432</v>
      </c>
      <c r="O475" s="172">
        <v>5.1374205115647129</v>
      </c>
      <c r="P475" s="172">
        <v>5.0745072198234782</v>
      </c>
      <c r="Q475" s="172">
        <v>3.4210128580888255</v>
      </c>
      <c r="R475" s="172">
        <v>3.6514348978400797</v>
      </c>
      <c r="S475" s="172">
        <v>4.0435530065820737</v>
      </c>
      <c r="T475" s="172">
        <v>4.1698431574487609</v>
      </c>
      <c r="U475" s="173">
        <v>4.3491160951590375</v>
      </c>
      <c r="V475" s="225">
        <v>25.947851499999999</v>
      </c>
      <c r="W475" t="s">
        <v>232</v>
      </c>
    </row>
    <row r="476" spans="1:23" customFormat="1" x14ac:dyDescent="0.2">
      <c r="A476" s="226">
        <v>42796</v>
      </c>
      <c r="B476" s="171">
        <v>0.81208388201850812</v>
      </c>
      <c r="C476" s="172">
        <v>2.6864948898900343</v>
      </c>
      <c r="D476" s="172">
        <v>2.6312393004131445</v>
      </c>
      <c r="E476" s="172">
        <v>4.4511287728713977</v>
      </c>
      <c r="F476" s="172">
        <v>4.3193828313735461</v>
      </c>
      <c r="G476" s="172">
        <v>3.1676840730272051</v>
      </c>
      <c r="H476" s="172">
        <v>2.8467784245919079</v>
      </c>
      <c r="I476" s="172">
        <v>3.0859457067321463</v>
      </c>
      <c r="J476" s="172">
        <v>3.1951246684373444</v>
      </c>
      <c r="K476" s="173">
        <v>3.7707236701097564</v>
      </c>
      <c r="L476" s="171">
        <v>0.79853924800770815</v>
      </c>
      <c r="M476" s="172">
        <v>3.4978377377878509</v>
      </c>
      <c r="N476" s="172">
        <v>3.2728873093366091</v>
      </c>
      <c r="O476" s="172">
        <v>5.1359402113997481</v>
      </c>
      <c r="P476" s="172">
        <v>5.0776396078911707</v>
      </c>
      <c r="Q476" s="172">
        <v>3.4582825634438081</v>
      </c>
      <c r="R476" s="172">
        <v>3.59777817908126</v>
      </c>
      <c r="S476" s="172">
        <v>4.0111422227814222</v>
      </c>
      <c r="T476" s="172">
        <v>4.094787547847961</v>
      </c>
      <c r="U476" s="173">
        <v>4.7203312294132074</v>
      </c>
      <c r="V476" s="225">
        <v>25.198231920000001</v>
      </c>
      <c r="W476" t="s">
        <v>232</v>
      </c>
    </row>
    <row r="477" spans="1:23" customFormat="1" x14ac:dyDescent="0.2">
      <c r="A477" s="226">
        <v>42797</v>
      </c>
      <c r="B477" s="171">
        <v>0.81208388201850812</v>
      </c>
      <c r="C477" s="172">
        <v>2.7181169411866688</v>
      </c>
      <c r="D477" s="172">
        <v>2.6902473832629505</v>
      </c>
      <c r="E477" s="172">
        <v>4.5088270861738877</v>
      </c>
      <c r="F477" s="172">
        <v>4.3976032813085615</v>
      </c>
      <c r="G477" s="172">
        <v>3.2356611818940406</v>
      </c>
      <c r="H477" s="172">
        <v>2.8805265947193779</v>
      </c>
      <c r="I477" s="172">
        <v>3.1831372422727582</v>
      </c>
      <c r="J477" s="172">
        <v>3.2654893542966712</v>
      </c>
      <c r="K477" s="173">
        <v>3.8411201527016843</v>
      </c>
      <c r="L477" s="171">
        <v>0.79853924800770815</v>
      </c>
      <c r="M477" s="172">
        <v>3.4111964701008581</v>
      </c>
      <c r="N477" s="172">
        <v>3.3000706084457327</v>
      </c>
      <c r="O477" s="172">
        <v>5.2092723379696881</v>
      </c>
      <c r="P477" s="172">
        <v>5.139915025700919</v>
      </c>
      <c r="Q477" s="172">
        <v>3.4553735293408763</v>
      </c>
      <c r="R477" s="172">
        <v>3.5750306476787892</v>
      </c>
      <c r="S477" s="172">
        <v>3.9691926614459772</v>
      </c>
      <c r="T477" s="172">
        <v>4.0078617855552485</v>
      </c>
      <c r="U477" s="173">
        <v>4.7535418936785012</v>
      </c>
      <c r="V477" s="225">
        <v>28.516469799999999</v>
      </c>
      <c r="W477" t="s">
        <v>232</v>
      </c>
    </row>
    <row r="478" spans="1:23" customFormat="1" x14ac:dyDescent="0.2">
      <c r="A478" s="226">
        <v>42800</v>
      </c>
      <c r="B478" s="171">
        <v>0.81208388201850812</v>
      </c>
      <c r="C478" s="172">
        <v>2.6216539883489673</v>
      </c>
      <c r="D478" s="172">
        <v>2.6609877802526318</v>
      </c>
      <c r="E478" s="172">
        <v>4.4686229703138531</v>
      </c>
      <c r="F478" s="172">
        <v>4.3758655967952116</v>
      </c>
      <c r="G478" s="172">
        <v>3.2031304352457526</v>
      </c>
      <c r="H478" s="172">
        <v>2.8203027316236922</v>
      </c>
      <c r="I478" s="172">
        <v>3.1066219918671059</v>
      </c>
      <c r="J478" s="172">
        <v>3.2046314654121231</v>
      </c>
      <c r="K478" s="173">
        <v>3.8010064672731554</v>
      </c>
      <c r="L478" s="171">
        <v>0.79853924800770815</v>
      </c>
      <c r="M478" s="172">
        <v>3.3334622679528914</v>
      </c>
      <c r="N478" s="172">
        <v>3.3051935323993273</v>
      </c>
      <c r="O478" s="172">
        <v>5.1830902387029099</v>
      </c>
      <c r="P478" s="172">
        <v>4.8896291732004</v>
      </c>
      <c r="Q478" s="172">
        <v>3.4284109459576348</v>
      </c>
      <c r="R478" s="172">
        <v>3.5276937294460438</v>
      </c>
      <c r="S478" s="172">
        <v>3.8603976641210296</v>
      </c>
      <c r="T478" s="172">
        <v>3.9900528499414332</v>
      </c>
      <c r="U478" s="173">
        <v>4.7479090456111184</v>
      </c>
      <c r="V478" s="225">
        <v>20.304249540000001</v>
      </c>
      <c r="W478" t="s">
        <v>232</v>
      </c>
    </row>
    <row r="479" spans="1:23" customFormat="1" x14ac:dyDescent="0.2">
      <c r="A479" s="226">
        <v>42801</v>
      </c>
      <c r="B479" s="171">
        <v>0.81208388201850812</v>
      </c>
      <c r="C479" s="172">
        <v>2.6765356282786303</v>
      </c>
      <c r="D479" s="172">
        <v>2.6779279436697951</v>
      </c>
      <c r="E479" s="172">
        <v>4.5069896202688069</v>
      </c>
      <c r="F479" s="172">
        <v>4.4204845289060808</v>
      </c>
      <c r="G479" s="172">
        <v>3.23536074706373</v>
      </c>
      <c r="H479" s="172">
        <v>2.8335560372304363</v>
      </c>
      <c r="I479" s="172">
        <v>3.1402769144341343</v>
      </c>
      <c r="J479" s="172">
        <v>3.2762146536154133</v>
      </c>
      <c r="K479" s="173">
        <v>3.8443653334474703</v>
      </c>
      <c r="L479" s="171">
        <v>0.79853924800770815</v>
      </c>
      <c r="M479" s="172">
        <v>3.3514308765446521</v>
      </c>
      <c r="N479" s="172">
        <v>3.3032891781705076</v>
      </c>
      <c r="O479" s="172">
        <v>5.1881284227129987</v>
      </c>
      <c r="P479" s="172">
        <v>4.9053212502735555</v>
      </c>
      <c r="Q479" s="172">
        <v>3.4481262696211927</v>
      </c>
      <c r="R479" s="172">
        <v>3.5319485288248984</v>
      </c>
      <c r="S479" s="172">
        <v>3.9407440474292685</v>
      </c>
      <c r="T479" s="172">
        <v>4.0303274793328567</v>
      </c>
      <c r="U479" s="173">
        <v>4.7530701478208144</v>
      </c>
      <c r="V479" s="225">
        <v>22.89712342</v>
      </c>
      <c r="W479" t="s">
        <v>232</v>
      </c>
    </row>
    <row r="480" spans="1:23" customFormat="1" x14ac:dyDescent="0.2">
      <c r="A480" s="226">
        <v>42802</v>
      </c>
      <c r="B480" s="171">
        <v>0.81208388201850812</v>
      </c>
      <c r="C480" s="172">
        <v>2.6973828239022515</v>
      </c>
      <c r="D480" s="172">
        <v>2.6452409740764624</v>
      </c>
      <c r="E480" s="172">
        <v>4.4654494410692092</v>
      </c>
      <c r="F480" s="172">
        <v>4.3694041232402459</v>
      </c>
      <c r="G480" s="172">
        <v>3.2033135305385998</v>
      </c>
      <c r="H480" s="172">
        <v>2.8359736761358669</v>
      </c>
      <c r="I480" s="172">
        <v>3.1065843300871863</v>
      </c>
      <c r="J480" s="172">
        <v>3.2486485952896258</v>
      </c>
      <c r="K480" s="173">
        <v>3.8170712636808721</v>
      </c>
      <c r="L480" s="171">
        <v>0.79853924800770815</v>
      </c>
      <c r="M480" s="172">
        <v>3.3800606852638304</v>
      </c>
      <c r="N480" s="172">
        <v>3.2978691823181641</v>
      </c>
      <c r="O480" s="172">
        <v>5.1858822563545992</v>
      </c>
      <c r="P480" s="172">
        <v>4.8904635054918222</v>
      </c>
      <c r="Q480" s="172">
        <v>3.4481504497141682</v>
      </c>
      <c r="R480" s="172">
        <v>3.5338537346529617</v>
      </c>
      <c r="S480" s="172">
        <v>3.9357569469560811</v>
      </c>
      <c r="T480" s="172">
        <v>4.032967025256764</v>
      </c>
      <c r="U480" s="173">
        <v>4.7593734845807179</v>
      </c>
      <c r="V480" s="225">
        <v>27.28044452</v>
      </c>
      <c r="W480" t="s">
        <v>232</v>
      </c>
    </row>
    <row r="481" spans="1:23" customFormat="1" x14ac:dyDescent="0.2">
      <c r="A481" s="226">
        <v>42803</v>
      </c>
      <c r="B481" s="171">
        <v>0.81208388201850812</v>
      </c>
      <c r="C481" s="172">
        <v>2.693187109049378</v>
      </c>
      <c r="D481" s="172">
        <v>2.6712370850297678</v>
      </c>
      <c r="E481" s="172">
        <v>4.5066622213650556</v>
      </c>
      <c r="F481" s="172">
        <v>4.4216116565045693</v>
      </c>
      <c r="G481" s="172">
        <v>3.2356661545851302</v>
      </c>
      <c r="H481" s="172">
        <v>2.8650784786132393</v>
      </c>
      <c r="I481" s="172">
        <v>3.1483342534138314</v>
      </c>
      <c r="J481" s="172">
        <v>3.2777773585450829</v>
      </c>
      <c r="K481" s="173">
        <v>3.8363418066855863</v>
      </c>
      <c r="L481" s="171">
        <v>0.79853924800770815</v>
      </c>
      <c r="M481" s="172">
        <v>3.5032020920429034</v>
      </c>
      <c r="N481" s="172">
        <v>3.3196245695862587</v>
      </c>
      <c r="O481" s="172">
        <v>5.2150691342102036</v>
      </c>
      <c r="P481" s="172">
        <v>4.9308900946082979</v>
      </c>
      <c r="Q481" s="172">
        <v>3.4753308805552465</v>
      </c>
      <c r="R481" s="172">
        <v>3.6379569871391078</v>
      </c>
      <c r="S481" s="172">
        <v>4.0889125983898618</v>
      </c>
      <c r="T481" s="172">
        <v>4.0288589933434151</v>
      </c>
      <c r="U481" s="173">
        <v>4.7732766323678408</v>
      </c>
      <c r="V481" s="225">
        <v>24.80271948</v>
      </c>
      <c r="W481" t="s">
        <v>232</v>
      </c>
    </row>
    <row r="482" spans="1:23" customFormat="1" x14ac:dyDescent="0.2">
      <c r="A482" s="226">
        <v>42804</v>
      </c>
      <c r="B482" s="171">
        <v>0.81208388201850812</v>
      </c>
      <c r="C482" s="172">
        <v>2.672339829194244</v>
      </c>
      <c r="D482" s="172">
        <v>2.6902029572785979</v>
      </c>
      <c r="E482" s="172">
        <v>4.5145145153340973</v>
      </c>
      <c r="F482" s="172">
        <v>4.4466548606122567</v>
      </c>
      <c r="G482" s="172">
        <v>3.2356212417954673</v>
      </c>
      <c r="H482" s="172">
        <v>2.864939686012018</v>
      </c>
      <c r="I482" s="172">
        <v>3.1554880064942785</v>
      </c>
      <c r="J482" s="172">
        <v>3.2879998930883501</v>
      </c>
      <c r="K482" s="173">
        <v>3.9676418602102652</v>
      </c>
      <c r="L482" s="171">
        <v>0.79853924800770815</v>
      </c>
      <c r="M482" s="172">
        <v>3.3854228301441367</v>
      </c>
      <c r="N482" s="172">
        <v>3.3603343460683064</v>
      </c>
      <c r="O482" s="172">
        <v>5.221622828212964</v>
      </c>
      <c r="P482" s="172">
        <v>4.8278185954839534</v>
      </c>
      <c r="Q482" s="172">
        <v>3.4284788727673594</v>
      </c>
      <c r="R482" s="172">
        <v>3.528799429233358</v>
      </c>
      <c r="S482" s="172">
        <v>3.9039759623261951</v>
      </c>
      <c r="T482" s="172">
        <v>4.0519022787524053</v>
      </c>
      <c r="U482" s="173">
        <v>4.8725384083961263</v>
      </c>
      <c r="V482" s="225">
        <v>26.363985360000001</v>
      </c>
      <c r="W482" t="s">
        <v>232</v>
      </c>
    </row>
    <row r="483" spans="1:23" customFormat="1" x14ac:dyDescent="0.2">
      <c r="A483" s="226">
        <v>42807</v>
      </c>
      <c r="B483" s="171">
        <v>0.81208388201850812</v>
      </c>
      <c r="C483" s="172">
        <v>2.7272658565098911</v>
      </c>
      <c r="D483" s="172">
        <v>2.7208963992648436</v>
      </c>
      <c r="E483" s="172">
        <v>4.4479143343545378</v>
      </c>
      <c r="F483" s="172">
        <v>4.3861871841494935</v>
      </c>
      <c r="G483" s="172">
        <v>3.1664656783104559</v>
      </c>
      <c r="H483" s="172">
        <v>2.8592261141175284</v>
      </c>
      <c r="I483" s="172">
        <v>3.0774081982219541</v>
      </c>
      <c r="J483" s="172">
        <v>3.2496290468751035</v>
      </c>
      <c r="K483" s="173">
        <v>3.7784878531281194</v>
      </c>
      <c r="L483" s="171">
        <v>0.79853924800770815</v>
      </c>
      <c r="M483" s="172">
        <v>3.432216631815264</v>
      </c>
      <c r="N483" s="172">
        <v>3.3399325805359283</v>
      </c>
      <c r="O483" s="172">
        <v>5.1556365739081729</v>
      </c>
      <c r="P483" s="172">
        <v>4.7751460597696704</v>
      </c>
      <c r="Q483" s="172">
        <v>3.4582891126059607</v>
      </c>
      <c r="R483" s="172">
        <v>3.5553980447969522</v>
      </c>
      <c r="S483" s="172">
        <v>4.0015421739251078</v>
      </c>
      <c r="T483" s="172">
        <v>4.0876901531687899</v>
      </c>
      <c r="U483" s="173">
        <v>5.1168324898505686</v>
      </c>
      <c r="V483" s="225">
        <v>26.503629480000001</v>
      </c>
      <c r="W483" t="s">
        <v>232</v>
      </c>
    </row>
    <row r="484" spans="1:23" customFormat="1" x14ac:dyDescent="0.2">
      <c r="A484" s="226">
        <v>42808</v>
      </c>
      <c r="B484" s="171">
        <v>0.81208388201850812</v>
      </c>
      <c r="C484" s="172">
        <v>2.7067947278213236</v>
      </c>
      <c r="D484" s="172">
        <v>2.6724129367960039</v>
      </c>
      <c r="E484" s="172">
        <v>4.5596741650337549</v>
      </c>
      <c r="F484" s="172">
        <v>4.4509581598597707</v>
      </c>
      <c r="G484" s="172">
        <v>3.2356650555994655</v>
      </c>
      <c r="H484" s="172">
        <v>2.8587966801754199</v>
      </c>
      <c r="I484" s="172">
        <v>3.1109606675473254</v>
      </c>
      <c r="J484" s="172">
        <v>3.236093793457826</v>
      </c>
      <c r="K484" s="173">
        <v>3.8314141924136953</v>
      </c>
      <c r="L484" s="171">
        <v>0.79853924800770815</v>
      </c>
      <c r="M484" s="172">
        <v>3.4108600452878997</v>
      </c>
      <c r="N484" s="172">
        <v>3.335102228268283</v>
      </c>
      <c r="O484" s="172">
        <v>5.2683497642997033</v>
      </c>
      <c r="P484" s="172">
        <v>4.8655799563705679</v>
      </c>
      <c r="Q484" s="172">
        <v>3.4554627029088274</v>
      </c>
      <c r="R484" s="172">
        <v>3.5535266935475867</v>
      </c>
      <c r="S484" s="172">
        <v>3.9439218928308653</v>
      </c>
      <c r="T484" s="172">
        <v>4.047195365037731</v>
      </c>
      <c r="U484" s="173">
        <v>4.7705961945703947</v>
      </c>
      <c r="V484" s="225">
        <v>27.115615900000002</v>
      </c>
      <c r="W484" t="s">
        <v>232</v>
      </c>
    </row>
    <row r="485" spans="1:23" customFormat="1" x14ac:dyDescent="0.2">
      <c r="A485" s="226">
        <v>42809</v>
      </c>
      <c r="B485" s="171">
        <v>0.81208388201850812</v>
      </c>
      <c r="C485" s="172">
        <v>2.6276002894531856</v>
      </c>
      <c r="D485" s="172">
        <v>2.7092706500926855</v>
      </c>
      <c r="E485" s="172">
        <v>4.4829947269258721</v>
      </c>
      <c r="F485" s="172">
        <v>4.4175986558987503</v>
      </c>
      <c r="G485" s="172">
        <v>3.1867550670328626</v>
      </c>
      <c r="H485" s="172">
        <v>2.8047114737475018</v>
      </c>
      <c r="I485" s="172">
        <v>3.1472043820607687</v>
      </c>
      <c r="J485" s="172">
        <v>3.2880368753746767</v>
      </c>
      <c r="K485" s="173">
        <v>3.8121188818054557</v>
      </c>
      <c r="L485" s="171">
        <v>0.79853924800770815</v>
      </c>
      <c r="M485" s="172">
        <v>3.2669463767767524</v>
      </c>
      <c r="N485" s="172">
        <v>3.2810324334053766</v>
      </c>
      <c r="O485" s="172">
        <v>5.1655534067477875</v>
      </c>
      <c r="P485" s="172">
        <v>4.7542437839339646</v>
      </c>
      <c r="Q485" s="172">
        <v>3.3605587448762546</v>
      </c>
      <c r="R485" s="172">
        <v>3.4858447977899645</v>
      </c>
      <c r="S485" s="172">
        <v>3.9106437410498867</v>
      </c>
      <c r="T485" s="172">
        <v>4.0645366488702583</v>
      </c>
      <c r="U485" s="173">
        <v>4.714721578724629</v>
      </c>
      <c r="V485" s="225">
        <v>27.110076029999998</v>
      </c>
      <c r="W485" t="s">
        <v>232</v>
      </c>
    </row>
    <row r="486" spans="1:23" customFormat="1" x14ac:dyDescent="0.2">
      <c r="A486" s="226">
        <v>42810</v>
      </c>
      <c r="B486" s="171">
        <v>0.81208388201850812</v>
      </c>
      <c r="C486" s="172">
        <v>2.6587052482501607</v>
      </c>
      <c r="D486" s="172">
        <v>2.6464534458303155</v>
      </c>
      <c r="E486" s="172">
        <v>4.5616166290909685</v>
      </c>
      <c r="F486" s="172">
        <v>4.4453758994704513</v>
      </c>
      <c r="G486" s="172">
        <v>3.2032826564427097</v>
      </c>
      <c r="H486" s="172">
        <v>2.915244773669464</v>
      </c>
      <c r="I486" s="172">
        <v>3.1110139207371126</v>
      </c>
      <c r="J486" s="172">
        <v>3.2512591559600295</v>
      </c>
      <c r="K486" s="173">
        <v>3.7851401732181102</v>
      </c>
      <c r="L486" s="171">
        <v>0.79853924800770815</v>
      </c>
      <c r="M486" s="172">
        <v>3.3690790748832136</v>
      </c>
      <c r="N486" s="172">
        <v>3.3053055522699037</v>
      </c>
      <c r="O486" s="172">
        <v>5.2890386373542766</v>
      </c>
      <c r="P486" s="172">
        <v>4.8627180649446329</v>
      </c>
      <c r="Q486" s="172">
        <v>3.4283263360891021</v>
      </c>
      <c r="R486" s="172">
        <v>3.6937331064569676</v>
      </c>
      <c r="S486" s="172">
        <v>3.891756465305543</v>
      </c>
      <c r="T486" s="172">
        <v>4.0287326653338367</v>
      </c>
      <c r="U486" s="173">
        <v>4.742205309583488</v>
      </c>
      <c r="V486" s="225">
        <v>27.316228200000001</v>
      </c>
      <c r="W486" t="s">
        <v>232</v>
      </c>
    </row>
    <row r="487" spans="1:23" customFormat="1" x14ac:dyDescent="0.2">
      <c r="A487" s="226">
        <v>42811</v>
      </c>
      <c r="B487" s="171">
        <v>0.81208388201850812</v>
      </c>
      <c r="C487" s="172">
        <v>2.6812311265647448</v>
      </c>
      <c r="D487" s="172">
        <v>2.6523833193935742</v>
      </c>
      <c r="E487" s="172">
        <v>4.4095399051861994</v>
      </c>
      <c r="F487" s="172">
        <v>4.3435925207428756</v>
      </c>
      <c r="G487" s="172">
        <v>3.1619390522922179</v>
      </c>
      <c r="H487" s="172">
        <v>2.8226534107649863</v>
      </c>
      <c r="I487" s="172">
        <v>3.161618896141082</v>
      </c>
      <c r="J487" s="172">
        <v>3.2650637889300169</v>
      </c>
      <c r="K487" s="173">
        <v>3.806760982660697</v>
      </c>
      <c r="L487" s="171">
        <v>0.79853924800770815</v>
      </c>
      <c r="M487" s="172">
        <v>3.4097441467007088</v>
      </c>
      <c r="N487" s="172">
        <v>3.4123667238464379</v>
      </c>
      <c r="O487" s="172">
        <v>5.1013069562640903</v>
      </c>
      <c r="P487" s="172">
        <v>4.7631733337121709</v>
      </c>
      <c r="Q487" s="172">
        <v>3.4332174321176718</v>
      </c>
      <c r="R487" s="172">
        <v>3.5754075637479321</v>
      </c>
      <c r="S487" s="172">
        <v>4.0090969036586497</v>
      </c>
      <c r="T487" s="172">
        <v>4.0944984962310018</v>
      </c>
      <c r="U487" s="173">
        <v>4.8033717444029245</v>
      </c>
      <c r="V487" s="225">
        <v>25.744035889999999</v>
      </c>
      <c r="W487" t="s">
        <v>232</v>
      </c>
    </row>
    <row r="488" spans="1:23" customFormat="1" x14ac:dyDescent="0.2">
      <c r="A488" s="226">
        <v>42814</v>
      </c>
      <c r="B488" s="171">
        <v>0.81208388201850812</v>
      </c>
      <c r="C488" s="172">
        <v>2.7115021371217676</v>
      </c>
      <c r="D488" s="172">
        <v>2.616358377316903</v>
      </c>
      <c r="E488" s="172">
        <v>4.4025349586347833</v>
      </c>
      <c r="F488" s="172">
        <v>4.3803188066411138</v>
      </c>
      <c r="G488" s="172">
        <v>3.1621600742097931</v>
      </c>
      <c r="H488" s="172">
        <v>2.8199194173744733</v>
      </c>
      <c r="I488" s="172">
        <v>3.1144341043318828</v>
      </c>
      <c r="J488" s="172">
        <v>3.1932136668929845</v>
      </c>
      <c r="K488" s="173">
        <v>3.7917293660676337</v>
      </c>
      <c r="L488" s="171">
        <v>0.79853924800770815</v>
      </c>
      <c r="M488" s="172">
        <v>3.4804884304677608</v>
      </c>
      <c r="N488" s="172">
        <v>3.3691356521554998</v>
      </c>
      <c r="O488" s="172">
        <v>5.1175143528099909</v>
      </c>
      <c r="P488" s="172">
        <v>4.8019454507315009</v>
      </c>
      <c r="Q488" s="172">
        <v>3.4603157660127195</v>
      </c>
      <c r="R488" s="172">
        <v>3.6338136699491774</v>
      </c>
      <c r="S488" s="172">
        <v>4.0324854660049132</v>
      </c>
      <c r="T488" s="172">
        <v>4.0647607291009882</v>
      </c>
      <c r="U488" s="173">
        <v>4.4465170173128401</v>
      </c>
      <c r="V488" s="225">
        <v>25.500212609999998</v>
      </c>
      <c r="W488" t="s">
        <v>232</v>
      </c>
    </row>
    <row r="489" spans="1:23" customFormat="1" x14ac:dyDescent="0.2">
      <c r="A489" s="226">
        <v>42815</v>
      </c>
      <c r="B489" s="171">
        <v>0.81208388201850812</v>
      </c>
      <c r="C489" s="172">
        <v>2.6910281582190385</v>
      </c>
      <c r="D489" s="172">
        <v>2.6865470032058907</v>
      </c>
      <c r="E489" s="172">
        <v>4.4256175024469426</v>
      </c>
      <c r="F489" s="172">
        <v>4.3944013895154992</v>
      </c>
      <c r="G489" s="172">
        <v>3.1937887294209566</v>
      </c>
      <c r="H489" s="172">
        <v>2.8240100274114304</v>
      </c>
      <c r="I489" s="172">
        <v>3.1649810801762874</v>
      </c>
      <c r="J489" s="172">
        <v>3.2550665811133954</v>
      </c>
      <c r="K489" s="173">
        <v>3.7857504877469523</v>
      </c>
      <c r="L489" s="171">
        <v>0.79853924800770815</v>
      </c>
      <c r="M489" s="172">
        <v>3.4095496548370168</v>
      </c>
      <c r="N489" s="172">
        <v>3.3488823525202434</v>
      </c>
      <c r="O489" s="172">
        <v>5.1391298849561933</v>
      </c>
      <c r="P489" s="172">
        <v>4.8226979007048163</v>
      </c>
      <c r="Q489" s="172">
        <v>3.4644929292093085</v>
      </c>
      <c r="R489" s="172">
        <v>3.6019733126972522</v>
      </c>
      <c r="S489" s="172">
        <v>4.0041289113746457</v>
      </c>
      <c r="T489" s="172">
        <v>4.1864713920580545</v>
      </c>
      <c r="U489" s="173">
        <v>4.4448462055798776</v>
      </c>
      <c r="V489" s="225">
        <v>26.66680393</v>
      </c>
      <c r="W489" t="s">
        <v>232</v>
      </c>
    </row>
    <row r="490" spans="1:23" customFormat="1" x14ac:dyDescent="0.2">
      <c r="A490" s="226">
        <v>42816</v>
      </c>
      <c r="B490" s="171">
        <v>0.82825827522315354</v>
      </c>
      <c r="C490" s="172">
        <v>2.6954327139365981</v>
      </c>
      <c r="D490" s="172">
        <v>2.7078676875718597</v>
      </c>
      <c r="E490" s="172">
        <v>4.440245734015499</v>
      </c>
      <c r="F490" s="172">
        <v>4.5426810141652769</v>
      </c>
      <c r="G490" s="172">
        <v>3.172298324123239</v>
      </c>
      <c r="H490" s="172">
        <v>2.8416228197924776</v>
      </c>
      <c r="I490" s="172">
        <v>3.4664062748943665</v>
      </c>
      <c r="J490" s="172">
        <v>3.3854572548696673</v>
      </c>
      <c r="K490" s="173">
        <v>3.7811139505263398</v>
      </c>
      <c r="L490" s="171">
        <v>0.81201790901157933</v>
      </c>
      <c r="M490" s="172">
        <v>3.3269263093377419</v>
      </c>
      <c r="N490" s="172">
        <v>3.2987965337260037</v>
      </c>
      <c r="O490" s="172">
        <v>5.0845986576745856</v>
      </c>
      <c r="P490" s="172">
        <v>4.8854669180161778</v>
      </c>
      <c r="Q490" s="172">
        <v>3.4036715994205693</v>
      </c>
      <c r="R490" s="172">
        <v>3.4914790267881801</v>
      </c>
      <c r="S490" s="172">
        <v>4.1989560707497757</v>
      </c>
      <c r="T490" s="172">
        <v>4.2411988651138968</v>
      </c>
      <c r="U490" s="173">
        <v>4.702168761370868</v>
      </c>
      <c r="V490" s="225">
        <v>23.44880693</v>
      </c>
      <c r="W490" t="s">
        <v>232</v>
      </c>
    </row>
    <row r="491" spans="1:23" customFormat="1" x14ac:dyDescent="0.2">
      <c r="A491" s="226">
        <v>42817</v>
      </c>
      <c r="B491" s="171">
        <v>0.81195200739435092</v>
      </c>
      <c r="C491" s="172">
        <v>2.6588110083467953</v>
      </c>
      <c r="D491" s="172">
        <v>2.6753671684954901</v>
      </c>
      <c r="E491" s="172">
        <v>4.4929377566109139</v>
      </c>
      <c r="F491" s="172">
        <v>4.4307906301666495</v>
      </c>
      <c r="G491" s="172">
        <v>3.2357001916889154</v>
      </c>
      <c r="H491" s="172">
        <v>2.8358338101934755</v>
      </c>
      <c r="I491" s="172">
        <v>3.1314073986074784</v>
      </c>
      <c r="J491" s="172">
        <v>3.2726353975692377</v>
      </c>
      <c r="K491" s="173">
        <v>3.8343831279790712</v>
      </c>
      <c r="L491" s="171">
        <v>0.79842935248757707</v>
      </c>
      <c r="M491" s="172">
        <v>3.2720320180236153</v>
      </c>
      <c r="N491" s="172">
        <v>3.2707721948234147</v>
      </c>
      <c r="O491" s="172">
        <v>5.1389110575902217</v>
      </c>
      <c r="P491" s="172">
        <v>4.8062947923966233</v>
      </c>
      <c r="Q491" s="172">
        <v>3.4013401964590972</v>
      </c>
      <c r="R491" s="172">
        <v>3.4904853529354454</v>
      </c>
      <c r="S491" s="172">
        <v>3.8409919888545248</v>
      </c>
      <c r="T491" s="172">
        <v>4.069988274665497</v>
      </c>
      <c r="U491" s="173">
        <v>4.6985478084926724</v>
      </c>
      <c r="V491" s="225">
        <v>23.89266151</v>
      </c>
      <c r="W491" t="s">
        <v>232</v>
      </c>
    </row>
    <row r="492" spans="1:23" customFormat="1" x14ac:dyDescent="0.2">
      <c r="A492" s="226">
        <v>42818</v>
      </c>
      <c r="B492" s="171">
        <v>0.81195200739435092</v>
      </c>
      <c r="C492" s="172">
        <v>2.6862842826932085</v>
      </c>
      <c r="D492" s="172">
        <v>2.6953651796827636</v>
      </c>
      <c r="E492" s="172">
        <v>4.5021725810469819</v>
      </c>
      <c r="F492" s="172">
        <v>4.4358078183845988</v>
      </c>
      <c r="G492" s="172">
        <v>3.2363943132413708</v>
      </c>
      <c r="H492" s="172">
        <v>2.8484423011592872</v>
      </c>
      <c r="I492" s="172">
        <v>3.1157732259630859</v>
      </c>
      <c r="J492" s="172">
        <v>3.2479456101905209</v>
      </c>
      <c r="K492" s="173">
        <v>3.8703086189083207</v>
      </c>
      <c r="L492" s="171">
        <v>0.79842935248757707</v>
      </c>
      <c r="M492" s="172">
        <v>3.3100034380945984</v>
      </c>
      <c r="N492" s="172">
        <v>3.2781404871685478</v>
      </c>
      <c r="O492" s="172">
        <v>5.1694444924262113</v>
      </c>
      <c r="P492" s="172">
        <v>4.807359021941898</v>
      </c>
      <c r="Q492" s="172">
        <v>3.4017303237199052</v>
      </c>
      <c r="R492" s="172">
        <v>3.5943545900510556</v>
      </c>
      <c r="S492" s="172">
        <v>3.8331245114602281</v>
      </c>
      <c r="T492" s="172">
        <v>3.9649217248910684</v>
      </c>
      <c r="U492" s="173">
        <v>5.0524113267614492</v>
      </c>
      <c r="V492" s="225">
        <v>25.058286420000002</v>
      </c>
      <c r="W492" t="s">
        <v>232</v>
      </c>
    </row>
    <row r="493" spans="1:23" customFormat="1" x14ac:dyDescent="0.2">
      <c r="A493" s="226">
        <v>42821</v>
      </c>
      <c r="B493" s="171">
        <v>0.8118201327701936</v>
      </c>
      <c r="C493" s="172">
        <v>2.6706224126830742</v>
      </c>
      <c r="D493" s="172">
        <v>2.6978412560865763</v>
      </c>
      <c r="E493" s="172">
        <v>4.5021305129606848</v>
      </c>
      <c r="F493" s="172">
        <v>4.4356801198684925</v>
      </c>
      <c r="G493" s="172">
        <v>3.2357760085070524</v>
      </c>
      <c r="H493" s="172">
        <v>2.8773876901889173</v>
      </c>
      <c r="I493" s="172">
        <v>3.1221540660013907</v>
      </c>
      <c r="J493" s="172">
        <v>3.2535708138850801</v>
      </c>
      <c r="K493" s="173">
        <v>3.8279522091978628</v>
      </c>
      <c r="L493" s="171">
        <v>0.79831945696744588</v>
      </c>
      <c r="M493" s="172">
        <v>3.4386414942957053</v>
      </c>
      <c r="N493" s="172">
        <v>3.2826735223454566</v>
      </c>
      <c r="O493" s="172">
        <v>5.1481900777594811</v>
      </c>
      <c r="P493" s="172">
        <v>4.7886693605131869</v>
      </c>
      <c r="Q493" s="172">
        <v>3.4009096188759256</v>
      </c>
      <c r="R493" s="172">
        <v>3.6122636884577197</v>
      </c>
      <c r="S493" s="172">
        <v>4.0278821683876922</v>
      </c>
      <c r="T493" s="172">
        <v>3.9684497973749586</v>
      </c>
      <c r="U493" s="173">
        <v>5.0107161496921071</v>
      </c>
      <c r="V493" s="225">
        <v>21.811915540000001</v>
      </c>
      <c r="W493" t="s">
        <v>232</v>
      </c>
    </row>
    <row r="494" spans="1:23" customFormat="1" x14ac:dyDescent="0.2">
      <c r="A494" s="226">
        <v>42822</v>
      </c>
      <c r="B494" s="171">
        <v>0.8118201327701936</v>
      </c>
      <c r="C494" s="172">
        <v>2.6718022372117294</v>
      </c>
      <c r="D494" s="172">
        <v>2.6643012720650865</v>
      </c>
      <c r="E494" s="172">
        <v>4.4544836609775471</v>
      </c>
      <c r="F494" s="172">
        <v>4.3847676549427881</v>
      </c>
      <c r="G494" s="172">
        <v>3.1702456203835814</v>
      </c>
      <c r="H494" s="172">
        <v>2.8057539819441422</v>
      </c>
      <c r="I494" s="172">
        <v>3.0816190210320924</v>
      </c>
      <c r="J494" s="172">
        <v>3.2101591997257088</v>
      </c>
      <c r="K494" s="173">
        <v>3.7882762662546079</v>
      </c>
      <c r="L494" s="171">
        <v>0.79831945696744588</v>
      </c>
      <c r="M494" s="172">
        <v>3.3462203339179655</v>
      </c>
      <c r="N494" s="172">
        <v>3.1986230708419043</v>
      </c>
      <c r="O494" s="172">
        <v>5.1069844648971108</v>
      </c>
      <c r="P494" s="172">
        <v>4.7289079693521208</v>
      </c>
      <c r="Q494" s="172">
        <v>3.3877224057349493</v>
      </c>
      <c r="R494" s="172">
        <v>3.5408076351031692</v>
      </c>
      <c r="S494" s="172">
        <v>3.8858124894200841</v>
      </c>
      <c r="T494" s="172">
        <v>4.0063564575889119</v>
      </c>
      <c r="U494" s="173">
        <v>5.3524135847951042</v>
      </c>
      <c r="V494" s="225">
        <v>29.148370419999999</v>
      </c>
      <c r="W494" t="s">
        <v>232</v>
      </c>
    </row>
    <row r="495" spans="1:23" customFormat="1" x14ac:dyDescent="0.2">
      <c r="A495" s="226">
        <v>42823</v>
      </c>
      <c r="B495" s="171">
        <v>0.8118201327701936</v>
      </c>
      <c r="C495" s="172">
        <v>2.703341965075269</v>
      </c>
      <c r="D495" s="172">
        <v>2.7293069283625488</v>
      </c>
      <c r="E495" s="172">
        <v>4.5057759343949595</v>
      </c>
      <c r="F495" s="172">
        <v>4.4479619756421958</v>
      </c>
      <c r="G495" s="172">
        <v>3.2364011657721137</v>
      </c>
      <c r="H495" s="172">
        <v>2.8338623411035435</v>
      </c>
      <c r="I495" s="172">
        <v>3.1854437601622356</v>
      </c>
      <c r="J495" s="172">
        <v>3.3248767620450743</v>
      </c>
      <c r="K495" s="173">
        <v>3.8330855182808761</v>
      </c>
      <c r="L495" s="171">
        <v>0.79831945696744588</v>
      </c>
      <c r="M495" s="172">
        <v>3.380853961187178</v>
      </c>
      <c r="N495" s="172">
        <v>3.3049302735210979</v>
      </c>
      <c r="O495" s="172">
        <v>5.150162607151322</v>
      </c>
      <c r="P495" s="172">
        <v>4.8300286479223473</v>
      </c>
      <c r="Q495" s="172">
        <v>3.4019390806239476</v>
      </c>
      <c r="R495" s="172">
        <v>3.585791287559605</v>
      </c>
      <c r="S495" s="172">
        <v>3.892360075287304</v>
      </c>
      <c r="T495" s="172">
        <v>4.0367964819081577</v>
      </c>
      <c r="U495" s="173">
        <v>5.0146641586016374</v>
      </c>
      <c r="V495" s="225">
        <v>23.208552860000001</v>
      </c>
    </row>
    <row r="496" spans="1:23" customFormat="1" x14ac:dyDescent="0.2">
      <c r="A496" s="226">
        <v>42824</v>
      </c>
      <c r="B496" s="171">
        <v>0.8118201327701936</v>
      </c>
      <c r="C496" s="172">
        <v>2.6764687440029347</v>
      </c>
      <c r="D496" s="172">
        <v>2.6974525823231361</v>
      </c>
      <c r="E496" s="172">
        <v>4.5354667113489677</v>
      </c>
      <c r="F496" s="172">
        <v>4.427214216299026</v>
      </c>
      <c r="G496" s="172">
        <v>3.2365878254166525</v>
      </c>
      <c r="H496" s="172">
        <v>2.8522362914046497</v>
      </c>
      <c r="I496" s="172">
        <v>3.1502182718583613</v>
      </c>
      <c r="J496" s="172">
        <v>3.2892265666961675</v>
      </c>
      <c r="K496" s="173">
        <v>3.8567883322063721</v>
      </c>
      <c r="L496" s="171">
        <v>0.79831945696744588</v>
      </c>
      <c r="M496" s="172">
        <v>3.3508245001245367</v>
      </c>
      <c r="N496" s="172">
        <v>3.2806283540450334</v>
      </c>
      <c r="O496" s="172">
        <v>5.1865264805866556</v>
      </c>
      <c r="P496" s="172">
        <v>4.814652534766922</v>
      </c>
      <c r="Q496" s="172">
        <v>3.4422139482765659</v>
      </c>
      <c r="R496" s="172">
        <v>3.5878195652710012</v>
      </c>
      <c r="S496" s="172">
        <v>3.8506677278467585</v>
      </c>
      <c r="T496" s="172">
        <v>3.9993275315528991</v>
      </c>
      <c r="U496" s="173">
        <v>5.0444953804422017</v>
      </c>
      <c r="V496" s="225">
        <v>43.214436679999999</v>
      </c>
    </row>
    <row r="497" spans="1:22" customFormat="1" x14ac:dyDescent="0.2">
      <c r="A497" s="226">
        <v>42825</v>
      </c>
      <c r="B497" s="171">
        <v>0.8118201327701936</v>
      </c>
      <c r="C497" s="172">
        <v>2.6418242501520233</v>
      </c>
      <c r="D497" s="172">
        <v>2.667403296400908</v>
      </c>
      <c r="E497" s="172">
        <v>4.4735153141286927</v>
      </c>
      <c r="F497" s="172">
        <v>4.402736352636957</v>
      </c>
      <c r="G497" s="172">
        <v>3.2036723251324624</v>
      </c>
      <c r="H497" s="172">
        <v>2.8105948822090263</v>
      </c>
      <c r="I497" s="172">
        <v>3.1123714862491485</v>
      </c>
      <c r="J497" s="172">
        <v>3.2559743642712071</v>
      </c>
      <c r="K497" s="173">
        <v>3.7896714559451445</v>
      </c>
      <c r="L497" s="171">
        <v>0.79831945696744588</v>
      </c>
      <c r="M497" s="172">
        <v>3.4086687712877008</v>
      </c>
      <c r="N497" s="172">
        <v>3.2617484178949621</v>
      </c>
      <c r="O497" s="172">
        <v>5.1557703740868277</v>
      </c>
      <c r="P497" s="172">
        <v>4.8105254797209716</v>
      </c>
      <c r="Q497" s="172">
        <v>3.3743819772467334</v>
      </c>
      <c r="R497" s="172">
        <v>3.5515504029912428</v>
      </c>
      <c r="S497" s="172">
        <v>4.0107548590904285</v>
      </c>
      <c r="T497" s="172">
        <v>4.142790392298811</v>
      </c>
      <c r="U497" s="173">
        <v>4.9898828846113092</v>
      </c>
      <c r="V497" s="225">
        <v>38.088209220000003</v>
      </c>
    </row>
    <row r="498" spans="1:22" x14ac:dyDescent="0.2">
      <c r="A498" s="226">
        <v>42828</v>
      </c>
      <c r="B498" s="171">
        <v>0.8118201327701936</v>
      </c>
      <c r="C498" s="172">
        <v>2.6414363976647741</v>
      </c>
      <c r="D498" s="172">
        <v>2.6572104417576314</v>
      </c>
      <c r="E498" s="172">
        <v>4.4162393396662285</v>
      </c>
      <c r="F498" s="172">
        <v>4.3722965801372915</v>
      </c>
      <c r="G498" s="172">
        <v>3.1328485402204245</v>
      </c>
      <c r="H498" s="172">
        <v>2.7941249622191062</v>
      </c>
      <c r="I498" s="172">
        <v>3.5617633633118273</v>
      </c>
      <c r="J498" s="172">
        <v>3.2513994537996056</v>
      </c>
      <c r="K498" s="173">
        <v>3.718417318274001</v>
      </c>
      <c r="L498" s="171">
        <v>0.79831945696744588</v>
      </c>
      <c r="M498" s="172">
        <v>3.3251593336006207</v>
      </c>
      <c r="N498" s="172">
        <v>3.2599770112081159</v>
      </c>
      <c r="O498" s="172">
        <v>5.0553787873888458</v>
      </c>
      <c r="P498" s="172">
        <v>4.7595528143431425</v>
      </c>
      <c r="Q498" s="172">
        <v>3.3430030562553505</v>
      </c>
      <c r="R498" s="172">
        <v>3.5734439180652942</v>
      </c>
      <c r="S498" s="172">
        <v>4.0269565485615919</v>
      </c>
      <c r="T498" s="172">
        <v>4.1234118973978395</v>
      </c>
      <c r="U498" s="173">
        <v>4.9468745018902318</v>
      </c>
      <c r="V498" s="225">
        <v>33.050024860000001</v>
      </c>
    </row>
    <row r="499" spans="1:22" x14ac:dyDescent="0.2">
      <c r="A499" s="226">
        <v>42829</v>
      </c>
      <c r="B499" s="171">
        <v>0.8118201327701936</v>
      </c>
      <c r="C499" s="172">
        <v>2.6742676379467758</v>
      </c>
      <c r="D499" s="172">
        <v>2.7010004446334905</v>
      </c>
      <c r="E499" s="172">
        <v>4.5421999989216273</v>
      </c>
      <c r="F499" s="172">
        <v>4.4359521293956217</v>
      </c>
      <c r="G499" s="172">
        <v>3.2367618884607352</v>
      </c>
      <c r="H499" s="172">
        <v>2.8608975887762189</v>
      </c>
      <c r="I499" s="172">
        <v>3.155764010756315</v>
      </c>
      <c r="J499" s="172">
        <v>3.2843222302715085</v>
      </c>
      <c r="K499" s="173">
        <v>3.8184240570798584</v>
      </c>
      <c r="L499" s="171">
        <v>0.79831945696744588</v>
      </c>
      <c r="M499" s="172">
        <v>3.4036026814178673</v>
      </c>
      <c r="N499" s="172">
        <v>3.2674838807784625</v>
      </c>
      <c r="O499" s="172">
        <v>5.2326856814812688</v>
      </c>
      <c r="P499" s="172">
        <v>4.8393497478831238</v>
      </c>
      <c r="Q499" s="172">
        <v>3.4559143539268731</v>
      </c>
      <c r="R499" s="172">
        <v>3.5573680163068366</v>
      </c>
      <c r="S499" s="172">
        <v>4.0939895796739139</v>
      </c>
      <c r="T499" s="172">
        <v>4.0384426034967609</v>
      </c>
      <c r="U499" s="173">
        <v>5.0506453494550074</v>
      </c>
      <c r="V499" s="225">
        <v>26.551247119999999</v>
      </c>
    </row>
    <row r="500" spans="1:22" x14ac:dyDescent="0.2">
      <c r="A500" s="226">
        <v>42830</v>
      </c>
      <c r="B500" s="171">
        <v>0.8118201327701936</v>
      </c>
      <c r="C500" s="172">
        <v>2.6921545269662501</v>
      </c>
      <c r="D500" s="172">
        <v>2.6878512041407361</v>
      </c>
      <c r="E500" s="172">
        <v>4.5227536725010182</v>
      </c>
      <c r="F500" s="172">
        <v>4.4324224295882901</v>
      </c>
      <c r="G500" s="172">
        <v>3.2365261893318662</v>
      </c>
      <c r="H500" s="172">
        <v>2.862334310824731</v>
      </c>
      <c r="I500" s="172">
        <v>3.1534375674314785</v>
      </c>
      <c r="J500" s="172">
        <v>3.2870557752183673</v>
      </c>
      <c r="K500" s="173">
        <v>3.8907774884627941</v>
      </c>
      <c r="L500" s="171">
        <v>0.79831945696744588</v>
      </c>
      <c r="M500" s="172">
        <v>3.3593660708344246</v>
      </c>
      <c r="N500" s="172">
        <v>3.3215677654787972</v>
      </c>
      <c r="O500" s="172">
        <v>5.2382784932939463</v>
      </c>
      <c r="P500" s="172">
        <v>4.8672036534626812</v>
      </c>
      <c r="Q500" s="172">
        <v>3.4556790973571032</v>
      </c>
      <c r="R500" s="172">
        <v>3.5516141601502884</v>
      </c>
      <c r="S500" s="172">
        <v>3.9123983175421362</v>
      </c>
      <c r="T500" s="172">
        <v>4.0426924943750668</v>
      </c>
      <c r="U500" s="173">
        <v>5.1032632474539454</v>
      </c>
      <c r="V500" s="225">
        <v>21.858007799999999</v>
      </c>
    </row>
    <row r="501" spans="1:22" x14ac:dyDescent="0.2">
      <c r="A501" s="226">
        <v>42831</v>
      </c>
      <c r="B501" s="171">
        <v>0.8118201327701936</v>
      </c>
      <c r="C501" s="172">
        <v>2.6435757297634557</v>
      </c>
      <c r="D501" s="172">
        <v>2.6676927686722132</v>
      </c>
      <c r="E501" s="172">
        <v>4.4789583147351903</v>
      </c>
      <c r="F501" s="172">
        <v>4.4092318524264273</v>
      </c>
      <c r="G501" s="172">
        <v>3.1790208167965082</v>
      </c>
      <c r="H501" s="172">
        <v>2.8255933208426276</v>
      </c>
      <c r="I501" s="172">
        <v>3.1390611937347672</v>
      </c>
      <c r="J501" s="172">
        <v>3.2571789477250377</v>
      </c>
      <c r="K501" s="173">
        <v>3.7861367867276146</v>
      </c>
      <c r="L501" s="171">
        <v>0.79831945696744588</v>
      </c>
      <c r="M501" s="172">
        <v>3.2643342644536575</v>
      </c>
      <c r="N501" s="172">
        <v>3.2533969774097287</v>
      </c>
      <c r="O501" s="172">
        <v>5.1455539532781138</v>
      </c>
      <c r="P501" s="172">
        <v>4.763577099323304</v>
      </c>
      <c r="Q501" s="172">
        <v>3.3539273235265319</v>
      </c>
      <c r="R501" s="172">
        <v>3.4739625882085399</v>
      </c>
      <c r="S501" s="172">
        <v>3.832356090093425</v>
      </c>
      <c r="T501" s="172">
        <v>3.9552876018108361</v>
      </c>
      <c r="U501" s="173">
        <v>4.9712341927054462</v>
      </c>
      <c r="V501" s="225">
        <v>23.689535930000002</v>
      </c>
    </row>
    <row r="502" spans="1:22" x14ac:dyDescent="0.2">
      <c r="A502" s="226">
        <v>42832</v>
      </c>
      <c r="B502" s="171">
        <v>0.8118201327701936</v>
      </c>
      <c r="C502" s="172">
        <v>2.6523194223696351</v>
      </c>
      <c r="D502" s="172">
        <v>2.6862524684359745</v>
      </c>
      <c r="E502" s="172">
        <v>4.5206230378367263</v>
      </c>
      <c r="F502" s="172">
        <v>4.4072361418420183</v>
      </c>
      <c r="G502" s="172">
        <v>3.2118542082596506</v>
      </c>
      <c r="H502" s="172">
        <v>2.8363691270108569</v>
      </c>
      <c r="I502" s="172">
        <v>3.1378654374956674</v>
      </c>
      <c r="J502" s="172">
        <v>3.2600774010129725</v>
      </c>
      <c r="K502" s="173">
        <v>3.8252037381997965</v>
      </c>
      <c r="L502" s="171">
        <v>0.79831945696744588</v>
      </c>
      <c r="M502" s="172">
        <v>3.4762864706911727</v>
      </c>
      <c r="N502" s="172">
        <v>3.318256986111809</v>
      </c>
      <c r="O502" s="172">
        <v>5.2321120064561697</v>
      </c>
      <c r="P502" s="172">
        <v>4.9702761110438933</v>
      </c>
      <c r="Q502" s="172">
        <v>3.4355064754487841</v>
      </c>
      <c r="R502" s="172">
        <v>3.5706899932894518</v>
      </c>
      <c r="S502" s="172">
        <v>3.8980545293449946</v>
      </c>
      <c r="T502" s="172">
        <v>4.2163621462016048</v>
      </c>
      <c r="U502" s="173">
        <v>5.0276869823979471</v>
      </c>
      <c r="V502" s="225">
        <v>30.121148219999998</v>
      </c>
    </row>
    <row r="503" spans="1:22" x14ac:dyDescent="0.2">
      <c r="A503" s="226">
        <v>42835</v>
      </c>
      <c r="B503" s="171">
        <v>0.8118201327701936</v>
      </c>
      <c r="C503" s="172">
        <v>2.6737126645897615</v>
      </c>
      <c r="D503" s="172">
        <v>2.6773022796720407</v>
      </c>
      <c r="E503" s="172">
        <v>4.522035094816137</v>
      </c>
      <c r="F503" s="172">
        <v>4.4366085391571364</v>
      </c>
      <c r="G503" s="172">
        <v>3.2373380766177235</v>
      </c>
      <c r="H503" s="172">
        <v>2.8702383284111095</v>
      </c>
      <c r="I503" s="172">
        <v>3.1586622161885289</v>
      </c>
      <c r="J503" s="172">
        <v>3.2771163162630068</v>
      </c>
      <c r="K503" s="173">
        <v>3.8449479137570193</v>
      </c>
      <c r="L503" s="171">
        <v>0.79831945696744588</v>
      </c>
      <c r="M503" s="172">
        <v>3.440303394137699</v>
      </c>
      <c r="N503" s="172">
        <v>3.2619468337656401</v>
      </c>
      <c r="O503" s="172">
        <v>5.1844214324052738</v>
      </c>
      <c r="P503" s="172">
        <v>4.9134881298118689</v>
      </c>
      <c r="Q503" s="172">
        <v>3.4012841639982643</v>
      </c>
      <c r="R503" s="172">
        <v>3.5914840783714865</v>
      </c>
      <c r="S503" s="172">
        <v>3.8614537336282964</v>
      </c>
      <c r="T503" s="172">
        <v>3.9747774307291244</v>
      </c>
      <c r="U503" s="173">
        <v>4.9938653277338227</v>
      </c>
      <c r="V503" s="225">
        <v>31.34215798</v>
      </c>
    </row>
    <row r="504" spans="1:22" x14ac:dyDescent="0.2">
      <c r="A504" s="226">
        <v>42836</v>
      </c>
      <c r="B504" s="171">
        <v>0.8118201327701936</v>
      </c>
      <c r="C504" s="172">
        <v>2.6587498682610531</v>
      </c>
      <c r="D504" s="172">
        <v>2.6220075475356284</v>
      </c>
      <c r="E504" s="172">
        <v>4.4338333369757938</v>
      </c>
      <c r="F504" s="172">
        <v>4.3482336779053448</v>
      </c>
      <c r="G504" s="172">
        <v>3.1270789876280167</v>
      </c>
      <c r="H504" s="172">
        <v>2.8377553482052509</v>
      </c>
      <c r="I504" s="172">
        <v>3.0701708368424323</v>
      </c>
      <c r="J504" s="172">
        <v>3.2351465037615155</v>
      </c>
      <c r="K504" s="173">
        <v>3.7936236794040838</v>
      </c>
      <c r="L504" s="171">
        <v>0.79831945696744588</v>
      </c>
      <c r="M504" s="172">
        <v>3.3336514267831454</v>
      </c>
      <c r="N504" s="172">
        <v>3.1204029621575469</v>
      </c>
      <c r="O504" s="172">
        <v>5.081165094096229</v>
      </c>
      <c r="P504" s="172">
        <v>4.8345775662182318</v>
      </c>
      <c r="Q504" s="172">
        <v>3.3430803106145</v>
      </c>
      <c r="R504" s="172">
        <v>3.497340900678815</v>
      </c>
      <c r="S504" s="172">
        <v>3.8474442673502591</v>
      </c>
      <c r="T504" s="172">
        <v>3.9722026645955406</v>
      </c>
      <c r="U504" s="173">
        <v>4.6407721709124914</v>
      </c>
      <c r="V504" s="225">
        <v>43.567203910000003</v>
      </c>
    </row>
    <row r="505" spans="1:22" x14ac:dyDescent="0.2">
      <c r="A505" s="226">
        <v>42837</v>
      </c>
      <c r="B505" s="171">
        <v>0.8118201327701936</v>
      </c>
      <c r="C505" s="172">
        <v>2.7018426388073622</v>
      </c>
      <c r="D505" s="172">
        <v>2.6316233737229346</v>
      </c>
      <c r="E505" s="172">
        <v>4.4573069454200738</v>
      </c>
      <c r="F505" s="172">
        <v>4.368173292310475</v>
      </c>
      <c r="G505" s="172">
        <v>3.1628639505442639</v>
      </c>
      <c r="H505" s="172">
        <v>2.8324209249267591</v>
      </c>
      <c r="I505" s="172">
        <v>3.0786870796217003</v>
      </c>
      <c r="J505" s="172">
        <v>3.1866474283617756</v>
      </c>
      <c r="K505" s="173">
        <v>3.8471571736301926</v>
      </c>
      <c r="L505" s="171">
        <v>0.79831945696744588</v>
      </c>
      <c r="M505" s="172">
        <v>3.3646664420406704</v>
      </c>
      <c r="N505" s="172">
        <v>3.2137882115101388</v>
      </c>
      <c r="O505" s="172">
        <v>5.1046938094278707</v>
      </c>
      <c r="P505" s="172">
        <v>4.8579558865238663</v>
      </c>
      <c r="Q505" s="172">
        <v>3.3705548536916008</v>
      </c>
      <c r="R505" s="172">
        <v>3.5535413679764418</v>
      </c>
      <c r="S505" s="172">
        <v>3.8740392883450241</v>
      </c>
      <c r="T505" s="172">
        <v>3.9799525427845377</v>
      </c>
      <c r="U505" s="173">
        <v>5.3206755132920351</v>
      </c>
      <c r="V505" s="225">
        <v>38.199871999999999</v>
      </c>
    </row>
    <row r="506" spans="1:22" x14ac:dyDescent="0.2">
      <c r="A506" s="226">
        <v>42838</v>
      </c>
      <c r="B506" s="171">
        <v>0.81195200739435092</v>
      </c>
      <c r="C506" s="172">
        <v>2.6869601645640593</v>
      </c>
      <c r="D506" s="172">
        <v>2.6048025164784163</v>
      </c>
      <c r="E506" s="172">
        <v>4.4325086757038115</v>
      </c>
      <c r="F506" s="172">
        <v>4.3462423431212178</v>
      </c>
      <c r="G506" s="172">
        <v>3.1615771771917145</v>
      </c>
      <c r="H506" s="172">
        <v>2.8777065556993313</v>
      </c>
      <c r="I506" s="172">
        <v>3.1138092882700241</v>
      </c>
      <c r="J506" s="172">
        <v>3.1996950209830093</v>
      </c>
      <c r="K506" s="173">
        <v>3.8020963229756313</v>
      </c>
      <c r="L506" s="171">
        <v>0.79842935248757707</v>
      </c>
      <c r="M506" s="172">
        <v>3.393725707993255</v>
      </c>
      <c r="N506" s="172">
        <v>3.1946481563162457</v>
      </c>
      <c r="O506" s="172">
        <v>5.1049165546611421</v>
      </c>
      <c r="P506" s="172">
        <v>4.8394537308405425</v>
      </c>
      <c r="Q506" s="172">
        <v>3.3784158427476867</v>
      </c>
      <c r="R506" s="172">
        <v>3.5958496278885774</v>
      </c>
      <c r="S506" s="172">
        <v>3.871420482593436</v>
      </c>
      <c r="T506" s="172">
        <v>3.8583014466706866</v>
      </c>
      <c r="U506" s="173">
        <v>4.6232970427333973</v>
      </c>
      <c r="V506" s="225">
        <v>36.256433940000001</v>
      </c>
    </row>
    <row r="507" spans="1:22" x14ac:dyDescent="0.2">
      <c r="A507" s="226">
        <v>42843</v>
      </c>
      <c r="B507" s="171">
        <v>0.81195200739435092</v>
      </c>
      <c r="C507" s="172">
        <v>2.7024838103282516</v>
      </c>
      <c r="D507" s="172">
        <v>2.6828190567673951</v>
      </c>
      <c r="E507" s="172">
        <v>4.4860883841287613</v>
      </c>
      <c r="F507" s="172">
        <v>4.4249193782954652</v>
      </c>
      <c r="G507" s="172">
        <v>3.2367212970666031</v>
      </c>
      <c r="H507" s="172">
        <v>2.8727052918661364</v>
      </c>
      <c r="I507" s="172">
        <v>3.1558107334584777</v>
      </c>
      <c r="J507" s="172">
        <v>3.3281635395642404</v>
      </c>
      <c r="K507" s="173">
        <v>3.8105652983166083</v>
      </c>
      <c r="L507" s="171">
        <v>0.79842935248757707</v>
      </c>
      <c r="M507" s="172">
        <v>3.3155235282854272</v>
      </c>
      <c r="N507" s="172">
        <v>3.3115183158363508</v>
      </c>
      <c r="O507" s="172">
        <v>5.0238021071242036</v>
      </c>
      <c r="P507" s="172">
        <v>5.1809997549181386</v>
      </c>
      <c r="Q507" s="172">
        <v>3.4017061621698588</v>
      </c>
      <c r="R507" s="172">
        <v>3.5144138275046148</v>
      </c>
      <c r="S507" s="172">
        <v>3.8226980567538029</v>
      </c>
      <c r="T507" s="172">
        <v>4.0137647628024835</v>
      </c>
      <c r="U507" s="173">
        <v>4.615297109486745</v>
      </c>
      <c r="V507" s="225">
        <v>32.262787250000002</v>
      </c>
    </row>
    <row r="508" spans="1:22" x14ac:dyDescent="0.2">
      <c r="A508" s="226">
        <v>42844</v>
      </c>
      <c r="B508" s="171">
        <v>0.81195200739435092</v>
      </c>
      <c r="C508" s="172">
        <v>2.6503523948479719</v>
      </c>
      <c r="D508" s="172">
        <v>3.020454216406673</v>
      </c>
      <c r="E508" s="172">
        <v>4.51698086960449</v>
      </c>
      <c r="F508" s="172">
        <v>4.455040918363057</v>
      </c>
      <c r="G508" s="172">
        <v>3.2368069057170681</v>
      </c>
      <c r="H508" s="172">
        <v>2.8438578489074189</v>
      </c>
      <c r="I508" s="172">
        <v>3.2855395187757557</v>
      </c>
      <c r="J508" s="172">
        <v>3.3886294872693532</v>
      </c>
      <c r="K508" s="173">
        <v>3.8145213279806702</v>
      </c>
      <c r="L508" s="171">
        <v>0.79842935248757707</v>
      </c>
      <c r="M508" s="172">
        <v>3.3300311738216286</v>
      </c>
      <c r="N508" s="172">
        <v>3.5839548892541697</v>
      </c>
      <c r="O508" s="172">
        <v>5.1093791385209881</v>
      </c>
      <c r="P508" s="172">
        <v>5.2201877655824154</v>
      </c>
      <c r="Q508" s="172">
        <v>3.4559731043823625</v>
      </c>
      <c r="R508" s="172">
        <v>3.5491275760450542</v>
      </c>
      <c r="S508" s="172">
        <v>3.9903960832657468</v>
      </c>
      <c r="T508" s="172">
        <v>4.1132318058089536</v>
      </c>
      <c r="U508" s="173">
        <v>4.3592594981719106</v>
      </c>
      <c r="V508" s="225">
        <v>24.797787960000001</v>
      </c>
    </row>
    <row r="509" spans="1:22" x14ac:dyDescent="0.2">
      <c r="A509" s="226">
        <v>42845</v>
      </c>
      <c r="B509" s="171">
        <v>0.81195200739435092</v>
      </c>
      <c r="C509" s="172">
        <v>2.6578477578421706</v>
      </c>
      <c r="D509" s="172">
        <v>2.6860038770049792</v>
      </c>
      <c r="E509" s="172">
        <v>4.5246761624776957</v>
      </c>
      <c r="F509" s="172">
        <v>4.4486858975993506</v>
      </c>
      <c r="G509" s="172">
        <v>3.2370331507571715</v>
      </c>
      <c r="H509" s="172">
        <v>2.8465259107685719</v>
      </c>
      <c r="I509" s="172">
        <v>3.1277343210095472</v>
      </c>
      <c r="J509" s="172">
        <v>3.2540912240617601</v>
      </c>
      <c r="K509" s="173">
        <v>3.8261603703030884</v>
      </c>
      <c r="L509" s="171">
        <v>0.79842935248757707</v>
      </c>
      <c r="M509" s="172">
        <v>3.2763315312484891</v>
      </c>
      <c r="N509" s="172">
        <v>3.2597137665431482</v>
      </c>
      <c r="O509" s="172">
        <v>5.1693445444121382</v>
      </c>
      <c r="P509" s="172">
        <v>5.1586459934444209</v>
      </c>
      <c r="Q509" s="172">
        <v>3.4018260739650965</v>
      </c>
      <c r="R509" s="172">
        <v>3.4614482621704745</v>
      </c>
      <c r="S509" s="172">
        <v>3.8842013400566855</v>
      </c>
      <c r="T509" s="172">
        <v>4.006340106657829</v>
      </c>
      <c r="U509" s="173">
        <v>4.6349769158741569</v>
      </c>
      <c r="V509" s="225">
        <v>28.180432840000002</v>
      </c>
    </row>
    <row r="510" spans="1:22" x14ac:dyDescent="0.2">
      <c r="A510" s="226">
        <v>42846</v>
      </c>
      <c r="B510" s="171">
        <v>0.81195200739435092</v>
      </c>
      <c r="C510" s="172">
        <v>2.6511222499579588</v>
      </c>
      <c r="D510" s="172">
        <v>2.6785352587993865</v>
      </c>
      <c r="E510" s="172">
        <v>4.5268095014700238</v>
      </c>
      <c r="F510" s="172">
        <v>4.4536609330455805</v>
      </c>
      <c r="G510" s="172">
        <v>3.2366843005450932</v>
      </c>
      <c r="H510" s="172">
        <v>2.8607903526987486</v>
      </c>
      <c r="I510" s="172">
        <v>3.1673380053561679</v>
      </c>
      <c r="J510" s="172">
        <v>3.2993510410971671</v>
      </c>
      <c r="K510" s="173">
        <v>3.8317702641842279</v>
      </c>
      <c r="L510" s="171">
        <v>0.79842935248757707</v>
      </c>
      <c r="M510" s="172">
        <v>3.275886599047015</v>
      </c>
      <c r="N510" s="172">
        <v>3.2444365831594433</v>
      </c>
      <c r="O510" s="172">
        <v>5.1975530070700176</v>
      </c>
      <c r="P510" s="172">
        <v>5.2020681755936637</v>
      </c>
      <c r="Q510" s="172">
        <v>3.4017788386300327</v>
      </c>
      <c r="R510" s="172">
        <v>3.5428415943281988</v>
      </c>
      <c r="S510" s="172">
        <v>3.9239695899570748</v>
      </c>
      <c r="T510" s="172">
        <v>4.0437334329455625</v>
      </c>
      <c r="U510" s="173">
        <v>4.6389156239385896</v>
      </c>
      <c r="V510" s="225">
        <v>30.97177288</v>
      </c>
    </row>
    <row r="511" spans="1:22" x14ac:dyDescent="0.2">
      <c r="A511" s="226">
        <v>42849</v>
      </c>
      <c r="B511" s="171">
        <v>0.81195200739435092</v>
      </c>
      <c r="C511" s="172">
        <v>3.0563504971408988</v>
      </c>
      <c r="D511" s="172">
        <v>3.0648103828348665</v>
      </c>
      <c r="E511" s="172">
        <v>4.4703525708838106</v>
      </c>
      <c r="F511" s="172">
        <v>4.4107597878598295</v>
      </c>
      <c r="G511" s="172">
        <v>3.1941048701581201</v>
      </c>
      <c r="H511" s="172">
        <v>3.3505004322678724</v>
      </c>
      <c r="I511" s="172">
        <v>3.1716216671824506</v>
      </c>
      <c r="J511" s="172">
        <v>3.6385786061118019</v>
      </c>
      <c r="K511" s="173">
        <v>4.1246517633174964</v>
      </c>
      <c r="L511" s="171">
        <v>0.79842935248757707</v>
      </c>
      <c r="M511" s="172">
        <v>3.4639992370991148</v>
      </c>
      <c r="N511" s="172">
        <v>3.6278446329956071</v>
      </c>
      <c r="O511" s="172">
        <v>5.1519445715369878</v>
      </c>
      <c r="P511" s="172">
        <v>5.1244139150093799</v>
      </c>
      <c r="Q511" s="172">
        <v>3.405903500934071</v>
      </c>
      <c r="R511" s="172">
        <v>3.8828985635443378</v>
      </c>
      <c r="S511" s="172">
        <v>3.961504050986381</v>
      </c>
      <c r="T511" s="172">
        <v>4.3702085502166348</v>
      </c>
      <c r="U511" s="173">
        <v>4.9386529794816569</v>
      </c>
      <c r="V511" s="225">
        <v>35.081533759999999</v>
      </c>
    </row>
    <row r="512" spans="1:22" x14ac:dyDescent="0.2">
      <c r="A512" s="226">
        <v>42850</v>
      </c>
      <c r="B512" s="171">
        <v>0.81195200739435092</v>
      </c>
      <c r="C512" s="172">
        <v>2.7132250032094318</v>
      </c>
      <c r="D512" s="172">
        <v>2.6215433945024804</v>
      </c>
      <c r="E512" s="172">
        <v>4.4990179526751692</v>
      </c>
      <c r="F512" s="172">
        <v>4.4054842192134478</v>
      </c>
      <c r="G512" s="172">
        <v>3.1834871907886533</v>
      </c>
      <c r="H512" s="172">
        <v>2.8924100828460237</v>
      </c>
      <c r="I512" s="172">
        <v>3.1368164640816314</v>
      </c>
      <c r="J512" s="172">
        <v>3.3704651005015562</v>
      </c>
      <c r="K512" s="173">
        <v>4.5250000106232964</v>
      </c>
      <c r="L512" s="171">
        <v>0.79842935248757707</v>
      </c>
      <c r="M512" s="172">
        <v>3.3640683694144902</v>
      </c>
      <c r="N512" s="172">
        <v>3.2093440583069079</v>
      </c>
      <c r="O512" s="172">
        <v>5.140016279833687</v>
      </c>
      <c r="P512" s="172">
        <v>5.1681343327877789</v>
      </c>
      <c r="Q512" s="172">
        <v>3.4003181286417941</v>
      </c>
      <c r="R512" s="172">
        <v>3.6437260266780318</v>
      </c>
      <c r="S512" s="172">
        <v>3.9392467213844315</v>
      </c>
      <c r="T512" s="172">
        <v>4.0755577316611094</v>
      </c>
      <c r="U512" s="173">
        <v>5.4387392025125258</v>
      </c>
      <c r="V512" s="225">
        <v>29.026220739999999</v>
      </c>
    </row>
    <row r="513" spans="1:22" x14ac:dyDescent="0.2">
      <c r="A513" s="226">
        <v>42851</v>
      </c>
      <c r="B513" s="171">
        <v>0.81195200739435092</v>
      </c>
      <c r="C513" s="172">
        <v>2.6636038267914559</v>
      </c>
      <c r="D513" s="172">
        <v>2.6612216921189717</v>
      </c>
      <c r="E513" s="172">
        <v>4.4564464028067361</v>
      </c>
      <c r="F513" s="172">
        <v>4.4243594384888265</v>
      </c>
      <c r="G513" s="172">
        <v>3.1853594275892534</v>
      </c>
      <c r="H513" s="172">
        <v>2.8519045443833244</v>
      </c>
      <c r="I513" s="172">
        <v>3.151247154142109</v>
      </c>
      <c r="J513" s="172">
        <v>3.2601136704549867</v>
      </c>
      <c r="K513" s="173">
        <v>3.8202672401775017</v>
      </c>
      <c r="L513" s="171">
        <v>0.79842935248757707</v>
      </c>
      <c r="M513" s="172">
        <v>3.4128207719366017</v>
      </c>
      <c r="N513" s="172">
        <v>3.3524930443185212</v>
      </c>
      <c r="O513" s="172">
        <v>5.1908617745956507</v>
      </c>
      <c r="P513" s="172">
        <v>5.1980690849474556</v>
      </c>
      <c r="Q513" s="172">
        <v>3.4884024689296105</v>
      </c>
      <c r="R513" s="172">
        <v>3.8060192435366549</v>
      </c>
      <c r="S513" s="172">
        <v>4.0574145896248472</v>
      </c>
      <c r="T513" s="172">
        <v>4.1380041712006781</v>
      </c>
      <c r="U513" s="173">
        <v>4.4473842269273494</v>
      </c>
      <c r="V513" s="225">
        <v>30.209900470000001</v>
      </c>
    </row>
    <row r="514" spans="1:22" x14ac:dyDescent="0.2">
      <c r="A514" s="226">
        <v>42852</v>
      </c>
      <c r="B514" s="171">
        <v>0.81195200739435092</v>
      </c>
      <c r="C514" s="172">
        <v>2.7220366488718337</v>
      </c>
      <c r="D514" s="172">
        <v>2.664923620606416</v>
      </c>
      <c r="E514" s="172">
        <v>4.470137285442406</v>
      </c>
      <c r="F514" s="172">
        <v>4.4123644339717014</v>
      </c>
      <c r="G514" s="172">
        <v>3.1855244666908904</v>
      </c>
      <c r="H514" s="172">
        <v>2.8442648919415454</v>
      </c>
      <c r="I514" s="172">
        <v>3.1312114688058763</v>
      </c>
      <c r="J514" s="172">
        <v>3.233906216992962</v>
      </c>
      <c r="K514" s="173">
        <v>3.7814586825201708</v>
      </c>
      <c r="L514" s="171">
        <v>0.79842935248757707</v>
      </c>
      <c r="M514" s="172">
        <v>3.4177357049304846</v>
      </c>
      <c r="N514" s="172">
        <v>3.2535904600934606</v>
      </c>
      <c r="O514" s="172">
        <v>5.1263138134087702</v>
      </c>
      <c r="P514" s="172">
        <v>5.1310853619284567</v>
      </c>
      <c r="Q514" s="172">
        <v>3.3882925079219013</v>
      </c>
      <c r="R514" s="172">
        <v>3.6891297202530815</v>
      </c>
      <c r="S514" s="172">
        <v>3.9247577369510136</v>
      </c>
      <c r="T514" s="172">
        <v>4.0349892070714013</v>
      </c>
      <c r="U514" s="173">
        <v>4.3905758811110669</v>
      </c>
      <c r="V514" s="225">
        <v>31.447408719999999</v>
      </c>
    </row>
    <row r="515" spans="1:22" x14ac:dyDescent="0.2">
      <c r="A515" s="226">
        <v>42853</v>
      </c>
      <c r="B515" s="171">
        <v>0.81195200739435092</v>
      </c>
      <c r="C515" s="172">
        <v>2.7698896080454301</v>
      </c>
      <c r="D515" s="172">
        <v>2.6929644472183005</v>
      </c>
      <c r="E515" s="172">
        <v>4.4629831283905697</v>
      </c>
      <c r="F515" s="172">
        <v>4.403065211495206</v>
      </c>
      <c r="G515" s="172">
        <v>3.1520419337744401</v>
      </c>
      <c r="H515" s="172">
        <v>2.8985110002552701</v>
      </c>
      <c r="I515" s="172">
        <v>3.0964305652527768</v>
      </c>
      <c r="J515" s="172">
        <v>3.212952409404862</v>
      </c>
      <c r="K515" s="173">
        <v>3.7587613140760658</v>
      </c>
      <c r="L515" s="171">
        <v>0.79842935248757707</v>
      </c>
      <c r="M515" s="172">
        <v>3.5835541576759344</v>
      </c>
      <c r="N515" s="172">
        <v>3.2965682830959313</v>
      </c>
      <c r="O515" s="172">
        <v>5.1727973390092314</v>
      </c>
      <c r="P515" s="172">
        <v>5.1955549558053278</v>
      </c>
      <c r="Q515" s="172">
        <v>3.4245344477865221</v>
      </c>
      <c r="R515" s="172">
        <v>3.7612940005881979</v>
      </c>
      <c r="S515" s="172">
        <v>3.9678630888832758</v>
      </c>
      <c r="T515" s="172">
        <v>4.2006499993969868</v>
      </c>
      <c r="U515" s="173">
        <v>4.3921878250721162</v>
      </c>
      <c r="V515" s="225">
        <v>50.439396979999998</v>
      </c>
    </row>
    <row r="516" spans="1:22" x14ac:dyDescent="0.2">
      <c r="A516" s="226">
        <v>42857</v>
      </c>
      <c r="B516" s="171">
        <v>0.81195200739435092</v>
      </c>
      <c r="C516" s="172">
        <v>2.7070186533449121</v>
      </c>
      <c r="D516" s="172">
        <v>2.6962885612289251</v>
      </c>
      <c r="E516" s="172">
        <v>4.5405458464524049</v>
      </c>
      <c r="F516" s="172">
        <v>4.5515054255021283</v>
      </c>
      <c r="G516" s="172">
        <v>3.2365696986492258</v>
      </c>
      <c r="H516" s="172">
        <v>2.8660625461769178</v>
      </c>
      <c r="I516" s="172">
        <v>3.2919039377650505</v>
      </c>
      <c r="J516" s="172">
        <v>3.2486242321182082</v>
      </c>
      <c r="K516" s="173">
        <v>3.8207626621463184</v>
      </c>
      <c r="L516" s="171">
        <v>0.79842935248757707</v>
      </c>
      <c r="M516" s="172">
        <v>3.4370696682970521</v>
      </c>
      <c r="N516" s="172">
        <v>3.3307527065583691</v>
      </c>
      <c r="O516" s="172">
        <v>5.2562999050865278</v>
      </c>
      <c r="P516" s="172">
        <v>5.3356365334976275</v>
      </c>
      <c r="Q516" s="172">
        <v>3.4563287255128041</v>
      </c>
      <c r="R516" s="172">
        <v>3.6384448389037405</v>
      </c>
      <c r="S516" s="172">
        <v>4.102118237457252</v>
      </c>
      <c r="T516" s="172">
        <v>4.0471874710159046</v>
      </c>
      <c r="U516" s="173">
        <v>4.7760236186079537</v>
      </c>
      <c r="V516" s="225">
        <v>28.904247640000001</v>
      </c>
    </row>
    <row r="517" spans="1:22" x14ac:dyDescent="0.2">
      <c r="A517" s="226">
        <v>42858</v>
      </c>
      <c r="B517" s="171">
        <v>0.8118201327701936</v>
      </c>
      <c r="C517" s="172">
        <v>2.7011784761495354</v>
      </c>
      <c r="D517" s="172">
        <v>2.7037668674217512</v>
      </c>
      <c r="E517" s="172">
        <v>4.4967946496334932</v>
      </c>
      <c r="F517" s="172">
        <v>4.4974880083286219</v>
      </c>
      <c r="G517" s="172">
        <v>3.2366297225586691</v>
      </c>
      <c r="H517" s="172">
        <v>2.8488011563564712</v>
      </c>
      <c r="I517" s="172">
        <v>3.1303342870783277</v>
      </c>
      <c r="J517" s="172">
        <v>3.2739665566299649</v>
      </c>
      <c r="K517" s="173">
        <v>3.8598789725846112</v>
      </c>
      <c r="L517" s="171">
        <v>0.79831945696744588</v>
      </c>
      <c r="M517" s="172">
        <v>3.4401912933050252</v>
      </c>
      <c r="N517" s="172">
        <v>3.3240709582286487</v>
      </c>
      <c r="O517" s="172">
        <v>5.2254620670419625</v>
      </c>
      <c r="P517" s="172">
        <v>5.2954605455973898</v>
      </c>
      <c r="Q517" s="172">
        <v>3.4560149331008181</v>
      </c>
      <c r="R517" s="172">
        <v>3.6574754387427322</v>
      </c>
      <c r="S517" s="172">
        <v>4.0018242983177101</v>
      </c>
      <c r="T517" s="172">
        <v>4.0824329669441815</v>
      </c>
      <c r="U517" s="173">
        <v>4.8070322623971116</v>
      </c>
      <c r="V517" s="225">
        <v>28.567211749999998</v>
      </c>
    </row>
    <row r="518" spans="1:22" x14ac:dyDescent="0.2">
      <c r="A518" s="226">
        <v>42859</v>
      </c>
      <c r="B518" s="171">
        <v>0.8118201327701936</v>
      </c>
      <c r="C518" s="172">
        <v>2.7154790456606572</v>
      </c>
      <c r="D518" s="172">
        <v>2.6915267786411095</v>
      </c>
      <c r="E518" s="172">
        <v>4.5249251404662036</v>
      </c>
      <c r="F518" s="172">
        <v>4.4980973704616956</v>
      </c>
      <c r="G518" s="172">
        <v>3.2361464919544951</v>
      </c>
      <c r="H518" s="172">
        <v>2.8440163209457778</v>
      </c>
      <c r="I518" s="172">
        <v>3.2127455503026328</v>
      </c>
      <c r="J518" s="172">
        <v>3.294612090574379</v>
      </c>
      <c r="K518" s="173">
        <v>3.8689700670986609</v>
      </c>
      <c r="L518" s="171">
        <v>0.79831945696744588</v>
      </c>
      <c r="M518" s="172">
        <v>3.4212597442770787</v>
      </c>
      <c r="N518" s="172">
        <v>3.315904395543956</v>
      </c>
      <c r="O518" s="172">
        <v>5.2519528613070241</v>
      </c>
      <c r="P518" s="172">
        <v>5.3028954952693406</v>
      </c>
      <c r="Q518" s="172">
        <v>3.4561440515812811</v>
      </c>
      <c r="R518" s="172">
        <v>3.5921168613104357</v>
      </c>
      <c r="S518" s="172">
        <v>4.0317771546554368</v>
      </c>
      <c r="T518" s="172">
        <v>4.0947048390910732</v>
      </c>
      <c r="U518" s="173">
        <v>4.8326928267888185</v>
      </c>
      <c r="V518" s="225">
        <v>25.108684010000001</v>
      </c>
    </row>
    <row r="519" spans="1:22" x14ac:dyDescent="0.2">
      <c r="A519" s="226">
        <v>42860</v>
      </c>
      <c r="B519" s="171">
        <v>0.8118201327701936</v>
      </c>
      <c r="C519" s="172">
        <v>2.6703450782571032</v>
      </c>
      <c r="D519" s="172">
        <v>2.6931523777778374</v>
      </c>
      <c r="E519" s="172">
        <v>4.668766119996886</v>
      </c>
      <c r="F519" s="172">
        <v>4.6309915230372258</v>
      </c>
      <c r="G519" s="172">
        <v>3.2363340194294432</v>
      </c>
      <c r="H519" s="172">
        <v>2.8750214564264804</v>
      </c>
      <c r="I519" s="172">
        <v>3.2745330630636276</v>
      </c>
      <c r="J519" s="172">
        <v>3.4068237637280006</v>
      </c>
      <c r="K519" s="173">
        <v>3.8310712464815362</v>
      </c>
      <c r="L519" s="171">
        <v>0.79831945696744588</v>
      </c>
      <c r="M519" s="172">
        <v>3.4414245802978147</v>
      </c>
      <c r="N519" s="172">
        <v>3.2051386643097772</v>
      </c>
      <c r="O519" s="172">
        <v>5.8926037277451693</v>
      </c>
      <c r="P519" s="172">
        <v>5.2791274508551442</v>
      </c>
      <c r="Q519" s="172">
        <v>3.4560662092395713</v>
      </c>
      <c r="R519" s="172">
        <v>3.6768011764934898</v>
      </c>
      <c r="S519" s="172">
        <v>4.1365998626176621</v>
      </c>
      <c r="T519" s="172">
        <v>4.7910356354740555</v>
      </c>
      <c r="U519" s="173">
        <v>4.4741988179187322</v>
      </c>
      <c r="V519" s="225">
        <v>32.611667099999998</v>
      </c>
    </row>
    <row r="520" spans="1:22" x14ac:dyDescent="0.2">
      <c r="A520" s="226">
        <v>42863</v>
      </c>
      <c r="B520" s="171">
        <v>0.8118201327701936</v>
      </c>
      <c r="C520" s="172">
        <v>2.6994536135635907</v>
      </c>
      <c r="D520" s="172">
        <v>2.6834679858711281</v>
      </c>
      <c r="E520" s="172">
        <v>4.5363847067969605</v>
      </c>
      <c r="F520" s="172">
        <v>4.5385290452475955</v>
      </c>
      <c r="G520" s="172">
        <v>3.2374731097032958</v>
      </c>
      <c r="H520" s="172">
        <v>2.859084128238492</v>
      </c>
      <c r="I520" s="172">
        <v>3.1540960676050824</v>
      </c>
      <c r="J520" s="172">
        <v>3.3047262503252255</v>
      </c>
      <c r="K520" s="173">
        <v>3.8488823415243116</v>
      </c>
      <c r="L520" s="171">
        <v>0.79831945696744588</v>
      </c>
      <c r="M520" s="172">
        <v>3.5246488926251964</v>
      </c>
      <c r="N520" s="172">
        <v>3.2546882606032921</v>
      </c>
      <c r="O520" s="172">
        <v>5.7807428622676378</v>
      </c>
      <c r="P520" s="172">
        <v>5.2036005128421747</v>
      </c>
      <c r="Q520" s="172">
        <v>3.4557759750025756</v>
      </c>
      <c r="R520" s="172">
        <v>3.5780080095090407</v>
      </c>
      <c r="S520" s="172">
        <v>4.002750599994612</v>
      </c>
      <c r="T520" s="172">
        <v>4.3152986942685247</v>
      </c>
      <c r="U520" s="173">
        <v>4.4806834099502302</v>
      </c>
      <c r="V520" s="225">
        <v>26.686135490000002</v>
      </c>
    </row>
    <row r="521" spans="1:22" x14ac:dyDescent="0.2">
      <c r="A521" s="226">
        <v>42864</v>
      </c>
      <c r="B521" s="171">
        <v>0.8118201327701936</v>
      </c>
      <c r="C521" s="172">
        <v>2.7067695478912861</v>
      </c>
      <c r="D521" s="172">
        <v>2.6791065079590877</v>
      </c>
      <c r="E521" s="172">
        <v>4.5356544693424201</v>
      </c>
      <c r="F521" s="172">
        <v>4.4789492859721731</v>
      </c>
      <c r="G521" s="172">
        <v>3.2371797654639174</v>
      </c>
      <c r="H521" s="172">
        <v>2.8469928456575948</v>
      </c>
      <c r="I521" s="172">
        <v>3.2041508643469365</v>
      </c>
      <c r="J521" s="172">
        <v>3.2231298653914791</v>
      </c>
      <c r="K521" s="173">
        <v>3.9158870607610106</v>
      </c>
      <c r="L521" s="171">
        <v>0.79831945696744588</v>
      </c>
      <c r="M521" s="172">
        <v>3.4995642722545988</v>
      </c>
      <c r="N521" s="172">
        <v>3.3107033675235669</v>
      </c>
      <c r="O521" s="172">
        <v>5.7807274909124091</v>
      </c>
      <c r="P521" s="172">
        <v>5.1492176619229175</v>
      </c>
      <c r="Q521" s="172">
        <v>3.4970967046572947</v>
      </c>
      <c r="R521" s="172">
        <v>3.6614901150561003</v>
      </c>
      <c r="S521" s="172">
        <v>4.0410849431759628</v>
      </c>
      <c r="T521" s="172">
        <v>4.1150915114506024</v>
      </c>
      <c r="U521" s="173">
        <v>4.5445514454409492</v>
      </c>
      <c r="V521" s="225">
        <v>26.282573729999999</v>
      </c>
    </row>
    <row r="522" spans="1:22" x14ac:dyDescent="0.2">
      <c r="A522" s="226">
        <v>42865</v>
      </c>
      <c r="B522" s="171">
        <v>0.8118201327701936</v>
      </c>
      <c r="C522" s="172">
        <v>2.7253908989216931</v>
      </c>
      <c r="D522" s="172">
        <v>2.6968198977347169</v>
      </c>
      <c r="E522" s="172">
        <v>4.5032292363283393</v>
      </c>
      <c r="F522" s="172">
        <v>4.5431755191795409</v>
      </c>
      <c r="G522" s="172">
        <v>3.2371871092144895</v>
      </c>
      <c r="H522" s="172">
        <v>2.8455327136768767</v>
      </c>
      <c r="I522" s="172">
        <v>3.1244452317467926</v>
      </c>
      <c r="J522" s="172">
        <v>3.2500814969030634</v>
      </c>
      <c r="K522" s="173">
        <v>3.8090134301690561</v>
      </c>
      <c r="L522" s="171">
        <v>0.79831945696744588</v>
      </c>
      <c r="M522" s="172">
        <v>3.4408667725937581</v>
      </c>
      <c r="N522" s="172">
        <v>3.3236052036123502</v>
      </c>
      <c r="O522" s="172">
        <v>5.7592884901327279</v>
      </c>
      <c r="P522" s="172">
        <v>5.2299660754690107</v>
      </c>
      <c r="Q522" s="172">
        <v>3.4765655729970564</v>
      </c>
      <c r="R522" s="172">
        <v>3.5699951547506701</v>
      </c>
      <c r="S522" s="172">
        <v>4.0228255274688349</v>
      </c>
      <c r="T522" s="172">
        <v>4.071628573872113</v>
      </c>
      <c r="U522" s="173">
        <v>4.8149216255366021</v>
      </c>
      <c r="V522" s="225">
        <v>27.332117329999999</v>
      </c>
    </row>
    <row r="523" spans="1:22" x14ac:dyDescent="0.2">
      <c r="A523" s="226">
        <v>42866</v>
      </c>
      <c r="B523" s="171">
        <v>0.8118201327701936</v>
      </c>
      <c r="C523" s="172">
        <v>2.7273977401025427</v>
      </c>
      <c r="D523" s="172">
        <v>2.6774573912540691</v>
      </c>
      <c r="E523" s="172">
        <v>4.5124559107872759</v>
      </c>
      <c r="F523" s="172">
        <v>4.5270848060529385</v>
      </c>
      <c r="G523" s="172">
        <v>3.2367820937037841</v>
      </c>
      <c r="H523" s="172">
        <v>2.8454045608886251</v>
      </c>
      <c r="I523" s="172">
        <v>3.1702668372221838</v>
      </c>
      <c r="J523" s="172">
        <v>3.3042805487440448</v>
      </c>
      <c r="K523" s="173">
        <v>3.8877400800951776</v>
      </c>
      <c r="L523" s="171">
        <v>0.79831945696744588</v>
      </c>
      <c r="M523" s="172">
        <v>3.4952453912292802</v>
      </c>
      <c r="N523" s="172">
        <v>3.2351978605690097</v>
      </c>
      <c r="O523" s="172">
        <v>5.7642083658543042</v>
      </c>
      <c r="P523" s="172">
        <v>5.2114738834730501</v>
      </c>
      <c r="Q523" s="172">
        <v>3.4562132402703867</v>
      </c>
      <c r="R523" s="172">
        <v>3.5577620510311783</v>
      </c>
      <c r="S523" s="172">
        <v>3.9691191803917873</v>
      </c>
      <c r="T523" s="172">
        <v>4.0960098015294344</v>
      </c>
      <c r="U523" s="173">
        <v>4.5349900552214688</v>
      </c>
      <c r="V523" s="225">
        <v>30.125249830000001</v>
      </c>
    </row>
    <row r="524" spans="1:22" x14ac:dyDescent="0.2">
      <c r="A524" s="226">
        <v>42867</v>
      </c>
      <c r="B524" s="171">
        <v>0.8118201327701936</v>
      </c>
      <c r="C524" s="172">
        <v>2.6968917505778576</v>
      </c>
      <c r="D524" s="172">
        <v>2.67893927732927</v>
      </c>
      <c r="E524" s="172">
        <v>4.5342407119225383</v>
      </c>
      <c r="F524" s="172">
        <v>4.4859498085244001</v>
      </c>
      <c r="G524" s="172">
        <v>3.2367600806046779</v>
      </c>
      <c r="H524" s="172">
        <v>2.8412047022864848</v>
      </c>
      <c r="I524" s="172">
        <v>3.120070966236856</v>
      </c>
      <c r="J524" s="172">
        <v>3.2454252597639752</v>
      </c>
      <c r="K524" s="173">
        <v>3.8350953512678352</v>
      </c>
      <c r="L524" s="171">
        <v>0.79831945696744588</v>
      </c>
      <c r="M524" s="172">
        <v>3.4452150141022209</v>
      </c>
      <c r="N524" s="172">
        <v>3.3167251379691005</v>
      </c>
      <c r="O524" s="172">
        <v>5.750161489187696</v>
      </c>
      <c r="P524" s="172">
        <v>5.1474768634356645</v>
      </c>
      <c r="Q524" s="172">
        <v>3.4559803056192329</v>
      </c>
      <c r="R524" s="172">
        <v>3.5550564408851884</v>
      </c>
      <c r="S524" s="172">
        <v>3.9341731633386008</v>
      </c>
      <c r="T524" s="172">
        <v>4.1145339438167916</v>
      </c>
      <c r="U524" s="173">
        <v>4.4995406404306122</v>
      </c>
      <c r="V524" s="225">
        <v>32.840349920000001</v>
      </c>
    </row>
    <row r="525" spans="1:22" x14ac:dyDescent="0.2">
      <c r="A525" s="226">
        <v>42870</v>
      </c>
      <c r="B525" s="171">
        <v>0.8118201327701936</v>
      </c>
      <c r="C525" s="172">
        <v>2.6742360803551235</v>
      </c>
      <c r="D525" s="172">
        <v>2.6920417586912828</v>
      </c>
      <c r="E525" s="172">
        <v>4.5477282586514729</v>
      </c>
      <c r="F525" s="172">
        <v>4.4802363650991097</v>
      </c>
      <c r="G525" s="172">
        <v>3.2467210177995947</v>
      </c>
      <c r="H525" s="172">
        <v>2.8844093998752394</v>
      </c>
      <c r="I525" s="172">
        <v>3.1456021769258831</v>
      </c>
      <c r="J525" s="172">
        <v>3.2681774104215244</v>
      </c>
      <c r="K525" s="173">
        <v>3.9013444380463</v>
      </c>
      <c r="L525" s="171">
        <v>0.79831945696744588</v>
      </c>
      <c r="M525" s="172">
        <v>3.4300392013226375</v>
      </c>
      <c r="N525" s="172">
        <v>3.3217774587705562</v>
      </c>
      <c r="O525" s="172">
        <v>5.7849361990842043</v>
      </c>
      <c r="P525" s="172">
        <v>5.1674045906034083</v>
      </c>
      <c r="Q525" s="172">
        <v>3.4862062884242562</v>
      </c>
      <c r="R525" s="172">
        <v>3.6227454533837999</v>
      </c>
      <c r="S525" s="172">
        <v>3.9480042122384726</v>
      </c>
      <c r="T525" s="172">
        <v>4.0763223969953692</v>
      </c>
      <c r="U525" s="173">
        <v>4.5265412527571183</v>
      </c>
      <c r="V525" s="225">
        <v>34.109728330000003</v>
      </c>
    </row>
    <row r="526" spans="1:22" x14ac:dyDescent="0.2">
      <c r="A526" s="226">
        <v>42871</v>
      </c>
      <c r="B526" s="171">
        <v>0.8118201327701936</v>
      </c>
      <c r="C526" s="172">
        <v>2.6887915352458593</v>
      </c>
      <c r="D526" s="172">
        <v>2.8878030060319384</v>
      </c>
      <c r="E526" s="172">
        <v>4.481659280727281</v>
      </c>
      <c r="F526" s="172">
        <v>4.4304497090636712</v>
      </c>
      <c r="G526" s="172">
        <v>3.1517966005897158</v>
      </c>
      <c r="H526" s="172">
        <v>2.8593651510834857</v>
      </c>
      <c r="I526" s="172">
        <v>3.4064567445911762</v>
      </c>
      <c r="J526" s="172">
        <v>3.4973751083011648</v>
      </c>
      <c r="K526" s="173">
        <v>3.807023068842966</v>
      </c>
      <c r="L526" s="171">
        <v>0.79831945696744588</v>
      </c>
      <c r="M526" s="172">
        <v>3.4644563274542399</v>
      </c>
      <c r="N526" s="172">
        <v>3.2890517510461117</v>
      </c>
      <c r="O526" s="172">
        <v>5.6832937872270586</v>
      </c>
      <c r="P526" s="172">
        <v>5.1143508630839634</v>
      </c>
      <c r="Q526" s="172">
        <v>3.4247312270019497</v>
      </c>
      <c r="R526" s="172">
        <v>3.6410062793315006</v>
      </c>
      <c r="S526" s="172">
        <v>4.2450414312079365</v>
      </c>
      <c r="T526" s="172">
        <v>4.3306258575105447</v>
      </c>
      <c r="U526" s="173">
        <v>4.8139463695271916</v>
      </c>
      <c r="V526" s="225">
        <v>35.376420320000001</v>
      </c>
    </row>
    <row r="527" spans="1:22" x14ac:dyDescent="0.2">
      <c r="A527" s="226">
        <v>42872</v>
      </c>
      <c r="B527" s="171">
        <v>0.8118201327701936</v>
      </c>
      <c r="C527" s="172">
        <v>2.7127096713336463</v>
      </c>
      <c r="D527" s="172">
        <v>2.677243101099926</v>
      </c>
      <c r="E527" s="172">
        <v>4.5901471326993626</v>
      </c>
      <c r="F527" s="172">
        <v>4.4936435772415937</v>
      </c>
      <c r="G527" s="172">
        <v>3.2367299656400825</v>
      </c>
      <c r="H527" s="172">
        <v>2.8684507245186128</v>
      </c>
      <c r="I527" s="172">
        <v>3.1382993455254282</v>
      </c>
      <c r="J527" s="172">
        <v>3.2692600185419849</v>
      </c>
      <c r="K527" s="173">
        <v>3.8969121497435659</v>
      </c>
      <c r="L527" s="171">
        <v>0.79831945696744588</v>
      </c>
      <c r="M527" s="172">
        <v>3.4248869482373951</v>
      </c>
      <c r="N527" s="172">
        <v>3.3115248710605818</v>
      </c>
      <c r="O527" s="172">
        <v>5.8352426410226741</v>
      </c>
      <c r="P527" s="172">
        <v>5.1862610274045728</v>
      </c>
      <c r="Q527" s="172">
        <v>3.4559572373796139</v>
      </c>
      <c r="R527" s="172">
        <v>3.6800539008215751</v>
      </c>
      <c r="S527" s="172">
        <v>3.9118046350750344</v>
      </c>
      <c r="T527" s="172">
        <v>4.2057980725004311</v>
      </c>
      <c r="U527" s="173">
        <v>4.555766757118012</v>
      </c>
      <c r="V527" s="225">
        <v>27.245073309999999</v>
      </c>
    </row>
    <row r="528" spans="1:22" x14ac:dyDescent="0.2">
      <c r="A528" s="226">
        <v>42873</v>
      </c>
      <c r="B528" s="171">
        <v>0.8118201327701936</v>
      </c>
      <c r="C528" s="172">
        <v>2.6045461526057849</v>
      </c>
      <c r="D528" s="172">
        <v>2.6274783492133023</v>
      </c>
      <c r="E528" s="172">
        <v>4.494163739473052</v>
      </c>
      <c r="F528" s="172">
        <v>4.429672397669953</v>
      </c>
      <c r="G528" s="172">
        <v>3.1716523057507944</v>
      </c>
      <c r="H528" s="172">
        <v>2.7675668946984056</v>
      </c>
      <c r="I528" s="172">
        <v>3.0714287503737112</v>
      </c>
      <c r="J528" s="172">
        <v>3.1999770940053356</v>
      </c>
      <c r="K528" s="173">
        <v>3.8615741963985664</v>
      </c>
      <c r="L528" s="171">
        <v>0.79831945696744588</v>
      </c>
      <c r="M528" s="172">
        <v>3.4519813295884441</v>
      </c>
      <c r="N528" s="172">
        <v>3.2748403286970995</v>
      </c>
      <c r="O528" s="172">
        <v>5.7790019400282313</v>
      </c>
      <c r="P528" s="172">
        <v>5.0992684510905288</v>
      </c>
      <c r="Q528" s="172">
        <v>3.3028678394751245</v>
      </c>
      <c r="R528" s="172">
        <v>3.6083491153782248</v>
      </c>
      <c r="S528" s="172">
        <v>4.118273563243144</v>
      </c>
      <c r="T528" s="172">
        <v>4.1477443988317786</v>
      </c>
      <c r="U528" s="173">
        <v>4.8559170684923636</v>
      </c>
      <c r="V528" s="225">
        <v>25.365965150000001</v>
      </c>
    </row>
    <row r="529" spans="1:22" x14ac:dyDescent="0.2">
      <c r="A529" s="226">
        <v>42874</v>
      </c>
      <c r="B529" s="171">
        <v>0.8118201327701936</v>
      </c>
      <c r="C529" s="172">
        <v>2.7056689632510222</v>
      </c>
      <c r="D529" s="172">
        <v>2.7039480775215736</v>
      </c>
      <c r="E529" s="172">
        <v>4.5321182504023927</v>
      </c>
      <c r="F529" s="172">
        <v>4.4948715807919992</v>
      </c>
      <c r="G529" s="172">
        <v>3.2372562783458436</v>
      </c>
      <c r="H529" s="172">
        <v>2.8516412308937769</v>
      </c>
      <c r="I529" s="172">
        <v>3.1169671077426164</v>
      </c>
      <c r="J529" s="172">
        <v>3.3215896163436334</v>
      </c>
      <c r="K529" s="173">
        <v>3.8627999951744583</v>
      </c>
      <c r="L529" s="171">
        <v>0.79831945696744588</v>
      </c>
      <c r="M529" s="172">
        <v>3.4470874100026592</v>
      </c>
      <c r="N529" s="172">
        <v>3.3822039725639992</v>
      </c>
      <c r="O529" s="172">
        <v>5.5145729385399918</v>
      </c>
      <c r="P529" s="172">
        <v>5.1874275715811189</v>
      </c>
      <c r="Q529" s="172">
        <v>3.4969028381502603</v>
      </c>
      <c r="R529" s="172">
        <v>3.6130120822093965</v>
      </c>
      <c r="S529" s="172">
        <v>4.0261826096160309</v>
      </c>
      <c r="T529" s="172">
        <v>4.1653922859560915</v>
      </c>
      <c r="U529" s="173">
        <v>4.1685720431672157</v>
      </c>
      <c r="V529" s="225">
        <v>29.280569119999999</v>
      </c>
    </row>
    <row r="530" spans="1:22" x14ac:dyDescent="0.2">
      <c r="A530" s="226">
        <v>42877</v>
      </c>
      <c r="B530" s="171">
        <v>0.81195200739435092</v>
      </c>
      <c r="C530" s="172">
        <v>2.7114651943987482</v>
      </c>
      <c r="D530" s="172">
        <v>2.6589466780249689</v>
      </c>
      <c r="E530" s="172">
        <v>4.5292789547851777</v>
      </c>
      <c r="F530" s="172">
        <v>4.4618464818025441</v>
      </c>
      <c r="G530" s="172">
        <v>3.2374203013176568</v>
      </c>
      <c r="H530" s="172">
        <v>2.8190597673896232</v>
      </c>
      <c r="I530" s="172">
        <v>3.0984643216675982</v>
      </c>
      <c r="J530" s="172">
        <v>3.2177286112638734</v>
      </c>
      <c r="K530" s="173">
        <v>3.8509164911068519</v>
      </c>
      <c r="L530" s="171">
        <v>0.79842935248757707</v>
      </c>
      <c r="M530" s="172">
        <v>3.3932434061668353</v>
      </c>
      <c r="N530" s="172">
        <v>3.3577534793727239</v>
      </c>
      <c r="O530" s="172">
        <v>5.5177581513008169</v>
      </c>
      <c r="P530" s="172">
        <v>5.1553317361060085</v>
      </c>
      <c r="Q530" s="172">
        <v>3.4577602192883083</v>
      </c>
      <c r="R530" s="172">
        <v>3.6554357946869747</v>
      </c>
      <c r="S530" s="172">
        <v>4.1279555904688374</v>
      </c>
      <c r="T530" s="172">
        <v>4.0879070236481105</v>
      </c>
      <c r="U530" s="173">
        <v>4.8470815057352254</v>
      </c>
      <c r="V530" s="225">
        <v>28.853605340000001</v>
      </c>
    </row>
    <row r="531" spans="1:22" x14ac:dyDescent="0.2">
      <c r="A531" s="226">
        <v>42878</v>
      </c>
      <c r="B531" s="171">
        <v>0.81195200739435092</v>
      </c>
      <c r="C531" s="172">
        <v>2.6778548969295723</v>
      </c>
      <c r="D531" s="172">
        <v>2.6986654934237864</v>
      </c>
      <c r="E531" s="172">
        <v>4.5672203748910318</v>
      </c>
      <c r="F531" s="172">
        <v>4.4609319378059045</v>
      </c>
      <c r="G531" s="172">
        <v>3.2147434606804834</v>
      </c>
      <c r="H531" s="172">
        <v>2.8478309739782541</v>
      </c>
      <c r="I531" s="172">
        <v>3.1210585796751671</v>
      </c>
      <c r="J531" s="172">
        <v>3.2442093356943928</v>
      </c>
      <c r="K531" s="173">
        <v>3.8525309517708783</v>
      </c>
      <c r="L531" s="171">
        <v>0.79842935248757707</v>
      </c>
      <c r="M531" s="172">
        <v>3.3664041704609815</v>
      </c>
      <c r="N531" s="172">
        <v>3.3389672353684401</v>
      </c>
      <c r="O531" s="172">
        <v>5.4463291909482932</v>
      </c>
      <c r="P531" s="172">
        <v>5.1561363616570786</v>
      </c>
      <c r="Q531" s="172">
        <v>3.4377360769826133</v>
      </c>
      <c r="R531" s="172">
        <v>3.621600833780851</v>
      </c>
      <c r="S531" s="172">
        <v>4.0712422193786031</v>
      </c>
      <c r="T531" s="172">
        <v>4.1109669444890402</v>
      </c>
      <c r="U531" s="173">
        <v>4.5193978860089272</v>
      </c>
      <c r="V531" s="225">
        <v>29.244936509999999</v>
      </c>
    </row>
    <row r="532" spans="1:22" x14ac:dyDescent="0.2">
      <c r="A532" s="226">
        <v>42880</v>
      </c>
      <c r="B532" s="171">
        <v>0.81195200739435092</v>
      </c>
      <c r="C532" s="172">
        <v>2.6697202800318847</v>
      </c>
      <c r="D532" s="172">
        <v>2.6818691902748855</v>
      </c>
      <c r="E532" s="172">
        <v>4.5244343169629966</v>
      </c>
      <c r="F532" s="172">
        <v>4.4794084689635154</v>
      </c>
      <c r="G532" s="172">
        <v>3.2373940955426845</v>
      </c>
      <c r="H532" s="172">
        <v>2.8477565094355768</v>
      </c>
      <c r="I532" s="172">
        <v>3.1430048515606543</v>
      </c>
      <c r="J532" s="172">
        <v>3.2598632585399345</v>
      </c>
      <c r="K532" s="173">
        <v>3.947535308405647</v>
      </c>
      <c r="L532" s="171">
        <v>0.79842935248757707</v>
      </c>
      <c r="M532" s="172">
        <v>3.3861866827623524</v>
      </c>
      <c r="N532" s="172">
        <v>3.4008628282810487</v>
      </c>
      <c r="O532" s="172">
        <v>5.3789004647019638</v>
      </c>
      <c r="P532" s="172">
        <v>5.1764023652656528</v>
      </c>
      <c r="Q532" s="172">
        <v>3.4576017140215032</v>
      </c>
      <c r="R532" s="172">
        <v>3.6155932695543331</v>
      </c>
      <c r="S532" s="172">
        <v>3.9583052531074152</v>
      </c>
      <c r="T532" s="172">
        <v>4.0738826236789798</v>
      </c>
      <c r="U532" s="173">
        <v>5.3361753575395179</v>
      </c>
      <c r="V532" s="225">
        <v>30.429331250000001</v>
      </c>
    </row>
    <row r="533" spans="1:22" x14ac:dyDescent="0.2">
      <c r="A533" s="226">
        <v>42881</v>
      </c>
      <c r="B533" s="171">
        <v>0.8118201327701936</v>
      </c>
      <c r="C533" s="172">
        <v>2.6717443876209024</v>
      </c>
      <c r="D533" s="172">
        <v>2.7164807339827886</v>
      </c>
      <c r="E533" s="172">
        <v>4.5298795647100514</v>
      </c>
      <c r="F533" s="172">
        <v>4.5941518633372498</v>
      </c>
      <c r="G533" s="172">
        <v>3.2370682823934658</v>
      </c>
      <c r="H533" s="172">
        <v>2.8402209151817823</v>
      </c>
      <c r="I533" s="172">
        <v>3.1251369179674127</v>
      </c>
      <c r="J533" s="172">
        <v>3.2464835296623846</v>
      </c>
      <c r="K533" s="173">
        <v>3.8501381203879022</v>
      </c>
      <c r="L533" s="171">
        <v>0.79831945696744588</v>
      </c>
      <c r="M533" s="172">
        <v>3.3919206749850361</v>
      </c>
      <c r="N533" s="172">
        <v>3.3496575109049331</v>
      </c>
      <c r="O533" s="172">
        <v>5.3996303226632554</v>
      </c>
      <c r="P533" s="172">
        <v>5.2311867971908335</v>
      </c>
      <c r="Q533" s="172">
        <v>3.4971279568517599</v>
      </c>
      <c r="R533" s="172">
        <v>3.6737395024278272</v>
      </c>
      <c r="S533" s="172">
        <v>4.0258429040121442</v>
      </c>
      <c r="T533" s="172">
        <v>4.2493549751238051</v>
      </c>
      <c r="U533" s="173">
        <v>4.5202370562374101</v>
      </c>
      <c r="V533" s="225">
        <v>31.345736129999999</v>
      </c>
    </row>
    <row r="534" spans="1:22" x14ac:dyDescent="0.2">
      <c r="A534" s="226">
        <v>42884</v>
      </c>
      <c r="B534" s="171">
        <v>0.8118201327701936</v>
      </c>
      <c r="C534" s="172">
        <v>2.6267923381441793</v>
      </c>
      <c r="D534" s="172">
        <v>2.6227270671383303</v>
      </c>
      <c r="E534" s="172">
        <v>4.4813297060622341</v>
      </c>
      <c r="F534" s="172">
        <v>4.39179129208663</v>
      </c>
      <c r="G534" s="172">
        <v>3.1728338379235388</v>
      </c>
      <c r="H534" s="172">
        <v>2.7936174682488057</v>
      </c>
      <c r="I534" s="172">
        <v>3.0566831626064803</v>
      </c>
      <c r="J534" s="172">
        <v>3.1880581342018317</v>
      </c>
      <c r="K534" s="173">
        <v>3.7799672401961004</v>
      </c>
      <c r="L534" s="171">
        <v>0.79831945696744588</v>
      </c>
      <c r="M534" s="172">
        <v>3.3510658608039456</v>
      </c>
      <c r="N534" s="172">
        <v>3.2864380552743122</v>
      </c>
      <c r="O534" s="172">
        <v>5.3684949420769756</v>
      </c>
      <c r="P534" s="172">
        <v>5.1008654782678171</v>
      </c>
      <c r="Q534" s="172">
        <v>3.4233665891793525</v>
      </c>
      <c r="R534" s="172">
        <v>3.5524008294398897</v>
      </c>
      <c r="S534" s="172">
        <v>4.0201924238205367</v>
      </c>
      <c r="T534" s="172">
        <v>4.1008867175085166</v>
      </c>
      <c r="U534" s="173">
        <v>4.7902065058645853</v>
      </c>
      <c r="V534" s="225">
        <v>33.969828929999998</v>
      </c>
    </row>
    <row r="535" spans="1:22" x14ac:dyDescent="0.2">
      <c r="A535" s="226">
        <v>42885</v>
      </c>
      <c r="B535" s="171">
        <v>0.8118201327701936</v>
      </c>
      <c r="C535" s="172">
        <v>2.6863149752645477</v>
      </c>
      <c r="D535" s="172">
        <v>2.6804427404921549</v>
      </c>
      <c r="E535" s="172">
        <v>4.5163533239581941</v>
      </c>
      <c r="F535" s="172">
        <v>4.4935043592815038</v>
      </c>
      <c r="G535" s="172">
        <v>3.2373372631675759</v>
      </c>
      <c r="H535" s="172">
        <v>2.8728975073136107</v>
      </c>
      <c r="I535" s="172">
        <v>3.1417805617435364</v>
      </c>
      <c r="J535" s="172">
        <v>3.2494513097569815</v>
      </c>
      <c r="K535" s="173">
        <v>3.9537451725499091</v>
      </c>
      <c r="L535" s="171">
        <v>0.79831945696744588</v>
      </c>
      <c r="M535" s="172">
        <v>3.4029002657426486</v>
      </c>
      <c r="N535" s="172">
        <v>3.3339291902276931</v>
      </c>
      <c r="O535" s="172">
        <v>5.3739758150678254</v>
      </c>
      <c r="P535" s="172">
        <v>5.1888209959949956</v>
      </c>
      <c r="Q535" s="172">
        <v>3.4559488224488795</v>
      </c>
      <c r="R535" s="172">
        <v>3.6502882486913433</v>
      </c>
      <c r="S535" s="172">
        <v>4.086755943609945</v>
      </c>
      <c r="T535" s="172">
        <v>4.150944607940672</v>
      </c>
      <c r="U535" s="173">
        <v>4.9395315192579448</v>
      </c>
      <c r="V535" s="225">
        <v>28.16123722</v>
      </c>
    </row>
    <row r="536" spans="1:22" x14ac:dyDescent="0.2">
      <c r="A536" s="226">
        <v>42886</v>
      </c>
      <c r="B536" s="171">
        <v>0.8118201327701936</v>
      </c>
      <c r="C536" s="172">
        <v>2.657200674944701</v>
      </c>
      <c r="D536" s="172">
        <v>2.6887305715314449</v>
      </c>
      <c r="E536" s="172">
        <v>4.5635402418046418</v>
      </c>
      <c r="F536" s="172">
        <v>4.4732642038807784</v>
      </c>
      <c r="G536" s="172">
        <v>3.2367582604063765</v>
      </c>
      <c r="H536" s="172">
        <v>2.8407143515795914</v>
      </c>
      <c r="I536" s="172">
        <v>3.0948526721087775</v>
      </c>
      <c r="J536" s="172">
        <v>3.2082283669573508</v>
      </c>
      <c r="K536" s="173">
        <v>3.8448559113702756</v>
      </c>
      <c r="L536" s="171">
        <v>0.79831945696744588</v>
      </c>
      <c r="M536" s="172">
        <v>3.3774380928174828</v>
      </c>
      <c r="N536" s="172">
        <v>3.3317599799745872</v>
      </c>
      <c r="O536" s="172">
        <v>5.4386343168899183</v>
      </c>
      <c r="P536" s="172">
        <v>5.1774098474788577</v>
      </c>
      <c r="Q536" s="172">
        <v>3.4561282845878396</v>
      </c>
      <c r="R536" s="172">
        <v>3.6823673476890613</v>
      </c>
      <c r="S536" s="172">
        <v>4.048778236399813</v>
      </c>
      <c r="T536" s="172">
        <v>4.1217109948179385</v>
      </c>
      <c r="U536" s="173">
        <v>4.8489299358889548</v>
      </c>
      <c r="V536" s="225">
        <v>36.647385509999999</v>
      </c>
    </row>
    <row r="537" spans="1:22" x14ac:dyDescent="0.2">
      <c r="A537" s="226">
        <v>42887</v>
      </c>
      <c r="B537" s="171">
        <v>0.8118201327701936</v>
      </c>
      <c r="C537" s="172">
        <v>2.6665468555780762</v>
      </c>
      <c r="D537" s="172">
        <v>2.6697433824530381</v>
      </c>
      <c r="E537" s="172">
        <v>4.5286696130994919</v>
      </c>
      <c r="F537" s="172">
        <v>4.518746765716112</v>
      </c>
      <c r="G537" s="172">
        <v>3.2365523439034973</v>
      </c>
      <c r="H537" s="172">
        <v>2.8470203337610589</v>
      </c>
      <c r="I537" s="172">
        <v>3.2574525062358561</v>
      </c>
      <c r="J537" s="172">
        <v>3.3596320617161104</v>
      </c>
      <c r="K537" s="173">
        <v>3.8498430302522322</v>
      </c>
      <c r="L537" s="171">
        <v>0.79831945696744588</v>
      </c>
      <c r="M537" s="172">
        <v>3.3931334876048358</v>
      </c>
      <c r="N537" s="172">
        <v>3.3570432465846261</v>
      </c>
      <c r="O537" s="172">
        <v>5.3860864755062474</v>
      </c>
      <c r="P537" s="172">
        <v>5.1829412016519401</v>
      </c>
      <c r="Q537" s="172">
        <v>3.4560944490116712</v>
      </c>
      <c r="R537" s="172">
        <v>3.61891387346988</v>
      </c>
      <c r="S537" s="172">
        <v>4.1901258040140101</v>
      </c>
      <c r="T537" s="172">
        <v>4.2423785730530996</v>
      </c>
      <c r="U537" s="173">
        <v>4.8433764458010637</v>
      </c>
      <c r="V537" s="225">
        <v>30.72252379</v>
      </c>
    </row>
    <row r="538" spans="1:22" x14ac:dyDescent="0.2">
      <c r="A538" s="226">
        <v>42891</v>
      </c>
      <c r="B538" s="171">
        <v>0.8118201327701936</v>
      </c>
      <c r="C538" s="172">
        <v>2.6683766243925939</v>
      </c>
      <c r="D538" s="172">
        <v>2.6946043588428199</v>
      </c>
      <c r="E538" s="172">
        <v>4.4928712678001386</v>
      </c>
      <c r="F538" s="172">
        <v>4.4876634130605115</v>
      </c>
      <c r="G538" s="172">
        <v>3.2366634902632674</v>
      </c>
      <c r="H538" s="172">
        <v>2.8659523099370676</v>
      </c>
      <c r="I538" s="172">
        <v>3.1521976098460178</v>
      </c>
      <c r="J538" s="172">
        <v>3.2702136327043596</v>
      </c>
      <c r="K538" s="173">
        <v>3.8448744996434621</v>
      </c>
      <c r="L538" s="171">
        <v>0.79831945696744588</v>
      </c>
      <c r="M538" s="172">
        <v>3.4457169808013077</v>
      </c>
      <c r="N538" s="172">
        <v>3.338314507186356</v>
      </c>
      <c r="O538" s="172">
        <v>5.3790546322615</v>
      </c>
      <c r="P538" s="172">
        <v>5.1637626709074995</v>
      </c>
      <c r="Q538" s="172">
        <v>3.4559375712383815</v>
      </c>
      <c r="R538" s="172">
        <v>3.6931498252131925</v>
      </c>
      <c r="S538" s="172">
        <v>4.1935550003497957</v>
      </c>
      <c r="T538" s="172">
        <v>4.284018907114965</v>
      </c>
      <c r="U538" s="173">
        <v>4.5137211567628732</v>
      </c>
      <c r="V538" s="225">
        <v>34.503121100000001</v>
      </c>
    </row>
    <row r="539" spans="1:22" x14ac:dyDescent="0.2">
      <c r="A539" s="226">
        <v>42892</v>
      </c>
      <c r="B539" s="171">
        <v>0.8118201327701936</v>
      </c>
      <c r="C539" s="172">
        <v>2.6887205276294046</v>
      </c>
      <c r="D539" s="172">
        <v>2.6770617543988591</v>
      </c>
      <c r="E539" s="172">
        <v>4.5594480063437119</v>
      </c>
      <c r="F539" s="172">
        <v>4.5595893090435506</v>
      </c>
      <c r="G539" s="172">
        <v>3.2366446075557498</v>
      </c>
      <c r="H539" s="172">
        <v>2.8455279434637948</v>
      </c>
      <c r="I539" s="172">
        <v>3.1487797181225337</v>
      </c>
      <c r="J539" s="172">
        <v>3.2711244789385447</v>
      </c>
      <c r="K539" s="173">
        <v>3.8350165551945969</v>
      </c>
      <c r="L539" s="171">
        <v>0.79831945696744588</v>
      </c>
      <c r="M539" s="172">
        <v>3.4567771654576318</v>
      </c>
      <c r="N539" s="172">
        <v>3.2352050151478013</v>
      </c>
      <c r="O539" s="172">
        <v>5.4230157106373227</v>
      </c>
      <c r="P539" s="172">
        <v>5.2331666831197703</v>
      </c>
      <c r="Q539" s="172">
        <v>3.4607482819969775</v>
      </c>
      <c r="R539" s="172">
        <v>3.5924738058660801</v>
      </c>
      <c r="S539" s="172">
        <v>4.1764978142587825</v>
      </c>
      <c r="T539" s="172">
        <v>4.29455343299301</v>
      </c>
      <c r="U539" s="173">
        <v>4.8969549093797307</v>
      </c>
      <c r="V539" s="225">
        <v>25.867148629999999</v>
      </c>
    </row>
    <row r="540" spans="1:22" x14ac:dyDescent="0.2">
      <c r="A540" s="226">
        <v>42893</v>
      </c>
      <c r="B540" s="171">
        <v>0.8118201327701936</v>
      </c>
      <c r="C540" s="172">
        <v>2.6458046396919257</v>
      </c>
      <c r="D540" s="172">
        <v>2.6781026417808746</v>
      </c>
      <c r="E540" s="172">
        <v>4.5264023962528448</v>
      </c>
      <c r="F540" s="172">
        <v>4.5043111754883594</v>
      </c>
      <c r="G540" s="172">
        <v>3.2367259461651159</v>
      </c>
      <c r="H540" s="172">
        <v>2.8481244768440526</v>
      </c>
      <c r="I540" s="172">
        <v>3.1124548034952753</v>
      </c>
      <c r="J540" s="172">
        <v>3.2512745346078198</v>
      </c>
      <c r="K540" s="173">
        <v>3.8334733550598288</v>
      </c>
      <c r="L540" s="171">
        <v>0.79831945696744588</v>
      </c>
      <c r="M540" s="172">
        <v>3.3991223296870867</v>
      </c>
      <c r="N540" s="172">
        <v>3.3019691666068405</v>
      </c>
      <c r="O540" s="172">
        <v>5.412904913694021</v>
      </c>
      <c r="P540" s="172">
        <v>5.1824369294663581</v>
      </c>
      <c r="Q540" s="172">
        <v>3.455971237694289</v>
      </c>
      <c r="R540" s="172">
        <v>3.5877552301232334</v>
      </c>
      <c r="S540" s="172">
        <v>4.0286443519193265</v>
      </c>
      <c r="T540" s="172">
        <v>4.1476339829071227</v>
      </c>
      <c r="U540" s="173">
        <v>4.151069976772388</v>
      </c>
      <c r="V540" s="225">
        <v>21.35239614</v>
      </c>
    </row>
    <row r="541" spans="1:22" x14ac:dyDescent="0.2">
      <c r="A541" s="226">
        <v>42894</v>
      </c>
      <c r="B541" s="171">
        <v>0.8118201327701936</v>
      </c>
      <c r="C541" s="172">
        <v>2.7338990379013728</v>
      </c>
      <c r="D541" s="172">
        <v>2.6808030492705996</v>
      </c>
      <c r="E541" s="172">
        <v>4.5298179331428532</v>
      </c>
      <c r="F541" s="172">
        <v>4.5699860159524137</v>
      </c>
      <c r="G541" s="172">
        <v>3.2126738624892797</v>
      </c>
      <c r="H541" s="172">
        <v>2.8622496097644818</v>
      </c>
      <c r="I541" s="172">
        <v>3.2551483185195793</v>
      </c>
      <c r="J541" s="172">
        <v>3.3976454014319231</v>
      </c>
      <c r="K541" s="173">
        <v>3.8889567356564916</v>
      </c>
      <c r="L541" s="171">
        <v>0.79831945696744588</v>
      </c>
      <c r="M541" s="172">
        <v>3.4723702559964971</v>
      </c>
      <c r="N541" s="172">
        <v>3.3821147365464079</v>
      </c>
      <c r="O541" s="172">
        <v>5.3945288046480471</v>
      </c>
      <c r="P541" s="172">
        <v>5.2300549655848716</v>
      </c>
      <c r="Q541" s="172">
        <v>3.4559675540504613</v>
      </c>
      <c r="R541" s="172">
        <v>3.6055284552468443</v>
      </c>
      <c r="S541" s="172">
        <v>4.0909418837391938</v>
      </c>
      <c r="T541" s="172">
        <v>4.2311668819084636</v>
      </c>
      <c r="U541" s="173">
        <v>4.8654968599337982</v>
      </c>
      <c r="V541" s="225">
        <v>28.401586170000002</v>
      </c>
    </row>
    <row r="542" spans="1:22" x14ac:dyDescent="0.2">
      <c r="A542" s="226">
        <v>42895</v>
      </c>
      <c r="B542" s="171">
        <v>0.8118201327701936</v>
      </c>
      <c r="C542" s="172">
        <v>2.6706769435906703</v>
      </c>
      <c r="D542" s="172">
        <v>2.9164259175314959</v>
      </c>
      <c r="E542" s="172">
        <v>4.5347119362773158</v>
      </c>
      <c r="F542" s="172">
        <v>4.5009140641388674</v>
      </c>
      <c r="G542" s="172">
        <v>3.2367986886204094</v>
      </c>
      <c r="H542" s="172">
        <v>2.8440899938265982</v>
      </c>
      <c r="I542" s="172">
        <v>3.1339194013759402</v>
      </c>
      <c r="J542" s="172">
        <v>3.2672926653612748</v>
      </c>
      <c r="K542" s="173">
        <v>3.8387319558718938</v>
      </c>
      <c r="L542" s="171">
        <v>0.79831945696744588</v>
      </c>
      <c r="M542" s="172">
        <v>3.4937736190280444</v>
      </c>
      <c r="N542" s="172">
        <v>3.6433883510545741</v>
      </c>
      <c r="O542" s="172">
        <v>5.4129137681013999</v>
      </c>
      <c r="P542" s="172">
        <v>5.1776539622203162</v>
      </c>
      <c r="Q542" s="172">
        <v>3.4560013786332302</v>
      </c>
      <c r="R542" s="172">
        <v>3.6766321278048024</v>
      </c>
      <c r="S542" s="172">
        <v>4.1515710405194302</v>
      </c>
      <c r="T542" s="172">
        <v>4.1679370702476577</v>
      </c>
      <c r="U542" s="173">
        <v>4.4778569475579681</v>
      </c>
      <c r="V542" s="225">
        <v>28.936661900000001</v>
      </c>
    </row>
    <row r="543" spans="1:22" x14ac:dyDescent="0.2">
      <c r="A543" s="226">
        <v>42898</v>
      </c>
      <c r="B543" s="171">
        <v>0.8118201327701936</v>
      </c>
      <c r="C543" s="172">
        <v>2.6714471483941145</v>
      </c>
      <c r="D543" s="172">
        <v>2.6409915644592816</v>
      </c>
      <c r="E543" s="172">
        <v>4.4930197500604407</v>
      </c>
      <c r="F543" s="172">
        <v>4.4294359776928802</v>
      </c>
      <c r="G543" s="172">
        <v>3.1636686229314428</v>
      </c>
      <c r="H543" s="172">
        <v>2.8387739361420277</v>
      </c>
      <c r="I543" s="172">
        <v>3.1320014127857543</v>
      </c>
      <c r="J543" s="172">
        <v>3.2583178000691135</v>
      </c>
      <c r="K543" s="173">
        <v>3.7756017606499475</v>
      </c>
      <c r="L543" s="171">
        <v>0.79831945696744588</v>
      </c>
      <c r="M543" s="172">
        <v>3.4947614597131298</v>
      </c>
      <c r="N543" s="172">
        <v>3.301165926281437</v>
      </c>
      <c r="O543" s="172">
        <v>5.4520772311679471</v>
      </c>
      <c r="P543" s="172">
        <v>5.1172608257711838</v>
      </c>
      <c r="Q543" s="172">
        <v>3.4366389389234047</v>
      </c>
      <c r="R543" s="172">
        <v>3.7064650020121284</v>
      </c>
      <c r="S543" s="172">
        <v>4.1872914808452615</v>
      </c>
      <c r="T543" s="172">
        <v>4.3139059763461418</v>
      </c>
      <c r="U543" s="173">
        <v>4.4241110593139084</v>
      </c>
      <c r="V543" s="225">
        <v>29.537583770000001</v>
      </c>
    </row>
    <row r="544" spans="1:22" x14ac:dyDescent="0.2">
      <c r="A544" s="226">
        <v>42899</v>
      </c>
      <c r="B544" s="171">
        <v>0.8118201327701936</v>
      </c>
      <c r="C544" s="172">
        <v>2.663278323817825</v>
      </c>
      <c r="D544" s="172">
        <v>2.6513866801231103</v>
      </c>
      <c r="E544" s="172">
        <v>4.4996194875054547</v>
      </c>
      <c r="F544" s="172">
        <v>4.4553308186656047</v>
      </c>
      <c r="G544" s="172">
        <v>3.1849476851828085</v>
      </c>
      <c r="H544" s="172">
        <v>2.8224265883907278</v>
      </c>
      <c r="I544" s="172">
        <v>3.1252475216063962</v>
      </c>
      <c r="J544" s="172">
        <v>3.2516521100939308</v>
      </c>
      <c r="K544" s="173">
        <v>3.7747670069900265</v>
      </c>
      <c r="L544" s="171">
        <v>0.79831945696744588</v>
      </c>
      <c r="M544" s="172">
        <v>3.4995303004466241</v>
      </c>
      <c r="N544" s="172">
        <v>3.2758175718031324</v>
      </c>
      <c r="O544" s="172">
        <v>5.4572898189632015</v>
      </c>
      <c r="P544" s="172">
        <v>5.138896893669159</v>
      </c>
      <c r="Q544" s="172">
        <v>3.4545421480411176</v>
      </c>
      <c r="R544" s="172">
        <v>3.6992238934665997</v>
      </c>
      <c r="S544" s="172">
        <v>4.1887807989698569</v>
      </c>
      <c r="T544" s="172">
        <v>4.3336467322487371</v>
      </c>
      <c r="U544" s="173">
        <v>4.7458248124212989</v>
      </c>
      <c r="V544" s="225">
        <v>33.580802079999998</v>
      </c>
    </row>
    <row r="545" spans="1:22" x14ac:dyDescent="0.2">
      <c r="A545" s="226">
        <v>42900</v>
      </c>
      <c r="B545" s="171">
        <v>0.8118201327701936</v>
      </c>
      <c r="C545" s="172">
        <v>2.7536291434608215</v>
      </c>
      <c r="D545" s="172">
        <v>2.6314144276611566</v>
      </c>
      <c r="E545" s="172">
        <v>4.4914255393732265</v>
      </c>
      <c r="F545" s="172">
        <v>4.435944694011285</v>
      </c>
      <c r="G545" s="172">
        <v>3.178873450634832</v>
      </c>
      <c r="H545" s="172">
        <v>2.8643182571529735</v>
      </c>
      <c r="I545" s="172">
        <v>3.1042398804396827</v>
      </c>
      <c r="J545" s="172">
        <v>3.2078051318272154</v>
      </c>
      <c r="K545" s="173">
        <v>3.7577790281969712</v>
      </c>
      <c r="L545" s="171">
        <v>0.79831945696744588</v>
      </c>
      <c r="M545" s="172">
        <v>3.4397520628130067</v>
      </c>
      <c r="N545" s="172">
        <v>3.2935489861803737</v>
      </c>
      <c r="O545" s="172">
        <v>5.4216590818155543</v>
      </c>
      <c r="P545" s="172">
        <v>5.0909224275925942</v>
      </c>
      <c r="Q545" s="172">
        <v>3.4280399876344898</v>
      </c>
      <c r="R545" s="172">
        <v>3.7427704748081188</v>
      </c>
      <c r="S545" s="172">
        <v>4.1197870369823004</v>
      </c>
      <c r="T545" s="172">
        <v>4.1302306383257772</v>
      </c>
      <c r="U545" s="173">
        <v>4.7707149375442715</v>
      </c>
      <c r="V545" s="225">
        <v>32.04158881</v>
      </c>
    </row>
    <row r="546" spans="1:22" x14ac:dyDescent="0.2">
      <c r="A546" s="226">
        <v>42901</v>
      </c>
      <c r="B546" s="171">
        <v>0.8118201327701936</v>
      </c>
      <c r="C546" s="172">
        <v>2.6738749620900628</v>
      </c>
      <c r="D546" s="172">
        <v>2.6713181886630766</v>
      </c>
      <c r="E546" s="172">
        <v>4.4933028767312546</v>
      </c>
      <c r="F546" s="172">
        <v>4.414700962671942</v>
      </c>
      <c r="G546" s="172">
        <v>3.1878465083619814</v>
      </c>
      <c r="H546" s="172">
        <v>2.8211394220955541</v>
      </c>
      <c r="I546" s="172">
        <v>3.0970806904528763</v>
      </c>
      <c r="J546" s="172">
        <v>3.1930745656132076</v>
      </c>
      <c r="K546" s="173">
        <v>3.7565704643405993</v>
      </c>
      <c r="L546" s="171">
        <v>0.79831945696744588</v>
      </c>
      <c r="M546" s="172">
        <v>3.3554060275647402</v>
      </c>
      <c r="N546" s="172">
        <v>3.3400015591695116</v>
      </c>
      <c r="O546" s="172">
        <v>5.4460041150811831</v>
      </c>
      <c r="P546" s="172">
        <v>5.1106621068281362</v>
      </c>
      <c r="Q546" s="172">
        <v>3.4557573714962153</v>
      </c>
      <c r="R546" s="172">
        <v>3.6783549702152456</v>
      </c>
      <c r="S546" s="172">
        <v>4.0484025148858631</v>
      </c>
      <c r="T546" s="172">
        <v>4.0989448330178444</v>
      </c>
      <c r="U546" s="173">
        <v>5.0752112787598165</v>
      </c>
      <c r="V546" s="225">
        <v>27.347232129999998</v>
      </c>
    </row>
    <row r="547" spans="1:22" x14ac:dyDescent="0.2">
      <c r="A547" s="226">
        <v>42902</v>
      </c>
      <c r="B547" s="171">
        <v>0.8118201327701936</v>
      </c>
      <c r="C547" s="172">
        <v>2.6721389066317847</v>
      </c>
      <c r="D547" s="172">
        <v>2.6568463721197451</v>
      </c>
      <c r="E547" s="172">
        <v>4.4973030374261258</v>
      </c>
      <c r="F547" s="172">
        <v>4.4447584358626697</v>
      </c>
      <c r="G547" s="172">
        <v>3.1639626401346477</v>
      </c>
      <c r="H547" s="172">
        <v>2.8326585920291256</v>
      </c>
      <c r="I547" s="172">
        <v>3.0676152902475247</v>
      </c>
      <c r="J547" s="172">
        <v>3.240172553706743</v>
      </c>
      <c r="K547" s="173">
        <v>3.8181524624022467</v>
      </c>
      <c r="L547" s="171">
        <v>0.79831945696744588</v>
      </c>
      <c r="M547" s="172">
        <v>3.3497134427349722</v>
      </c>
      <c r="N547" s="172">
        <v>3.2902873763018405</v>
      </c>
      <c r="O547" s="172">
        <v>5.4590043075223136</v>
      </c>
      <c r="P547" s="172">
        <v>5.0976394297040928</v>
      </c>
      <c r="Q547" s="172">
        <v>3.4358869895379676</v>
      </c>
      <c r="R547" s="172">
        <v>3.5723397767244349</v>
      </c>
      <c r="S547" s="172">
        <v>4.1193594485800098</v>
      </c>
      <c r="T547" s="172">
        <v>4.2152043106913739</v>
      </c>
      <c r="U547" s="173">
        <v>4.8030684224357332</v>
      </c>
      <c r="V547" s="225">
        <v>26.389258349999999</v>
      </c>
    </row>
    <row r="548" spans="1:22" x14ac:dyDescent="0.2">
      <c r="A548" s="226">
        <v>42905</v>
      </c>
      <c r="B548" s="171">
        <v>0.8118201327701936</v>
      </c>
      <c r="C548" s="172">
        <v>2.6065387419051387</v>
      </c>
      <c r="D548" s="172">
        <v>2.5933743726072196</v>
      </c>
      <c r="E548" s="172">
        <v>4.3936652888007126</v>
      </c>
      <c r="F548" s="172">
        <v>4.358055728294211</v>
      </c>
      <c r="G548" s="172">
        <v>3.0989134224893164</v>
      </c>
      <c r="H548" s="172">
        <v>2.7903628877046822</v>
      </c>
      <c r="I548" s="172">
        <v>3.0500064546461418</v>
      </c>
      <c r="J548" s="172">
        <v>3.1441149142715483</v>
      </c>
      <c r="K548" s="173">
        <v>3.7227583434206331</v>
      </c>
      <c r="L548" s="171">
        <v>0.79831945696744588</v>
      </c>
      <c r="M548" s="172">
        <v>3.4195817668935651</v>
      </c>
      <c r="N548" s="172">
        <v>3.2940504091331246</v>
      </c>
      <c r="O548" s="172">
        <v>5.4238615737963132</v>
      </c>
      <c r="P548" s="172">
        <v>5.1309639855229845</v>
      </c>
      <c r="Q548" s="172">
        <v>3.4357275406016416</v>
      </c>
      <c r="R548" s="172">
        <v>3.6558655713350965</v>
      </c>
      <c r="S548" s="172">
        <v>4.1762901295847685</v>
      </c>
      <c r="T548" s="172">
        <v>4.0513645526671889</v>
      </c>
      <c r="U548" s="173">
        <v>5.1332208035016196</v>
      </c>
      <c r="V548" s="225">
        <v>28.65114955</v>
      </c>
    </row>
    <row r="549" spans="1:22" x14ac:dyDescent="0.2">
      <c r="A549" s="226">
        <v>42906</v>
      </c>
      <c r="B549" s="171">
        <v>0.8118201327701936</v>
      </c>
      <c r="C549" s="172">
        <v>2.6853592779919824</v>
      </c>
      <c r="D549" s="172">
        <v>2.6578214706196306</v>
      </c>
      <c r="E549" s="172">
        <v>4.4601866649662227</v>
      </c>
      <c r="F549" s="172">
        <v>4.4240575041991672</v>
      </c>
      <c r="G549" s="172">
        <v>3.1870344218250781</v>
      </c>
      <c r="H549" s="172">
        <v>2.7988696301976903</v>
      </c>
      <c r="I549" s="172">
        <v>3.1142547351490268</v>
      </c>
      <c r="J549" s="172">
        <v>3.2272665825092739</v>
      </c>
      <c r="K549" s="173">
        <v>3.8080627997576357</v>
      </c>
      <c r="L549" s="171">
        <v>0.79831945696744588</v>
      </c>
      <c r="M549" s="172">
        <v>3.4313695922087191</v>
      </c>
      <c r="N549" s="172">
        <v>3.2958684881322937</v>
      </c>
      <c r="O549" s="172">
        <v>5.4287014086738763</v>
      </c>
      <c r="P549" s="172">
        <v>5.1029691439310083</v>
      </c>
      <c r="Q549" s="172">
        <v>3.4456268070069722</v>
      </c>
      <c r="R549" s="172">
        <v>3.653118082787957</v>
      </c>
      <c r="S549" s="172">
        <v>4.1831106586514641</v>
      </c>
      <c r="T549" s="172">
        <v>4.2196206993973027</v>
      </c>
      <c r="U549" s="173">
        <v>5.134436974750785</v>
      </c>
      <c r="V549" s="225">
        <v>34.858280190000002</v>
      </c>
    </row>
    <row r="550" spans="1:22" x14ac:dyDescent="0.2">
      <c r="A550" s="226">
        <v>42907</v>
      </c>
      <c r="B550" s="171">
        <v>0.8118201327701936</v>
      </c>
      <c r="C550" s="172">
        <v>2.8342589016217796</v>
      </c>
      <c r="D550" s="172">
        <v>2.573648450822521</v>
      </c>
      <c r="E550" s="172">
        <v>4.4333008322290803</v>
      </c>
      <c r="F550" s="172">
        <v>4.4281334131765266</v>
      </c>
      <c r="G550" s="172">
        <v>3.1099791007122857</v>
      </c>
      <c r="H550" s="172">
        <v>2.9052403440829253</v>
      </c>
      <c r="I550" s="172">
        <v>2.9838639841767476</v>
      </c>
      <c r="J550" s="172">
        <v>3.0906965369322945</v>
      </c>
      <c r="K550" s="173">
        <v>3.7317663230254623</v>
      </c>
      <c r="L550" s="171">
        <v>0.79831945696744588</v>
      </c>
      <c r="M550" s="172">
        <v>3.616429939018623</v>
      </c>
      <c r="N550" s="172">
        <v>3.2106395270989601</v>
      </c>
      <c r="O550" s="172">
        <v>5.4316087605363919</v>
      </c>
      <c r="P550" s="172">
        <v>5.092653118345642</v>
      </c>
      <c r="Q550" s="172">
        <v>3.3906077968449462</v>
      </c>
      <c r="R550" s="172">
        <v>3.742918981156707</v>
      </c>
      <c r="S550" s="172">
        <v>4.0686963026424108</v>
      </c>
      <c r="T550" s="172">
        <v>4.0903413097515395</v>
      </c>
      <c r="U550" s="173">
        <v>5.0618716580085179</v>
      </c>
      <c r="V550" s="225">
        <v>31.35833014</v>
      </c>
    </row>
    <row r="551" spans="1:22" x14ac:dyDescent="0.2">
      <c r="A551" s="226">
        <v>42908</v>
      </c>
      <c r="B551" s="171">
        <v>0.8118201327701936</v>
      </c>
      <c r="C551" s="172">
        <v>2.6673011440753749</v>
      </c>
      <c r="D551" s="172">
        <v>2.6803867925530716</v>
      </c>
      <c r="E551" s="172">
        <v>4.4663425777091863</v>
      </c>
      <c r="F551" s="172">
        <v>4.4669766264809594</v>
      </c>
      <c r="G551" s="172">
        <v>3.1885167087314534</v>
      </c>
      <c r="H551" s="172">
        <v>2.8570386238266723</v>
      </c>
      <c r="I551" s="172">
        <v>3.1247258363204438</v>
      </c>
      <c r="J551" s="172">
        <v>3.250320628161572</v>
      </c>
      <c r="K551" s="173">
        <v>3.8051178063881097</v>
      </c>
      <c r="L551" s="171">
        <v>0.79831945696744588</v>
      </c>
      <c r="M551" s="172">
        <v>3.3915068778467812</v>
      </c>
      <c r="N551" s="172">
        <v>3.3014297715098415</v>
      </c>
      <c r="O551" s="172">
        <v>5.4897092261776637</v>
      </c>
      <c r="P551" s="172">
        <v>5.147673669102927</v>
      </c>
      <c r="Q551" s="172">
        <v>3.4561699700103454</v>
      </c>
      <c r="R551" s="172">
        <v>3.6809043418476897</v>
      </c>
      <c r="S551" s="172">
        <v>4.1468667887514874</v>
      </c>
      <c r="T551" s="172">
        <v>4.1571115071513587</v>
      </c>
      <c r="U551" s="173">
        <v>5.1195893989721215</v>
      </c>
      <c r="V551" s="225">
        <v>26.126989940000001</v>
      </c>
    </row>
    <row r="552" spans="1:22" x14ac:dyDescent="0.2">
      <c r="A552" s="226">
        <v>42909</v>
      </c>
      <c r="B552" s="171">
        <v>0.8118201327701936</v>
      </c>
      <c r="C552" s="172">
        <v>2.6974526342010412</v>
      </c>
      <c r="D552" s="172">
        <v>2.6397360323388521</v>
      </c>
      <c r="E552" s="172">
        <v>4.4674671662175749</v>
      </c>
      <c r="F552" s="172">
        <v>4.4539087548734786</v>
      </c>
      <c r="G552" s="172">
        <v>3.1880317462225665</v>
      </c>
      <c r="H552" s="172">
        <v>2.8400163884889551</v>
      </c>
      <c r="I552" s="172">
        <v>3.1238155166758288</v>
      </c>
      <c r="J552" s="172">
        <v>3.2087086556769906</v>
      </c>
      <c r="K552" s="173">
        <v>3.7845485130335845</v>
      </c>
      <c r="L552" s="171">
        <v>0.79831945696744588</v>
      </c>
      <c r="M552" s="172">
        <v>3.3951468430394698</v>
      </c>
      <c r="N552" s="172">
        <v>3.328285446990527</v>
      </c>
      <c r="O552" s="172">
        <v>5.471826027554858</v>
      </c>
      <c r="P552" s="172">
        <v>5.1476325720315108</v>
      </c>
      <c r="Q552" s="172">
        <v>3.4503604789358242</v>
      </c>
      <c r="R552" s="172">
        <v>3.6789672705415888</v>
      </c>
      <c r="S552" s="172">
        <v>4.0151319008586661</v>
      </c>
      <c r="T552" s="172">
        <v>4.110366529704776</v>
      </c>
      <c r="U552" s="173">
        <v>5.2064729713560451</v>
      </c>
      <c r="V552" s="225">
        <v>33.976865330000003</v>
      </c>
    </row>
    <row r="553" spans="1:22" x14ac:dyDescent="0.2">
      <c r="A553" s="226">
        <v>42913</v>
      </c>
      <c r="B553" s="171">
        <v>0.8118201327701936</v>
      </c>
      <c r="C553" s="172">
        <v>2.7430243315438352</v>
      </c>
      <c r="D553" s="172">
        <v>2.6702806154667247</v>
      </c>
      <c r="E553" s="172">
        <v>4.5564205297700511</v>
      </c>
      <c r="F553" s="172">
        <v>4.522768866414161</v>
      </c>
      <c r="G553" s="172">
        <v>3.2360699276137743</v>
      </c>
      <c r="H553" s="172">
        <v>2.8791785507806438</v>
      </c>
      <c r="I553" s="172">
        <v>3.2133609854877498</v>
      </c>
      <c r="J553" s="172">
        <v>3.3416419773539383</v>
      </c>
      <c r="K553" s="173">
        <v>3.919560922963806</v>
      </c>
      <c r="L553" s="171">
        <v>0.79831945696744588</v>
      </c>
      <c r="M553" s="172">
        <v>3.4365073278669906</v>
      </c>
      <c r="N553" s="172">
        <v>3.2531400076538266</v>
      </c>
      <c r="O553" s="172">
        <v>5.5384336655206381</v>
      </c>
      <c r="P553" s="172">
        <v>5.1863403575333402</v>
      </c>
      <c r="Q553" s="172">
        <v>3.4557683695353685</v>
      </c>
      <c r="R553" s="172">
        <v>3.6959852438858731</v>
      </c>
      <c r="S553" s="172">
        <v>4.1718845862370895</v>
      </c>
      <c r="T553" s="172">
        <v>4.1804657853052278</v>
      </c>
      <c r="U553" s="173">
        <v>5.2199769936918576</v>
      </c>
      <c r="V553" s="225">
        <v>31.113613260000001</v>
      </c>
    </row>
    <row r="554" spans="1:22" x14ac:dyDescent="0.2">
      <c r="A554" s="226">
        <v>42914</v>
      </c>
      <c r="B554" s="171">
        <v>0.8118201327701936</v>
      </c>
      <c r="C554" s="172">
        <v>2.7099437219680729</v>
      </c>
      <c r="D554" s="172">
        <v>2.676298372277397</v>
      </c>
      <c r="E554" s="172">
        <v>4.5609742160070628</v>
      </c>
      <c r="F554" s="172">
        <v>4.569469683293879</v>
      </c>
      <c r="G554" s="172">
        <v>3.2367043608862311</v>
      </c>
      <c r="H554" s="172">
        <v>2.9504792656832333</v>
      </c>
      <c r="I554" s="172">
        <v>3.2580362383271138</v>
      </c>
      <c r="J554" s="172">
        <v>3.2485968617562349</v>
      </c>
      <c r="K554" s="173">
        <v>4.0112500747253623</v>
      </c>
      <c r="L554" s="171">
        <v>0.79831945696744588</v>
      </c>
      <c r="M554" s="172">
        <v>3.417732935702285</v>
      </c>
      <c r="N554" s="172">
        <v>3.2646999058511139</v>
      </c>
      <c r="O554" s="172">
        <v>5.5542702061117986</v>
      </c>
      <c r="P554" s="172">
        <v>5.2388660595565328</v>
      </c>
      <c r="Q554" s="172">
        <v>3.4609399910459913</v>
      </c>
      <c r="R554" s="172">
        <v>3.7619528279983889</v>
      </c>
      <c r="S554" s="172">
        <v>4.2017839844008593</v>
      </c>
      <c r="T554" s="172">
        <v>4.107271678028277</v>
      </c>
      <c r="U554" s="173">
        <v>5.0174764888294661</v>
      </c>
      <c r="V554" s="225">
        <v>36.547722450000002</v>
      </c>
    </row>
    <row r="555" spans="1:22" x14ac:dyDescent="0.2">
      <c r="A555" s="226">
        <v>42915</v>
      </c>
      <c r="B555" s="171">
        <v>0.8118201327701936</v>
      </c>
      <c r="C555" s="172">
        <v>2.7087629615847053</v>
      </c>
      <c r="D555" s="172">
        <v>2.6789061519692829</v>
      </c>
      <c r="E555" s="172">
        <v>4.5554482701086894</v>
      </c>
      <c r="F555" s="172">
        <v>4.5196999188483549</v>
      </c>
      <c r="G555" s="172">
        <v>3.2365510168745653</v>
      </c>
      <c r="H555" s="172">
        <v>2.8635172287932122</v>
      </c>
      <c r="I555" s="172">
        <v>3.2344305752663454</v>
      </c>
      <c r="J555" s="172">
        <v>3.2863384109325922</v>
      </c>
      <c r="K555" s="173">
        <v>3.8731180263334308</v>
      </c>
      <c r="L555" s="171">
        <v>0.79831945696744588</v>
      </c>
      <c r="M555" s="172">
        <v>3.4236377720099376</v>
      </c>
      <c r="N555" s="172">
        <v>3.3698206042568457</v>
      </c>
      <c r="O555" s="172">
        <v>5.5590219412796245</v>
      </c>
      <c r="P555" s="172">
        <v>5.3299246715773387</v>
      </c>
      <c r="Q555" s="172">
        <v>3.4559768757911926</v>
      </c>
      <c r="R555" s="172">
        <v>3.671436972378189</v>
      </c>
      <c r="S555" s="172">
        <v>4.0817458153968049</v>
      </c>
      <c r="T555" s="172">
        <v>4.0894229885605426</v>
      </c>
      <c r="U555" s="173">
        <v>4.9347722632505802</v>
      </c>
      <c r="V555" s="225">
        <v>36.13599928</v>
      </c>
    </row>
    <row r="556" spans="1:22" x14ac:dyDescent="0.2">
      <c r="A556" s="226">
        <v>42916</v>
      </c>
      <c r="B556" s="171">
        <v>0.8118201327701936</v>
      </c>
      <c r="C556" s="172">
        <v>2.6532422907255846</v>
      </c>
      <c r="D556" s="172">
        <v>2.6609613611859917</v>
      </c>
      <c r="E556" s="172">
        <v>4.5737470642940323</v>
      </c>
      <c r="F556" s="172">
        <v>4.5164601493633434</v>
      </c>
      <c r="G556" s="172">
        <v>3.236553678174463</v>
      </c>
      <c r="H556" s="172">
        <v>2.8471496695915861</v>
      </c>
      <c r="I556" s="172">
        <v>3.1312105264494137</v>
      </c>
      <c r="J556" s="172">
        <v>3.2490437866412214</v>
      </c>
      <c r="K556" s="173">
        <v>3.8573159862213098</v>
      </c>
      <c r="L556" s="171">
        <v>0.79831945696744588</v>
      </c>
      <c r="M556" s="172">
        <v>3.3495615206666742</v>
      </c>
      <c r="N556" s="172">
        <v>3.349919659147266</v>
      </c>
      <c r="O556" s="172">
        <v>5.5428983459329517</v>
      </c>
      <c r="P556" s="172">
        <v>5.3527759387481799</v>
      </c>
      <c r="Q556" s="172">
        <v>3.4560873534674932</v>
      </c>
      <c r="R556" s="172">
        <v>3.6304631185302809</v>
      </c>
      <c r="S556" s="172">
        <v>4.0270806593877664</v>
      </c>
      <c r="T556" s="172">
        <v>4.0780900777529423</v>
      </c>
      <c r="U556" s="173">
        <v>4.7598839310717151</v>
      </c>
      <c r="V556" s="225">
        <v>34.705492450000001</v>
      </c>
    </row>
    <row r="557" spans="1:22" x14ac:dyDescent="0.2">
      <c r="A557" s="226" t="s">
        <v>433</v>
      </c>
      <c r="B557" s="171">
        <v>0.8118201327701936</v>
      </c>
      <c r="C557" s="172">
        <v>2.6925523947443581</v>
      </c>
      <c r="D557" s="172">
        <v>2.6765293661248175</v>
      </c>
      <c r="E557" s="172">
        <v>4.5218566009795271</v>
      </c>
      <c r="F557" s="172">
        <v>4.4957302845284106</v>
      </c>
      <c r="G557" s="172">
        <v>3.2372808775196624</v>
      </c>
      <c r="H557" s="172">
        <v>2.8585999794892598</v>
      </c>
      <c r="I557" s="172">
        <v>3.1298650468520792</v>
      </c>
      <c r="J557" s="172">
        <v>3.2352486384698764</v>
      </c>
      <c r="K557" s="173">
        <v>3.939065194064034</v>
      </c>
      <c r="L557" s="171">
        <v>0.79831945696744588</v>
      </c>
      <c r="M557" s="172">
        <v>3.4033882246137708</v>
      </c>
      <c r="N557" s="172">
        <v>3.3640207135279794</v>
      </c>
      <c r="O557" s="172">
        <v>5.5195333728634068</v>
      </c>
      <c r="P557" s="172">
        <v>5.3174088987696893</v>
      </c>
      <c r="Q557" s="172">
        <v>3.4560692691967634</v>
      </c>
      <c r="R557" s="172">
        <v>3.7070835655473595</v>
      </c>
      <c r="S557" s="172">
        <v>4.0259416664893379</v>
      </c>
      <c r="T557" s="172">
        <v>4.0782230925584066</v>
      </c>
      <c r="U557" s="173">
        <v>4.6490700515680583</v>
      </c>
      <c r="V557" s="225">
        <v>35.040416739999998</v>
      </c>
    </row>
    <row r="558" spans="1:22" x14ac:dyDescent="0.2">
      <c r="A558" s="226" t="s">
        <v>434</v>
      </c>
      <c r="B558" s="171">
        <v>0.8118201327701936</v>
      </c>
      <c r="C558" s="172">
        <v>2.6602741262104508</v>
      </c>
      <c r="D558" s="172">
        <v>2.6657442778880527</v>
      </c>
      <c r="E558" s="172">
        <v>4.5332763580388233</v>
      </c>
      <c r="F558" s="172">
        <v>4.5000843786655533</v>
      </c>
      <c r="G558" s="172">
        <v>3.2365897089796327</v>
      </c>
      <c r="H558" s="172">
        <v>2.834154488982719</v>
      </c>
      <c r="I558" s="172">
        <v>3.1814780966204905</v>
      </c>
      <c r="J558" s="172">
        <v>3.2754302246482694</v>
      </c>
      <c r="K558" s="173">
        <v>3.8606735174913398</v>
      </c>
      <c r="L558" s="171">
        <v>0.79831945696744588</v>
      </c>
      <c r="M558" s="172">
        <v>3.3467354757805059</v>
      </c>
      <c r="N558" s="172">
        <v>3.2613383294834026</v>
      </c>
      <c r="O558" s="172">
        <v>5.5222811487278216</v>
      </c>
      <c r="P558" s="172">
        <v>5.2767781348804883</v>
      </c>
      <c r="Q558" s="172">
        <v>3.4559359559878793</v>
      </c>
      <c r="R558" s="172">
        <v>3.5322012933534643</v>
      </c>
      <c r="S558" s="172">
        <v>4.0300509859970814</v>
      </c>
      <c r="T558" s="172">
        <v>4.0748724644074574</v>
      </c>
      <c r="U558" s="173">
        <v>4.5839159919049193</v>
      </c>
      <c r="V558" s="225">
        <v>26.228476929999999</v>
      </c>
    </row>
    <row r="559" spans="1:22" x14ac:dyDescent="0.2">
      <c r="A559" s="226" t="s">
        <v>435</v>
      </c>
      <c r="B559" s="171">
        <v>0.8118201327701936</v>
      </c>
      <c r="C559" s="172">
        <v>2.6545413398008586</v>
      </c>
      <c r="D559" s="172">
        <v>2.6844923961480323</v>
      </c>
      <c r="E559" s="172">
        <v>4.5412266815489977</v>
      </c>
      <c r="F559" s="172">
        <v>4.4894886952553863</v>
      </c>
      <c r="G559" s="172">
        <v>3.236299989657188</v>
      </c>
      <c r="H559" s="172">
        <v>2.8353552847623757</v>
      </c>
      <c r="I559" s="172">
        <v>3.1830856777349119</v>
      </c>
      <c r="J559" s="172">
        <v>3.2760170158136939</v>
      </c>
      <c r="K559" s="173">
        <v>3.8458662727474433</v>
      </c>
      <c r="L559" s="171">
        <v>0.79831945696744588</v>
      </c>
      <c r="M559" s="172">
        <v>3.352095252486976</v>
      </c>
      <c r="N559" s="172">
        <v>3.3352933921217165</v>
      </c>
      <c r="O559" s="172">
        <v>5.5343602002828911</v>
      </c>
      <c r="P559" s="172">
        <v>5.290298864378352</v>
      </c>
      <c r="Q559" s="172">
        <v>3.4559326908824315</v>
      </c>
      <c r="R559" s="172">
        <v>3.5311747741026251</v>
      </c>
      <c r="S559" s="172">
        <v>3.9940490626401015</v>
      </c>
      <c r="T559" s="172">
        <v>4.2583773452501896</v>
      </c>
      <c r="U559" s="173">
        <v>4.5666285601407699</v>
      </c>
      <c r="V559" s="225">
        <v>39.362985639999998</v>
      </c>
    </row>
    <row r="560" spans="1:22" x14ac:dyDescent="0.2">
      <c r="A560" s="226" t="s">
        <v>436</v>
      </c>
      <c r="B560" s="171">
        <v>0.8118201327701936</v>
      </c>
      <c r="C560" s="172">
        <v>2.6731288693922126</v>
      </c>
      <c r="D560" s="172">
        <v>2.6930770834575917</v>
      </c>
      <c r="E560" s="172">
        <v>4.5304276180164758</v>
      </c>
      <c r="F560" s="172">
        <v>4.5323509259492907</v>
      </c>
      <c r="G560" s="172">
        <v>3.236835822885884</v>
      </c>
      <c r="H560" s="172">
        <v>2.8201114734728598</v>
      </c>
      <c r="I560" s="172">
        <v>3.133759803040379</v>
      </c>
      <c r="J560" s="172">
        <v>3.2332820036441183</v>
      </c>
      <c r="K560" s="173">
        <v>3.8221121456942369</v>
      </c>
      <c r="L560" s="171">
        <v>0.79831945696744588</v>
      </c>
      <c r="M560" s="172">
        <v>3.3626649069786656</v>
      </c>
      <c r="N560" s="172">
        <v>3.3502265413860393</v>
      </c>
      <c r="O560" s="172">
        <v>5.4981264764235656</v>
      </c>
      <c r="P560" s="172">
        <v>5.3308120279785145</v>
      </c>
      <c r="Q560" s="172">
        <v>3.4560571514522622</v>
      </c>
      <c r="R560" s="172">
        <v>3.6067668197301388</v>
      </c>
      <c r="S560" s="172">
        <v>3.9550994932181194</v>
      </c>
      <c r="T560" s="172">
        <v>4.2191671037605021</v>
      </c>
      <c r="U560" s="173">
        <v>4.5498174429989602</v>
      </c>
      <c r="V560" s="225">
        <v>22.74602934</v>
      </c>
    </row>
    <row r="561" spans="1:22" x14ac:dyDescent="0.2">
      <c r="A561" s="226" t="s">
        <v>437</v>
      </c>
      <c r="B561" s="171">
        <v>0.81195200739435092</v>
      </c>
      <c r="C561" s="172">
        <v>2.6916527777616128</v>
      </c>
      <c r="D561" s="172">
        <v>2.6769697006653859</v>
      </c>
      <c r="E561" s="172">
        <v>4.501696651243992</v>
      </c>
      <c r="F561" s="172">
        <v>4.5036333124182537</v>
      </c>
      <c r="G561" s="172">
        <v>3.2366920213644854</v>
      </c>
      <c r="H561" s="172">
        <v>2.8586620205450641</v>
      </c>
      <c r="I561" s="172">
        <v>3.1456343207060775</v>
      </c>
      <c r="J561" s="172">
        <v>3.2864486623652924</v>
      </c>
      <c r="K561" s="173">
        <v>3.9199013563055245</v>
      </c>
      <c r="L561" s="171">
        <v>0.79842935248757707</v>
      </c>
      <c r="M561" s="172">
        <v>3.52956910031752</v>
      </c>
      <c r="N561" s="172">
        <v>3.3446612613424658</v>
      </c>
      <c r="O561" s="172">
        <v>5.4958909204496686</v>
      </c>
      <c r="P561" s="172">
        <v>5.3088315232305314</v>
      </c>
      <c r="Q561" s="172">
        <v>3.4559680401828334</v>
      </c>
      <c r="R561" s="172">
        <v>3.702446078119467</v>
      </c>
      <c r="S561" s="172">
        <v>4.1737342744428583</v>
      </c>
      <c r="T561" s="172">
        <v>4.263736393543609</v>
      </c>
      <c r="U561" s="173">
        <v>4.6287388026588863</v>
      </c>
      <c r="V561" s="225">
        <v>27.48928854</v>
      </c>
    </row>
    <row r="562" spans="1:22" x14ac:dyDescent="0.2">
      <c r="A562" s="226" t="s">
        <v>438</v>
      </c>
      <c r="B562" s="171">
        <v>0.81195200739435092</v>
      </c>
      <c r="C562" s="172">
        <v>2.6650758979368812</v>
      </c>
      <c r="D562" s="172">
        <v>2.6729741506805764</v>
      </c>
      <c r="E562" s="172">
        <v>4.5238914685398539</v>
      </c>
      <c r="F562" s="172">
        <v>4.5926132961790405</v>
      </c>
      <c r="G562" s="172">
        <v>3.2367640240567113</v>
      </c>
      <c r="H562" s="172">
        <v>2.8397484305274174</v>
      </c>
      <c r="I562" s="172">
        <v>3.1445803206299052</v>
      </c>
      <c r="J562" s="172">
        <v>3.3738157255834786</v>
      </c>
      <c r="K562" s="173">
        <v>3.8393382923426254</v>
      </c>
      <c r="L562" s="171">
        <v>0.79842935248757707</v>
      </c>
      <c r="M562" s="172">
        <v>3.5112119511564832</v>
      </c>
      <c r="N562" s="172">
        <v>3.3398758679781397</v>
      </c>
      <c r="O562" s="172">
        <v>5.5136589555137094</v>
      </c>
      <c r="P562" s="172">
        <v>5.4072807294771366</v>
      </c>
      <c r="Q562" s="172">
        <v>3.4561360318969037</v>
      </c>
      <c r="R562" s="172">
        <v>3.6956238917735056</v>
      </c>
      <c r="S562" s="172">
        <v>4.172034696501437</v>
      </c>
      <c r="T562" s="172">
        <v>4.3472085143771428</v>
      </c>
      <c r="U562" s="173">
        <v>4.9401681304659393</v>
      </c>
      <c r="V562" s="225">
        <v>29.742338180000001</v>
      </c>
    </row>
    <row r="563" spans="1:22" x14ac:dyDescent="0.2">
      <c r="A563" s="226" t="s">
        <v>439</v>
      </c>
      <c r="B563" s="171">
        <v>0.81195200739435092</v>
      </c>
      <c r="C563" s="172">
        <v>2.6630868769336167</v>
      </c>
      <c r="D563" s="172">
        <v>2.6808844517151229</v>
      </c>
      <c r="E563" s="172">
        <v>4.5234573997809377</v>
      </c>
      <c r="F563" s="172">
        <v>4.4975593595769556</v>
      </c>
      <c r="G563" s="172">
        <v>3.236500357738632</v>
      </c>
      <c r="H563" s="172">
        <v>2.8376318450605531</v>
      </c>
      <c r="I563" s="172">
        <v>3.212523259116201</v>
      </c>
      <c r="J563" s="172">
        <v>3.3062600807759628</v>
      </c>
      <c r="K563" s="173">
        <v>3.8322651203386258</v>
      </c>
      <c r="L563" s="171">
        <v>0.79842935248757707</v>
      </c>
      <c r="M563" s="172">
        <v>3.5089686632454828</v>
      </c>
      <c r="N563" s="172">
        <v>3.3017829159542003</v>
      </c>
      <c r="O563" s="172">
        <v>5.490730819407168</v>
      </c>
      <c r="P563" s="172">
        <v>5.305362757872774</v>
      </c>
      <c r="Q563" s="172">
        <v>3.45597247505067</v>
      </c>
      <c r="R563" s="172">
        <v>3.6902046369702881</v>
      </c>
      <c r="S563" s="172">
        <v>4.2298300111831866</v>
      </c>
      <c r="T563" s="172">
        <v>4.0760270871500985</v>
      </c>
      <c r="U563" s="173">
        <v>4.9412507401422348</v>
      </c>
      <c r="V563" s="225">
        <v>35.107487689999999</v>
      </c>
    </row>
    <row r="564" spans="1:22" x14ac:dyDescent="0.2">
      <c r="A564" s="226" t="s">
        <v>440</v>
      </c>
      <c r="B564" s="171">
        <v>0.81195200739435092</v>
      </c>
      <c r="C564" s="172">
        <v>2.6627295264803585</v>
      </c>
      <c r="D564" s="172">
        <v>2.7847372132196213</v>
      </c>
      <c r="E564" s="172">
        <v>4.530364666035287</v>
      </c>
      <c r="F564" s="172">
        <v>4.4954076724798959</v>
      </c>
      <c r="G564" s="172">
        <v>3.2366112212425548</v>
      </c>
      <c r="H564" s="172">
        <v>2.8850880491818609</v>
      </c>
      <c r="I564" s="172">
        <v>3.1676536141222549</v>
      </c>
      <c r="J564" s="172">
        <v>3.2559691208755246</v>
      </c>
      <c r="K564" s="173">
        <v>3.8462831959002566</v>
      </c>
      <c r="L564" s="171">
        <v>0.79842935248757707</v>
      </c>
      <c r="M564" s="172">
        <v>3.514736329826444</v>
      </c>
      <c r="N564" s="172">
        <v>3.3733233221620087</v>
      </c>
      <c r="O564" s="172">
        <v>5.5206620698719853</v>
      </c>
      <c r="P564" s="172">
        <v>5.327781551222909</v>
      </c>
      <c r="Q564" s="172">
        <v>3.4560741616460349</v>
      </c>
      <c r="R564" s="172">
        <v>3.7251626436445413</v>
      </c>
      <c r="S564" s="172">
        <v>4.1918807101484328</v>
      </c>
      <c r="T564" s="172">
        <v>4.0461286121686255</v>
      </c>
      <c r="U564" s="173">
        <v>4.5987357250419629</v>
      </c>
      <c r="V564" s="225">
        <v>42.48860328</v>
      </c>
    </row>
    <row r="565" spans="1:22" x14ac:dyDescent="0.2">
      <c r="A565" s="226" t="s">
        <v>441</v>
      </c>
      <c r="B565" s="171">
        <v>0.81195200739435092</v>
      </c>
      <c r="C565" s="172">
        <v>2.6801295859438712</v>
      </c>
      <c r="D565" s="172">
        <v>2.673573322935721</v>
      </c>
      <c r="E565" s="172">
        <v>4.5548214150812143</v>
      </c>
      <c r="F565" s="172">
        <v>4.4838641785974414</v>
      </c>
      <c r="G565" s="172">
        <v>3.236364559401065</v>
      </c>
      <c r="H565" s="172">
        <v>2.8271410282382958</v>
      </c>
      <c r="I565" s="172">
        <v>3.2776652230839822</v>
      </c>
      <c r="J565" s="172">
        <v>3.5042765479703197</v>
      </c>
      <c r="K565" s="173">
        <v>3.9164756681986659</v>
      </c>
      <c r="L565" s="171">
        <v>0.79842935248757707</v>
      </c>
      <c r="M565" s="172">
        <v>3.5219609312055318</v>
      </c>
      <c r="N565" s="172">
        <v>3.2242761942156126</v>
      </c>
      <c r="O565" s="172">
        <v>5.5173585127664806</v>
      </c>
      <c r="P565" s="172">
        <v>5.2877747674697444</v>
      </c>
      <c r="Q565" s="172">
        <v>3.4559825123819561</v>
      </c>
      <c r="R565" s="172">
        <v>3.6006850824653687</v>
      </c>
      <c r="S565" s="172">
        <v>4.2845453493444694</v>
      </c>
      <c r="T565" s="172">
        <v>4.4604650356302828</v>
      </c>
      <c r="U565" s="173">
        <v>5.006995546300689</v>
      </c>
      <c r="V565" s="225">
        <v>42.120777769999997</v>
      </c>
    </row>
    <row r="566" spans="1:22" x14ac:dyDescent="0.2">
      <c r="A566" s="226" t="s">
        <v>442</v>
      </c>
      <c r="B566" s="171">
        <v>0.81195200739435092</v>
      </c>
      <c r="C566" s="172">
        <v>2.6857270856805089</v>
      </c>
      <c r="D566" s="172">
        <v>2.7000646344631738</v>
      </c>
      <c r="E566" s="172">
        <v>4.5038390626021449</v>
      </c>
      <c r="F566" s="172">
        <v>4.5036218570084445</v>
      </c>
      <c r="G566" s="172">
        <v>3.2366752043368394</v>
      </c>
      <c r="H566" s="172">
        <v>2.8586829664921187</v>
      </c>
      <c r="I566" s="172">
        <v>3.2183288173759577</v>
      </c>
      <c r="J566" s="172">
        <v>3.3127458056890218</v>
      </c>
      <c r="K566" s="173">
        <v>3.8317575968349802</v>
      </c>
      <c r="L566" s="171">
        <v>0.79842935248757707</v>
      </c>
      <c r="M566" s="172">
        <v>3.5224593194518685</v>
      </c>
      <c r="N566" s="172">
        <v>3.2357527579068104</v>
      </c>
      <c r="O566" s="172">
        <v>5.4894188019519312</v>
      </c>
      <c r="P566" s="172">
        <v>5.3262522730628925</v>
      </c>
      <c r="Q566" s="172">
        <v>3.4559809653991791</v>
      </c>
      <c r="R566" s="172">
        <v>3.7087349012490365</v>
      </c>
      <c r="S566" s="172">
        <v>4.2163437666425612</v>
      </c>
      <c r="T566" s="172">
        <v>4.2736348760030056</v>
      </c>
      <c r="U566" s="173">
        <v>4.9323251022418013</v>
      </c>
      <c r="V566" s="225">
        <v>35.762230760000001</v>
      </c>
    </row>
    <row r="567" spans="1:22" x14ac:dyDescent="0.2">
      <c r="A567" s="226" t="s">
        <v>443</v>
      </c>
      <c r="B567" s="171">
        <v>0.81195200739435092</v>
      </c>
      <c r="C567" s="172">
        <v>2.6845104616090292</v>
      </c>
      <c r="D567" s="172">
        <v>2.7005201252407893</v>
      </c>
      <c r="E567" s="172">
        <v>4.4981573898206904</v>
      </c>
      <c r="F567" s="172">
        <v>4.4609570526510138</v>
      </c>
      <c r="G567" s="172">
        <v>3.2363880085305583</v>
      </c>
      <c r="H567" s="172">
        <v>2.8283278687445006</v>
      </c>
      <c r="I567" s="172">
        <v>3.2088494141978252</v>
      </c>
      <c r="J567" s="172">
        <v>3.300376662083798</v>
      </c>
      <c r="K567" s="173">
        <v>3.8418730661683993</v>
      </c>
      <c r="L567" s="171">
        <v>0.79842935248757707</v>
      </c>
      <c r="M567" s="172">
        <v>3.5343431116506756</v>
      </c>
      <c r="N567" s="172">
        <v>3.3545868891528925</v>
      </c>
      <c r="O567" s="172">
        <v>5.4895542254999361</v>
      </c>
      <c r="P567" s="172">
        <v>5.2913197412686381</v>
      </c>
      <c r="Q567" s="172">
        <v>3.4557207753686239</v>
      </c>
      <c r="R567" s="172">
        <v>3.6833721699068769</v>
      </c>
      <c r="S567" s="172">
        <v>4.0028391385978948</v>
      </c>
      <c r="T567" s="172">
        <v>4.0768302202945916</v>
      </c>
      <c r="U567" s="173">
        <v>4.5960890248321027</v>
      </c>
      <c r="V567" s="225">
        <v>45.153758119999999</v>
      </c>
    </row>
    <row r="568" spans="1:22" x14ac:dyDescent="0.2">
      <c r="A568" s="226" t="s">
        <v>444</v>
      </c>
      <c r="B568" s="171">
        <v>0.81195200739435092</v>
      </c>
      <c r="C568" s="172">
        <v>2.718348592267211</v>
      </c>
      <c r="D568" s="172">
        <v>2.678538959957522</v>
      </c>
      <c r="E568" s="172">
        <v>4.4999446619109982</v>
      </c>
      <c r="F568" s="172">
        <v>4.4611141260813465</v>
      </c>
      <c r="G568" s="172">
        <v>3.2362924502921877</v>
      </c>
      <c r="H568" s="172">
        <v>2.8693584743057574</v>
      </c>
      <c r="I568" s="172">
        <v>3.2018748640493619</v>
      </c>
      <c r="J568" s="172">
        <v>3.3068983107633487</v>
      </c>
      <c r="K568" s="173">
        <v>3.8479823927338801</v>
      </c>
      <c r="L568" s="171">
        <v>0.79842935248757707</v>
      </c>
      <c r="M568" s="172">
        <v>3.4677572644730503</v>
      </c>
      <c r="N568" s="172">
        <v>3.3858085945060359</v>
      </c>
      <c r="O568" s="172">
        <v>5.4876543230783694</v>
      </c>
      <c r="P568" s="172">
        <v>5.2818778705498763</v>
      </c>
      <c r="Q568" s="172">
        <v>3.4559266107958417</v>
      </c>
      <c r="R568" s="172">
        <v>3.6261026957261002</v>
      </c>
      <c r="S568" s="172">
        <v>3.9962733626502929</v>
      </c>
      <c r="T568" s="172">
        <v>4.1257911927095599</v>
      </c>
      <c r="U568" s="173">
        <v>4.5962692113297656</v>
      </c>
      <c r="V568" s="225">
        <v>25.946941840000001</v>
      </c>
    </row>
    <row r="569" spans="1:22" x14ac:dyDescent="0.2">
      <c r="A569" s="226" t="s">
        <v>445</v>
      </c>
      <c r="B569" s="171">
        <v>0.81195200739435092</v>
      </c>
      <c r="C569" s="172">
        <v>2.6857067141840121</v>
      </c>
      <c r="D569" s="172">
        <v>2.7124216401058225</v>
      </c>
      <c r="E569" s="172">
        <v>4.4858017115181523</v>
      </c>
      <c r="F569" s="172">
        <v>4.4500409846507285</v>
      </c>
      <c r="G569" s="172">
        <v>3.2362558077210126</v>
      </c>
      <c r="H569" s="172">
        <v>2.8535857610340174</v>
      </c>
      <c r="I569" s="172">
        <v>3.1481296201856792</v>
      </c>
      <c r="J569" s="172">
        <v>3.2598513425006659</v>
      </c>
      <c r="K569" s="173">
        <v>3.8326927044238479</v>
      </c>
      <c r="L569" s="171">
        <v>0.79842935248757707</v>
      </c>
      <c r="M569" s="172">
        <v>3.5234617477297854</v>
      </c>
      <c r="N569" s="172">
        <v>3.3730759763596083</v>
      </c>
      <c r="O569" s="172">
        <v>5.7263071188752335</v>
      </c>
      <c r="P569" s="172">
        <v>5.2967072238931241</v>
      </c>
      <c r="Q569" s="172">
        <v>3.4557937660968272</v>
      </c>
      <c r="R569" s="172">
        <v>3.5567342444133452</v>
      </c>
      <c r="S569" s="172">
        <v>4.0676609906724162</v>
      </c>
      <c r="T569" s="172">
        <v>4.036115368695766</v>
      </c>
      <c r="U569" s="173">
        <v>5.266056741344495</v>
      </c>
      <c r="V569" s="225">
        <v>37.061908750000001</v>
      </c>
    </row>
    <row r="570" spans="1:22" x14ac:dyDescent="0.2">
      <c r="A570" s="226" t="s">
        <v>446</v>
      </c>
      <c r="B570" s="171">
        <v>0.81195200739435092</v>
      </c>
      <c r="C570" s="172">
        <v>2.6942117033757049</v>
      </c>
      <c r="D570" s="172">
        <v>2.6892334483735985</v>
      </c>
      <c r="E570" s="172">
        <v>4.5131896267804565</v>
      </c>
      <c r="F570" s="172">
        <v>4.4710628902692591</v>
      </c>
      <c r="G570" s="172">
        <v>3.2366063524397672</v>
      </c>
      <c r="H570" s="172">
        <v>2.8514157035428038</v>
      </c>
      <c r="I570" s="172">
        <v>3.1492023612271232</v>
      </c>
      <c r="J570" s="172">
        <v>3.2659318721621182</v>
      </c>
      <c r="K570" s="173">
        <v>3.8715440736925983</v>
      </c>
      <c r="L570" s="171">
        <v>0.79842935248757707</v>
      </c>
      <c r="M570" s="172">
        <v>3.5333383660853266</v>
      </c>
      <c r="N570" s="172">
        <v>3.3423926172926541</v>
      </c>
      <c r="O570" s="172">
        <v>5.7459312460825549</v>
      </c>
      <c r="P570" s="172">
        <v>5.308863049146292</v>
      </c>
      <c r="Q570" s="172">
        <v>3.4558360541615962</v>
      </c>
      <c r="R570" s="172">
        <v>3.5542458742443426</v>
      </c>
      <c r="S570" s="172">
        <v>4.0640584909663025</v>
      </c>
      <c r="T570" s="172">
        <v>4.0331860127492698</v>
      </c>
      <c r="U570" s="173">
        <v>4.9503404870452847</v>
      </c>
      <c r="V570" s="225">
        <v>24.10378609</v>
      </c>
    </row>
    <row r="571" spans="1:22" x14ac:dyDescent="0.2">
      <c r="A571" s="226" t="s">
        <v>447</v>
      </c>
      <c r="B571" s="171">
        <v>0.81195200739435092</v>
      </c>
      <c r="C571" s="172">
        <v>2.6884155920526247</v>
      </c>
      <c r="D571" s="172">
        <v>2.9610533290621719</v>
      </c>
      <c r="E571" s="172">
        <v>4.5145609210855167</v>
      </c>
      <c r="F571" s="172">
        <v>4.518542422074086</v>
      </c>
      <c r="G571" s="172">
        <v>3.2359611389077849</v>
      </c>
      <c r="H571" s="172">
        <v>3.4469956461655413</v>
      </c>
      <c r="I571" s="172">
        <v>3.7645181468625672</v>
      </c>
      <c r="J571" s="172">
        <v>3.7256140000720608</v>
      </c>
      <c r="K571" s="173">
        <v>3.9262966432692989</v>
      </c>
      <c r="L571" s="171">
        <v>0.79842935248757707</v>
      </c>
      <c r="M571" s="172">
        <v>3.3752864050196414</v>
      </c>
      <c r="N571" s="172">
        <v>3.4552893544599494</v>
      </c>
      <c r="O571" s="172">
        <v>5.7275582540173771</v>
      </c>
      <c r="P571" s="172">
        <v>5.3255570331745803</v>
      </c>
      <c r="Q571" s="172">
        <v>3.4558541798082572</v>
      </c>
      <c r="R571" s="172">
        <v>4.0514844590074839</v>
      </c>
      <c r="S571" s="172">
        <v>4.4921283469177196</v>
      </c>
      <c r="T571" s="172">
        <v>4.4493757305265733</v>
      </c>
      <c r="U571" s="173">
        <v>5.3480582642875882</v>
      </c>
      <c r="V571" s="225">
        <v>33.632557939999998</v>
      </c>
    </row>
    <row r="572" spans="1:22" x14ac:dyDescent="0.2">
      <c r="A572" s="226" t="s">
        <v>448</v>
      </c>
      <c r="B572" s="171">
        <v>0.81195200739435092</v>
      </c>
      <c r="C572" s="172">
        <v>2.6655312034568981</v>
      </c>
      <c r="D572" s="172">
        <v>2.6570733695593711</v>
      </c>
      <c r="E572" s="172">
        <v>4.4566688766123947</v>
      </c>
      <c r="F572" s="172">
        <v>4.4263302762793542</v>
      </c>
      <c r="G572" s="172">
        <v>3.1882527187779077</v>
      </c>
      <c r="H572" s="172">
        <v>2.8511335784752725</v>
      </c>
      <c r="I572" s="172">
        <v>3.0955441253918963</v>
      </c>
      <c r="J572" s="172">
        <v>3.2211851125721935</v>
      </c>
      <c r="K572" s="173">
        <v>3.8071355086695755</v>
      </c>
      <c r="L572" s="171">
        <v>0.79842935248757707</v>
      </c>
      <c r="M572" s="172">
        <v>3.427156455412264</v>
      </c>
      <c r="N572" s="172">
        <v>3.3790413172971445</v>
      </c>
      <c r="O572" s="172">
        <v>5.6891763710204435</v>
      </c>
      <c r="P572" s="172">
        <v>5.2562299896754689</v>
      </c>
      <c r="Q572" s="172">
        <v>3.4459092213086984</v>
      </c>
      <c r="R572" s="172">
        <v>3.748561453873835</v>
      </c>
      <c r="S572" s="172">
        <v>3.9646705288508834</v>
      </c>
      <c r="T572" s="172">
        <v>4.1563038668544356</v>
      </c>
      <c r="U572" s="173">
        <v>4.9334076480390205</v>
      </c>
      <c r="V572" s="225">
        <v>29.932379269999998</v>
      </c>
    </row>
    <row r="573" spans="1:22" x14ac:dyDescent="0.2">
      <c r="A573" s="226" t="s">
        <v>449</v>
      </c>
      <c r="B573" s="171">
        <v>0.81208388201850812</v>
      </c>
      <c r="C573" s="172">
        <v>2.6643081243233606</v>
      </c>
      <c r="D573" s="172">
        <v>2.650663242978283</v>
      </c>
      <c r="E573" s="172">
        <v>4.45256418850638</v>
      </c>
      <c r="F573" s="172">
        <v>4.3861288403500263</v>
      </c>
      <c r="G573" s="172">
        <v>3.1884111120166314</v>
      </c>
      <c r="H573" s="172">
        <v>2.8314050124646655</v>
      </c>
      <c r="I573" s="172">
        <v>3.0928180516550308</v>
      </c>
      <c r="J573" s="172">
        <v>3.2178493614686574</v>
      </c>
      <c r="K573" s="173">
        <v>3.8196114182506475</v>
      </c>
      <c r="L573" s="171">
        <v>0.79853924800770815</v>
      </c>
      <c r="M573" s="172">
        <v>3.3786015546547361</v>
      </c>
      <c r="N573" s="172">
        <v>3.3295648602457839</v>
      </c>
      <c r="O573" s="172">
        <v>5.7019568795269748</v>
      </c>
      <c r="P573" s="172">
        <v>5.24666136264642</v>
      </c>
      <c r="Q573" s="172">
        <v>3.4358819928094309</v>
      </c>
      <c r="R573" s="172">
        <v>3.6053603457759134</v>
      </c>
      <c r="S573" s="172">
        <v>4.001423398257657</v>
      </c>
      <c r="T573" s="172">
        <v>4.1201367649831502</v>
      </c>
      <c r="U573" s="173">
        <v>4.5740237596772326</v>
      </c>
      <c r="V573" s="225">
        <v>28.489469669999998</v>
      </c>
    </row>
    <row r="574" spans="1:22" x14ac:dyDescent="0.2">
      <c r="A574" s="226" t="s">
        <v>450</v>
      </c>
      <c r="B574" s="171">
        <v>0.81208388201850812</v>
      </c>
      <c r="C574" s="172">
        <v>2.6671366079557552</v>
      </c>
      <c r="D574" s="172">
        <v>2.6856080997836922</v>
      </c>
      <c r="E574" s="172">
        <v>4.449481148112902</v>
      </c>
      <c r="F574" s="172">
        <v>4.4104000213430758</v>
      </c>
      <c r="G574" s="172">
        <v>3.1758981824021406</v>
      </c>
      <c r="H574" s="172">
        <v>2.903172467737118</v>
      </c>
      <c r="I574" s="172">
        <v>3.1229981857461158</v>
      </c>
      <c r="J574" s="172">
        <v>3.2391754609430108</v>
      </c>
      <c r="K574" s="173">
        <v>3.8252851608234737</v>
      </c>
      <c r="L574" s="171">
        <v>0.79853924800770815</v>
      </c>
      <c r="M574" s="172">
        <v>3.5534449698698989</v>
      </c>
      <c r="N574" s="172">
        <v>3.3519187829876151</v>
      </c>
      <c r="O574" s="172">
        <v>5.6816715766088706</v>
      </c>
      <c r="P574" s="172">
        <v>5.2369176665805561</v>
      </c>
      <c r="Q574" s="172">
        <v>3.4459130369536672</v>
      </c>
      <c r="R574" s="172">
        <v>3.7209313200310645</v>
      </c>
      <c r="S574" s="172">
        <v>4.0241544866023835</v>
      </c>
      <c r="T574" s="172">
        <v>4.087587557658531</v>
      </c>
      <c r="U574" s="173">
        <v>4.5810634131857464</v>
      </c>
      <c r="V574" s="225">
        <v>32.350233289999998</v>
      </c>
    </row>
    <row r="575" spans="1:22" x14ac:dyDescent="0.2">
      <c r="A575" s="226" t="s">
        <v>451</v>
      </c>
      <c r="B575" s="171">
        <v>0.81208388201850812</v>
      </c>
      <c r="C575" s="172">
        <v>2.6601830079810371</v>
      </c>
      <c r="D575" s="172">
        <v>2.6538731378423801</v>
      </c>
      <c r="E575" s="172">
        <v>4.4569333641537296</v>
      </c>
      <c r="F575" s="172">
        <v>4.4036111480425131</v>
      </c>
      <c r="G575" s="172">
        <v>3.1882964862762551</v>
      </c>
      <c r="H575" s="172">
        <v>2.8346849298090753</v>
      </c>
      <c r="I575" s="172">
        <v>3.1557337014701541</v>
      </c>
      <c r="J575" s="172">
        <v>3.266962515500043</v>
      </c>
      <c r="K575" s="173">
        <v>3.8497236582705776</v>
      </c>
      <c r="L575" s="171">
        <v>0.79853924800770815</v>
      </c>
      <c r="M575" s="172">
        <v>3.5065294673937424</v>
      </c>
      <c r="N575" s="172">
        <v>3.3248383170542639</v>
      </c>
      <c r="O575" s="172">
        <v>5.6998576247285229</v>
      </c>
      <c r="P575" s="172">
        <v>5.2213904950317565</v>
      </c>
      <c r="Q575" s="172">
        <v>3.456101524431618</v>
      </c>
      <c r="R575" s="172">
        <v>3.6750275914536545</v>
      </c>
      <c r="S575" s="172">
        <v>4.0774970326642697</v>
      </c>
      <c r="T575" s="172">
        <v>4.1983686780004961</v>
      </c>
      <c r="U575" s="173">
        <v>4.9404906808810631</v>
      </c>
      <c r="V575" s="225">
        <v>31.281981439999999</v>
      </c>
    </row>
    <row r="576" spans="1:22" x14ac:dyDescent="0.2">
      <c r="A576" s="226" t="s">
        <v>452</v>
      </c>
      <c r="B576" s="171">
        <v>0.81208388201850812</v>
      </c>
      <c r="C576" s="172">
        <v>2.6911184222970204</v>
      </c>
      <c r="D576" s="172">
        <v>2.6847537986868057</v>
      </c>
      <c r="E576" s="172">
        <v>4.4577122353198977</v>
      </c>
      <c r="F576" s="172">
        <v>4.4097085295192455</v>
      </c>
      <c r="G576" s="172">
        <v>3.1750998377393524</v>
      </c>
      <c r="H576" s="172">
        <v>2.852324231264574</v>
      </c>
      <c r="I576" s="172">
        <v>3.2051527988864494</v>
      </c>
      <c r="J576" s="172">
        <v>3.2915683302370824</v>
      </c>
      <c r="K576" s="173">
        <v>3.8227417155559151</v>
      </c>
      <c r="L576" s="171">
        <v>0.79853924800770815</v>
      </c>
      <c r="M576" s="172">
        <v>3.5147523644913794</v>
      </c>
      <c r="N576" s="172">
        <v>3.3733872513364047</v>
      </c>
      <c r="O576" s="172">
        <v>5.7341366325482284</v>
      </c>
      <c r="P576" s="172">
        <v>5.2605021195345474</v>
      </c>
      <c r="Q576" s="172">
        <v>3.4256777015716473</v>
      </c>
      <c r="R576" s="172">
        <v>3.7520875668125995</v>
      </c>
      <c r="S576" s="172">
        <v>4.2350935810552208</v>
      </c>
      <c r="T576" s="172">
        <v>4.2082593018077494</v>
      </c>
      <c r="U576" s="173">
        <v>4.5699082076258772</v>
      </c>
      <c r="V576" s="225">
        <v>31.268034740000001</v>
      </c>
    </row>
    <row r="577" spans="1:22" x14ac:dyDescent="0.2">
      <c r="A577" s="226">
        <v>42947</v>
      </c>
      <c r="B577" s="171">
        <v>0.81208388201850812</v>
      </c>
      <c r="C577" s="172">
        <v>2.7709161495005823</v>
      </c>
      <c r="D577" s="172">
        <v>2.6559006368939526</v>
      </c>
      <c r="E577" s="172">
        <v>4.439725192902598</v>
      </c>
      <c r="F577" s="172">
        <v>4.4178479906227501</v>
      </c>
      <c r="G577" s="172">
        <v>3.1878869757174852</v>
      </c>
      <c r="H577" s="172">
        <v>2.8515107498187882</v>
      </c>
      <c r="I577" s="172">
        <v>3.1147200630193708</v>
      </c>
      <c r="J577" s="172">
        <v>3.2171930058039755</v>
      </c>
      <c r="K577" s="173">
        <v>3.855807944146632</v>
      </c>
      <c r="L577" s="171">
        <v>0.79853924800770815</v>
      </c>
      <c r="M577" s="172">
        <v>3.7488097802829619</v>
      </c>
      <c r="N577" s="172">
        <v>3.3999626292547536</v>
      </c>
      <c r="O577" s="172">
        <v>5.6793951835827405</v>
      </c>
      <c r="P577" s="172">
        <v>5.2300297818408099</v>
      </c>
      <c r="Q577" s="172">
        <v>3.4408413491293648</v>
      </c>
      <c r="R577" s="172">
        <v>3.7293842864055908</v>
      </c>
      <c r="S577" s="172">
        <v>4.0025686227159989</v>
      </c>
      <c r="T577" s="172">
        <v>4.1296742044373058</v>
      </c>
      <c r="U577" s="173">
        <v>4.6299841341759302</v>
      </c>
      <c r="V577" s="225">
        <v>40.673390570000002</v>
      </c>
    </row>
    <row r="578" spans="1:22" x14ac:dyDescent="0.2">
      <c r="A578" s="226">
        <v>42948</v>
      </c>
      <c r="B578" s="171">
        <v>0.81208388201850812</v>
      </c>
      <c r="C578" s="172">
        <v>2.6970945768177743</v>
      </c>
      <c r="D578" s="172">
        <v>2.6505955195005058</v>
      </c>
      <c r="E578" s="172">
        <v>4.4474342726304714</v>
      </c>
      <c r="F578" s="172">
        <v>4.4005660194911709</v>
      </c>
      <c r="G578" s="172">
        <v>3.1878087122921324</v>
      </c>
      <c r="H578" s="172">
        <v>2.8603950458741956</v>
      </c>
      <c r="I578" s="172">
        <v>3.1670925059344617</v>
      </c>
      <c r="J578" s="172">
        <v>3.2497780474193627</v>
      </c>
      <c r="K578" s="173">
        <v>3.8201485691869221</v>
      </c>
      <c r="L578" s="171">
        <v>0.79853924800770815</v>
      </c>
      <c r="M578" s="172">
        <v>3.5681927514220662</v>
      </c>
      <c r="N578" s="172">
        <v>3.3881384914453982</v>
      </c>
      <c r="O578" s="172">
        <v>5.6821065791881091</v>
      </c>
      <c r="P578" s="172">
        <v>5.2064394997114283</v>
      </c>
      <c r="Q578" s="172">
        <v>3.4403136458345629</v>
      </c>
      <c r="R578" s="172">
        <v>3.7632087303387336</v>
      </c>
      <c r="S578" s="172">
        <v>4.0482649735949119</v>
      </c>
      <c r="T578" s="172">
        <v>4.2839209489814998</v>
      </c>
      <c r="U578" s="173">
        <v>4.9378604604508665</v>
      </c>
      <c r="V578" s="225">
        <v>29.876651330000001</v>
      </c>
    </row>
    <row r="579" spans="1:22" x14ac:dyDescent="0.2">
      <c r="A579" s="226">
        <v>42950</v>
      </c>
      <c r="B579" s="171">
        <v>0.81208388201850812</v>
      </c>
      <c r="C579" s="172">
        <v>2.6787488484670274</v>
      </c>
      <c r="D579" s="172">
        <v>2.65552186295632</v>
      </c>
      <c r="E579" s="172">
        <v>4.459764315460701</v>
      </c>
      <c r="F579" s="172">
        <v>4.4442528151061502</v>
      </c>
      <c r="G579" s="172">
        <v>3.1759158755628065</v>
      </c>
      <c r="H579" s="172">
        <v>2.7499166139157638</v>
      </c>
      <c r="I579" s="172">
        <v>3.1393160228084307</v>
      </c>
      <c r="J579" s="172">
        <v>3.3186265265418462</v>
      </c>
      <c r="K579" s="173">
        <v>3.8608152432407978</v>
      </c>
      <c r="L579" s="171">
        <v>0.79853924800770815</v>
      </c>
      <c r="M579" s="172">
        <v>3.5516784217278086</v>
      </c>
      <c r="N579" s="172">
        <v>3.3560635776573506</v>
      </c>
      <c r="O579" s="172">
        <v>5.6866416262651169</v>
      </c>
      <c r="P579" s="172">
        <v>5.2125370213270426</v>
      </c>
      <c r="Q579" s="172">
        <v>3.4358426292684814</v>
      </c>
      <c r="R579" s="172">
        <v>3.6321316437314408</v>
      </c>
      <c r="S579" s="172">
        <v>4.1860243451766594</v>
      </c>
      <c r="T579" s="172">
        <v>4.5389511280691108</v>
      </c>
      <c r="U579" s="173">
        <v>4.6265780275609583</v>
      </c>
      <c r="V579" s="225">
        <v>36.332490569999997</v>
      </c>
    </row>
    <row r="580" spans="1:22" x14ac:dyDescent="0.2">
      <c r="A580" s="226">
        <v>42951</v>
      </c>
      <c r="B580" s="171">
        <v>0.81208388201850812</v>
      </c>
      <c r="C580" s="172">
        <v>2.6450481819282912</v>
      </c>
      <c r="D580" s="172">
        <v>2.645359377175263</v>
      </c>
      <c r="E580" s="172">
        <v>4.4628433730223556</v>
      </c>
      <c r="F580" s="172">
        <v>4.4343312079837363</v>
      </c>
      <c r="G580" s="172">
        <v>3.1882726506308847</v>
      </c>
      <c r="H580" s="172">
        <v>2.8267532929547921</v>
      </c>
      <c r="I580" s="172">
        <v>3.1108466618560007</v>
      </c>
      <c r="J580" s="172">
        <v>3.280822790697095</v>
      </c>
      <c r="K580" s="173">
        <v>3.8455118545633935</v>
      </c>
      <c r="L580" s="171">
        <v>0.79853924800770815</v>
      </c>
      <c r="M580" s="172">
        <v>3.5363352250766229</v>
      </c>
      <c r="N580" s="172">
        <v>3.3335486172338591</v>
      </c>
      <c r="O580" s="172">
        <v>5.7127499486547855</v>
      </c>
      <c r="P580" s="172">
        <v>5.2628629321290328</v>
      </c>
      <c r="Q580" s="172">
        <v>3.4456195997708399</v>
      </c>
      <c r="R580" s="172">
        <v>3.7353070156413977</v>
      </c>
      <c r="S580" s="172">
        <v>4.142856154595858</v>
      </c>
      <c r="T580" s="172">
        <v>4.2296790890503653</v>
      </c>
      <c r="U580" s="173">
        <v>4.6357391081973178</v>
      </c>
      <c r="V580" s="225">
        <v>34.330053980000002</v>
      </c>
    </row>
    <row r="581" spans="1:22" x14ac:dyDescent="0.2">
      <c r="A581" s="226">
        <v>42954</v>
      </c>
      <c r="B581" s="171">
        <v>0.81208388201850812</v>
      </c>
      <c r="C581" s="172">
        <v>2.7533609298694026</v>
      </c>
      <c r="D581" s="172">
        <v>2.6714617899140047</v>
      </c>
      <c r="E581" s="172">
        <v>4.5518590499139133</v>
      </c>
      <c r="F581" s="172">
        <v>4.4828592179366922</v>
      </c>
      <c r="G581" s="172">
        <v>3.2377261940835731</v>
      </c>
      <c r="H581" s="172">
        <v>2.9407531553305155</v>
      </c>
      <c r="I581" s="172">
        <v>3.2026126648088455</v>
      </c>
      <c r="J581" s="172">
        <v>3.266491313034714</v>
      </c>
      <c r="K581" s="173">
        <v>3.9162221450666612</v>
      </c>
      <c r="L581" s="171">
        <v>0.79853924800770815</v>
      </c>
      <c r="M581" s="172">
        <v>3.6246065102663714</v>
      </c>
      <c r="N581" s="172">
        <v>3.3548264592938253</v>
      </c>
      <c r="O581" s="172">
        <v>5.7831988767928273</v>
      </c>
      <c r="P581" s="172">
        <v>5.3053427929860737</v>
      </c>
      <c r="Q581" s="172">
        <v>3.4558504197208344</v>
      </c>
      <c r="R581" s="172">
        <v>3.8984113924712189</v>
      </c>
      <c r="S581" s="172">
        <v>4.0921097208347605</v>
      </c>
      <c r="T581" s="172">
        <v>4.1974774611421486</v>
      </c>
      <c r="U581" s="173">
        <v>4.6542571366402745</v>
      </c>
      <c r="V581" s="225">
        <v>37.577777480000002</v>
      </c>
    </row>
    <row r="582" spans="1:22" x14ac:dyDescent="0.2">
      <c r="A582" s="226">
        <v>42955</v>
      </c>
      <c r="B582" s="171">
        <v>0.81208388201850812</v>
      </c>
      <c r="C582" s="172">
        <v>2.7060771130732504</v>
      </c>
      <c r="D582" s="172">
        <v>2.6756754282148933</v>
      </c>
      <c r="E582" s="172">
        <v>4.525392901238396</v>
      </c>
      <c r="F582" s="172">
        <v>4.5194415652655655</v>
      </c>
      <c r="G582" s="172">
        <v>3.2368058531353343</v>
      </c>
      <c r="H582" s="172">
        <v>2.8204683321493262</v>
      </c>
      <c r="I582" s="172">
        <v>3.1332505049791481</v>
      </c>
      <c r="J582" s="172">
        <v>3.2494427713119669</v>
      </c>
      <c r="K582" s="173">
        <v>3.8831892804976187</v>
      </c>
      <c r="L582" s="171">
        <v>0.79853924800770815</v>
      </c>
      <c r="M582" s="172">
        <v>3.5848885076389156</v>
      </c>
      <c r="N582" s="172">
        <v>3.3601568207208294</v>
      </c>
      <c r="O582" s="172">
        <v>5.7657007808835701</v>
      </c>
      <c r="P582" s="172">
        <v>5.3583984513811176</v>
      </c>
      <c r="Q582" s="172">
        <v>3.4560048653854256</v>
      </c>
      <c r="R582" s="172">
        <v>3.7110285201843447</v>
      </c>
      <c r="S582" s="172">
        <v>3.9550700654243975</v>
      </c>
      <c r="T582" s="172">
        <v>4.1738295656016966</v>
      </c>
      <c r="U582" s="173">
        <v>4.6397066570930994</v>
      </c>
      <c r="V582" s="225">
        <v>30.00956055</v>
      </c>
    </row>
    <row r="583" spans="1:22" x14ac:dyDescent="0.2">
      <c r="A583" s="226">
        <v>42956</v>
      </c>
      <c r="B583" s="171">
        <v>0.81208388201850812</v>
      </c>
      <c r="C583" s="172">
        <v>2.9147552941722603</v>
      </c>
      <c r="D583" s="172">
        <v>2.6721860563887825</v>
      </c>
      <c r="E583" s="172">
        <v>4.4929289435840438</v>
      </c>
      <c r="F583" s="172">
        <v>4.490826962443637</v>
      </c>
      <c r="G583" s="172">
        <v>3.2367264918853906</v>
      </c>
      <c r="H583" s="172">
        <v>2.9165657567215471</v>
      </c>
      <c r="I583" s="172">
        <v>3.2333627285309925</v>
      </c>
      <c r="J583" s="172">
        <v>3.3407900530383579</v>
      </c>
      <c r="K583" s="173">
        <v>4.0310268559820583</v>
      </c>
      <c r="L583" s="171">
        <v>0.79853924800770815</v>
      </c>
      <c r="M583" s="172">
        <v>3.669504702207639</v>
      </c>
      <c r="N583" s="172">
        <v>3.3853810958796142</v>
      </c>
      <c r="O583" s="172">
        <v>5.7392840622825672</v>
      </c>
      <c r="P583" s="172">
        <v>5.3042281335819732</v>
      </c>
      <c r="Q583" s="172">
        <v>3.4559104240924121</v>
      </c>
      <c r="R583" s="172">
        <v>3.7541008369304563</v>
      </c>
      <c r="S583" s="172">
        <v>4.0364687076593802</v>
      </c>
      <c r="T583" s="172">
        <v>4.2237884315968293</v>
      </c>
      <c r="U583" s="173">
        <v>4.7544403488181883</v>
      </c>
      <c r="V583" s="225">
        <v>30.54693082</v>
      </c>
    </row>
    <row r="584" spans="1:22" x14ac:dyDescent="0.2">
      <c r="A584" s="226">
        <v>42957</v>
      </c>
      <c r="B584" s="171">
        <v>0.81208388201850812</v>
      </c>
      <c r="C584" s="172">
        <v>2.6919929228504316</v>
      </c>
      <c r="D584" s="172">
        <v>2.6643734671778398</v>
      </c>
      <c r="E584" s="172">
        <v>4.4571897119116333</v>
      </c>
      <c r="F584" s="172">
        <v>4.4281995055159795</v>
      </c>
      <c r="G584" s="172">
        <v>3.1766584581830424</v>
      </c>
      <c r="H584" s="172">
        <v>2.8170122836453388</v>
      </c>
      <c r="I584" s="172">
        <v>3.1357448659352363</v>
      </c>
      <c r="J584" s="172">
        <v>3.2184569819483797</v>
      </c>
      <c r="K584" s="173">
        <v>3.8122426608386961</v>
      </c>
      <c r="L584" s="171">
        <v>0.79853924800770815</v>
      </c>
      <c r="M584" s="172">
        <v>3.5505537373702425</v>
      </c>
      <c r="N584" s="172">
        <v>3.372319098590411</v>
      </c>
      <c r="O584" s="172">
        <v>5.7168599016365613</v>
      </c>
      <c r="P584" s="172">
        <v>5.2532070771193746</v>
      </c>
      <c r="Q584" s="172">
        <v>3.4457410763242464</v>
      </c>
      <c r="R584" s="172">
        <v>3.6838242926708289</v>
      </c>
      <c r="S584" s="172">
        <v>4.0332590920489446</v>
      </c>
      <c r="T584" s="172">
        <v>4.1126504733986673</v>
      </c>
      <c r="U584" s="173">
        <v>4.5960415139025557</v>
      </c>
      <c r="V584" s="225">
        <v>29.895791030000002</v>
      </c>
    </row>
    <row r="585" spans="1:22" x14ac:dyDescent="0.2">
      <c r="A585" s="226">
        <v>42958</v>
      </c>
      <c r="B585" s="171">
        <v>0.81208388201850812</v>
      </c>
      <c r="C585" s="172">
        <v>2.7847115066819144</v>
      </c>
      <c r="D585" s="172">
        <v>2.6974199528226768</v>
      </c>
      <c r="E585" s="172">
        <v>4.5140637663365428</v>
      </c>
      <c r="F585" s="172">
        <v>4.4604237203946129</v>
      </c>
      <c r="G585" s="172">
        <v>3.2367108857395408</v>
      </c>
      <c r="H585" s="172">
        <v>2.8554169154470719</v>
      </c>
      <c r="I585" s="172">
        <v>3.1415719562264028</v>
      </c>
      <c r="J585" s="172">
        <v>3.2529346417403828</v>
      </c>
      <c r="K585" s="173">
        <v>3.9039987032180861</v>
      </c>
      <c r="L585" s="171">
        <v>0.79853924800770815</v>
      </c>
      <c r="M585" s="172">
        <v>3.5777090967472165</v>
      </c>
      <c r="N585" s="172">
        <v>3.3764850736910095</v>
      </c>
      <c r="O585" s="172">
        <v>5.7509119887202464</v>
      </c>
      <c r="P585" s="172">
        <v>5.2797340265767927</v>
      </c>
      <c r="Q585" s="172">
        <v>3.4559660418409659</v>
      </c>
      <c r="R585" s="172">
        <v>3.7032404873944231</v>
      </c>
      <c r="S585" s="172">
        <v>3.9591782221539478</v>
      </c>
      <c r="T585" s="172">
        <v>4.0540212640143034</v>
      </c>
      <c r="U585" s="173">
        <v>4.646358986606046</v>
      </c>
      <c r="V585" s="225">
        <v>33.774493200000002</v>
      </c>
    </row>
    <row r="586" spans="1:22" x14ac:dyDescent="0.2">
      <c r="A586" s="226">
        <v>42961</v>
      </c>
      <c r="B586" s="171">
        <v>0.81208388201850812</v>
      </c>
      <c r="C586" s="172">
        <v>2.9565175477586969</v>
      </c>
      <c r="D586" s="172">
        <v>2.677985111699166</v>
      </c>
      <c r="E586" s="172">
        <v>4.5029741822665263</v>
      </c>
      <c r="F586" s="172">
        <v>4.4603461719661182</v>
      </c>
      <c r="G586" s="172">
        <v>3.191248759756093</v>
      </c>
      <c r="H586" s="172">
        <v>2.9677383927997587</v>
      </c>
      <c r="I586" s="172">
        <v>3.1475785357377051</v>
      </c>
      <c r="J586" s="172">
        <v>3.2582223211836507</v>
      </c>
      <c r="K586" s="173">
        <v>3.6668534722116868</v>
      </c>
      <c r="L586" s="171">
        <v>0.79853924800770815</v>
      </c>
      <c r="M586" s="172">
        <v>3.7065615960099496</v>
      </c>
      <c r="N586" s="172">
        <v>3.3084511269462227</v>
      </c>
      <c r="O586" s="172">
        <v>5.6789083690803723</v>
      </c>
      <c r="P586" s="172">
        <v>5.1954784997300489</v>
      </c>
      <c r="Q586" s="172">
        <v>3.4158238679087614</v>
      </c>
      <c r="R586" s="172">
        <v>3.7771721596529049</v>
      </c>
      <c r="S586" s="172">
        <v>4.203784906326284</v>
      </c>
      <c r="T586" s="172">
        <v>4.3007639526453758</v>
      </c>
      <c r="U586" s="173">
        <v>4.0518855942935579</v>
      </c>
      <c r="V586" s="225">
        <v>29.96647359</v>
      </c>
    </row>
    <row r="587" spans="1:22" x14ac:dyDescent="0.2">
      <c r="A587" s="226">
        <v>42962</v>
      </c>
      <c r="B587" s="171">
        <v>0.81208388201850812</v>
      </c>
      <c r="C587" s="172">
        <v>2.7214610578155694</v>
      </c>
      <c r="D587" s="172">
        <v>2.6904869010620334</v>
      </c>
      <c r="E587" s="172">
        <v>4.5407967393374937</v>
      </c>
      <c r="F587" s="172">
        <v>4.4910014430216547</v>
      </c>
      <c r="G587" s="172">
        <v>3.236411480637424</v>
      </c>
      <c r="H587" s="172">
        <v>2.879784590254387</v>
      </c>
      <c r="I587" s="172">
        <v>3.1184546486007547</v>
      </c>
      <c r="J587" s="172">
        <v>3.2236943229235671</v>
      </c>
      <c r="K587" s="173">
        <v>3.8540386158318469</v>
      </c>
      <c r="L587" s="171">
        <v>0.79853924800770815</v>
      </c>
      <c r="M587" s="172">
        <v>3.583287317837184</v>
      </c>
      <c r="N587" s="172">
        <v>3.3767054762473827</v>
      </c>
      <c r="O587" s="172">
        <v>5.6142591236957955</v>
      </c>
      <c r="P587" s="172">
        <v>5.3069806838403482</v>
      </c>
      <c r="Q587" s="172">
        <v>3.4559647308373189</v>
      </c>
      <c r="R587" s="172">
        <v>3.7530779849664797</v>
      </c>
      <c r="S587" s="172">
        <v>4.1502519438025987</v>
      </c>
      <c r="T587" s="172">
        <v>4.2484880297672953</v>
      </c>
      <c r="U587" s="173">
        <v>4.9515670373560532</v>
      </c>
      <c r="V587" s="225">
        <v>29.852638160000001</v>
      </c>
    </row>
    <row r="588" spans="1:22" x14ac:dyDescent="0.2">
      <c r="A588" s="226">
        <v>42963</v>
      </c>
      <c r="B588" s="171">
        <v>0.81208388201850812</v>
      </c>
      <c r="C588" s="172">
        <v>2.6966343380997122</v>
      </c>
      <c r="D588" s="172">
        <v>2.6663950030240402</v>
      </c>
      <c r="E588" s="172">
        <v>4.4879356192602442</v>
      </c>
      <c r="F588" s="172">
        <v>4.5136347185419883</v>
      </c>
      <c r="G588" s="172">
        <v>3.2362685470359169</v>
      </c>
      <c r="H588" s="172">
        <v>2.8582943772904743</v>
      </c>
      <c r="I588" s="172">
        <v>3.0910395721724164</v>
      </c>
      <c r="J588" s="172">
        <v>3.202836414904302</v>
      </c>
      <c r="K588" s="173">
        <v>3.8394170196096153</v>
      </c>
      <c r="L588" s="171">
        <v>0.79853924800770815</v>
      </c>
      <c r="M588" s="172">
        <v>3.5105345062555915</v>
      </c>
      <c r="N588" s="172">
        <v>3.3589725600533646</v>
      </c>
      <c r="O588" s="172">
        <v>5.5886842478262091</v>
      </c>
      <c r="P588" s="172">
        <v>5.3271582809175912</v>
      </c>
      <c r="Q588" s="172">
        <v>3.4558360204088618</v>
      </c>
      <c r="R588" s="172">
        <v>3.6677773921486838</v>
      </c>
      <c r="S588" s="172">
        <v>4.0454215358338601</v>
      </c>
      <c r="T588" s="172">
        <v>4.1169220255444907</v>
      </c>
      <c r="U588" s="173">
        <v>4.9365476611113994</v>
      </c>
      <c r="V588" s="225">
        <v>20.917816340000002</v>
      </c>
    </row>
    <row r="589" spans="1:22" x14ac:dyDescent="0.2">
      <c r="A589" s="226">
        <v>42964</v>
      </c>
      <c r="B589" s="171">
        <v>0.81208388201850812</v>
      </c>
      <c r="C589" s="172">
        <v>2.7233147790380543</v>
      </c>
      <c r="D589" s="172">
        <v>2.6435258521483656</v>
      </c>
      <c r="E589" s="172">
        <v>4.4558925241143523</v>
      </c>
      <c r="F589" s="172">
        <v>4.4056262673408311</v>
      </c>
      <c r="G589" s="172">
        <v>3.1963423539455409</v>
      </c>
      <c r="H589" s="172">
        <v>2.8376082744386437</v>
      </c>
      <c r="I589" s="172">
        <v>3.1850932994151151</v>
      </c>
      <c r="J589" s="172">
        <v>3.2953232798204697</v>
      </c>
      <c r="K589" s="173">
        <v>3.8799428621435581</v>
      </c>
      <c r="L589" s="171">
        <v>0.79853924800770815</v>
      </c>
      <c r="M589" s="172">
        <v>3.5295233979921208</v>
      </c>
      <c r="N589" s="172">
        <v>3.3272240642829227</v>
      </c>
      <c r="O589" s="172">
        <v>5.5496653886191316</v>
      </c>
      <c r="P589" s="172">
        <v>5.2247761482284956</v>
      </c>
      <c r="Q589" s="172">
        <v>3.4137397983233022</v>
      </c>
      <c r="R589" s="172">
        <v>3.6729841824488219</v>
      </c>
      <c r="S589" s="172">
        <v>4.0303160001970806</v>
      </c>
      <c r="T589" s="172">
        <v>4.1297152291132173</v>
      </c>
      <c r="U589" s="173">
        <v>4.9626573898351856</v>
      </c>
      <c r="V589" s="225">
        <v>30.683789829999998</v>
      </c>
    </row>
    <row r="590" spans="1:22" x14ac:dyDescent="0.2">
      <c r="A590" s="226">
        <v>42965</v>
      </c>
      <c r="B590" s="171">
        <v>0.81208388201850812</v>
      </c>
      <c r="C590" s="172">
        <v>2.7420912637821546</v>
      </c>
      <c r="D590" s="172">
        <v>2.668662256544382</v>
      </c>
      <c r="E590" s="172">
        <v>4.5350068954467568</v>
      </c>
      <c r="F590" s="172">
        <v>4.4851840597502406</v>
      </c>
      <c r="G590" s="172">
        <v>3.2366164335187024</v>
      </c>
      <c r="H590" s="172">
        <v>2.8364043494327249</v>
      </c>
      <c r="I590" s="172">
        <v>3.1778468500681072</v>
      </c>
      <c r="J590" s="172">
        <v>3.2967948524292234</v>
      </c>
      <c r="K590" s="173">
        <v>3.8590718643185911</v>
      </c>
      <c r="L590" s="171">
        <v>0.79853924800770815</v>
      </c>
      <c r="M590" s="172">
        <v>3.5411824715642068</v>
      </c>
      <c r="N590" s="172">
        <v>3.3569397954449056</v>
      </c>
      <c r="O590" s="172">
        <v>5.6254654615783872</v>
      </c>
      <c r="P590" s="172">
        <v>5.2963367243143713</v>
      </c>
      <c r="Q590" s="172">
        <v>3.4560702758306228</v>
      </c>
      <c r="R590" s="172">
        <v>3.6194447663724874</v>
      </c>
      <c r="S590" s="172">
        <v>3.9814975567713646</v>
      </c>
      <c r="T590" s="172">
        <v>4.1203354844503091</v>
      </c>
      <c r="U590" s="173">
        <v>4.6082120297859754</v>
      </c>
      <c r="V590" s="225">
        <v>22.17229923</v>
      </c>
    </row>
    <row r="591" spans="1:22" x14ac:dyDescent="0.2">
      <c r="A591" s="226">
        <v>42968</v>
      </c>
      <c r="B591" s="171">
        <v>0.81208388201850812</v>
      </c>
      <c r="C591" s="172">
        <v>2.7475008094060636</v>
      </c>
      <c r="D591" s="172">
        <v>2.6730052079657667</v>
      </c>
      <c r="E591" s="172">
        <v>4.5350790428063767</v>
      </c>
      <c r="F591" s="172">
        <v>4.5059890250605728</v>
      </c>
      <c r="G591" s="172">
        <v>3.2364128355653166</v>
      </c>
      <c r="H591" s="172">
        <v>2.8356141216557864</v>
      </c>
      <c r="I591" s="172">
        <v>3.2253455460862135</v>
      </c>
      <c r="J591" s="172">
        <v>3.3348241690322795</v>
      </c>
      <c r="K591" s="173">
        <v>3.8620006665228992</v>
      </c>
      <c r="L591" s="171">
        <v>0.79853924800770815</v>
      </c>
      <c r="M591" s="172">
        <v>3.5065846908814824</v>
      </c>
      <c r="N591" s="172">
        <v>3.3600749241990751</v>
      </c>
      <c r="O591" s="172">
        <v>5.628390091336005</v>
      </c>
      <c r="P591" s="172">
        <v>5.3675923414230589</v>
      </c>
      <c r="Q591" s="172">
        <v>3.4559128034291846</v>
      </c>
      <c r="R591" s="172">
        <v>3.7196042773831679</v>
      </c>
      <c r="S591" s="172">
        <v>4.0246543274451207</v>
      </c>
      <c r="T591" s="172">
        <v>4.0743152546507613</v>
      </c>
      <c r="U591" s="173">
        <v>4.6034755972340742</v>
      </c>
      <c r="V591" s="225">
        <v>28.883316430000001</v>
      </c>
    </row>
    <row r="592" spans="1:22" x14ac:dyDescent="0.2">
      <c r="A592" s="226">
        <v>42969</v>
      </c>
      <c r="B592" s="171">
        <v>0.81208388201850812</v>
      </c>
      <c r="C592" s="172">
        <v>2.6708536438142989</v>
      </c>
      <c r="D592" s="172">
        <v>2.6697750449949629</v>
      </c>
      <c r="E592" s="172">
        <v>4.5056395169167232</v>
      </c>
      <c r="F592" s="172">
        <v>4.4800683741217977</v>
      </c>
      <c r="G592" s="172">
        <v>3.2361380449874586</v>
      </c>
      <c r="H592" s="172">
        <v>2.8390582033110876</v>
      </c>
      <c r="I592" s="172">
        <v>3.1299671559031319</v>
      </c>
      <c r="J592" s="172">
        <v>3.2436944663634089</v>
      </c>
      <c r="K592" s="173">
        <v>3.8622126088135986</v>
      </c>
      <c r="L592" s="171">
        <v>0.79853924800770815</v>
      </c>
      <c r="M592" s="172">
        <v>3.3896883912294187</v>
      </c>
      <c r="N592" s="172">
        <v>3.2435889198425927</v>
      </c>
      <c r="O592" s="172">
        <v>5.6022313933294781</v>
      </c>
      <c r="P592" s="172">
        <v>5.2912245771594515</v>
      </c>
      <c r="Q592" s="172">
        <v>3.4558602026448981</v>
      </c>
      <c r="R592" s="172">
        <v>3.6289025801575843</v>
      </c>
      <c r="S592" s="172">
        <v>4.1444712134279333</v>
      </c>
      <c r="T592" s="172">
        <v>4.245484411169496</v>
      </c>
      <c r="U592" s="173">
        <v>4.6076086081610699</v>
      </c>
      <c r="V592" s="225">
        <v>28.848740930000002</v>
      </c>
    </row>
    <row r="593" spans="1:22" x14ac:dyDescent="0.2">
      <c r="A593" s="226">
        <v>42970</v>
      </c>
      <c r="B593" s="171">
        <v>0.81208388201850812</v>
      </c>
      <c r="C593" s="172">
        <v>2.7485533542719685</v>
      </c>
      <c r="D593" s="172">
        <v>2.6793676846252361</v>
      </c>
      <c r="E593" s="172">
        <v>4.5032372703576042</v>
      </c>
      <c r="F593" s="172">
        <v>4.4688486416661295</v>
      </c>
      <c r="G593" s="172">
        <v>3.236694560680855</v>
      </c>
      <c r="H593" s="172">
        <v>2.8738839551773148</v>
      </c>
      <c r="I593" s="172">
        <v>3.1828587909214408</v>
      </c>
      <c r="J593" s="172">
        <v>3.2805790677617859</v>
      </c>
      <c r="K593" s="173">
        <v>3.8630275555498104</v>
      </c>
      <c r="L593" s="171">
        <v>0.79853924800770815</v>
      </c>
      <c r="M593" s="172">
        <v>3.5524973575695342</v>
      </c>
      <c r="N593" s="172">
        <v>3.3690504141956565</v>
      </c>
      <c r="O593" s="172">
        <v>5.6044184512981987</v>
      </c>
      <c r="P593" s="172">
        <v>5.28695778022366</v>
      </c>
      <c r="Q593" s="172">
        <v>3.4559841461334799</v>
      </c>
      <c r="R593" s="172">
        <v>3.6578797692708318</v>
      </c>
      <c r="S593" s="172">
        <v>3.9904102702491517</v>
      </c>
      <c r="T593" s="172">
        <v>4.2758552951429136</v>
      </c>
      <c r="U593" s="173">
        <v>4.6072212932515582</v>
      </c>
      <c r="V593" s="225">
        <v>41.17506925</v>
      </c>
    </row>
    <row r="594" spans="1:22" x14ac:dyDescent="0.2">
      <c r="A594" s="226">
        <v>42971</v>
      </c>
      <c r="B594" s="171">
        <v>0.81208388201850812</v>
      </c>
      <c r="C594" s="172">
        <v>2.7160363230605631</v>
      </c>
      <c r="D594" s="172">
        <v>2.646446940742416</v>
      </c>
      <c r="E594" s="172">
        <v>4.4777484049789731</v>
      </c>
      <c r="F594" s="172">
        <v>4.4330257705175864</v>
      </c>
      <c r="G594" s="172">
        <v>3.1885963041711625</v>
      </c>
      <c r="H594" s="172">
        <v>2.8385716999306334</v>
      </c>
      <c r="I594" s="172">
        <v>3.1392794332678298</v>
      </c>
      <c r="J594" s="172">
        <v>3.2082775030775679</v>
      </c>
      <c r="K594" s="173">
        <v>3.8238698620584088</v>
      </c>
      <c r="L594" s="171">
        <v>0.79853924800770815</v>
      </c>
      <c r="M594" s="172">
        <v>3.5956893155252518</v>
      </c>
      <c r="N594" s="172">
        <v>3.2614558599488759</v>
      </c>
      <c r="O594" s="172">
        <v>5.5655305500425092</v>
      </c>
      <c r="P594" s="172">
        <v>5.2342807081147056</v>
      </c>
      <c r="Q594" s="172">
        <v>3.436018442248983</v>
      </c>
      <c r="R594" s="172">
        <v>3.6585612016505991</v>
      </c>
      <c r="S594" s="172">
        <v>4.2054611388908789</v>
      </c>
      <c r="T594" s="172">
        <v>4.2602924622489358</v>
      </c>
      <c r="U594" s="173">
        <v>4.5737795035499387</v>
      </c>
      <c r="V594" s="225">
        <v>25.23352908</v>
      </c>
    </row>
    <row r="595" spans="1:22" x14ac:dyDescent="0.2">
      <c r="A595" s="226">
        <v>42972</v>
      </c>
      <c r="B595" s="171">
        <v>0.81208388201850812</v>
      </c>
      <c r="C595" s="172">
        <v>2.7120425954933536</v>
      </c>
      <c r="D595" s="172">
        <v>2.6767708574045974</v>
      </c>
      <c r="E595" s="172">
        <v>4.496394702976696</v>
      </c>
      <c r="F595" s="172">
        <v>4.4558038380925984</v>
      </c>
      <c r="G595" s="172">
        <v>3.2376727104267431</v>
      </c>
      <c r="H595" s="172">
        <v>2.8601063677282177</v>
      </c>
      <c r="I595" s="172">
        <v>3.1372439780669317</v>
      </c>
      <c r="J595" s="172">
        <v>3.2347660915473271</v>
      </c>
      <c r="K595" s="173">
        <v>3.8253610792674761</v>
      </c>
      <c r="L595" s="171">
        <v>0.79853924800770815</v>
      </c>
      <c r="M595" s="172">
        <v>3.4898511456500181</v>
      </c>
      <c r="N595" s="172">
        <v>3.3740517158316852</v>
      </c>
      <c r="O595" s="172">
        <v>5.3307875749799436</v>
      </c>
      <c r="P595" s="172">
        <v>5.274025178927892</v>
      </c>
      <c r="Q595" s="172">
        <v>3.4559831359752988</v>
      </c>
      <c r="R595" s="172">
        <v>3.6487639793333995</v>
      </c>
      <c r="S595" s="172">
        <v>4.0014216411016692</v>
      </c>
      <c r="T595" s="172">
        <v>4.1148561506611907</v>
      </c>
      <c r="U595" s="173">
        <v>4.5801662201668663</v>
      </c>
      <c r="V595" s="225">
        <v>29.958099860000001</v>
      </c>
    </row>
    <row r="596" spans="1:22" x14ac:dyDescent="0.2">
      <c r="A596" s="226">
        <v>42976</v>
      </c>
      <c r="B596" s="171">
        <v>0.81195200739435092</v>
      </c>
      <c r="C596" s="172">
        <v>2.7351771384015637</v>
      </c>
      <c r="D596" s="172">
        <v>2.7000933547284465</v>
      </c>
      <c r="E596" s="172">
        <v>4.5679768582680627</v>
      </c>
      <c r="F596" s="172">
        <v>4.5947012295047491</v>
      </c>
      <c r="G596" s="172">
        <v>3.2369225291344832</v>
      </c>
      <c r="H596" s="172">
        <v>3.1039331446985194</v>
      </c>
      <c r="I596" s="172">
        <v>3.3931290214676482</v>
      </c>
      <c r="J596" s="172">
        <v>3.4887652154620206</v>
      </c>
      <c r="K596" s="173">
        <v>3.9254507400489858</v>
      </c>
      <c r="L596" s="171">
        <v>0.79842935248757707</v>
      </c>
      <c r="M596" s="172">
        <v>3.5078342062971193</v>
      </c>
      <c r="N596" s="172">
        <v>3.3969320594572832</v>
      </c>
      <c r="O596" s="172">
        <v>5.390558591216692</v>
      </c>
      <c r="P596" s="172">
        <v>5.3875643651327474</v>
      </c>
      <c r="Q596" s="172">
        <v>3.4561835978279869</v>
      </c>
      <c r="R596" s="172">
        <v>3.9914097127487143</v>
      </c>
      <c r="S596" s="172">
        <v>4.2557784170121487</v>
      </c>
      <c r="T596" s="172">
        <v>4.3318164323029116</v>
      </c>
      <c r="U596" s="173">
        <v>4.6624439565334734</v>
      </c>
      <c r="V596" s="225">
        <v>41.835563219999997</v>
      </c>
    </row>
    <row r="597" spans="1:22" x14ac:dyDescent="0.2">
      <c r="A597" s="226">
        <v>42977</v>
      </c>
      <c r="B597" s="171">
        <v>0.81195200739435092</v>
      </c>
      <c r="C597" s="172">
        <v>2.7553334192413579</v>
      </c>
      <c r="D597" s="172">
        <v>2.6817805032427486</v>
      </c>
      <c r="E597" s="172">
        <v>4.5277868196095863</v>
      </c>
      <c r="F597" s="172">
        <v>4.4734121344287656</v>
      </c>
      <c r="G597" s="172">
        <v>3.2370659192419504</v>
      </c>
      <c r="H597" s="172">
        <v>2.938296581382235</v>
      </c>
      <c r="I597" s="172">
        <v>3.1942667902683866</v>
      </c>
      <c r="J597" s="172">
        <v>3.2523720484437391</v>
      </c>
      <c r="K597" s="173">
        <v>3.9494677785718872</v>
      </c>
      <c r="L597" s="171">
        <v>0.79842935248757707</v>
      </c>
      <c r="M597" s="172">
        <v>3.5217677259592457</v>
      </c>
      <c r="N597" s="172">
        <v>3.3867641295460835</v>
      </c>
      <c r="O597" s="172">
        <v>5.3831005983889595</v>
      </c>
      <c r="P597" s="172">
        <v>5.2839000111515224</v>
      </c>
      <c r="Q597" s="172">
        <v>3.456254416559243</v>
      </c>
      <c r="R597" s="172">
        <v>3.7578994467011295</v>
      </c>
      <c r="S597" s="172">
        <v>4.0595331580471452</v>
      </c>
      <c r="T597" s="172">
        <v>4.0998957429652005</v>
      </c>
      <c r="U597" s="173">
        <v>4.6972908012817918</v>
      </c>
      <c r="V597" s="225">
        <v>33.247695139999998</v>
      </c>
    </row>
    <row r="598" spans="1:22" x14ac:dyDescent="0.2">
      <c r="A598" s="226">
        <v>42978</v>
      </c>
      <c r="B598" s="171">
        <v>0.81195200739435092</v>
      </c>
      <c r="C598" s="172">
        <v>2.7549418958742753</v>
      </c>
      <c r="D598" s="172">
        <v>2.6579381474993493</v>
      </c>
      <c r="E598" s="172">
        <v>4.4906978499207915</v>
      </c>
      <c r="F598" s="172">
        <v>4.4621288447162604</v>
      </c>
      <c r="G598" s="172">
        <v>3.2368503828202662</v>
      </c>
      <c r="H598" s="172">
        <v>2.826605609635112</v>
      </c>
      <c r="I598" s="172">
        <v>3.1470329989234491</v>
      </c>
      <c r="J598" s="172">
        <v>3.2556668145711947</v>
      </c>
      <c r="K598" s="173">
        <v>3.8494447967668082</v>
      </c>
      <c r="L598" s="171">
        <v>0.79842935248757707</v>
      </c>
      <c r="M598" s="172">
        <v>3.5249221752638302</v>
      </c>
      <c r="N598" s="172">
        <v>3.3867352722791915</v>
      </c>
      <c r="O598" s="172">
        <v>5.3257201374396743</v>
      </c>
      <c r="P598" s="172">
        <v>5.3073601741000216</v>
      </c>
      <c r="Q598" s="172">
        <v>3.4560572186397045</v>
      </c>
      <c r="R598" s="172">
        <v>3.6867031832431341</v>
      </c>
      <c r="S598" s="172">
        <v>3.9754797269071829</v>
      </c>
      <c r="T598" s="172">
        <v>4.0975947673988102</v>
      </c>
      <c r="U598" s="173">
        <v>4.2763691779287107</v>
      </c>
      <c r="V598" s="225">
        <v>33.69156478</v>
      </c>
    </row>
    <row r="599" spans="1:22" x14ac:dyDescent="0.2">
      <c r="A599" s="226">
        <v>42979</v>
      </c>
      <c r="B599" s="171">
        <v>0.81195200739435092</v>
      </c>
      <c r="C599" s="172">
        <v>2.676592560972257</v>
      </c>
      <c r="D599" s="172">
        <v>2.681101317192454</v>
      </c>
      <c r="E599" s="172">
        <v>5.3176669678067006</v>
      </c>
      <c r="F599" s="172">
        <v>4.4576452266861519</v>
      </c>
      <c r="G599" s="172">
        <v>3.2367559797256384</v>
      </c>
      <c r="H599" s="172">
        <v>2.8886234404780637</v>
      </c>
      <c r="I599" s="172">
        <v>3.1894476450985136</v>
      </c>
      <c r="J599" s="172">
        <v>3.2859988126037103</v>
      </c>
      <c r="K599" s="173">
        <v>3.8533312019552013</v>
      </c>
      <c r="L599" s="171">
        <v>0.79842935248757707</v>
      </c>
      <c r="M599" s="172">
        <v>3.5287352868061359</v>
      </c>
      <c r="N599" s="172">
        <v>3.3692937683017732</v>
      </c>
      <c r="O599" s="172">
        <v>5.3405353517651859</v>
      </c>
      <c r="P599" s="172">
        <v>5.2723916914090632</v>
      </c>
      <c r="Q599" s="172">
        <v>3.4560079338354002</v>
      </c>
      <c r="R599" s="172">
        <v>3.6704640130193091</v>
      </c>
      <c r="S599" s="172">
        <v>4.0077083931488566</v>
      </c>
      <c r="T599" s="172">
        <v>4.1274983916438837</v>
      </c>
      <c r="U599" s="173">
        <v>4.2826245663738094</v>
      </c>
      <c r="V599" s="225">
        <v>25.798136329999998</v>
      </c>
    </row>
    <row r="600" spans="1:22" x14ac:dyDescent="0.2">
      <c r="A600" s="226">
        <v>42982</v>
      </c>
      <c r="B600" s="171">
        <v>0.81195200739435092</v>
      </c>
      <c r="C600" s="172">
        <v>2.6964438988601591</v>
      </c>
      <c r="D600" s="172">
        <v>2.6631466856023076</v>
      </c>
      <c r="E600" s="172">
        <v>4.489117541948568</v>
      </c>
      <c r="F600" s="172">
        <v>4.4603830528989432</v>
      </c>
      <c r="G600" s="172">
        <v>3.2367156302987241</v>
      </c>
      <c r="H600" s="172">
        <v>2.8309915278066571</v>
      </c>
      <c r="I600" s="172">
        <v>3.2354672647574771</v>
      </c>
      <c r="J600" s="172">
        <v>3.3281482398161772</v>
      </c>
      <c r="K600" s="173">
        <v>3.862590225135166</v>
      </c>
      <c r="L600" s="171">
        <v>0.79842935248757707</v>
      </c>
      <c r="M600" s="172">
        <v>3.5383359161202379</v>
      </c>
      <c r="N600" s="172">
        <v>3.3582178314098194</v>
      </c>
      <c r="O600" s="172">
        <v>5.3239160810512116</v>
      </c>
      <c r="P600" s="172">
        <v>5.2773174861791468</v>
      </c>
      <c r="Q600" s="172">
        <v>3.4559012455835512</v>
      </c>
      <c r="R600" s="172">
        <v>3.6889614165064053</v>
      </c>
      <c r="S600" s="172">
        <v>4.0402090680364724</v>
      </c>
      <c r="T600" s="172">
        <v>4.1118784475324928</v>
      </c>
      <c r="U600" s="173">
        <v>4.6330025734995921</v>
      </c>
      <c r="V600" s="225">
        <v>27.432881800000001</v>
      </c>
    </row>
    <row r="601" spans="1:22" x14ac:dyDescent="0.2">
      <c r="A601" s="226">
        <v>42983</v>
      </c>
      <c r="B601" s="171">
        <v>0.81195200739435092</v>
      </c>
      <c r="C601" s="172">
        <v>2.7156080194895487</v>
      </c>
      <c r="D601" s="172">
        <v>2.6959330132323744</v>
      </c>
      <c r="E601" s="172">
        <v>4.4870079300087902</v>
      </c>
      <c r="F601" s="172">
        <v>4.4697049561770612</v>
      </c>
      <c r="G601" s="172">
        <v>3.2363221398545696</v>
      </c>
      <c r="H601" s="172">
        <v>2.8675423843890675</v>
      </c>
      <c r="I601" s="172">
        <v>3.1404588200796888</v>
      </c>
      <c r="J601" s="172">
        <v>3.2278547578050314</v>
      </c>
      <c r="K601" s="173">
        <v>3.8399414255221886</v>
      </c>
      <c r="L601" s="171">
        <v>0.79842935248757707</v>
      </c>
      <c r="M601" s="172">
        <v>3.4884473809686658</v>
      </c>
      <c r="N601" s="172">
        <v>3.4289211800492865</v>
      </c>
      <c r="O601" s="172">
        <v>5.3183266104357516</v>
      </c>
      <c r="P601" s="172">
        <v>5.2860306117184042</v>
      </c>
      <c r="Q601" s="172">
        <v>3.4560130279161991</v>
      </c>
      <c r="R601" s="172">
        <v>3.6577546355232418</v>
      </c>
      <c r="S601" s="172">
        <v>3.9972898312953475</v>
      </c>
      <c r="T601" s="172">
        <v>3.9891919866940015</v>
      </c>
      <c r="U601" s="173">
        <v>4.9600807996267227</v>
      </c>
      <c r="V601" s="225">
        <v>38.630066560000003</v>
      </c>
    </row>
    <row r="602" spans="1:22" x14ac:dyDescent="0.2">
      <c r="A602" s="226">
        <v>42984</v>
      </c>
      <c r="B602" s="171">
        <v>0.81195200739435092</v>
      </c>
      <c r="C602" s="172">
        <v>2.7313099187426815</v>
      </c>
      <c r="D602" s="172">
        <v>2.6917759772815169</v>
      </c>
      <c r="E602" s="172">
        <v>4.4924665708092828</v>
      </c>
      <c r="F602" s="172">
        <v>4.462403471452018</v>
      </c>
      <c r="G602" s="172">
        <v>3.2367445158396677</v>
      </c>
      <c r="H602" s="172">
        <v>2.8935521751392286</v>
      </c>
      <c r="I602" s="172">
        <v>3.1855908247099132</v>
      </c>
      <c r="J602" s="172">
        <v>3.2814160496488265</v>
      </c>
      <c r="K602" s="173">
        <v>3.8406415157176701</v>
      </c>
      <c r="L602" s="171">
        <v>0.79842935248757707</v>
      </c>
      <c r="M602" s="172">
        <v>3.5055532668986742</v>
      </c>
      <c r="N602" s="172">
        <v>3.4061859824404372</v>
      </c>
      <c r="O602" s="172">
        <v>5.3463948806934702</v>
      </c>
      <c r="P602" s="172">
        <v>5.2999749452621705</v>
      </c>
      <c r="Q602" s="172">
        <v>3.455973877985675</v>
      </c>
      <c r="R602" s="172">
        <v>3.7371942681042341</v>
      </c>
      <c r="S602" s="172">
        <v>4.0270503763103411</v>
      </c>
      <c r="T602" s="172">
        <v>4.104553731927111</v>
      </c>
      <c r="U602" s="173">
        <v>5.299242007720296</v>
      </c>
      <c r="V602" s="225">
        <v>34.518288060000003</v>
      </c>
    </row>
    <row r="603" spans="1:22" x14ac:dyDescent="0.2">
      <c r="A603" s="226">
        <v>42985</v>
      </c>
      <c r="B603" s="171">
        <v>0.81195200739435092</v>
      </c>
      <c r="C603" s="172">
        <v>2.7162047180591165</v>
      </c>
      <c r="D603" s="172">
        <v>2.6888605158461187</v>
      </c>
      <c r="E603" s="172">
        <v>4.4942978773254687</v>
      </c>
      <c r="F603" s="172">
        <v>4.4706109028655874</v>
      </c>
      <c r="G603" s="172">
        <v>3.2369469935792665</v>
      </c>
      <c r="H603" s="172">
        <v>2.8555320004189459</v>
      </c>
      <c r="I603" s="172">
        <v>3.1135577407085151</v>
      </c>
      <c r="J603" s="172">
        <v>3.4348144522221369</v>
      </c>
      <c r="K603" s="173">
        <v>3.8622494369415605</v>
      </c>
      <c r="L603" s="171">
        <v>0.79842935248757707</v>
      </c>
      <c r="M603" s="172">
        <v>3.4901549145639295</v>
      </c>
      <c r="N603" s="172">
        <v>3.3977653365151466</v>
      </c>
      <c r="O603" s="172">
        <v>5.3794764042159997</v>
      </c>
      <c r="P603" s="172">
        <v>5.3114038214723438</v>
      </c>
      <c r="Q603" s="172">
        <v>3.4561112522026494</v>
      </c>
      <c r="R603" s="172">
        <v>3.6451171767921764</v>
      </c>
      <c r="S603" s="172">
        <v>3.9802873941021666</v>
      </c>
      <c r="T603" s="172">
        <v>4.239306142597691</v>
      </c>
      <c r="U603" s="173">
        <v>5.343588032636629</v>
      </c>
      <c r="V603" s="225">
        <v>29.245046070000001</v>
      </c>
    </row>
    <row r="604" spans="1:22" x14ac:dyDescent="0.2">
      <c r="A604" s="226">
        <v>42989</v>
      </c>
      <c r="B604" s="171">
        <v>0.8118201327701936</v>
      </c>
      <c r="C604" s="172">
        <v>2.9099160623236999</v>
      </c>
      <c r="D604" s="172">
        <v>2.6810988090120302</v>
      </c>
      <c r="E604" s="172">
        <v>4.4505770866455459</v>
      </c>
      <c r="F604" s="172">
        <v>4.4829410446220397</v>
      </c>
      <c r="G604" s="172">
        <v>3.1512564488281907</v>
      </c>
      <c r="H604" s="172">
        <v>2.8979616057637063</v>
      </c>
      <c r="I604" s="172">
        <v>3.1060104416183414</v>
      </c>
      <c r="J604" s="172">
        <v>3.1816553784825587</v>
      </c>
      <c r="K604" s="173">
        <v>3.6339597670844506</v>
      </c>
      <c r="L604" s="171">
        <v>0.79831945696744588</v>
      </c>
      <c r="M604" s="172">
        <v>3.7139581547194109</v>
      </c>
      <c r="N604" s="172">
        <v>3.3843302665664763</v>
      </c>
      <c r="O604" s="172">
        <v>5.2419545979158304</v>
      </c>
      <c r="P604" s="172">
        <v>5.2685998787701562</v>
      </c>
      <c r="Q604" s="172">
        <v>3.4249207268187778</v>
      </c>
      <c r="R604" s="172">
        <v>3.8655136055300297</v>
      </c>
      <c r="S604" s="172">
        <v>4.0471400758569098</v>
      </c>
      <c r="T604" s="172">
        <v>4.0446908950791718</v>
      </c>
      <c r="U604" s="173">
        <v>4.4328466611516477</v>
      </c>
      <c r="V604" s="225">
        <v>37.36475849</v>
      </c>
    </row>
    <row r="605" spans="1:22" x14ac:dyDescent="0.2">
      <c r="A605" s="226">
        <v>42990</v>
      </c>
      <c r="B605" s="171">
        <v>0.8118201327701936</v>
      </c>
      <c r="C605" s="172">
        <v>2.7337481745000614</v>
      </c>
      <c r="D605" s="172">
        <v>2.6759742122629468</v>
      </c>
      <c r="E605" s="172">
        <v>4.5153227260561053</v>
      </c>
      <c r="F605" s="172">
        <v>4.4604216379079178</v>
      </c>
      <c r="G605" s="172">
        <v>3.2367597177892273</v>
      </c>
      <c r="H605" s="172">
        <v>2.8595280871363284</v>
      </c>
      <c r="I605" s="172">
        <v>3.1857383878569303</v>
      </c>
      <c r="J605" s="172">
        <v>3.2612887387098959</v>
      </c>
      <c r="K605" s="173">
        <v>3.9317517460377638</v>
      </c>
      <c r="L605" s="171">
        <v>0.79831945696744588</v>
      </c>
      <c r="M605" s="172">
        <v>3.5089391077298102</v>
      </c>
      <c r="N605" s="172">
        <v>3.3599302439259215</v>
      </c>
      <c r="O605" s="172">
        <v>5.3538715465048554</v>
      </c>
      <c r="P605" s="172">
        <v>5.2891811951396939</v>
      </c>
      <c r="Q605" s="172">
        <v>3.456121200640252</v>
      </c>
      <c r="R605" s="172">
        <v>3.6858790226642042</v>
      </c>
      <c r="S605" s="172">
        <v>3.9964541884182423</v>
      </c>
      <c r="T605" s="172">
        <v>4.0356810748978429</v>
      </c>
      <c r="U605" s="173">
        <v>4.6928801852001643</v>
      </c>
      <c r="V605" s="225">
        <v>35.085078369999998</v>
      </c>
    </row>
    <row r="606" spans="1:22" x14ac:dyDescent="0.2">
      <c r="A606" s="226">
        <v>42991</v>
      </c>
      <c r="B606" s="171">
        <v>0.8118201327701936</v>
      </c>
      <c r="C606" s="172">
        <v>2.7755370453018582</v>
      </c>
      <c r="D606" s="172">
        <v>2.690115280985975</v>
      </c>
      <c r="E606" s="172">
        <v>4.4729168680695413</v>
      </c>
      <c r="F606" s="172">
        <v>4.4942603813101689</v>
      </c>
      <c r="G606" s="172">
        <v>3.2362849248481993</v>
      </c>
      <c r="H606" s="172">
        <v>2.9129437378248362</v>
      </c>
      <c r="I606" s="172">
        <v>3.2334166580798991</v>
      </c>
      <c r="J606" s="172">
        <v>3.3047573460253594</v>
      </c>
      <c r="K606" s="173">
        <v>3.9446730840042941</v>
      </c>
      <c r="L606" s="171">
        <v>0.79831945696744588</v>
      </c>
      <c r="M606" s="172">
        <v>3.6434219511292558</v>
      </c>
      <c r="N606" s="172">
        <v>3.3635348427969753</v>
      </c>
      <c r="O606" s="172">
        <v>5.3136131870562071</v>
      </c>
      <c r="P606" s="172">
        <v>5.3137615639409299</v>
      </c>
      <c r="Q606" s="172">
        <v>3.4560212195189686</v>
      </c>
      <c r="R606" s="172">
        <v>3.7951814862939792</v>
      </c>
      <c r="S606" s="172">
        <v>4.1508937431244934</v>
      </c>
      <c r="T606" s="172">
        <v>4.2694779439814639</v>
      </c>
      <c r="U606" s="173">
        <v>4.6988758411269034</v>
      </c>
      <c r="V606" s="225">
        <v>31.888808310000002</v>
      </c>
    </row>
    <row r="607" spans="1:22" x14ac:dyDescent="0.2">
      <c r="A607" s="226">
        <v>42992</v>
      </c>
      <c r="B607" s="171">
        <v>0.8118201327701936</v>
      </c>
      <c r="C607" s="172">
        <v>2.6570140790837025</v>
      </c>
      <c r="D607" s="172">
        <v>2.61113851656172</v>
      </c>
      <c r="E607" s="172">
        <v>4.442596114466701</v>
      </c>
      <c r="F607" s="172">
        <v>4.3965104046886481</v>
      </c>
      <c r="G607" s="172">
        <v>3.1721591076824489</v>
      </c>
      <c r="H607" s="172">
        <v>2.9238693857506375</v>
      </c>
      <c r="I607" s="172">
        <v>3.1127569047438426</v>
      </c>
      <c r="J607" s="172">
        <v>3.1850539950181918</v>
      </c>
      <c r="K607" s="173">
        <v>3.7918806784101329</v>
      </c>
      <c r="L607" s="171">
        <v>0.79831945696744588</v>
      </c>
      <c r="M607" s="172">
        <v>3.4769508952597694</v>
      </c>
      <c r="N607" s="172">
        <v>3.1791037700533273</v>
      </c>
      <c r="O607" s="172">
        <v>5.2884460546466387</v>
      </c>
      <c r="P607" s="172">
        <v>5.235102210075536</v>
      </c>
      <c r="Q607" s="172">
        <v>3.4018645880687117</v>
      </c>
      <c r="R607" s="172">
        <v>3.7078967635235194</v>
      </c>
      <c r="S607" s="172">
        <v>3.9353325845114249</v>
      </c>
      <c r="T607" s="172">
        <v>4.0932477058870322</v>
      </c>
      <c r="U607" s="173">
        <v>4.5687985632678867</v>
      </c>
      <c r="V607" s="225">
        <v>29.907601469999999</v>
      </c>
    </row>
    <row r="608" spans="1:22" x14ac:dyDescent="0.2">
      <c r="A608" s="226">
        <v>42993</v>
      </c>
      <c r="B608" s="171">
        <v>0.8118201327701936</v>
      </c>
      <c r="C608" s="172">
        <v>2.6811719223353698</v>
      </c>
      <c r="D608" s="172">
        <v>2.7880999494699408</v>
      </c>
      <c r="E608" s="172">
        <v>4.5032468660252514</v>
      </c>
      <c r="F608" s="172">
        <v>4.4649383551024426</v>
      </c>
      <c r="G608" s="172">
        <v>3.2372438654007722</v>
      </c>
      <c r="H608" s="172">
        <v>2.8684871257556726</v>
      </c>
      <c r="I608" s="172">
        <v>3.1827224358569444</v>
      </c>
      <c r="J608" s="172">
        <v>3.2657958691622957</v>
      </c>
      <c r="K608" s="173">
        <v>4.0710108935710885</v>
      </c>
      <c r="L608" s="171">
        <v>0.79831945696744588</v>
      </c>
      <c r="M608" s="172">
        <v>3.47668320143578</v>
      </c>
      <c r="N608" s="172">
        <v>3.4124697283816481</v>
      </c>
      <c r="O608" s="172">
        <v>5.3399128000698068</v>
      </c>
      <c r="P608" s="172">
        <v>5.295978221255635</v>
      </c>
      <c r="Q608" s="172">
        <v>3.4766159231589402</v>
      </c>
      <c r="R608" s="172">
        <v>3.6910460181524214</v>
      </c>
      <c r="S608" s="172">
        <v>4.0716670951056146</v>
      </c>
      <c r="T608" s="172">
        <v>4.0703529506176865</v>
      </c>
      <c r="U608" s="173">
        <v>4.827710327854593</v>
      </c>
      <c r="V608" s="225">
        <v>31.39284868</v>
      </c>
    </row>
    <row r="609" spans="1:22" x14ac:dyDescent="0.2">
      <c r="A609" s="226">
        <v>42996</v>
      </c>
      <c r="B609" s="171">
        <v>0.8118201327701936</v>
      </c>
      <c r="C609" s="172">
        <v>2.6999591584522031</v>
      </c>
      <c r="D609" s="172">
        <v>2.6608880940141959</v>
      </c>
      <c r="E609" s="172">
        <v>4.46485239713971</v>
      </c>
      <c r="F609" s="172">
        <v>4.4575853483636161</v>
      </c>
      <c r="G609" s="172">
        <v>3.1881019335075451</v>
      </c>
      <c r="H609" s="172">
        <v>2.8379225183140138</v>
      </c>
      <c r="I609" s="172">
        <v>3.1089357471776662</v>
      </c>
      <c r="J609" s="172">
        <v>3.2092553751053812</v>
      </c>
      <c r="K609" s="173">
        <v>3.7890471438288622</v>
      </c>
      <c r="L609" s="171">
        <v>0.79831945696744588</v>
      </c>
      <c r="M609" s="172">
        <v>3.4581005737420978</v>
      </c>
      <c r="N609" s="172">
        <v>3.3698306841537593</v>
      </c>
      <c r="O609" s="172">
        <v>5.3034927163722152</v>
      </c>
      <c r="P609" s="172">
        <v>5.2689727186919759</v>
      </c>
      <c r="Q609" s="172">
        <v>3.4665475484148494</v>
      </c>
      <c r="R609" s="172">
        <v>3.7138195146164583</v>
      </c>
      <c r="S609" s="172">
        <v>4.073467155721235</v>
      </c>
      <c r="T609" s="172">
        <v>4.0816085934367283</v>
      </c>
      <c r="U609" s="173">
        <v>4.9557468617646387</v>
      </c>
      <c r="V609" s="225">
        <v>40.723393620000003</v>
      </c>
    </row>
    <row r="610" spans="1:22" x14ac:dyDescent="0.2">
      <c r="A610" s="226">
        <v>42997</v>
      </c>
      <c r="B610" s="171">
        <v>0.8118201327701936</v>
      </c>
      <c r="C610" s="172">
        <v>2.8323962029168412</v>
      </c>
      <c r="D610" s="172">
        <v>2.6720501383175845</v>
      </c>
      <c r="E610" s="172">
        <v>4.5001171453985132</v>
      </c>
      <c r="F610" s="172">
        <v>4.4895963047044578</v>
      </c>
      <c r="G610" s="172">
        <v>3.2373613942662027</v>
      </c>
      <c r="H610" s="172">
        <v>2.8947951944121493</v>
      </c>
      <c r="I610" s="172">
        <v>3.1934787346159164</v>
      </c>
      <c r="J610" s="172">
        <v>3.4142884584606703</v>
      </c>
      <c r="K610" s="173">
        <v>3.9310126956728508</v>
      </c>
      <c r="L610" s="171">
        <v>0.79831945696744588</v>
      </c>
      <c r="M610" s="172">
        <v>3.5322918774778596</v>
      </c>
      <c r="N610" s="172">
        <v>3.3540409918694016</v>
      </c>
      <c r="O610" s="172">
        <v>5.3572375650348585</v>
      </c>
      <c r="P610" s="172">
        <v>5.3035077914878892</v>
      </c>
      <c r="Q610" s="172">
        <v>3.4972658146170468</v>
      </c>
      <c r="R610" s="172">
        <v>3.7148548429394879</v>
      </c>
      <c r="S610" s="172">
        <v>4.0407008525909642</v>
      </c>
      <c r="T610" s="172">
        <v>4.2036004222458683</v>
      </c>
      <c r="U610" s="173">
        <v>4.7333199371062173</v>
      </c>
      <c r="V610" s="225">
        <v>30.073765359999999</v>
      </c>
    </row>
    <row r="611" spans="1:22" x14ac:dyDescent="0.2">
      <c r="A611" s="226">
        <v>42998</v>
      </c>
      <c r="B611" s="171">
        <v>0.81195200739435092</v>
      </c>
      <c r="C611" s="172">
        <v>2.70480973176194</v>
      </c>
      <c r="D611" s="172">
        <v>2.6703631701830965</v>
      </c>
      <c r="E611" s="172">
        <v>4.5017620856797471</v>
      </c>
      <c r="F611" s="172">
        <v>4.4533755194144735</v>
      </c>
      <c r="G611" s="172">
        <v>3.2370589696322605</v>
      </c>
      <c r="H611" s="172">
        <v>2.8632224987128736</v>
      </c>
      <c r="I611" s="172">
        <v>3.1883632519605523</v>
      </c>
      <c r="J611" s="172">
        <v>3.2744441453960746</v>
      </c>
      <c r="K611" s="173">
        <v>3.8844875692789005</v>
      </c>
      <c r="L611" s="171">
        <v>0.79842935248757707</v>
      </c>
      <c r="M611" s="172">
        <v>3.4327043468985194</v>
      </c>
      <c r="N611" s="172">
        <v>3.3418436903132913</v>
      </c>
      <c r="O611" s="172">
        <v>5.3399582517136208</v>
      </c>
      <c r="P611" s="172">
        <v>5.2799442738260893</v>
      </c>
      <c r="Q611" s="172">
        <v>3.4776170836053057</v>
      </c>
      <c r="R611" s="172">
        <v>3.7553490506765406</v>
      </c>
      <c r="S611" s="172">
        <v>4.0039441675325547</v>
      </c>
      <c r="T611" s="172">
        <v>4.0633865014052235</v>
      </c>
      <c r="U611" s="173">
        <v>4.7007143600723786</v>
      </c>
      <c r="V611" s="225">
        <v>38.290863450000003</v>
      </c>
    </row>
    <row r="612" spans="1:22" x14ac:dyDescent="0.2">
      <c r="A612" s="226">
        <v>42999</v>
      </c>
      <c r="B612" s="171">
        <v>0.81195200739435092</v>
      </c>
      <c r="C612" s="172">
        <v>2.7233355462564539</v>
      </c>
      <c r="D612" s="172">
        <v>2.730252114751706</v>
      </c>
      <c r="E612" s="172">
        <v>4.5035656305488914</v>
      </c>
      <c r="F612" s="172">
        <v>4.4867295900337165</v>
      </c>
      <c r="G612" s="172">
        <v>3.2373748226869368</v>
      </c>
      <c r="H612" s="172">
        <v>3.0064964644156755</v>
      </c>
      <c r="I612" s="172">
        <v>3.1836420009324815</v>
      </c>
      <c r="J612" s="172">
        <v>3.2732117116436497</v>
      </c>
      <c r="K612" s="173">
        <v>3.84165142083926</v>
      </c>
      <c r="L612" s="171">
        <v>0.79842935248757707</v>
      </c>
      <c r="M612" s="172">
        <v>3.5092536178759191</v>
      </c>
      <c r="N612" s="172">
        <v>3.4089210799706162</v>
      </c>
      <c r="O612" s="172">
        <v>5.3347608031457776</v>
      </c>
      <c r="P612" s="172">
        <v>5.3025472365644113</v>
      </c>
      <c r="Q612" s="172">
        <v>3.4776362428712422</v>
      </c>
      <c r="R612" s="172">
        <v>3.8164192722304171</v>
      </c>
      <c r="S612" s="172">
        <v>3.9930647395731533</v>
      </c>
      <c r="T612" s="172">
        <v>4.0623539304893734</v>
      </c>
      <c r="U612" s="173">
        <v>4.2863127180442522</v>
      </c>
      <c r="V612" s="225">
        <v>28.859911579999999</v>
      </c>
    </row>
    <row r="613" spans="1:22" x14ac:dyDescent="0.2">
      <c r="A613" s="226">
        <v>43000</v>
      </c>
      <c r="B613" s="171">
        <v>0.81195200739435092</v>
      </c>
      <c r="C613" s="172">
        <v>2.7082273221850799</v>
      </c>
      <c r="D613" s="172">
        <v>2.6982827103726645</v>
      </c>
      <c r="E613" s="172">
        <v>4.5032767953312671</v>
      </c>
      <c r="F613" s="172">
        <v>4.4768110262330119</v>
      </c>
      <c r="G613" s="172">
        <v>3.2372085523694594</v>
      </c>
      <c r="H613" s="172">
        <v>2.8730278618735361</v>
      </c>
      <c r="I613" s="172">
        <v>3.199760108594178</v>
      </c>
      <c r="J613" s="172">
        <v>3.279333319481065</v>
      </c>
      <c r="K613" s="173">
        <v>3.9309338958912563</v>
      </c>
      <c r="L613" s="171">
        <v>0.79842935248757707</v>
      </c>
      <c r="M613" s="172">
        <v>3.5998630926626105</v>
      </c>
      <c r="N613" s="172">
        <v>3.2393699489184482</v>
      </c>
      <c r="O613" s="172">
        <v>5.358167559911613</v>
      </c>
      <c r="P613" s="172">
        <v>5.2958378544711406</v>
      </c>
      <c r="Q613" s="172">
        <v>3.476513305323452</v>
      </c>
      <c r="R613" s="172">
        <v>3.5954442794571801</v>
      </c>
      <c r="S613" s="172">
        <v>4.2137583103143514</v>
      </c>
      <c r="T613" s="172">
        <v>4.0626773077798921</v>
      </c>
      <c r="U613" s="173">
        <v>4.7374618589989703</v>
      </c>
      <c r="V613" s="225">
        <v>39.59513673</v>
      </c>
    </row>
    <row r="614" spans="1:22" x14ac:dyDescent="0.2">
      <c r="A614" s="226">
        <v>43003</v>
      </c>
      <c r="B614" s="171">
        <v>0.81195200739435092</v>
      </c>
      <c r="C614" s="172">
        <v>2.6944946974833326</v>
      </c>
      <c r="D614" s="172">
        <v>2.6769047754829338</v>
      </c>
      <c r="E614" s="172">
        <v>4.5034743947991078</v>
      </c>
      <c r="F614" s="172">
        <v>4.4766871496827996</v>
      </c>
      <c r="G614" s="172">
        <v>3.2374516481548161</v>
      </c>
      <c r="H614" s="172">
        <v>2.8512632320575872</v>
      </c>
      <c r="I614" s="172">
        <v>3.1896122503926505</v>
      </c>
      <c r="J614" s="172">
        <v>3.2762290816137414</v>
      </c>
      <c r="K614" s="173">
        <v>3.8432135140207264</v>
      </c>
      <c r="L614" s="171">
        <v>0.79842935248757707</v>
      </c>
      <c r="M614" s="172">
        <v>3.4868768585986829</v>
      </c>
      <c r="N614" s="172">
        <v>3.3174845498914149</v>
      </c>
      <c r="O614" s="172">
        <v>5.3643262062893262</v>
      </c>
      <c r="P614" s="172">
        <v>5.2946612953937722</v>
      </c>
      <c r="Q614" s="172">
        <v>3.4559241050446516</v>
      </c>
      <c r="R614" s="172">
        <v>3.7408047747883129</v>
      </c>
      <c r="S614" s="172">
        <v>4.0829720126012665</v>
      </c>
      <c r="T614" s="172">
        <v>4.0656655692588552</v>
      </c>
      <c r="U614" s="173">
        <v>4.6904283480736337</v>
      </c>
      <c r="V614" s="225">
        <v>30.04138476</v>
      </c>
    </row>
    <row r="615" spans="1:22" x14ac:dyDescent="0.2">
      <c r="A615" s="226">
        <v>43004</v>
      </c>
      <c r="B615" s="171">
        <v>0.81195200739435092</v>
      </c>
      <c r="C615" s="172">
        <v>2.8486803295445502</v>
      </c>
      <c r="D615" s="172">
        <v>2.6701159542949502</v>
      </c>
      <c r="E615" s="172">
        <v>4.5033076461161077</v>
      </c>
      <c r="F615" s="172">
        <v>4.465138162110617</v>
      </c>
      <c r="G615" s="172">
        <v>3.236780933354253</v>
      </c>
      <c r="H615" s="172">
        <v>2.8470388895568797</v>
      </c>
      <c r="I615" s="172">
        <v>3.1858890541491496</v>
      </c>
      <c r="J615" s="172">
        <v>3.2807445504597141</v>
      </c>
      <c r="K615" s="173">
        <v>3.9954161189240467</v>
      </c>
      <c r="L615" s="171">
        <v>0.79842935248757707</v>
      </c>
      <c r="M615" s="172">
        <v>3.6157696021860168</v>
      </c>
      <c r="N615" s="172">
        <v>3.3292513536882016</v>
      </c>
      <c r="O615" s="172">
        <v>5.339058996266739</v>
      </c>
      <c r="P615" s="172">
        <v>5.2803951102666407</v>
      </c>
      <c r="Q615" s="172">
        <v>3.4764942922965325</v>
      </c>
      <c r="R615" s="172">
        <v>3.7343437690703891</v>
      </c>
      <c r="S615" s="172">
        <v>3.9949994994232418</v>
      </c>
      <c r="T615" s="172">
        <v>4.2536486147248249</v>
      </c>
      <c r="U615" s="173">
        <v>4.4272619459421607</v>
      </c>
      <c r="V615" s="225">
        <v>38.334315889999999</v>
      </c>
    </row>
    <row r="616" spans="1:22" x14ac:dyDescent="0.2">
      <c r="A616" s="226">
        <v>43005</v>
      </c>
      <c r="B616" s="171">
        <v>0.81195200739435092</v>
      </c>
      <c r="C616" s="172">
        <v>2.7514667943270568</v>
      </c>
      <c r="D616" s="172">
        <v>2.6619691806877421</v>
      </c>
      <c r="E616" s="172">
        <v>4.5171462302709697</v>
      </c>
      <c r="F616" s="172">
        <v>4.472287186640207</v>
      </c>
      <c r="G616" s="172">
        <v>3.2371072217122503</v>
      </c>
      <c r="H616" s="172">
        <v>2.8582626291827</v>
      </c>
      <c r="I616" s="172">
        <v>3.1899671361142845</v>
      </c>
      <c r="J616" s="172">
        <v>3.2622741576973082</v>
      </c>
      <c r="K616" s="173">
        <v>3.8662953285525861</v>
      </c>
      <c r="L616" s="171">
        <v>0.79842935248757707</v>
      </c>
      <c r="M616" s="172">
        <v>3.529113182392166</v>
      </c>
      <c r="N616" s="172">
        <v>3.3245109488843334</v>
      </c>
      <c r="O616" s="172">
        <v>5.3516041448760321</v>
      </c>
      <c r="P616" s="172">
        <v>5.2883438089262169</v>
      </c>
      <c r="Q616" s="172">
        <v>3.4560722650894342</v>
      </c>
      <c r="R616" s="172">
        <v>3.6391296916315974</v>
      </c>
      <c r="S616" s="172">
        <v>3.9993133551579052</v>
      </c>
      <c r="T616" s="172">
        <v>4.2428197021753391</v>
      </c>
      <c r="U616" s="173">
        <v>5.020718705282019</v>
      </c>
      <c r="V616" s="225">
        <v>32.717221629999997</v>
      </c>
    </row>
    <row r="617" spans="1:22" x14ac:dyDescent="0.2">
      <c r="A617" s="226">
        <v>43006</v>
      </c>
      <c r="B617" s="171">
        <v>0.81208388201850812</v>
      </c>
      <c r="C617" s="172">
        <v>2.715136791632502</v>
      </c>
      <c r="D617" s="172">
        <v>2.6680860235080339</v>
      </c>
      <c r="E617" s="172">
        <v>4.5468675632968543</v>
      </c>
      <c r="F617" s="172">
        <v>4.4546516259631188</v>
      </c>
      <c r="G617" s="172">
        <v>3.2368990509450177</v>
      </c>
      <c r="H617" s="172">
        <v>2.8576685966564623</v>
      </c>
      <c r="I617" s="172">
        <v>3.1925825655395363</v>
      </c>
      <c r="J617" s="172">
        <v>3.3191564130829376</v>
      </c>
      <c r="K617" s="173">
        <v>3.8789435588981918</v>
      </c>
      <c r="L617" s="171">
        <v>0.79853924800770815</v>
      </c>
      <c r="M617" s="172">
        <v>3.4712234087648084</v>
      </c>
      <c r="N617" s="172">
        <v>3.3212394231299278</v>
      </c>
      <c r="O617" s="172">
        <v>5.3801375169615397</v>
      </c>
      <c r="P617" s="172">
        <v>5.2780176472577791</v>
      </c>
      <c r="Q617" s="172">
        <v>3.49708046983298</v>
      </c>
      <c r="R617" s="172">
        <v>3.6968130778185802</v>
      </c>
      <c r="S617" s="172">
        <v>3.9975254636828228</v>
      </c>
      <c r="T617" s="172">
        <v>4.122520067475409</v>
      </c>
      <c r="U617" s="173">
        <v>5.0256410196958159</v>
      </c>
      <c r="V617" s="225">
        <v>25.94262822</v>
      </c>
    </row>
    <row r="618" spans="1:22" x14ac:dyDescent="0.2">
      <c r="A618" s="226">
        <v>43007</v>
      </c>
      <c r="B618" s="171">
        <v>0.81208388201850812</v>
      </c>
      <c r="C618" s="172">
        <v>2.7532964257149315</v>
      </c>
      <c r="D618" s="172">
        <v>2.6764544415510065</v>
      </c>
      <c r="E618" s="172">
        <v>4.5748709368697655</v>
      </c>
      <c r="F618" s="172">
        <v>4.4890352625723242</v>
      </c>
      <c r="G618" s="172">
        <v>3.2369204667053082</v>
      </c>
      <c r="H618" s="172">
        <v>2.8368002687575684</v>
      </c>
      <c r="I618" s="172">
        <v>3.1956173561298877</v>
      </c>
      <c r="J618" s="172">
        <v>3.2683726514918887</v>
      </c>
      <c r="K618" s="173">
        <v>3.87540933962728</v>
      </c>
      <c r="L618" s="171">
        <v>0.79853924800770815</v>
      </c>
      <c r="M618" s="172">
        <v>3.4979888362371234</v>
      </c>
      <c r="N618" s="172">
        <v>3.3427778597561564</v>
      </c>
      <c r="O618" s="172">
        <v>5.4042199809508764</v>
      </c>
      <c r="P618" s="172">
        <v>5.3090093931279876</v>
      </c>
      <c r="Q618" s="172">
        <v>3.4970678602697052</v>
      </c>
      <c r="R618" s="172">
        <v>3.7499944098723303</v>
      </c>
      <c r="S618" s="172">
        <v>4.1003571963181589</v>
      </c>
      <c r="T618" s="172">
        <v>4.1356185979336395</v>
      </c>
      <c r="U618" s="173">
        <v>5.0256496743155354</v>
      </c>
      <c r="V618" s="225">
        <v>34.888619030000001</v>
      </c>
    </row>
    <row r="619" spans="1:22" x14ac:dyDescent="0.2">
      <c r="A619" s="226">
        <v>43010</v>
      </c>
      <c r="B619" s="171">
        <v>0.81208388201850812</v>
      </c>
      <c r="C619" s="172">
        <v>2.7689866686972189</v>
      </c>
      <c r="D619" s="172">
        <v>2.6914691118109095</v>
      </c>
      <c r="E619" s="172">
        <v>4.588102732516897</v>
      </c>
      <c r="F619" s="172">
        <v>4.4974648962736676</v>
      </c>
      <c r="G619" s="172">
        <v>3.2364943619090867</v>
      </c>
      <c r="H619" s="172">
        <v>2.8958690437257295</v>
      </c>
      <c r="I619" s="172">
        <v>3.1982369376574042</v>
      </c>
      <c r="J619" s="172">
        <v>3.2722286671667917</v>
      </c>
      <c r="K619" s="173">
        <v>3.9113726505979804</v>
      </c>
      <c r="L619" s="171">
        <v>0.79853924800770815</v>
      </c>
      <c r="M619" s="172">
        <v>3.5123031605428561</v>
      </c>
      <c r="N619" s="172">
        <v>3.3525646597051999</v>
      </c>
      <c r="O619" s="172">
        <v>5.306230557549056</v>
      </c>
      <c r="P619" s="172">
        <v>5.3217108434928644</v>
      </c>
      <c r="Q619" s="172">
        <v>3.4775170699226265</v>
      </c>
      <c r="R619" s="172">
        <v>3.7399948664011329</v>
      </c>
      <c r="S619" s="172">
        <v>4.0958994800116297</v>
      </c>
      <c r="T619" s="172">
        <v>4.1420429246826487</v>
      </c>
      <c r="U619" s="173">
        <v>5.0580985061468633</v>
      </c>
      <c r="V619" s="225">
        <v>32.404678130000001</v>
      </c>
    </row>
    <row r="620" spans="1:22" x14ac:dyDescent="0.2">
      <c r="A620" s="226">
        <v>43011</v>
      </c>
      <c r="B620" s="171">
        <v>0.81208388201850812</v>
      </c>
      <c r="C620" s="172">
        <v>2.7127945365843482</v>
      </c>
      <c r="D620" s="172">
        <v>2.6801456824059691</v>
      </c>
      <c r="E620" s="172">
        <v>4.5479233842918596</v>
      </c>
      <c r="F620" s="172">
        <v>4.4954524805851133</v>
      </c>
      <c r="G620" s="172">
        <v>3.2370954067978936</v>
      </c>
      <c r="H620" s="172">
        <v>2.9172322421681893</v>
      </c>
      <c r="I620" s="172">
        <v>3.1950984255807731</v>
      </c>
      <c r="J620" s="172">
        <v>3.2731878706771114</v>
      </c>
      <c r="K620" s="173">
        <v>3.8518605358379134</v>
      </c>
      <c r="L620" s="171">
        <v>0.79853924800770815</v>
      </c>
      <c r="M620" s="172">
        <v>3.4664805267309116</v>
      </c>
      <c r="N620" s="172">
        <v>3.3990716013795752</v>
      </c>
      <c r="O620" s="172">
        <v>5.2664072247260583</v>
      </c>
      <c r="P620" s="172">
        <v>5.3134039045212775</v>
      </c>
      <c r="Q620" s="172">
        <v>3.4774853075421164</v>
      </c>
      <c r="R620" s="172">
        <v>3.7432817431723358</v>
      </c>
      <c r="S620" s="172">
        <v>4.0932534875383011</v>
      </c>
      <c r="T620" s="172">
        <v>4.1362276298029617</v>
      </c>
      <c r="U620" s="173">
        <v>5.0049117632913438</v>
      </c>
      <c r="V620" s="225">
        <v>31.863995710000001</v>
      </c>
    </row>
    <row r="621" spans="1:22" x14ac:dyDescent="0.2">
      <c r="A621" s="226">
        <v>43012</v>
      </c>
      <c r="B621" s="171">
        <v>0.81208388201850812</v>
      </c>
      <c r="C621" s="172">
        <v>2.6778730472473686</v>
      </c>
      <c r="D621" s="172">
        <v>2.6639656063412116</v>
      </c>
      <c r="E621" s="172">
        <v>4.4436822780566656</v>
      </c>
      <c r="F621" s="172">
        <v>4.4464380034222195</v>
      </c>
      <c r="G621" s="172">
        <v>3.1887454326505851</v>
      </c>
      <c r="H621" s="172">
        <v>2.8359642386999502</v>
      </c>
      <c r="I621" s="172">
        <v>3.1889772125179712</v>
      </c>
      <c r="J621" s="172">
        <v>3.2462287116507147</v>
      </c>
      <c r="K621" s="173">
        <v>3.8277892471306219</v>
      </c>
      <c r="L621" s="171">
        <v>0.79853924800770815</v>
      </c>
      <c r="M621" s="172">
        <v>3.4638824702367383</v>
      </c>
      <c r="N621" s="172">
        <v>3.2168877978986727</v>
      </c>
      <c r="O621" s="172">
        <v>5.1518746693955251</v>
      </c>
      <c r="P621" s="172">
        <v>5.2510517613656038</v>
      </c>
      <c r="Q621" s="172">
        <v>3.4577703042784464</v>
      </c>
      <c r="R621" s="172">
        <v>3.6232221829103222</v>
      </c>
      <c r="S621" s="172">
        <v>4.1800147041431011</v>
      </c>
      <c r="T621" s="172">
        <v>4.2205888624874417</v>
      </c>
      <c r="U621" s="173">
        <v>4.981388828115759</v>
      </c>
      <c r="V621" s="225">
        <v>46.910914230000003</v>
      </c>
    </row>
    <row r="622" spans="1:22" x14ac:dyDescent="0.2">
      <c r="A622" s="226">
        <v>43013</v>
      </c>
      <c r="B622" s="171">
        <v>0.81208388201850812</v>
      </c>
      <c r="C622" s="172">
        <v>2.7191154580485088</v>
      </c>
      <c r="D622" s="172">
        <v>2.6650076471819171</v>
      </c>
      <c r="E622" s="172">
        <v>4.5344928029706546</v>
      </c>
      <c r="F622" s="172">
        <v>4.5199229540409229</v>
      </c>
      <c r="G622" s="172">
        <v>3.237134925765484</v>
      </c>
      <c r="H622" s="172">
        <v>2.9126380837914754</v>
      </c>
      <c r="I622" s="172">
        <v>3.0964181334950522</v>
      </c>
      <c r="J622" s="172">
        <v>3.2676428578617331</v>
      </c>
      <c r="K622" s="173">
        <v>3.8735191628566086</v>
      </c>
      <c r="L622" s="171">
        <v>0.79853924800770815</v>
      </c>
      <c r="M622" s="172">
        <v>3.5013322826486379</v>
      </c>
      <c r="N622" s="172">
        <v>3.3262713775593791</v>
      </c>
      <c r="O622" s="172">
        <v>5.2465271995819345</v>
      </c>
      <c r="P622" s="172">
        <v>5.3314176171132264</v>
      </c>
      <c r="Q622" s="172">
        <v>3.4775216227581063</v>
      </c>
      <c r="R622" s="172">
        <v>3.7509418212800782</v>
      </c>
      <c r="S622" s="172">
        <v>3.8853957412604232</v>
      </c>
      <c r="T622" s="172">
        <v>4.1357557144426744</v>
      </c>
      <c r="U622" s="173">
        <v>5.0186255503225778</v>
      </c>
      <c r="V622" s="225">
        <v>23.891773430000001</v>
      </c>
    </row>
    <row r="623" spans="1:22" x14ac:dyDescent="0.2">
      <c r="A623" s="226">
        <v>43014</v>
      </c>
      <c r="B623" s="171">
        <v>0.81208388201850812</v>
      </c>
      <c r="C623" s="172">
        <v>2.7566846132311658</v>
      </c>
      <c r="D623" s="172">
        <v>2.6791756851934583</v>
      </c>
      <c r="E623" s="172">
        <v>4.5023138746560933</v>
      </c>
      <c r="F623" s="172">
        <v>4.4904685993414599</v>
      </c>
      <c r="G623" s="172">
        <v>3.2371726308903099</v>
      </c>
      <c r="H623" s="172">
        <v>2.9121079960152931</v>
      </c>
      <c r="I623" s="172">
        <v>3.1992000026402136</v>
      </c>
      <c r="J623" s="172">
        <v>3.2713252699749402</v>
      </c>
      <c r="K623" s="173">
        <v>3.8635718991242967</v>
      </c>
      <c r="L623" s="171">
        <v>0.79853924800770815</v>
      </c>
      <c r="M623" s="172">
        <v>3.6256010802780749</v>
      </c>
      <c r="N623" s="172">
        <v>3.3487451877162768</v>
      </c>
      <c r="O623" s="172">
        <v>5.2172737681121646</v>
      </c>
      <c r="P623" s="172">
        <v>5.3100899378986979</v>
      </c>
      <c r="Q623" s="172">
        <v>3.4774540317893909</v>
      </c>
      <c r="R623" s="172">
        <v>3.6176376497267633</v>
      </c>
      <c r="S623" s="172">
        <v>4.2174649794474046</v>
      </c>
      <c r="T623" s="172">
        <v>4.2541819071135114</v>
      </c>
      <c r="U623" s="173">
        <v>5.0215545023723918</v>
      </c>
      <c r="V623" s="225">
        <v>32.088230539999998</v>
      </c>
    </row>
    <row r="624" spans="1:22" x14ac:dyDescent="0.2">
      <c r="A624" s="226">
        <v>43017</v>
      </c>
      <c r="B624" s="171">
        <v>0.81208388201850812</v>
      </c>
      <c r="C624" s="172">
        <v>2.7188807897698051</v>
      </c>
      <c r="D624" s="172">
        <v>2.6846890709485365</v>
      </c>
      <c r="E624" s="172">
        <v>4.5311060618828494</v>
      </c>
      <c r="F624" s="172">
        <v>4.4911266052418153</v>
      </c>
      <c r="G624" s="172">
        <v>3.236846527505834</v>
      </c>
      <c r="H624" s="172">
        <v>2.8554459062265729</v>
      </c>
      <c r="I624" s="172">
        <v>3.1511269717718222</v>
      </c>
      <c r="J624" s="172">
        <v>3.2241238221103559</v>
      </c>
      <c r="K624" s="173">
        <v>3.9117180171521726</v>
      </c>
      <c r="L624" s="171">
        <v>0.79853924800770815</v>
      </c>
      <c r="M624" s="172">
        <v>3.4978127396238019</v>
      </c>
      <c r="N624" s="172">
        <v>3.3619938003445515</v>
      </c>
      <c r="O624" s="172">
        <v>5.6306806673286331</v>
      </c>
      <c r="P624" s="172">
        <v>5.2899500842130118</v>
      </c>
      <c r="Q624" s="172">
        <v>3.4575436622065054</v>
      </c>
      <c r="R624" s="172">
        <v>3.7216688643479325</v>
      </c>
      <c r="S624" s="172">
        <v>3.9691261916912839</v>
      </c>
      <c r="T624" s="172">
        <v>3.9903670530314823</v>
      </c>
      <c r="U624" s="173">
        <v>5.0323789117267745</v>
      </c>
      <c r="V624" s="225">
        <v>26.38863546</v>
      </c>
    </row>
    <row r="625" spans="1:22" x14ac:dyDescent="0.2">
      <c r="A625" s="226">
        <v>43018</v>
      </c>
      <c r="B625" s="171">
        <v>0.81208388201850812</v>
      </c>
      <c r="C625" s="172">
        <v>2.7045226534214635</v>
      </c>
      <c r="D625" s="172">
        <v>2.6686470998396565</v>
      </c>
      <c r="E625" s="172">
        <v>4.5007660521276369</v>
      </c>
      <c r="F625" s="172">
        <v>4.4608736615184164</v>
      </c>
      <c r="G625" s="172">
        <v>3.2378767932663179</v>
      </c>
      <c r="H625" s="172">
        <v>2.839400688316565</v>
      </c>
      <c r="I625" s="172">
        <v>3.2037859721192588</v>
      </c>
      <c r="J625" s="172">
        <v>3.2804361900303887</v>
      </c>
      <c r="K625" s="173">
        <v>3.8741398854096238</v>
      </c>
      <c r="L625" s="171">
        <v>0.79853924800770815</v>
      </c>
      <c r="M625" s="172">
        <v>3.4547115121682235</v>
      </c>
      <c r="N625" s="172">
        <v>3.2918843973219354</v>
      </c>
      <c r="O625" s="172">
        <v>5.2219875574989283</v>
      </c>
      <c r="P625" s="172">
        <v>5.2907227830446146</v>
      </c>
      <c r="Q625" s="172">
        <v>3.4575628312419124</v>
      </c>
      <c r="R625" s="172">
        <v>3.6455065796990813</v>
      </c>
      <c r="S625" s="172">
        <v>4.0648018498464351</v>
      </c>
      <c r="T625" s="172">
        <v>4.0648941227744748</v>
      </c>
      <c r="U625" s="173">
        <v>5.0245486819868503</v>
      </c>
      <c r="V625" s="225">
        <v>31.94840147</v>
      </c>
    </row>
    <row r="626" spans="1:22" x14ac:dyDescent="0.2">
      <c r="A626" s="226">
        <v>43020</v>
      </c>
      <c r="B626" s="171">
        <v>0.81208388201850812</v>
      </c>
      <c r="C626" s="172">
        <v>2.7104211294229303</v>
      </c>
      <c r="D626" s="172">
        <v>2.6639213842177063</v>
      </c>
      <c r="E626" s="172">
        <v>4.5342194928081225</v>
      </c>
      <c r="F626" s="172">
        <v>4.4665483615871349</v>
      </c>
      <c r="G626" s="172">
        <v>3.2375086097327639</v>
      </c>
      <c r="H626" s="172">
        <v>2.8833164146505155</v>
      </c>
      <c r="I626" s="172">
        <v>3.2093004008987038</v>
      </c>
      <c r="J626" s="172">
        <v>3.2828748008377802</v>
      </c>
      <c r="K626" s="173">
        <v>3.8611680367058225</v>
      </c>
      <c r="L626" s="171">
        <v>0.79853924800770815</v>
      </c>
      <c r="M626" s="172">
        <v>3.4247223245983029</v>
      </c>
      <c r="N626" s="172">
        <v>3.3416731480653801</v>
      </c>
      <c r="O626" s="172">
        <v>5.2444428665968816</v>
      </c>
      <c r="P626" s="172">
        <v>5.2888971168941996</v>
      </c>
      <c r="Q626" s="172">
        <v>3.4575451840913587</v>
      </c>
      <c r="R626" s="172">
        <v>3.6935047173226985</v>
      </c>
      <c r="S626" s="172">
        <v>4.1142993111408517</v>
      </c>
      <c r="T626" s="172">
        <v>4.0685284239301707</v>
      </c>
      <c r="U626" s="173">
        <v>5.0097559044883662</v>
      </c>
      <c r="V626" s="225">
        <v>42.121482370000003</v>
      </c>
    </row>
    <row r="627" spans="1:22" x14ac:dyDescent="0.2">
      <c r="A627" s="226">
        <v>43021</v>
      </c>
      <c r="B627" s="171">
        <v>0.81208388201850812</v>
      </c>
      <c r="C627" s="172">
        <v>2.7043445836296729</v>
      </c>
      <c r="D627" s="172">
        <v>2.8081642589933793</v>
      </c>
      <c r="E627" s="172">
        <v>4.523033839419293</v>
      </c>
      <c r="F627" s="172">
        <v>4.547909965600172</v>
      </c>
      <c r="G627" s="172">
        <v>3.2372511577861012</v>
      </c>
      <c r="H627" s="172">
        <v>2.8438868796332897</v>
      </c>
      <c r="I627" s="172">
        <v>3.205135898568348</v>
      </c>
      <c r="J627" s="172">
        <v>3.282538172250836</v>
      </c>
      <c r="K627" s="173">
        <v>3.9541901920130051</v>
      </c>
      <c r="L627" s="171">
        <v>0.79853924800770815</v>
      </c>
      <c r="M627" s="172">
        <v>3.4354860128193807</v>
      </c>
      <c r="N627" s="172">
        <v>3.5429118624121152</v>
      </c>
      <c r="O627" s="172">
        <v>5.2418937823184146</v>
      </c>
      <c r="P627" s="172">
        <v>5.3552151461756239</v>
      </c>
      <c r="Q627" s="172">
        <v>3.4576697789782131</v>
      </c>
      <c r="R627" s="172">
        <v>3.6394738370506161</v>
      </c>
      <c r="S627" s="172">
        <v>4.1124629538599455</v>
      </c>
      <c r="T627" s="172">
        <v>4.1530746452844403</v>
      </c>
      <c r="U627" s="173">
        <v>4.7429537191720721</v>
      </c>
      <c r="V627" s="225">
        <v>38.158192540000002</v>
      </c>
    </row>
    <row r="628" spans="1:22" x14ac:dyDescent="0.2">
      <c r="A628" s="226">
        <v>43024</v>
      </c>
      <c r="B628" s="171">
        <v>0.81208388201850812</v>
      </c>
      <c r="C628" s="172">
        <v>2.7275043648976842</v>
      </c>
      <c r="D628" s="172">
        <v>2.7000842406633554</v>
      </c>
      <c r="E628" s="172">
        <v>4.5455384211926342</v>
      </c>
      <c r="F628" s="172">
        <v>4.4761420379440278</v>
      </c>
      <c r="G628" s="172">
        <v>3.2375372945942757</v>
      </c>
      <c r="H628" s="172">
        <v>2.8583811876100063</v>
      </c>
      <c r="I628" s="172">
        <v>3.2917415487120723</v>
      </c>
      <c r="J628" s="172">
        <v>3.3282163802564542</v>
      </c>
      <c r="K628" s="173">
        <v>3.9137229983667168</v>
      </c>
      <c r="L628" s="171">
        <v>0.79853924800770815</v>
      </c>
      <c r="M628" s="172">
        <v>3.4471768181070286</v>
      </c>
      <c r="N628" s="172">
        <v>3.3653340232383981</v>
      </c>
      <c r="O628" s="172">
        <v>5.26635950391909</v>
      </c>
      <c r="P628" s="172">
        <v>5.2966697806370409</v>
      </c>
      <c r="Q628" s="172">
        <v>3.4577227474685017</v>
      </c>
      <c r="R628" s="172">
        <v>3.7432228368879552</v>
      </c>
      <c r="S628" s="172">
        <v>4.2970662737976442</v>
      </c>
      <c r="T628" s="172">
        <v>4.316034722810862</v>
      </c>
      <c r="U628" s="173">
        <v>5.0582204404362345</v>
      </c>
      <c r="V628" s="225">
        <v>37.352475179999999</v>
      </c>
    </row>
    <row r="629" spans="1:22" x14ac:dyDescent="0.2">
      <c r="A629" s="226">
        <v>43025</v>
      </c>
      <c r="B629" s="171">
        <v>0.81208388201850812</v>
      </c>
      <c r="C629" s="172">
        <v>2.7203269586885925</v>
      </c>
      <c r="D629" s="172">
        <v>2.6708421129231232</v>
      </c>
      <c r="E629" s="172">
        <v>4.5442392125459081</v>
      </c>
      <c r="F629" s="172">
        <v>4.4492368641127671</v>
      </c>
      <c r="G629" s="172">
        <v>3.2374047673029103</v>
      </c>
      <c r="H629" s="172">
        <v>2.8561646668335543</v>
      </c>
      <c r="I629" s="172">
        <v>3.1544753661231217</v>
      </c>
      <c r="J629" s="172">
        <v>3.331233485185487</v>
      </c>
      <c r="K629" s="173">
        <v>3.8692547058145137</v>
      </c>
      <c r="L629" s="171">
        <v>0.79853924800770815</v>
      </c>
      <c r="M629" s="172">
        <v>3.5995259964634436</v>
      </c>
      <c r="N629" s="172">
        <v>3.273015826083475</v>
      </c>
      <c r="O629" s="172">
        <v>5.261482818047682</v>
      </c>
      <c r="P629" s="172">
        <v>5.2941702609889214</v>
      </c>
      <c r="Q629" s="172">
        <v>3.4576758321736949</v>
      </c>
      <c r="R629" s="172">
        <v>3.7434888249328826</v>
      </c>
      <c r="S629" s="172">
        <v>4.1732445227438744</v>
      </c>
      <c r="T629" s="172">
        <v>4.3073138726341877</v>
      </c>
      <c r="U629" s="173">
        <v>5.0173518139755693</v>
      </c>
      <c r="V629" s="225">
        <v>27.896127910000001</v>
      </c>
    </row>
    <row r="630" spans="1:22" x14ac:dyDescent="0.2">
      <c r="A630" s="226">
        <v>43026</v>
      </c>
      <c r="B630" s="171">
        <v>0.81208388201850812</v>
      </c>
      <c r="C630" s="172">
        <v>2.7405432899319981</v>
      </c>
      <c r="D630" s="172">
        <v>2.6843562511325687</v>
      </c>
      <c r="E630" s="172">
        <v>4.5195615554250681</v>
      </c>
      <c r="F630" s="172">
        <v>4.4227896770235144</v>
      </c>
      <c r="G630" s="172">
        <v>3.2372158726996361</v>
      </c>
      <c r="H630" s="172">
        <v>2.8568755263011791</v>
      </c>
      <c r="I630" s="172">
        <v>3.1448169731650522</v>
      </c>
      <c r="J630" s="172">
        <v>3.2299795346741043</v>
      </c>
      <c r="K630" s="173">
        <v>3.8465012142710542</v>
      </c>
      <c r="L630" s="171">
        <v>0.79853924800770815</v>
      </c>
      <c r="M630" s="172">
        <v>3.5275101984645048</v>
      </c>
      <c r="N630" s="172">
        <v>3.3512604161453363</v>
      </c>
      <c r="O630" s="172">
        <v>5.2138800243804715</v>
      </c>
      <c r="P630" s="172">
        <v>5.249715705861715</v>
      </c>
      <c r="Q630" s="172">
        <v>3.4577131669021042</v>
      </c>
      <c r="R630" s="172">
        <v>3.6722293606376812</v>
      </c>
      <c r="S630" s="172">
        <v>4.0102832211940722</v>
      </c>
      <c r="T630" s="172">
        <v>4.0269728730809815</v>
      </c>
      <c r="U630" s="173">
        <v>5.0037705077803958</v>
      </c>
      <c r="V630" s="225">
        <v>23.93336356</v>
      </c>
    </row>
    <row r="631" spans="1:22" x14ac:dyDescent="0.2">
      <c r="A631" s="226">
        <v>43027</v>
      </c>
      <c r="B631" s="171">
        <v>0.81208388201850812</v>
      </c>
      <c r="C631" s="172">
        <v>2.6748686857432817</v>
      </c>
      <c r="D631" s="172">
        <v>2.6661528341474594</v>
      </c>
      <c r="E631" s="172">
        <v>4.5207759207050113</v>
      </c>
      <c r="F631" s="172">
        <v>4.4629815763126492</v>
      </c>
      <c r="G631" s="172">
        <v>3.2377107608360354</v>
      </c>
      <c r="H631" s="172">
        <v>2.8406275395837981</v>
      </c>
      <c r="I631" s="172">
        <v>3.1429434216323706</v>
      </c>
      <c r="J631" s="172">
        <v>3.2299362073486977</v>
      </c>
      <c r="K631" s="173">
        <v>3.8795839861354167</v>
      </c>
      <c r="L631" s="171">
        <v>0.79853924800770815</v>
      </c>
      <c r="M631" s="172">
        <v>3.4030326776982327</v>
      </c>
      <c r="N631" s="172">
        <v>3.3400090587398332</v>
      </c>
      <c r="O631" s="172">
        <v>5.2426008497851591</v>
      </c>
      <c r="P631" s="172">
        <v>5.2865844997851719</v>
      </c>
      <c r="Q631" s="172">
        <v>3.4576773539862571</v>
      </c>
      <c r="R631" s="172">
        <v>3.5624429103954305</v>
      </c>
      <c r="S631" s="172">
        <v>4.1756401351115819</v>
      </c>
      <c r="T631" s="172">
        <v>4.2235888996291298</v>
      </c>
      <c r="U631" s="173">
        <v>5.0246131095019875</v>
      </c>
      <c r="V631" s="225">
        <v>27.68950177</v>
      </c>
    </row>
    <row r="632" spans="1:22" x14ac:dyDescent="0.2">
      <c r="A632" s="226">
        <v>43028</v>
      </c>
      <c r="B632" s="171">
        <v>0.81208388201850812</v>
      </c>
      <c r="C632" s="172">
        <v>2.7076907986226315</v>
      </c>
      <c r="D632" s="172">
        <v>2.6752992613703772</v>
      </c>
      <c r="E632" s="172">
        <v>4.4970876093479477</v>
      </c>
      <c r="F632" s="172">
        <v>4.4997839732874017</v>
      </c>
      <c r="G632" s="172">
        <v>3.2375016703031045</v>
      </c>
      <c r="H632" s="172">
        <v>2.878900546686558</v>
      </c>
      <c r="I632" s="172">
        <v>3.1485416467521525</v>
      </c>
      <c r="J632" s="172">
        <v>3.235002057501883</v>
      </c>
      <c r="K632" s="173">
        <v>3.8341377351849366</v>
      </c>
      <c r="L632" s="171">
        <v>0.79853924800770815</v>
      </c>
      <c r="M632" s="172">
        <v>3.4689702895803411</v>
      </c>
      <c r="N632" s="172">
        <v>3.3862020303378166</v>
      </c>
      <c r="O632" s="172">
        <v>5.2284740448880118</v>
      </c>
      <c r="P632" s="172">
        <v>5.3226816752080319</v>
      </c>
      <c r="Q632" s="172">
        <v>3.457700552800544</v>
      </c>
      <c r="R632" s="172">
        <v>3.6973658546609136</v>
      </c>
      <c r="S632" s="172">
        <v>4.0971862830048806</v>
      </c>
      <c r="T632" s="172">
        <v>4.1087830312915825</v>
      </c>
      <c r="U632" s="173">
        <v>4.6600635435279507</v>
      </c>
      <c r="V632" s="225">
        <v>30.485304110000001</v>
      </c>
    </row>
    <row r="633" spans="1:22" x14ac:dyDescent="0.2">
      <c r="A633" s="226">
        <v>43032</v>
      </c>
      <c r="B633" s="171">
        <v>0.81208388201850812</v>
      </c>
      <c r="C633" s="172">
        <v>2.6234119275111363</v>
      </c>
      <c r="D633" s="172">
        <v>2.6827687348180742</v>
      </c>
      <c r="E633" s="172">
        <v>4.4966912589635744</v>
      </c>
      <c r="F633" s="172">
        <v>4.4359547580457575</v>
      </c>
      <c r="G633" s="172">
        <v>3.1723525133943724</v>
      </c>
      <c r="H633" s="172">
        <v>2.8500392250384166</v>
      </c>
      <c r="I633" s="172">
        <v>3.1312812612108805</v>
      </c>
      <c r="J633" s="172">
        <v>3.2189688392826121</v>
      </c>
      <c r="K633" s="173">
        <v>3.8512559729529294</v>
      </c>
      <c r="L633" s="171">
        <v>0.79853924800770815</v>
      </c>
      <c r="M633" s="172">
        <v>3.5248395831222386</v>
      </c>
      <c r="N633" s="172">
        <v>3.3312717185365934</v>
      </c>
      <c r="O633" s="172">
        <v>5.2241752497135323</v>
      </c>
      <c r="P633" s="172">
        <v>5.2932996280942417</v>
      </c>
      <c r="Q633" s="172">
        <v>3.4034229323226799</v>
      </c>
      <c r="R633" s="172">
        <v>3.7302292829799293</v>
      </c>
      <c r="S633" s="172">
        <v>4.1634757592644576</v>
      </c>
      <c r="T633" s="172">
        <v>4.2216550309357768</v>
      </c>
      <c r="U633" s="173">
        <v>4.3065157835771499</v>
      </c>
      <c r="V633" s="225">
        <v>34.266263700000003</v>
      </c>
    </row>
    <row r="634" spans="1:22" x14ac:dyDescent="0.2">
      <c r="A634" s="226">
        <v>43033</v>
      </c>
      <c r="B634" s="171">
        <v>0.81208388201850812</v>
      </c>
      <c r="C634" s="172">
        <v>2.7112027996025758</v>
      </c>
      <c r="D634" s="172">
        <v>2.6804022461324637</v>
      </c>
      <c r="E634" s="172">
        <v>4.5050796508645172</v>
      </c>
      <c r="F634" s="172">
        <v>4.4736564956992142</v>
      </c>
      <c r="G634" s="172">
        <v>3.2376114108591443</v>
      </c>
      <c r="H634" s="172">
        <v>2.8391728406262144</v>
      </c>
      <c r="I634" s="172">
        <v>3.2118202882133553</v>
      </c>
      <c r="J634" s="172">
        <v>3.2930411271842033</v>
      </c>
      <c r="K634" s="173">
        <v>3.8422925677990998</v>
      </c>
      <c r="L634" s="171">
        <v>0.79853924800770815</v>
      </c>
      <c r="M634" s="172">
        <v>3.597791022216231</v>
      </c>
      <c r="N634" s="172">
        <v>3.237064008120766</v>
      </c>
      <c r="O634" s="172">
        <v>5.2374279544923796</v>
      </c>
      <c r="P634" s="172">
        <v>5.2951867243836661</v>
      </c>
      <c r="Q634" s="172">
        <v>3.4576511130247582</v>
      </c>
      <c r="R634" s="172">
        <v>3.6233892319968124</v>
      </c>
      <c r="S634" s="172">
        <v>4.0296899153464247</v>
      </c>
      <c r="T634" s="172">
        <v>4.0898466524082595</v>
      </c>
      <c r="U634" s="173">
        <v>4.6652713114443527</v>
      </c>
      <c r="V634" s="225">
        <v>36.702767190000003</v>
      </c>
    </row>
    <row r="635" spans="1:22" x14ac:dyDescent="0.2">
      <c r="A635" s="226">
        <v>43034</v>
      </c>
      <c r="B635" s="171">
        <v>0.81208388201850812</v>
      </c>
      <c r="C635" s="172">
        <v>2.7421655171319821</v>
      </c>
      <c r="D635" s="172">
        <v>2.6599476847315406</v>
      </c>
      <c r="E635" s="172">
        <v>4.5147550637766418</v>
      </c>
      <c r="F635" s="172">
        <v>4.4861896062956124</v>
      </c>
      <c r="G635" s="172">
        <v>3.2373219653125069</v>
      </c>
      <c r="H635" s="172">
        <v>2.8471009314282134</v>
      </c>
      <c r="I635" s="172">
        <v>3.2692492957169406</v>
      </c>
      <c r="J635" s="172">
        <v>3.3559672954611544</v>
      </c>
      <c r="K635" s="173">
        <v>3.8515259370033279</v>
      </c>
      <c r="L635" s="171">
        <v>0.79853924800770815</v>
      </c>
      <c r="M635" s="172">
        <v>3.5333072980600448</v>
      </c>
      <c r="N635" s="172">
        <v>3.3831199559195397</v>
      </c>
      <c r="O635" s="172">
        <v>5.2475727605819724</v>
      </c>
      <c r="P635" s="172">
        <v>5.3132735234445443</v>
      </c>
      <c r="Q635" s="172">
        <v>3.4576379934967627</v>
      </c>
      <c r="R635" s="172">
        <v>3.6927775592226837</v>
      </c>
      <c r="S635" s="172">
        <v>4.1385002934565005</v>
      </c>
      <c r="T635" s="172">
        <v>4.2720877660484602</v>
      </c>
      <c r="U635" s="173">
        <v>4.6920173342355538</v>
      </c>
      <c r="V635" s="225">
        <v>26.831077690000001</v>
      </c>
    </row>
    <row r="636" spans="1:22" x14ac:dyDescent="0.2">
      <c r="A636" s="226">
        <v>43035</v>
      </c>
      <c r="B636" s="171">
        <v>0.81208388201850812</v>
      </c>
      <c r="C636" s="172">
        <v>2.8134978067444893</v>
      </c>
      <c r="D636" s="172">
        <v>2.6902294634331541</v>
      </c>
      <c r="E636" s="172">
        <v>4.5592663623396934</v>
      </c>
      <c r="F636" s="172">
        <v>4.5023452134599147</v>
      </c>
      <c r="G636" s="172">
        <v>3.237047873747346</v>
      </c>
      <c r="H636" s="172">
        <v>3.0413206986438084</v>
      </c>
      <c r="I636" s="172">
        <v>3.2272805173409878</v>
      </c>
      <c r="J636" s="172">
        <v>3.3021096405335539</v>
      </c>
      <c r="K636" s="173">
        <v>4.0102143610615002</v>
      </c>
      <c r="L636" s="171">
        <v>0.79853924800770815</v>
      </c>
      <c r="M636" s="172">
        <v>3.5324399095669938</v>
      </c>
      <c r="N636" s="172">
        <v>3.3539555610308889</v>
      </c>
      <c r="O636" s="172">
        <v>5.4116158011533253</v>
      </c>
      <c r="P636" s="172">
        <v>5.3151198192495572</v>
      </c>
      <c r="Q636" s="172">
        <v>3.4615090722185013</v>
      </c>
      <c r="R636" s="172">
        <v>3.8225048548099578</v>
      </c>
      <c r="S636" s="172">
        <v>4.0884158676277353</v>
      </c>
      <c r="T636" s="172">
        <v>4.2317057904403832</v>
      </c>
      <c r="U636" s="173">
        <v>4.8046616892730887</v>
      </c>
      <c r="V636" s="225">
        <v>28.818942639999999</v>
      </c>
    </row>
    <row r="637" spans="1:22" x14ac:dyDescent="0.2">
      <c r="A637" s="226">
        <v>43038</v>
      </c>
      <c r="B637" s="171">
        <v>0.81208388201850812</v>
      </c>
      <c r="C637" s="172">
        <v>2.7671236015768872</v>
      </c>
      <c r="D637" s="172">
        <v>2.7021351013163306</v>
      </c>
      <c r="E637" s="172">
        <v>4.6376717161698702</v>
      </c>
      <c r="F637" s="172">
        <v>4.6400163859590595</v>
      </c>
      <c r="G637" s="172">
        <v>3.1898656086249915</v>
      </c>
      <c r="H637" s="172">
        <v>2.8217708358063356</v>
      </c>
      <c r="I637" s="172">
        <v>3.2293278186449541</v>
      </c>
      <c r="J637" s="172">
        <v>3.3146546145093465</v>
      </c>
      <c r="K637" s="173">
        <v>3.9065485280967764</v>
      </c>
      <c r="L637" s="171">
        <v>0.79853924800770815</v>
      </c>
      <c r="M637" s="172">
        <v>3.6466001776558046</v>
      </c>
      <c r="N637" s="172">
        <v>3.358607066891846</v>
      </c>
      <c r="O637" s="172">
        <v>5.4926221707506384</v>
      </c>
      <c r="P637" s="172">
        <v>5.4528657054232887</v>
      </c>
      <c r="Q637" s="172">
        <v>3.4569685424260128</v>
      </c>
      <c r="R637" s="172">
        <v>3.6894331925587287</v>
      </c>
      <c r="S637" s="172">
        <v>4.1802249948860606</v>
      </c>
      <c r="T637" s="172">
        <v>4.3174700263661325</v>
      </c>
      <c r="U637" s="173">
        <v>5.0827843995323798</v>
      </c>
      <c r="V637" s="225">
        <v>31.657673320000001</v>
      </c>
    </row>
    <row r="638" spans="1:22" x14ac:dyDescent="0.2">
      <c r="A638" s="226">
        <v>43039</v>
      </c>
      <c r="B638" s="171">
        <v>0.81208388201850812</v>
      </c>
      <c r="C638" s="172">
        <v>2.728711533700011</v>
      </c>
      <c r="D638" s="172">
        <v>2.6634209395673638</v>
      </c>
      <c r="E638" s="172">
        <v>4.5211121053816026</v>
      </c>
      <c r="F638" s="172">
        <v>4.492599210279522</v>
      </c>
      <c r="G638" s="172">
        <v>3.2367296023021774</v>
      </c>
      <c r="H638" s="172">
        <v>2.8297937603650145</v>
      </c>
      <c r="I638" s="172">
        <v>3.1574393802595568</v>
      </c>
      <c r="J638" s="172">
        <v>3.2489980170562385</v>
      </c>
      <c r="K638" s="173">
        <v>3.9282580528358166</v>
      </c>
      <c r="L638" s="171">
        <v>0.79853924800770815</v>
      </c>
      <c r="M638" s="172">
        <v>3.6179260831237179</v>
      </c>
      <c r="N638" s="172">
        <v>3.3316163742284299</v>
      </c>
      <c r="O638" s="172">
        <v>5.3806835200152179</v>
      </c>
      <c r="P638" s="172">
        <v>5.3099598977494527</v>
      </c>
      <c r="Q638" s="172">
        <v>3.4811301484636181</v>
      </c>
      <c r="R638" s="172">
        <v>3.692614124335718</v>
      </c>
      <c r="S638" s="172">
        <v>4.1953700775374605</v>
      </c>
      <c r="T638" s="172">
        <v>4.1335950803357937</v>
      </c>
      <c r="U638" s="173">
        <v>4.7206502882183052</v>
      </c>
      <c r="V638" s="225">
        <v>33.173717080000003</v>
      </c>
    </row>
    <row r="639" spans="1:22" x14ac:dyDescent="0.2">
      <c r="A639" s="226">
        <v>43040</v>
      </c>
      <c r="B639" s="171">
        <v>0.81208388201850812</v>
      </c>
      <c r="C639" s="172">
        <v>2.7325215425006464</v>
      </c>
      <c r="D639" s="172">
        <v>2.6795592212224659</v>
      </c>
      <c r="E639" s="172">
        <v>4.5270077249877678</v>
      </c>
      <c r="F639" s="172">
        <v>4.5301067486231714</v>
      </c>
      <c r="G639" s="172">
        <v>3.2369609268174115</v>
      </c>
      <c r="H639" s="172">
        <v>2.8295232365043668</v>
      </c>
      <c r="I639" s="172">
        <v>3.2114199743507812</v>
      </c>
      <c r="J639" s="172">
        <v>3.3054401032468435</v>
      </c>
      <c r="K639" s="173">
        <v>3.8696822143454428</v>
      </c>
      <c r="L639" s="171">
        <v>0.79853924800770815</v>
      </c>
      <c r="M639" s="172">
        <v>3.5561526320655488</v>
      </c>
      <c r="N639" s="172">
        <v>3.3400190674675456</v>
      </c>
      <c r="O639" s="172">
        <v>5.3730112297993768</v>
      </c>
      <c r="P639" s="172">
        <v>5.3603111787924176</v>
      </c>
      <c r="Q639" s="172">
        <v>3.4967877933128531</v>
      </c>
      <c r="R639" s="172">
        <v>3.6371292108391686</v>
      </c>
      <c r="S639" s="172">
        <v>4.1208276378667001</v>
      </c>
      <c r="T639" s="172">
        <v>4.232032364951972</v>
      </c>
      <c r="U639" s="173">
        <v>5.0178744310060894</v>
      </c>
      <c r="V639" s="225">
        <v>23.108131199999999</v>
      </c>
    </row>
    <row r="640" spans="1:22" x14ac:dyDescent="0.2">
      <c r="A640" s="226">
        <v>43041</v>
      </c>
      <c r="B640" s="171">
        <v>0.81208388201850812</v>
      </c>
      <c r="C640" s="172">
        <v>2.734368718308378</v>
      </c>
      <c r="D640" s="172">
        <v>2.6641658259041385</v>
      </c>
      <c r="E640" s="172">
        <v>4.5332928467500606</v>
      </c>
      <c r="F640" s="172">
        <v>4.5200225089861963</v>
      </c>
      <c r="G640" s="172">
        <v>3.2369187281010263</v>
      </c>
      <c r="H640" s="172">
        <v>2.8633690953792605</v>
      </c>
      <c r="I640" s="172">
        <v>3.1544327785264725</v>
      </c>
      <c r="J640" s="172">
        <v>3.2461979584286196</v>
      </c>
      <c r="K640" s="173">
        <v>3.8675574516252871</v>
      </c>
      <c r="L640" s="171">
        <v>0.79853924800770815</v>
      </c>
      <c r="M640" s="172">
        <v>3.5598060390700206</v>
      </c>
      <c r="N640" s="172">
        <v>3.3175107871360923</v>
      </c>
      <c r="O640" s="172">
        <v>5.4050434070438129</v>
      </c>
      <c r="P640" s="172">
        <v>5.3204068571133067</v>
      </c>
      <c r="Q640" s="172">
        <v>3.4771820085701552</v>
      </c>
      <c r="R640" s="172">
        <v>3.6666581355613079</v>
      </c>
      <c r="S640" s="172">
        <v>3.984898302419944</v>
      </c>
      <c r="T640" s="172">
        <v>4.0990076768641623</v>
      </c>
      <c r="U640" s="173">
        <v>5.0238530765326654</v>
      </c>
      <c r="V640" s="225">
        <v>29.81158215</v>
      </c>
    </row>
    <row r="641" spans="1:22" x14ac:dyDescent="0.2">
      <c r="A641" s="226">
        <v>43042</v>
      </c>
      <c r="B641" s="171">
        <v>0.81208388201850812</v>
      </c>
      <c r="C641" s="172">
        <v>2.734896085923566</v>
      </c>
      <c r="D641" s="172">
        <v>2.6624012025030992</v>
      </c>
      <c r="E641" s="172">
        <v>4.5380508286636143</v>
      </c>
      <c r="F641" s="172">
        <v>4.4909835742534456</v>
      </c>
      <c r="G641" s="172">
        <v>3.2370742921757931</v>
      </c>
      <c r="H641" s="172">
        <v>2.829975601743103</v>
      </c>
      <c r="I641" s="172">
        <v>3.2071790402357578</v>
      </c>
      <c r="J641" s="172">
        <v>3.2931664466359178</v>
      </c>
      <c r="K641" s="173">
        <v>3.8747199317628649</v>
      </c>
      <c r="L641" s="171">
        <v>0.79853924800770815</v>
      </c>
      <c r="M641" s="172">
        <v>3.5608391060540687</v>
      </c>
      <c r="N641" s="172">
        <v>3.2667539729396435</v>
      </c>
      <c r="O641" s="172">
        <v>5.544844752994611</v>
      </c>
      <c r="P641" s="172">
        <v>5.2963375708822449</v>
      </c>
      <c r="Q641" s="172">
        <v>3.4968841116166041</v>
      </c>
      <c r="R641" s="172">
        <v>3.6344153940221191</v>
      </c>
      <c r="S641" s="172">
        <v>4.0703073121472615</v>
      </c>
      <c r="T641" s="172">
        <v>4.134989374810611</v>
      </c>
      <c r="U641" s="173">
        <v>5.0220880266887136</v>
      </c>
      <c r="V641" s="225">
        <v>29.348518200000001</v>
      </c>
    </row>
    <row r="642" spans="1:22" x14ac:dyDescent="0.2">
      <c r="A642" s="226">
        <v>43045</v>
      </c>
      <c r="B642" s="171">
        <v>0.81208388201850812</v>
      </c>
      <c r="C642" s="172">
        <v>2.7375312540802872</v>
      </c>
      <c r="D642" s="172">
        <v>2.6769380271449204</v>
      </c>
      <c r="E642" s="172">
        <v>4.5732586273791149</v>
      </c>
      <c r="F642" s="172">
        <v>4.4924681364148702</v>
      </c>
      <c r="G642" s="172">
        <v>3.2373169914774431</v>
      </c>
      <c r="H642" s="172">
        <v>2.8841832197513186</v>
      </c>
      <c r="I642" s="172">
        <v>3.1608255345543022</v>
      </c>
      <c r="J642" s="172">
        <v>3.2476177482901769</v>
      </c>
      <c r="K642" s="173">
        <v>3.9228533719496226</v>
      </c>
      <c r="L642" s="171">
        <v>0.79853924800770815</v>
      </c>
      <c r="M642" s="172">
        <v>3.6205191766636471</v>
      </c>
      <c r="N642" s="172">
        <v>3.2989944618258575</v>
      </c>
      <c r="O642" s="172">
        <v>5.5760403294768537</v>
      </c>
      <c r="P642" s="172">
        <v>5.3224327674334555</v>
      </c>
      <c r="Q642" s="172">
        <v>3.4575376106229228</v>
      </c>
      <c r="R642" s="172">
        <v>3.6802382897151324</v>
      </c>
      <c r="S642" s="172">
        <v>4.1989227477124631</v>
      </c>
      <c r="T642" s="172">
        <v>4.2424106673675874</v>
      </c>
      <c r="U642" s="173">
        <v>5.0577566006738737</v>
      </c>
      <c r="V642" s="225">
        <v>32.492809200000004</v>
      </c>
    </row>
    <row r="643" spans="1:22" x14ac:dyDescent="0.2">
      <c r="A643" s="226">
        <v>43046</v>
      </c>
      <c r="B643" s="171">
        <v>0.81208388201850812</v>
      </c>
      <c r="C643" s="172">
        <v>2.7094922890411643</v>
      </c>
      <c r="D643" s="172">
        <v>2.7101038299453117</v>
      </c>
      <c r="E643" s="172">
        <v>4.556680373053803</v>
      </c>
      <c r="F643" s="172">
        <v>4.4738688125888109</v>
      </c>
      <c r="G643" s="172">
        <v>3.2378019023318627</v>
      </c>
      <c r="H643" s="172">
        <v>2.8395858783371444</v>
      </c>
      <c r="I643" s="172">
        <v>3.2048694393805377</v>
      </c>
      <c r="J643" s="172">
        <v>3.2820365202317641</v>
      </c>
      <c r="K643" s="173">
        <v>3.8533875334531542</v>
      </c>
      <c r="L643" s="171">
        <v>0.79853924800770815</v>
      </c>
      <c r="M643" s="172">
        <v>3.5063121394112593</v>
      </c>
      <c r="N643" s="172">
        <v>3.375856891100208</v>
      </c>
      <c r="O643" s="172">
        <v>5.2822908637925936</v>
      </c>
      <c r="P643" s="172">
        <v>5.3090134814770318</v>
      </c>
      <c r="Q643" s="172">
        <v>3.4774005925497504</v>
      </c>
      <c r="R643" s="172">
        <v>3.6125021456492541</v>
      </c>
      <c r="S643" s="172">
        <v>4.1093009906585793</v>
      </c>
      <c r="T643" s="172">
        <v>4.1575790884789026</v>
      </c>
      <c r="U643" s="173">
        <v>5.0036964573458684</v>
      </c>
      <c r="V643" s="225">
        <v>31.263728050000001</v>
      </c>
    </row>
    <row r="644" spans="1:22" x14ac:dyDescent="0.2">
      <c r="A644" s="226">
        <v>43047</v>
      </c>
      <c r="B644" s="171">
        <v>0.81208388201850812</v>
      </c>
      <c r="C644" s="172">
        <v>2.6896146075658547</v>
      </c>
      <c r="D644" s="172">
        <v>2.6725762029845193</v>
      </c>
      <c r="E644" s="172">
        <v>4.5568644043166859</v>
      </c>
      <c r="F644" s="172">
        <v>4.4873363683677727</v>
      </c>
      <c r="G644" s="172">
        <v>3.2370961004507848</v>
      </c>
      <c r="H644" s="172">
        <v>2.8578640964766509</v>
      </c>
      <c r="I644" s="172">
        <v>3.154934048472029</v>
      </c>
      <c r="J644" s="172">
        <v>3.2366472689927397</v>
      </c>
      <c r="K644" s="173">
        <v>3.86901678056548</v>
      </c>
      <c r="L644" s="171">
        <v>0.79853924800770815</v>
      </c>
      <c r="M644" s="172">
        <v>3.4844774110339127</v>
      </c>
      <c r="N644" s="172">
        <v>3.328629655883057</v>
      </c>
      <c r="O644" s="172">
        <v>5.307893729503852</v>
      </c>
      <c r="P644" s="172">
        <v>5.3184770120983274</v>
      </c>
      <c r="Q644" s="172">
        <v>3.457500796487921</v>
      </c>
      <c r="R644" s="172">
        <v>3.6585775144574542</v>
      </c>
      <c r="S644" s="172">
        <v>4.0312692702588375</v>
      </c>
      <c r="T644" s="172">
        <v>4.0727788515412433</v>
      </c>
      <c r="U644" s="173">
        <v>5.0171115533695207</v>
      </c>
      <c r="V644" s="225">
        <v>20.97641252</v>
      </c>
    </row>
    <row r="645" spans="1:22" x14ac:dyDescent="0.2">
      <c r="A645" s="226">
        <v>43048</v>
      </c>
      <c r="B645" s="171">
        <v>0.81208388201850812</v>
      </c>
      <c r="C645" s="172">
        <v>2.6901632017612069</v>
      </c>
      <c r="D645" s="172">
        <v>2.6825715248607147</v>
      </c>
      <c r="E645" s="172">
        <v>4.5512844571721942</v>
      </c>
      <c r="F645" s="172">
        <v>4.487631145748062</v>
      </c>
      <c r="G645" s="172">
        <v>3.2371176014283534</v>
      </c>
      <c r="H645" s="172">
        <v>2.8215807702626332</v>
      </c>
      <c r="I645" s="172">
        <v>3.2027331988000727</v>
      </c>
      <c r="J645" s="172">
        <v>3.2906763853436169</v>
      </c>
      <c r="K645" s="173">
        <v>3.86291449769368</v>
      </c>
      <c r="L645" s="171">
        <v>0.79853924800770815</v>
      </c>
      <c r="M645" s="172">
        <v>3.4834274707700641</v>
      </c>
      <c r="N645" s="172">
        <v>3.3470968673595212</v>
      </c>
      <c r="O645" s="172">
        <v>5.2729001088466267</v>
      </c>
      <c r="P645" s="172">
        <v>5.2897609890994648</v>
      </c>
      <c r="Q645" s="172">
        <v>3.4575795079404146</v>
      </c>
      <c r="R645" s="172">
        <v>3.6264412863079092</v>
      </c>
      <c r="S645" s="172">
        <v>4.0259656424328503</v>
      </c>
      <c r="T645" s="172">
        <v>4.1115450900920143</v>
      </c>
      <c r="U645" s="173">
        <v>4.6510625943212478</v>
      </c>
      <c r="V645" s="225">
        <v>28.928635010000001</v>
      </c>
    </row>
    <row r="646" spans="1:22" x14ac:dyDescent="0.2">
      <c r="A646" s="226">
        <v>43049</v>
      </c>
      <c r="B646" s="171">
        <v>0.81208388201850812</v>
      </c>
      <c r="C646" s="172">
        <v>2.7295102950892423</v>
      </c>
      <c r="D646" s="172">
        <v>2.6777036245438222</v>
      </c>
      <c r="E646" s="172">
        <v>4.5277693561718095</v>
      </c>
      <c r="F646" s="172">
        <v>4.4869536236024041</v>
      </c>
      <c r="G646" s="172">
        <v>3.2369651374392605</v>
      </c>
      <c r="H646" s="172">
        <v>2.8248105348122019</v>
      </c>
      <c r="I646" s="172">
        <v>3.2225922959151441</v>
      </c>
      <c r="J646" s="172">
        <v>3.2822586655904074</v>
      </c>
      <c r="K646" s="173">
        <v>3.8695276621145163</v>
      </c>
      <c r="L646" s="171">
        <v>0.79853924800770815</v>
      </c>
      <c r="M646" s="172">
        <v>3.4894981796092459</v>
      </c>
      <c r="N646" s="172">
        <v>3.3455271833386888</v>
      </c>
      <c r="O646" s="172">
        <v>5.2801438264316527</v>
      </c>
      <c r="P646" s="172">
        <v>5.3158453166201793</v>
      </c>
      <c r="Q646" s="172">
        <v>3.4969148712870743</v>
      </c>
      <c r="R646" s="172">
        <v>3.6366148550343129</v>
      </c>
      <c r="S646" s="172">
        <v>4.0730298652377952</v>
      </c>
      <c r="T646" s="172">
        <v>4.1077213669007175</v>
      </c>
      <c r="U646" s="173">
        <v>5.0163858031137432</v>
      </c>
      <c r="V646" s="225">
        <v>24.053539560000001</v>
      </c>
    </row>
    <row r="647" spans="1:22" x14ac:dyDescent="0.2">
      <c r="A647" s="226">
        <v>43052</v>
      </c>
      <c r="B647" s="171">
        <v>0.81208388201850812</v>
      </c>
      <c r="C647" s="172">
        <v>2.7101429720860422</v>
      </c>
      <c r="D647" s="172">
        <v>2.6996435261061271</v>
      </c>
      <c r="E647" s="172">
        <v>4.5591357442815985</v>
      </c>
      <c r="F647" s="172">
        <v>4.4900566670019364</v>
      </c>
      <c r="G647" s="172">
        <v>3.2366171552014564</v>
      </c>
      <c r="H647" s="172">
        <v>2.8463275767135352</v>
      </c>
      <c r="I647" s="172">
        <v>3.2095850430429325</v>
      </c>
      <c r="J647" s="172">
        <v>3.2829573135775485</v>
      </c>
      <c r="K647" s="173">
        <v>3.9073827697311194</v>
      </c>
      <c r="L647" s="171">
        <v>0.79853924800770815</v>
      </c>
      <c r="M647" s="172">
        <v>3.4789774363952475</v>
      </c>
      <c r="N647" s="172">
        <v>3.3878910258182784</v>
      </c>
      <c r="O647" s="172">
        <v>5.3073585006760764</v>
      </c>
      <c r="P647" s="172">
        <v>5.3176852076031276</v>
      </c>
      <c r="Q647" s="172">
        <v>3.4774000825276956</v>
      </c>
      <c r="R647" s="172">
        <v>3.7204194202573895</v>
      </c>
      <c r="S647" s="172">
        <v>4.0793059471622426</v>
      </c>
      <c r="T647" s="172">
        <v>4.1219205668168861</v>
      </c>
      <c r="U647" s="173">
        <v>5.0544771681204468</v>
      </c>
      <c r="V647" s="225">
        <v>34.074017980000001</v>
      </c>
    </row>
    <row r="648" spans="1:22" x14ac:dyDescent="0.2">
      <c r="A648" s="226">
        <v>43053</v>
      </c>
      <c r="B648" s="171">
        <v>0.81208388201850812</v>
      </c>
      <c r="C648" s="172">
        <v>2.7357415525601718</v>
      </c>
      <c r="D648" s="172">
        <v>2.6976207032800459</v>
      </c>
      <c r="E648" s="172">
        <v>4.636049676357592</v>
      </c>
      <c r="F648" s="172">
        <v>4.531411294911365</v>
      </c>
      <c r="G648" s="172">
        <v>3.2359527506678218</v>
      </c>
      <c r="H648" s="172">
        <v>2.9305930835899643</v>
      </c>
      <c r="I648" s="172">
        <v>3.1710435728013553</v>
      </c>
      <c r="J648" s="172">
        <v>3.2429354446029728</v>
      </c>
      <c r="K648" s="173">
        <v>3.8913656950611601</v>
      </c>
      <c r="L648" s="171">
        <v>0.79853924800770815</v>
      </c>
      <c r="M648" s="172">
        <v>3.6154956650075469</v>
      </c>
      <c r="N648" s="172">
        <v>3.3642444305562891</v>
      </c>
      <c r="O648" s="172">
        <v>5.6023165485032136</v>
      </c>
      <c r="P648" s="172">
        <v>5.3600885932851901</v>
      </c>
      <c r="Q648" s="172">
        <v>3.47643478143894</v>
      </c>
      <c r="R648" s="172">
        <v>3.7808003186883679</v>
      </c>
      <c r="S648" s="172">
        <v>4.0091085422807859</v>
      </c>
      <c r="T648" s="172">
        <v>4.2364987681638135</v>
      </c>
      <c r="U648" s="173">
        <v>5.0381568823810996</v>
      </c>
      <c r="V648" s="225">
        <v>30.238925519999999</v>
      </c>
    </row>
    <row r="649" spans="1:22" x14ac:dyDescent="0.2">
      <c r="A649" s="226">
        <v>43054</v>
      </c>
      <c r="B649" s="171">
        <v>0.81208388201850812</v>
      </c>
      <c r="C649" s="172">
        <v>2.6976889999077822</v>
      </c>
      <c r="D649" s="172">
        <v>2.6834404210786884</v>
      </c>
      <c r="E649" s="172">
        <v>4.5708062242358292</v>
      </c>
      <c r="F649" s="172">
        <v>4.5344266498780597</v>
      </c>
      <c r="G649" s="172">
        <v>3.236994233351278</v>
      </c>
      <c r="H649" s="172">
        <v>2.859284431565388</v>
      </c>
      <c r="I649" s="172">
        <v>3.3145126173704029</v>
      </c>
      <c r="J649" s="172">
        <v>3.3032643879479808</v>
      </c>
      <c r="K649" s="173">
        <v>3.8792896827211032</v>
      </c>
      <c r="L649" s="171">
        <v>0.79853924800770815</v>
      </c>
      <c r="M649" s="172">
        <v>3.4959230910986379</v>
      </c>
      <c r="N649" s="172">
        <v>3.4077830244032881</v>
      </c>
      <c r="O649" s="172">
        <v>5.183635587952554</v>
      </c>
      <c r="P649" s="172">
        <v>5.2290324262546335</v>
      </c>
      <c r="Q649" s="172">
        <v>3.4970118830546366</v>
      </c>
      <c r="R649" s="172">
        <v>3.7366470753621641</v>
      </c>
      <c r="S649" s="172">
        <v>4.1761241460007303</v>
      </c>
      <c r="T649" s="172">
        <v>4.1435200036840092</v>
      </c>
      <c r="U649" s="173">
        <v>4.674344526583095</v>
      </c>
      <c r="V649" s="225">
        <v>27.193719609999999</v>
      </c>
    </row>
    <row r="650" spans="1:22" x14ac:dyDescent="0.2">
      <c r="A650" s="226">
        <v>43055</v>
      </c>
      <c r="B650" s="171">
        <v>0.81208388201850812</v>
      </c>
      <c r="C650" s="172">
        <v>2.7528656134695031</v>
      </c>
      <c r="D650" s="172">
        <v>2.7318357217904166</v>
      </c>
      <c r="E650" s="172">
        <v>4.6762519033370662</v>
      </c>
      <c r="F650" s="172">
        <v>4.644277062134627</v>
      </c>
      <c r="G650" s="172">
        <v>3.2372448993095064</v>
      </c>
      <c r="H650" s="172">
        <v>2.8975255237509669</v>
      </c>
      <c r="I650" s="172">
        <v>3.2442703967258781</v>
      </c>
      <c r="J650" s="172">
        <v>3.3191729959620773</v>
      </c>
      <c r="K650" s="173">
        <v>3.9195699758860143</v>
      </c>
      <c r="L650" s="171">
        <v>0.79853924800770815</v>
      </c>
      <c r="M650" s="172">
        <v>3.5442314008688229</v>
      </c>
      <c r="N650" s="172">
        <v>3.4251894888562737</v>
      </c>
      <c r="O650" s="172">
        <v>5.2882751527264515</v>
      </c>
      <c r="P650" s="172">
        <v>5.348004734619507</v>
      </c>
      <c r="Q650" s="172">
        <v>3.4574644944570867</v>
      </c>
      <c r="R650" s="172">
        <v>3.7131461010015339</v>
      </c>
      <c r="S650" s="172">
        <v>4.1292232322056117</v>
      </c>
      <c r="T650" s="172">
        <v>4.1160574210191365</v>
      </c>
      <c r="U650" s="173">
        <v>4.7077642340893959</v>
      </c>
      <c r="V650" s="225">
        <v>24.800162010000001</v>
      </c>
    </row>
    <row r="651" spans="1:22" x14ac:dyDescent="0.2">
      <c r="A651" s="226">
        <v>43056</v>
      </c>
      <c r="B651" s="171">
        <v>0.81208388201850812</v>
      </c>
      <c r="C651" s="172">
        <v>2.7431238507438462</v>
      </c>
      <c r="D651" s="172">
        <v>2.6623397973337752</v>
      </c>
      <c r="E651" s="172">
        <v>4.5677616802614214</v>
      </c>
      <c r="F651" s="172">
        <v>4.5104194473043773</v>
      </c>
      <c r="G651" s="172">
        <v>3.236780243898683</v>
      </c>
      <c r="H651" s="172">
        <v>2.8435125658471643</v>
      </c>
      <c r="I651" s="172">
        <v>3.2458530045246308</v>
      </c>
      <c r="J651" s="172">
        <v>3.3144681678308068</v>
      </c>
      <c r="K651" s="173">
        <v>3.9233917570942176</v>
      </c>
      <c r="L651" s="171">
        <v>0.79853924800770815</v>
      </c>
      <c r="M651" s="172">
        <v>3.5037806599835939</v>
      </c>
      <c r="N651" s="172">
        <v>3.3384836284930022</v>
      </c>
      <c r="O651" s="172">
        <v>5.4576243015861508</v>
      </c>
      <c r="P651" s="172">
        <v>5.2299260249829578</v>
      </c>
      <c r="Q651" s="172">
        <v>3.4773420658958334</v>
      </c>
      <c r="R651" s="172">
        <v>3.5640475312571076</v>
      </c>
      <c r="S651" s="172">
        <v>4.1322942085688767</v>
      </c>
      <c r="T651" s="172">
        <v>4.1140302678156893</v>
      </c>
      <c r="U651" s="173">
        <v>5.0564074853221266</v>
      </c>
      <c r="V651" s="225">
        <v>26.185874819999999</v>
      </c>
    </row>
    <row r="652" spans="1:22" x14ac:dyDescent="0.2">
      <c r="A652" s="226">
        <v>43059</v>
      </c>
      <c r="B652" s="171">
        <v>0.81208388201850812</v>
      </c>
      <c r="C652" s="172">
        <v>2.8896936835305982</v>
      </c>
      <c r="D652" s="172">
        <v>2.7736198007759212</v>
      </c>
      <c r="E652" s="172">
        <v>4.6023880987773502</v>
      </c>
      <c r="F652" s="172">
        <v>4.6065753435280623</v>
      </c>
      <c r="G652" s="172">
        <v>3.2373751511618707</v>
      </c>
      <c r="H652" s="172">
        <v>2.9587068685637705</v>
      </c>
      <c r="I652" s="172">
        <v>3.3460746645653954</v>
      </c>
      <c r="J652" s="172">
        <v>3.3510807021624665</v>
      </c>
      <c r="K652" s="173">
        <v>4.0740217383329007</v>
      </c>
      <c r="L652" s="171">
        <v>0.79853924800770815</v>
      </c>
      <c r="M652" s="172">
        <v>3.6291467681639964</v>
      </c>
      <c r="N652" s="172">
        <v>3.4566884064709531</v>
      </c>
      <c r="O652" s="172">
        <v>5.4966949250847321</v>
      </c>
      <c r="P652" s="172">
        <v>5.2983238431203352</v>
      </c>
      <c r="Q652" s="172">
        <v>3.49691860258512</v>
      </c>
      <c r="R652" s="172">
        <v>3.7019764903900865</v>
      </c>
      <c r="S652" s="172">
        <v>4.1847431071580665</v>
      </c>
      <c r="T652" s="172">
        <v>4.1531339264946636</v>
      </c>
      <c r="U652" s="173">
        <v>5.1948113254638191</v>
      </c>
      <c r="V652" s="225">
        <v>28.30752734</v>
      </c>
    </row>
    <row r="653" spans="1:22" x14ac:dyDescent="0.2">
      <c r="A653" s="226">
        <v>43060</v>
      </c>
      <c r="B653" s="171">
        <v>0.81208388201850812</v>
      </c>
      <c r="C653" s="172">
        <v>2.6630213472114281</v>
      </c>
      <c r="D653" s="172">
        <v>2.6422064932989704</v>
      </c>
      <c r="E653" s="172">
        <v>4.4849165803542759</v>
      </c>
      <c r="F653" s="172">
        <v>4.461074700196618</v>
      </c>
      <c r="G653" s="172">
        <v>3.1889395944004084</v>
      </c>
      <c r="H653" s="172">
        <v>2.8378672395890265</v>
      </c>
      <c r="I653" s="172">
        <v>3.1429250949083873</v>
      </c>
      <c r="J653" s="172">
        <v>3.2345605828099138</v>
      </c>
      <c r="K653" s="173">
        <v>3.7989297419606394</v>
      </c>
      <c r="L653" s="171">
        <v>0.79853924800770815</v>
      </c>
      <c r="M653" s="172">
        <v>3.4388314619376454</v>
      </c>
      <c r="N653" s="172">
        <v>3.3687316379235752</v>
      </c>
      <c r="O653" s="172">
        <v>5.372677680857481</v>
      </c>
      <c r="P653" s="172">
        <v>5.1619639864060716</v>
      </c>
      <c r="Q653" s="172">
        <v>3.4870958836332036</v>
      </c>
      <c r="R653" s="172">
        <v>3.624983415735795</v>
      </c>
      <c r="S653" s="172">
        <v>4.093831453275854</v>
      </c>
      <c r="T653" s="172">
        <v>4.1486302817688099</v>
      </c>
      <c r="U653" s="173">
        <v>4.9857012937446905</v>
      </c>
      <c r="V653" s="225">
        <v>29.393127499999999</v>
      </c>
    </row>
    <row r="654" spans="1:22" x14ac:dyDescent="0.2">
      <c r="A654" s="226">
        <v>43061</v>
      </c>
      <c r="B654" s="171">
        <v>0.81208388201850812</v>
      </c>
      <c r="C654" s="172">
        <v>2.7493745972781136</v>
      </c>
      <c r="D654" s="172">
        <v>2.6689072489727539</v>
      </c>
      <c r="E654" s="172">
        <v>4.6655549040021853</v>
      </c>
      <c r="F654" s="172">
        <v>4.6270385019117075</v>
      </c>
      <c r="G654" s="172">
        <v>3.2372206820584402</v>
      </c>
      <c r="H654" s="172">
        <v>2.8535101653105981</v>
      </c>
      <c r="I654" s="172">
        <v>3.1398294282654726</v>
      </c>
      <c r="J654" s="172">
        <v>3.299696620742155</v>
      </c>
      <c r="K654" s="173">
        <v>3.9072740446931058</v>
      </c>
      <c r="L654" s="171">
        <v>0.79853924800770815</v>
      </c>
      <c r="M654" s="172">
        <v>3.5401238430824584</v>
      </c>
      <c r="N654" s="172">
        <v>3.3391182317548989</v>
      </c>
      <c r="O654" s="172">
        <v>5.5660905224129493</v>
      </c>
      <c r="P654" s="172">
        <v>5.3264753563196612</v>
      </c>
      <c r="Q654" s="172">
        <v>3.4973446981090337</v>
      </c>
      <c r="R654" s="172">
        <v>3.5991109626349744</v>
      </c>
      <c r="S654" s="172">
        <v>3.9947895279888272</v>
      </c>
      <c r="T654" s="172">
        <v>4.1101498016386318</v>
      </c>
      <c r="U654" s="173">
        <v>4.68835521011155</v>
      </c>
      <c r="V654" s="225">
        <v>29.350084519999999</v>
      </c>
    </row>
    <row r="655" spans="1:22" x14ac:dyDescent="0.2">
      <c r="A655" s="226">
        <v>43062</v>
      </c>
      <c r="B655" s="171">
        <v>0.81208388201850812</v>
      </c>
      <c r="C655" s="172">
        <v>2.8236186001397519</v>
      </c>
      <c r="D655" s="172">
        <v>2.691597239824469</v>
      </c>
      <c r="E655" s="172">
        <v>4.5901939767174937</v>
      </c>
      <c r="F655" s="172">
        <v>4.5974920809091158</v>
      </c>
      <c r="G655" s="172">
        <v>3.2374226316330663</v>
      </c>
      <c r="H655" s="172">
        <v>2.8983642050067062</v>
      </c>
      <c r="I655" s="172">
        <v>3.1915724182412983</v>
      </c>
      <c r="J655" s="172">
        <v>3.3059662790397164</v>
      </c>
      <c r="K655" s="173">
        <v>3.8951251042432489</v>
      </c>
      <c r="L655" s="171">
        <v>0.79853924800770815</v>
      </c>
      <c r="M655" s="172">
        <v>3.6962309333383967</v>
      </c>
      <c r="N655" s="172">
        <v>3.3093300642024661</v>
      </c>
      <c r="O655" s="172">
        <v>5.5030269090562562</v>
      </c>
      <c r="P655" s="172">
        <v>5.3073534261072899</v>
      </c>
      <c r="Q655" s="172">
        <v>3.4776093342986378</v>
      </c>
      <c r="R655" s="172">
        <v>3.6725056989005189</v>
      </c>
      <c r="S655" s="172">
        <v>4.2568479661339413</v>
      </c>
      <c r="T655" s="172">
        <v>4.3092383077013112</v>
      </c>
      <c r="U655" s="173">
        <v>4.6844542145655845</v>
      </c>
      <c r="V655" s="225">
        <v>27.325037720000001</v>
      </c>
    </row>
    <row r="656" spans="1:22" x14ac:dyDescent="0.2">
      <c r="A656" s="226">
        <v>43063</v>
      </c>
      <c r="B656" s="171">
        <v>0.81208388201850812</v>
      </c>
      <c r="C656" s="172">
        <v>2.8075099610814518</v>
      </c>
      <c r="D656" s="172">
        <v>2.6613509534879554</v>
      </c>
      <c r="E656" s="172">
        <v>4.5523133842895698</v>
      </c>
      <c r="F656" s="172">
        <v>4.4985325610286466</v>
      </c>
      <c r="G656" s="172">
        <v>3.2374061434100279</v>
      </c>
      <c r="H656" s="172">
        <v>2.8645362749292924</v>
      </c>
      <c r="I656" s="172">
        <v>3.2551900702054639</v>
      </c>
      <c r="J656" s="172">
        <v>3.3175525619079727</v>
      </c>
      <c r="K656" s="173">
        <v>3.8567070547039108</v>
      </c>
      <c r="L656" s="171">
        <v>0.79853924800770815</v>
      </c>
      <c r="M656" s="172">
        <v>3.6482360707765444</v>
      </c>
      <c r="N656" s="172">
        <v>3.3295772803579742</v>
      </c>
      <c r="O656" s="172">
        <v>5.4369117560704163</v>
      </c>
      <c r="P656" s="172">
        <v>5.2220198092331094</v>
      </c>
      <c r="Q656" s="172">
        <v>3.4969668441682824</v>
      </c>
      <c r="R656" s="172">
        <v>3.7156219150891658</v>
      </c>
      <c r="S656" s="172">
        <v>4.2123845276015164</v>
      </c>
      <c r="T656" s="172">
        <v>4.2808027716306043</v>
      </c>
      <c r="U656" s="173">
        <v>4.650113747810253</v>
      </c>
      <c r="V656" s="225">
        <v>27.319414429999998</v>
      </c>
    </row>
    <row r="657" spans="1:22" x14ac:dyDescent="0.2">
      <c r="A657" s="226">
        <v>43066</v>
      </c>
      <c r="B657" s="171">
        <v>0.81208388201850812</v>
      </c>
      <c r="C657" s="172">
        <v>2.7329838589487938</v>
      </c>
      <c r="D657" s="172">
        <v>2.6781840406983304</v>
      </c>
      <c r="E657" s="172">
        <v>4.5624639846482031</v>
      </c>
      <c r="F657" s="172">
        <v>4.5471959172245455</v>
      </c>
      <c r="G657" s="172">
        <v>3.236951525358319</v>
      </c>
      <c r="H657" s="172">
        <v>2.8737035290977047</v>
      </c>
      <c r="I657" s="172">
        <v>3.2142252653800165</v>
      </c>
      <c r="J657" s="172">
        <v>3.3166274376528166</v>
      </c>
      <c r="K657" s="173">
        <v>3.8806189922077046</v>
      </c>
      <c r="L657" s="171">
        <v>0.79853924800770815</v>
      </c>
      <c r="M657" s="172">
        <v>3.5269709541804439</v>
      </c>
      <c r="N657" s="172">
        <v>3.4030412376858248</v>
      </c>
      <c r="O657" s="172">
        <v>5.4769778011985224</v>
      </c>
      <c r="P657" s="172">
        <v>5.2634017835014903</v>
      </c>
      <c r="Q657" s="172">
        <v>3.4773986848410505</v>
      </c>
      <c r="R657" s="172">
        <v>3.7555245688743724</v>
      </c>
      <c r="S657" s="172">
        <v>4.0998640205607453</v>
      </c>
      <c r="T657" s="172">
        <v>4.161939348150427</v>
      </c>
      <c r="U657" s="173">
        <v>5.0241538978368601</v>
      </c>
      <c r="V657" s="225">
        <v>37.091580370000003</v>
      </c>
    </row>
    <row r="658" spans="1:22" x14ac:dyDescent="0.2">
      <c r="A658" s="226">
        <v>43067</v>
      </c>
      <c r="B658" s="171">
        <v>0.81208388201850812</v>
      </c>
      <c r="C658" s="172">
        <v>2.7369327321242998</v>
      </c>
      <c r="D658" s="172">
        <v>2.6845245569691243</v>
      </c>
      <c r="E658" s="172">
        <v>4.5896208916588712</v>
      </c>
      <c r="F658" s="172">
        <v>4.5834480444358423</v>
      </c>
      <c r="G658" s="172">
        <v>3.2373893445305368</v>
      </c>
      <c r="H658" s="172">
        <v>2.9332885828283555</v>
      </c>
      <c r="I658" s="172">
        <v>3.1469863101371964</v>
      </c>
      <c r="J658" s="172">
        <v>3.2559052472818708</v>
      </c>
      <c r="K658" s="173">
        <v>3.9106671580161034</v>
      </c>
      <c r="L658" s="171">
        <v>0.79853924800770815</v>
      </c>
      <c r="M658" s="172">
        <v>3.4713569455253563</v>
      </c>
      <c r="N658" s="172">
        <v>3.3479395230471365</v>
      </c>
      <c r="O658" s="172">
        <v>5.5071715802784986</v>
      </c>
      <c r="P658" s="172">
        <v>5.2985049600129406</v>
      </c>
      <c r="Q658" s="172">
        <v>3.4774546679021063</v>
      </c>
      <c r="R658" s="172">
        <v>3.8104332345477325</v>
      </c>
      <c r="S658" s="172">
        <v>4.0214495885347725</v>
      </c>
      <c r="T658" s="172">
        <v>4.0695703567717638</v>
      </c>
      <c r="U658" s="173">
        <v>5.0583629897020943</v>
      </c>
      <c r="V658" s="225">
        <v>35.950039689999997</v>
      </c>
    </row>
    <row r="659" spans="1:22" x14ac:dyDescent="0.2">
      <c r="A659" s="226">
        <v>43068</v>
      </c>
      <c r="B659" s="171">
        <v>0.81208388201850812</v>
      </c>
      <c r="C659" s="172">
        <v>2.6986746756483795</v>
      </c>
      <c r="D659" s="172">
        <v>2.8210685385468164</v>
      </c>
      <c r="E659" s="172">
        <v>4.5344495466276094</v>
      </c>
      <c r="F659" s="172">
        <v>4.5315586642867105</v>
      </c>
      <c r="G659" s="172">
        <v>3.2372555038733175</v>
      </c>
      <c r="H659" s="172">
        <v>2.8842158085895613</v>
      </c>
      <c r="I659" s="172">
        <v>3.1489746509880545</v>
      </c>
      <c r="J659" s="172">
        <v>3.2689599749613576</v>
      </c>
      <c r="K659" s="173">
        <v>3.8656141933082226</v>
      </c>
      <c r="L659" s="171">
        <v>0.79853924800770815</v>
      </c>
      <c r="M659" s="172">
        <v>3.3713867147098586</v>
      </c>
      <c r="N659" s="172">
        <v>3.5120648841899964</v>
      </c>
      <c r="O659" s="172">
        <v>5.4294263321027314</v>
      </c>
      <c r="P659" s="172">
        <v>5.2600032028652715</v>
      </c>
      <c r="Q659" s="172">
        <v>3.4775352270092696</v>
      </c>
      <c r="R659" s="172">
        <v>3.7676541247204036</v>
      </c>
      <c r="S659" s="172">
        <v>4.0578532208067299</v>
      </c>
      <c r="T659" s="172">
        <v>4.0884699076949813</v>
      </c>
      <c r="U659" s="173">
        <v>5.0182639874610091</v>
      </c>
      <c r="V659" s="225">
        <v>24.84229273</v>
      </c>
    </row>
    <row r="660" spans="1:22" x14ac:dyDescent="0.2">
      <c r="A660" s="226">
        <v>43069</v>
      </c>
      <c r="B660" s="171">
        <v>0.81195200739435092</v>
      </c>
      <c r="C660" s="172">
        <v>2.7396513252597288</v>
      </c>
      <c r="D660" s="172">
        <v>2.6705014576976214</v>
      </c>
      <c r="E660" s="172">
        <v>4.572898179218182</v>
      </c>
      <c r="F660" s="172">
        <v>4.6022287357405789</v>
      </c>
      <c r="G660" s="172">
        <v>3.237446095831447</v>
      </c>
      <c r="H660" s="172">
        <v>2.8504358252624451</v>
      </c>
      <c r="I660" s="172">
        <v>3.2488845848377252</v>
      </c>
      <c r="J660" s="172">
        <v>3.3244589882170752</v>
      </c>
      <c r="K660" s="173">
        <v>4.00504686508744</v>
      </c>
      <c r="L660" s="171">
        <v>0.79842935248757707</v>
      </c>
      <c r="M660" s="172">
        <v>3.4710126482526733</v>
      </c>
      <c r="N660" s="172">
        <v>3.4076808088951722</v>
      </c>
      <c r="O660" s="172">
        <v>5.4588246933089666</v>
      </c>
      <c r="P660" s="172">
        <v>5.2923766178012119</v>
      </c>
      <c r="Q660" s="172">
        <v>3.4775417871500989</v>
      </c>
      <c r="R660" s="172">
        <v>3.6945001609482886</v>
      </c>
      <c r="S660" s="172">
        <v>4.1439771826118372</v>
      </c>
      <c r="T660" s="172">
        <v>4.1354517439187211</v>
      </c>
      <c r="U660" s="173">
        <v>5.1340488657924412</v>
      </c>
      <c r="V660" s="225">
        <v>31.0131759</v>
      </c>
    </row>
    <row r="661" spans="1:22" x14ac:dyDescent="0.2">
      <c r="A661" s="226">
        <v>43070</v>
      </c>
      <c r="B661" s="171">
        <v>0.81195200739435092</v>
      </c>
      <c r="C661" s="172">
        <v>2.7773960029222251</v>
      </c>
      <c r="D661" s="172">
        <v>2.6845795717970917</v>
      </c>
      <c r="E661" s="172">
        <v>4.6506641018640709</v>
      </c>
      <c r="F661" s="172">
        <v>4.664869974558866</v>
      </c>
      <c r="G661" s="172">
        <v>3.2372716162357782</v>
      </c>
      <c r="H661" s="172">
        <v>2.9307425762696533</v>
      </c>
      <c r="I661" s="172">
        <v>3.3090928761695872</v>
      </c>
      <c r="J661" s="172">
        <v>3.3822939008515518</v>
      </c>
      <c r="K661" s="173">
        <v>4.028300987093</v>
      </c>
      <c r="L661" s="171">
        <v>0.79842935248757707</v>
      </c>
      <c r="M661" s="172">
        <v>3.5017061898887278</v>
      </c>
      <c r="N661" s="172">
        <v>3.3406979265845957</v>
      </c>
      <c r="O661" s="172">
        <v>5.5226823766093034</v>
      </c>
      <c r="P661" s="172">
        <v>5.3461759518034597</v>
      </c>
      <c r="Q661" s="172">
        <v>3.4971553731280967</v>
      </c>
      <c r="R661" s="172">
        <v>3.7321349930190952</v>
      </c>
      <c r="S661" s="172">
        <v>4.149300521036313</v>
      </c>
      <c r="T661" s="172">
        <v>4.2703204238233798</v>
      </c>
      <c r="U661" s="173">
        <v>4.8115828930067943</v>
      </c>
      <c r="V661" s="225">
        <v>30.760040660000001</v>
      </c>
    </row>
    <row r="662" spans="1:22" x14ac:dyDescent="0.2">
      <c r="A662" s="226">
        <v>43073</v>
      </c>
      <c r="B662" s="171">
        <v>0.8118201327701936</v>
      </c>
      <c r="C662" s="172">
        <v>2.7724557272128521</v>
      </c>
      <c r="D662" s="172">
        <v>2.6668201804199754</v>
      </c>
      <c r="E662" s="172">
        <v>4.5811385062942866</v>
      </c>
      <c r="F662" s="172">
        <v>4.5801403551489566</v>
      </c>
      <c r="G662" s="172">
        <v>3.2372829888593073</v>
      </c>
      <c r="H662" s="172">
        <v>2.8502808403526174</v>
      </c>
      <c r="I662" s="172">
        <v>3.2505731332181531</v>
      </c>
      <c r="J662" s="172">
        <v>3.5134727531917278</v>
      </c>
      <c r="K662" s="173">
        <v>3.9012739393781692</v>
      </c>
      <c r="L662" s="171">
        <v>0.79831945696744588</v>
      </c>
      <c r="M662" s="172">
        <v>3.5986994813189703</v>
      </c>
      <c r="N662" s="172">
        <v>3.3343473557582297</v>
      </c>
      <c r="O662" s="172">
        <v>5.4493137760263304</v>
      </c>
      <c r="P662" s="172">
        <v>5.2900152552383686</v>
      </c>
      <c r="Q662" s="172">
        <v>3.4693116937147366</v>
      </c>
      <c r="R662" s="172">
        <v>3.6682165732639205</v>
      </c>
      <c r="S662" s="172">
        <v>4.1184208807789711</v>
      </c>
      <c r="T662" s="172">
        <v>4.3772965169169309</v>
      </c>
      <c r="U662" s="173">
        <v>4.8334183965464783</v>
      </c>
      <c r="V662" s="225">
        <v>32.127635789999999</v>
      </c>
    </row>
    <row r="663" spans="1:22" x14ac:dyDescent="0.2">
      <c r="A663" s="226">
        <v>43074</v>
      </c>
      <c r="B663" s="171">
        <v>0.8118201327701936</v>
      </c>
      <c r="C663" s="172">
        <v>2.771933878802511</v>
      </c>
      <c r="D663" s="172">
        <v>2.745440593564183</v>
      </c>
      <c r="E663" s="172">
        <v>4.6240787749142109</v>
      </c>
      <c r="F663" s="172">
        <v>4.5610232507768389</v>
      </c>
      <c r="G663" s="172">
        <v>3.2374855167170677</v>
      </c>
      <c r="H663" s="172">
        <v>2.8452418743409345</v>
      </c>
      <c r="I663" s="172">
        <v>3.1911782434767106</v>
      </c>
      <c r="J663" s="172">
        <v>3.3004715292189233</v>
      </c>
      <c r="K663" s="173">
        <v>3.8876757638876618</v>
      </c>
      <c r="L663" s="171">
        <v>0.79831945696744588</v>
      </c>
      <c r="M663" s="172">
        <v>3.5792031923448229</v>
      </c>
      <c r="N663" s="172">
        <v>3.4035407862369866</v>
      </c>
      <c r="O663" s="172">
        <v>5.4811663555023058</v>
      </c>
      <c r="P663" s="172">
        <v>5.2906400956588415</v>
      </c>
      <c r="Q663" s="172">
        <v>3.477639538776879</v>
      </c>
      <c r="R663" s="172">
        <v>3.7298011722165367</v>
      </c>
      <c r="S663" s="172">
        <v>4.0866270700319909</v>
      </c>
      <c r="T663" s="172">
        <v>4.2301365789981968</v>
      </c>
      <c r="U663" s="173">
        <v>4.6976531471760312</v>
      </c>
      <c r="V663" s="225">
        <v>33.896381249999997</v>
      </c>
    </row>
    <row r="664" spans="1:22" x14ac:dyDescent="0.2">
      <c r="A664" s="226">
        <v>43075</v>
      </c>
      <c r="B664" s="171">
        <v>0.8118201327701936</v>
      </c>
      <c r="C664" s="172">
        <v>2.7360272345743346</v>
      </c>
      <c r="D664" s="172">
        <v>2.6809117033635492</v>
      </c>
      <c r="E664" s="172">
        <v>4.6340786904743707</v>
      </c>
      <c r="F664" s="172">
        <v>4.5705554264105013</v>
      </c>
      <c r="G664" s="172">
        <v>3.2371831999877814</v>
      </c>
      <c r="H664" s="172">
        <v>2.8454410419021552</v>
      </c>
      <c r="I664" s="172">
        <v>3.2455492640576615</v>
      </c>
      <c r="J664" s="172">
        <v>3.3034125907136556</v>
      </c>
      <c r="K664" s="173">
        <v>3.8753697374166065</v>
      </c>
      <c r="L664" s="171">
        <v>0.79831945696744588</v>
      </c>
      <c r="M664" s="172">
        <v>3.5635195882266526</v>
      </c>
      <c r="N664" s="172">
        <v>3.3389595783302255</v>
      </c>
      <c r="O664" s="172">
        <v>5.6076700522711986</v>
      </c>
      <c r="P664" s="172">
        <v>5.0474504321299873</v>
      </c>
      <c r="Q664" s="172">
        <v>3.477639538776879</v>
      </c>
      <c r="R664" s="172">
        <v>3.729063769323115</v>
      </c>
      <c r="S664" s="172">
        <v>4.1260935419760809</v>
      </c>
      <c r="T664" s="172">
        <v>4.0980628283493159</v>
      </c>
      <c r="U664" s="173">
        <v>4.6668634942457308</v>
      </c>
      <c r="V664" s="225">
        <v>32.958428830000003</v>
      </c>
    </row>
    <row r="665" spans="1:22" x14ac:dyDescent="0.2">
      <c r="A665" s="226">
        <v>43076</v>
      </c>
      <c r="B665" s="171">
        <v>0.8118201327701936</v>
      </c>
      <c r="C665" s="172">
        <v>2.8463097392864993</v>
      </c>
      <c r="D665" s="172">
        <v>2.6926311654512038</v>
      </c>
      <c r="E665" s="172">
        <v>4.5754177482299285</v>
      </c>
      <c r="F665" s="172">
        <v>4.494300647802314</v>
      </c>
      <c r="G665" s="172">
        <v>3.1757758629502151</v>
      </c>
      <c r="H665" s="172">
        <v>2.9220541313217958</v>
      </c>
      <c r="I665" s="172">
        <v>3.2840596219843725</v>
      </c>
      <c r="J665" s="172">
        <v>3.3978072446383365</v>
      </c>
      <c r="K665" s="173">
        <v>3.8675377414286318</v>
      </c>
      <c r="L665" s="171">
        <v>0.79831945696744588</v>
      </c>
      <c r="M665" s="172">
        <v>3.6936886977958991</v>
      </c>
      <c r="N665" s="172">
        <v>3.3541067466255221</v>
      </c>
      <c r="O665" s="172">
        <v>5.4996008554187412</v>
      </c>
      <c r="P665" s="172">
        <v>4.9435152112192151</v>
      </c>
      <c r="Q665" s="172">
        <v>3.4659098831347639</v>
      </c>
      <c r="R665" s="172">
        <v>3.8494517619297297</v>
      </c>
      <c r="S665" s="172">
        <v>4.2392834291366253</v>
      </c>
      <c r="T665" s="172">
        <v>4.2153465130628325</v>
      </c>
      <c r="U665" s="173">
        <v>5.0614051057557452</v>
      </c>
      <c r="V665" s="225">
        <v>31.812380099999999</v>
      </c>
    </row>
    <row r="666" spans="1:22" x14ac:dyDescent="0.2">
      <c r="A666" s="226">
        <v>43080</v>
      </c>
      <c r="B666" s="171">
        <v>0.8118201327701936</v>
      </c>
      <c r="C666" s="172">
        <v>2.7584152986493193</v>
      </c>
      <c r="D666" s="172">
        <v>2.6814665417935339</v>
      </c>
      <c r="E666" s="172">
        <v>4.5454366493864651</v>
      </c>
      <c r="F666" s="172">
        <v>4.635476741339752</v>
      </c>
      <c r="G666" s="172">
        <v>3.2376926294906432</v>
      </c>
      <c r="H666" s="172">
        <v>2.8572382753829957</v>
      </c>
      <c r="I666" s="172">
        <v>3.1766496639953496</v>
      </c>
      <c r="J666" s="172">
        <v>3.2412392889698922</v>
      </c>
      <c r="K666" s="173">
        <v>3.9237950728089985</v>
      </c>
      <c r="L666" s="171">
        <v>0.79831945696744588</v>
      </c>
      <c r="M666" s="172">
        <v>3.5475754706824922</v>
      </c>
      <c r="N666" s="172">
        <v>3.3405575956136619</v>
      </c>
      <c r="O666" s="172">
        <v>5.5067099596636027</v>
      </c>
      <c r="P666" s="172">
        <v>5.0924054923421318</v>
      </c>
      <c r="Q666" s="172">
        <v>3.4774207101907315</v>
      </c>
      <c r="R666" s="172">
        <v>3.7415586150804678</v>
      </c>
      <c r="S666" s="172">
        <v>4.1282485262091315</v>
      </c>
      <c r="T666" s="172">
        <v>4.099841287314292</v>
      </c>
      <c r="U666" s="173">
        <v>5.0858768489207709</v>
      </c>
      <c r="V666" s="225">
        <v>37.367309149999997</v>
      </c>
    </row>
    <row r="667" spans="1:22" x14ac:dyDescent="0.2">
      <c r="A667" s="226">
        <v>43081</v>
      </c>
      <c r="B667" s="171">
        <v>0.8118201327701936</v>
      </c>
      <c r="C667" s="172">
        <v>2.7175270690030251</v>
      </c>
      <c r="D667" s="172">
        <v>2.6716037160893302</v>
      </c>
      <c r="E667" s="172">
        <v>4.5496294440047587</v>
      </c>
      <c r="F667" s="172">
        <v>4.5401253418606027</v>
      </c>
      <c r="G667" s="172">
        <v>3.1892552518312867</v>
      </c>
      <c r="H667" s="172">
        <v>2.8607470089670102</v>
      </c>
      <c r="I667" s="172">
        <v>3.1475432886385937</v>
      </c>
      <c r="J667" s="172">
        <v>3.263856077322159</v>
      </c>
      <c r="K667" s="173">
        <v>3.841545976022716</v>
      </c>
      <c r="L667" s="171">
        <v>0.79831945696744588</v>
      </c>
      <c r="M667" s="172">
        <v>3.5001777688921276</v>
      </c>
      <c r="N667" s="172">
        <v>3.3010643651410874</v>
      </c>
      <c r="O667" s="172">
        <v>5.423598855494653</v>
      </c>
      <c r="P667" s="172">
        <v>4.8132132489883013</v>
      </c>
      <c r="Q667" s="172">
        <v>3.4375262519078285</v>
      </c>
      <c r="R667" s="172">
        <v>3.6580680276067441</v>
      </c>
      <c r="S667" s="172">
        <v>4.1019325374661895</v>
      </c>
      <c r="T667" s="172">
        <v>4.3258817449217908</v>
      </c>
      <c r="U667" s="173">
        <v>4.2897384300693613</v>
      </c>
      <c r="V667" s="225">
        <v>28.528021079999998</v>
      </c>
    </row>
    <row r="668" spans="1:22" x14ac:dyDescent="0.2">
      <c r="A668" s="226">
        <v>43082</v>
      </c>
      <c r="B668" s="171">
        <v>0.81195200739435092</v>
      </c>
      <c r="C668" s="172">
        <v>2.7501069686947965</v>
      </c>
      <c r="D668" s="172">
        <v>2.6661068864358071</v>
      </c>
      <c r="E668" s="172">
        <v>4.6296192030820817</v>
      </c>
      <c r="F668" s="172">
        <v>4.6046780213936831</v>
      </c>
      <c r="G668" s="172">
        <v>3.2370273035658266</v>
      </c>
      <c r="H668" s="172">
        <v>2.8789467820221284</v>
      </c>
      <c r="I668" s="172">
        <v>3.136980846790002</v>
      </c>
      <c r="J668" s="172">
        <v>3.2122828639693779</v>
      </c>
      <c r="K668" s="173">
        <v>3.8993552620313268</v>
      </c>
      <c r="L668" s="171">
        <v>0.79842935248757707</v>
      </c>
      <c r="M668" s="172">
        <v>3.4834769777056622</v>
      </c>
      <c r="N668" s="172">
        <v>3.3790495766788418</v>
      </c>
      <c r="O668" s="172">
        <v>5.5418718018371438</v>
      </c>
      <c r="P668" s="172">
        <v>4.9454140115594596</v>
      </c>
      <c r="Q668" s="172">
        <v>3.4575472356421231</v>
      </c>
      <c r="R668" s="172">
        <v>3.7163936822606716</v>
      </c>
      <c r="S668" s="172">
        <v>4.0404640281234485</v>
      </c>
      <c r="T668" s="172">
        <v>4.0369062276161616</v>
      </c>
      <c r="U668" s="173">
        <v>4.6919349210875989</v>
      </c>
      <c r="V668" s="225">
        <v>34.563649490000003</v>
      </c>
    </row>
    <row r="669" spans="1:22" x14ac:dyDescent="0.2">
      <c r="A669" s="226">
        <v>43083</v>
      </c>
      <c r="B669" s="171">
        <v>0.81195200739435092</v>
      </c>
      <c r="C669" s="172">
        <v>2.7314990036357227</v>
      </c>
      <c r="D669" s="172">
        <v>2.6906248066351575</v>
      </c>
      <c r="E669" s="172">
        <v>4.5647324457761869</v>
      </c>
      <c r="F669" s="172">
        <v>4.5053628349639911</v>
      </c>
      <c r="G669" s="172">
        <v>3.1521603561743512</v>
      </c>
      <c r="H669" s="172">
        <v>2.8974786643498249</v>
      </c>
      <c r="I669" s="172">
        <v>3.2200137455616633</v>
      </c>
      <c r="J669" s="172">
        <v>3.3119774802375979</v>
      </c>
      <c r="K669" s="173">
        <v>3.8267834458977035</v>
      </c>
      <c r="L669" s="171">
        <v>0.79842935248757707</v>
      </c>
      <c r="M669" s="172">
        <v>3.4984177151582565</v>
      </c>
      <c r="N669" s="172">
        <v>3.338399092249086</v>
      </c>
      <c r="O669" s="172">
        <v>5.4677441257510422</v>
      </c>
      <c r="P669" s="172">
        <v>4.8078833687614351</v>
      </c>
      <c r="Q669" s="172">
        <v>3.4262285333050944</v>
      </c>
      <c r="R669" s="172">
        <v>3.8014251855748618</v>
      </c>
      <c r="S669" s="172">
        <v>4.1667169827024368</v>
      </c>
      <c r="T669" s="172">
        <v>4.1720803509045146</v>
      </c>
      <c r="U669" s="173">
        <v>4.6357926906768379</v>
      </c>
      <c r="V669" s="225">
        <v>29.435534430000001</v>
      </c>
    </row>
    <row r="670" spans="1:22" x14ac:dyDescent="0.2">
      <c r="A670" s="226">
        <v>43084</v>
      </c>
      <c r="B670" s="171">
        <v>0.81195200739435092</v>
      </c>
      <c r="C670" s="172">
        <v>2.7911617778778619</v>
      </c>
      <c r="D670" s="172">
        <v>2.7544568632077842</v>
      </c>
      <c r="E670" s="172">
        <v>4.5484264195658941</v>
      </c>
      <c r="F670" s="172">
        <v>4.5623138332944579</v>
      </c>
      <c r="G670" s="172">
        <v>3.2137288496417127</v>
      </c>
      <c r="H670" s="172">
        <v>2.9745274411228602</v>
      </c>
      <c r="I670" s="172">
        <v>3.2755067267661362</v>
      </c>
      <c r="J670" s="172">
        <v>3.4538817809011717</v>
      </c>
      <c r="K670" s="173">
        <v>4.0850328315279665</v>
      </c>
      <c r="L670" s="171">
        <v>0.79842935248757707</v>
      </c>
      <c r="M670" s="172">
        <v>3.517128992304476</v>
      </c>
      <c r="N670" s="172">
        <v>3.3358987160275788</v>
      </c>
      <c r="O670" s="172">
        <v>5.7259941413395561</v>
      </c>
      <c r="P670" s="172">
        <v>5.290148426324742</v>
      </c>
      <c r="Q670" s="172">
        <v>3.4377525308300725</v>
      </c>
      <c r="R670" s="172">
        <v>3.8400790062851828</v>
      </c>
      <c r="S670" s="172">
        <v>4.1511718757413165</v>
      </c>
      <c r="T670" s="172">
        <v>4.048839274397614</v>
      </c>
      <c r="U670" s="173">
        <v>4.8547015735266967</v>
      </c>
      <c r="V670" s="225">
        <v>44.984721139999998</v>
      </c>
    </row>
    <row r="671" spans="1:22" x14ac:dyDescent="0.2">
      <c r="A671" s="226">
        <v>43087</v>
      </c>
      <c r="B671" s="171">
        <v>0.81208388201850812</v>
      </c>
      <c r="C671" s="172">
        <v>2.7691097999212539</v>
      </c>
      <c r="D671" s="172">
        <v>2.6886338996873902</v>
      </c>
      <c r="E671" s="172">
        <v>4.5671595459585932</v>
      </c>
      <c r="F671" s="172">
        <v>4.635920367852834</v>
      </c>
      <c r="G671" s="172">
        <v>3.1974187974216068</v>
      </c>
      <c r="H671" s="172">
        <v>2.8943405942343334</v>
      </c>
      <c r="I671" s="172">
        <v>3.2094353293724147</v>
      </c>
      <c r="J671" s="172">
        <v>3.2937247626591124</v>
      </c>
      <c r="K671" s="173">
        <v>3.8639878390412621</v>
      </c>
      <c r="L671" s="171">
        <v>0.79853924800770815</v>
      </c>
      <c r="M671" s="172">
        <v>3.5340194631939195</v>
      </c>
      <c r="N671" s="172">
        <v>3.3457855747425795</v>
      </c>
      <c r="O671" s="172">
        <v>5.449023229266591</v>
      </c>
      <c r="P671" s="172">
        <v>5.3624025117005232</v>
      </c>
      <c r="Q671" s="172">
        <v>3.4659445454057103</v>
      </c>
      <c r="R671" s="172">
        <v>3.7379470687147247</v>
      </c>
      <c r="S671" s="172">
        <v>4.3119646424103397</v>
      </c>
      <c r="T671" s="172">
        <v>4.3796933482253788</v>
      </c>
      <c r="U671" s="173">
        <v>5.0207806924448306</v>
      </c>
      <c r="V671" s="225">
        <v>28.985077369999999</v>
      </c>
    </row>
    <row r="672" spans="1:22" x14ac:dyDescent="0.2">
      <c r="A672" s="226">
        <v>43088</v>
      </c>
      <c r="B672" s="171">
        <v>0.81208388201850812</v>
      </c>
      <c r="C672" s="172">
        <v>2.7903257443894445</v>
      </c>
      <c r="D672" s="172">
        <v>2.6703380305146993</v>
      </c>
      <c r="E672" s="172">
        <v>4.6115072054317725</v>
      </c>
      <c r="F672" s="172">
        <v>4.5568599025675027</v>
      </c>
      <c r="G672" s="172">
        <v>3.2371622661548662</v>
      </c>
      <c r="H672" s="172">
        <v>2.8582696669915806</v>
      </c>
      <c r="I672" s="172">
        <v>3.1751607869115372</v>
      </c>
      <c r="J672" s="172">
        <v>3.2669456573145226</v>
      </c>
      <c r="K672" s="173">
        <v>3.8304141049695621</v>
      </c>
      <c r="L672" s="171">
        <v>0.79853924800770815</v>
      </c>
      <c r="M672" s="172">
        <v>3.6033707704617517</v>
      </c>
      <c r="N672" s="172">
        <v>3.2634335321347763</v>
      </c>
      <c r="O672" s="172">
        <v>5.4999461230769926</v>
      </c>
      <c r="P672" s="172">
        <v>5.2881937297026882</v>
      </c>
      <c r="Q672" s="172">
        <v>3.4575562725098834</v>
      </c>
      <c r="R672" s="172">
        <v>3.6796477071513745</v>
      </c>
      <c r="S672" s="172">
        <v>4.2340116156467413</v>
      </c>
      <c r="T672" s="172">
        <v>4.2977653929942052</v>
      </c>
      <c r="U672" s="173">
        <v>4.6365972306012839</v>
      </c>
      <c r="V672" s="225">
        <v>30.247765090000001</v>
      </c>
    </row>
    <row r="673" spans="1:22" x14ac:dyDescent="0.2">
      <c r="A673" s="226">
        <v>43089</v>
      </c>
      <c r="B673" s="171">
        <v>0.81208388201850812</v>
      </c>
      <c r="C673" s="172">
        <v>2.7710729810203181</v>
      </c>
      <c r="D673" s="172">
        <v>2.6918087069511314</v>
      </c>
      <c r="E673" s="172">
        <v>4.5367702960605385</v>
      </c>
      <c r="F673" s="172">
        <v>4.5150080100616146</v>
      </c>
      <c r="G673" s="172">
        <v>3.1959697255935238</v>
      </c>
      <c r="H673" s="172">
        <v>2.8856604378293076</v>
      </c>
      <c r="I673" s="172">
        <v>3.2093478378898701</v>
      </c>
      <c r="J673" s="172">
        <v>3.220939979748433</v>
      </c>
      <c r="K673" s="173">
        <v>3.8750690961666785</v>
      </c>
      <c r="L673" s="171">
        <v>0.79853924800770815</v>
      </c>
      <c r="M673" s="172">
        <v>3.5930143391556162</v>
      </c>
      <c r="N673" s="172">
        <v>3.3504358708139237</v>
      </c>
      <c r="O673" s="172">
        <v>5.4192110265729569</v>
      </c>
      <c r="P673" s="172">
        <v>5.2315431789308562</v>
      </c>
      <c r="Q673" s="172">
        <v>3.4640676981062426</v>
      </c>
      <c r="R673" s="172">
        <v>3.8089860951456505</v>
      </c>
      <c r="S673" s="172">
        <v>4.3068009977806225</v>
      </c>
      <c r="T673" s="172">
        <v>4.3335126520161404</v>
      </c>
      <c r="U673" s="173">
        <v>4.6973840705952457</v>
      </c>
      <c r="V673" s="225">
        <v>32.15634798</v>
      </c>
    </row>
    <row r="674" spans="1:22" x14ac:dyDescent="0.2">
      <c r="A674" s="226">
        <v>43090</v>
      </c>
      <c r="B674" s="171">
        <v>0.81208388201850812</v>
      </c>
      <c r="C674" s="172">
        <v>2.7186144172651838</v>
      </c>
      <c r="D674" s="172">
        <v>2.6893946702841576</v>
      </c>
      <c r="E674" s="172">
        <v>4.5846251825565236</v>
      </c>
      <c r="F674" s="172">
        <v>4.7474455492967493</v>
      </c>
      <c r="G674" s="172">
        <v>3.2135468492116188</v>
      </c>
      <c r="H674" s="172">
        <v>2.848679729798421</v>
      </c>
      <c r="I674" s="172">
        <v>3.1584456374921221</v>
      </c>
      <c r="J674" s="172">
        <v>3.2708320886888034</v>
      </c>
      <c r="K674" s="173">
        <v>3.9019359412120154</v>
      </c>
      <c r="L674" s="171">
        <v>0.79853924800770815</v>
      </c>
      <c r="M674" s="172">
        <v>3.6172201953257272</v>
      </c>
      <c r="N674" s="172">
        <v>3.3528023420495092</v>
      </c>
      <c r="O674" s="172">
        <v>5.47293917753088</v>
      </c>
      <c r="P674" s="172">
        <v>5.4498195290244107</v>
      </c>
      <c r="Q674" s="172">
        <v>3.4179332484544283</v>
      </c>
      <c r="R674" s="172">
        <v>3.7341725686609526</v>
      </c>
      <c r="S674" s="172">
        <v>4.2201722274462652</v>
      </c>
      <c r="T674" s="172">
        <v>4.296208615419272</v>
      </c>
      <c r="U674" s="173">
        <v>5.0836404136104818</v>
      </c>
      <c r="V674" s="225">
        <v>30.090732930000001</v>
      </c>
    </row>
    <row r="675" spans="1:22" x14ac:dyDescent="0.2">
      <c r="A675" s="226">
        <v>43091</v>
      </c>
      <c r="B675" s="171">
        <v>0.81208388201850812</v>
      </c>
      <c r="C675" s="172">
        <v>2.8694814479443056</v>
      </c>
      <c r="D675" s="172">
        <v>2.6968056316922002</v>
      </c>
      <c r="E675" s="172">
        <v>4.6030251913021898</v>
      </c>
      <c r="F675" s="172">
        <v>4.6385652876206453</v>
      </c>
      <c r="G675" s="172">
        <v>3.1993475919434906</v>
      </c>
      <c r="H675" s="172">
        <v>2.9277420119239088</v>
      </c>
      <c r="I675" s="172">
        <v>3.2002250644165491</v>
      </c>
      <c r="J675" s="172">
        <v>3.2846679282506104</v>
      </c>
      <c r="K675" s="173">
        <v>3.8533083438900162</v>
      </c>
      <c r="L675" s="171">
        <v>0.79853924800770815</v>
      </c>
      <c r="M675" s="172">
        <v>3.7733049307443811</v>
      </c>
      <c r="N675" s="172">
        <v>3.231565063961257</v>
      </c>
      <c r="O675" s="172">
        <v>5.4784097325699577</v>
      </c>
      <c r="P675" s="172">
        <v>5.3545336524470128</v>
      </c>
      <c r="Q675" s="172">
        <v>3.4659347476009024</v>
      </c>
      <c r="R675" s="172">
        <v>3.8539236678990947</v>
      </c>
      <c r="S675" s="172">
        <v>4.2772896435523311</v>
      </c>
      <c r="T675" s="172">
        <v>4.3502312691368319</v>
      </c>
      <c r="U675" s="173">
        <v>5.0431630962395815</v>
      </c>
      <c r="V675" s="225">
        <v>42.821219460000002</v>
      </c>
    </row>
    <row r="676" spans="1:22" x14ac:dyDescent="0.2">
      <c r="A676" s="226">
        <v>43094</v>
      </c>
      <c r="B676" s="171">
        <v>0.81208388201850812</v>
      </c>
      <c r="C676" s="172">
        <v>2.7037193988518124</v>
      </c>
      <c r="D676" s="172">
        <v>2.6694979553311522</v>
      </c>
      <c r="E676" s="172">
        <v>4.6882819118617425</v>
      </c>
      <c r="F676" s="172">
        <v>4.6550170543098233</v>
      </c>
      <c r="G676" s="172">
        <v>3.2369240261958097</v>
      </c>
      <c r="H676" s="172">
        <v>2.8486697677558608</v>
      </c>
      <c r="I676" s="172">
        <v>3.1317162390236759</v>
      </c>
      <c r="J676" s="172">
        <v>3.2381634897180311</v>
      </c>
      <c r="K676" s="173">
        <v>3.9189848005425083</v>
      </c>
      <c r="L676" s="171">
        <v>0.79853924800770815</v>
      </c>
      <c r="M676" s="172">
        <v>3.5410212393557892</v>
      </c>
      <c r="N676" s="172">
        <v>3.369307254946833</v>
      </c>
      <c r="O676" s="172">
        <v>5.5620716815346922</v>
      </c>
      <c r="P676" s="172">
        <v>5.372398084361877</v>
      </c>
      <c r="Q676" s="172">
        <v>3.457706606582331</v>
      </c>
      <c r="R676" s="172">
        <v>3.6706098060267891</v>
      </c>
      <c r="S676" s="172">
        <v>4.1015383548565465</v>
      </c>
      <c r="T676" s="172">
        <v>4.1380424894148442</v>
      </c>
      <c r="U676" s="173">
        <v>4.7506225314576325</v>
      </c>
      <c r="V676" s="225">
        <v>33.834157320000003</v>
      </c>
    </row>
    <row r="677" spans="1:22" x14ac:dyDescent="0.2">
      <c r="A677" s="226">
        <v>43095</v>
      </c>
      <c r="B677" s="171">
        <v>0.81208388201850812</v>
      </c>
      <c r="C677" s="172">
        <v>2.9612611784928293</v>
      </c>
      <c r="D677" s="172">
        <v>2.7544194488052001</v>
      </c>
      <c r="E677" s="172">
        <v>4.5376249759864393</v>
      </c>
      <c r="F677" s="172">
        <v>4.5614633588400251</v>
      </c>
      <c r="G677" s="172">
        <v>3.236846503687353</v>
      </c>
      <c r="H677" s="172">
        <v>2.9422193727960337</v>
      </c>
      <c r="I677" s="172">
        <v>3.2727136787645392</v>
      </c>
      <c r="J677" s="172">
        <v>3.3665156115423316</v>
      </c>
      <c r="K677" s="173">
        <v>3.8872661981079046</v>
      </c>
      <c r="L677" s="171">
        <v>0.79853924800770815</v>
      </c>
      <c r="M677" s="172">
        <v>3.9507405153942123</v>
      </c>
      <c r="N677" s="172">
        <v>3.4072705858311481</v>
      </c>
      <c r="O677" s="172">
        <v>5.4261687400800147</v>
      </c>
      <c r="P677" s="172">
        <v>5.2968000768200074</v>
      </c>
      <c r="Q677" s="172">
        <v>3.4573039468310593</v>
      </c>
      <c r="R677" s="172">
        <v>3.8104216052675657</v>
      </c>
      <c r="S677" s="172">
        <v>4.1836479373411501</v>
      </c>
      <c r="T677" s="172">
        <v>4.1646246607693671</v>
      </c>
      <c r="U677" s="173">
        <v>4.7302178546268125</v>
      </c>
      <c r="V677" s="225">
        <v>35.344920809999998</v>
      </c>
    </row>
    <row r="678" spans="1:22" x14ac:dyDescent="0.2">
      <c r="A678" s="226">
        <v>43096</v>
      </c>
      <c r="B678" s="171">
        <v>0.81208388201850812</v>
      </c>
      <c r="C678" s="172">
        <v>2.8188611002283572</v>
      </c>
      <c r="D678" s="172">
        <v>2.7061942892357238</v>
      </c>
      <c r="E678" s="172">
        <v>4.5711743633564499</v>
      </c>
      <c r="F678" s="172">
        <v>4.6533612001377946</v>
      </c>
      <c r="G678" s="172">
        <v>3.2130554034916954</v>
      </c>
      <c r="H678" s="172">
        <v>2.8676700393454042</v>
      </c>
      <c r="I678" s="172">
        <v>3.2227167860446686</v>
      </c>
      <c r="J678" s="172">
        <v>3.3112528616733625</v>
      </c>
      <c r="K678" s="173">
        <v>3.9389171041817752</v>
      </c>
      <c r="L678" s="171">
        <v>0.79853924800770815</v>
      </c>
      <c r="M678" s="172">
        <v>3.6103715179469362</v>
      </c>
      <c r="N678" s="172">
        <v>3.3143749939825646</v>
      </c>
      <c r="O678" s="172">
        <v>5.4598282626700074</v>
      </c>
      <c r="P678" s="172">
        <v>5.3528090936029793</v>
      </c>
      <c r="Q678" s="172">
        <v>3.4378872045187308</v>
      </c>
      <c r="R678" s="172">
        <v>3.6547504994618207</v>
      </c>
      <c r="S678" s="172">
        <v>4.2650433598360644</v>
      </c>
      <c r="T678" s="172">
        <v>4.1148815265302465</v>
      </c>
      <c r="U678" s="173">
        <v>4.7705904815296742</v>
      </c>
      <c r="V678" s="225">
        <v>47.218610150000004</v>
      </c>
    </row>
    <row r="679" spans="1:22" x14ac:dyDescent="0.2">
      <c r="A679" s="226">
        <v>43097</v>
      </c>
      <c r="B679" s="171">
        <v>0.81208388201850812</v>
      </c>
      <c r="C679" s="172">
        <v>2.8419610359132488</v>
      </c>
      <c r="D679" s="172">
        <v>2.6600585301245756</v>
      </c>
      <c r="E679" s="172">
        <v>4.6511954084565579</v>
      </c>
      <c r="F679" s="172">
        <v>4.6482121837079813</v>
      </c>
      <c r="G679" s="172">
        <v>3.2373286334836435</v>
      </c>
      <c r="H679" s="172">
        <v>2.9101097199757193</v>
      </c>
      <c r="I679" s="172">
        <v>3.1963722803696824</v>
      </c>
      <c r="J679" s="172">
        <v>3.2530112912671911</v>
      </c>
      <c r="K679" s="173">
        <v>3.9817421116141523</v>
      </c>
      <c r="L679" s="171">
        <v>0.79853924800770815</v>
      </c>
      <c r="M679" s="172">
        <v>3.7234559732034787</v>
      </c>
      <c r="N679" s="172">
        <v>3.3245201980629155</v>
      </c>
      <c r="O679" s="172">
        <v>5.5215883452672854</v>
      </c>
      <c r="P679" s="172">
        <v>5.36879905209359</v>
      </c>
      <c r="Q679" s="172">
        <v>3.4577343712502615</v>
      </c>
      <c r="R679" s="172">
        <v>3.7873673810619644</v>
      </c>
      <c r="S679" s="172">
        <v>4.181188723698714</v>
      </c>
      <c r="T679" s="172">
        <v>4.2671210405018494</v>
      </c>
      <c r="U679" s="173">
        <v>5.1725913280554501</v>
      </c>
      <c r="V679" s="225">
        <v>46.963669680000002</v>
      </c>
    </row>
    <row r="680" spans="1:22" x14ac:dyDescent="0.2">
      <c r="A680" s="226">
        <v>43098</v>
      </c>
      <c r="B680" s="171">
        <v>0.81208388201850812</v>
      </c>
      <c r="C680" s="172">
        <v>2.7371647869462907</v>
      </c>
      <c r="D680" s="172">
        <v>2.6701981786136222</v>
      </c>
      <c r="E680" s="172">
        <v>4.5560355037808797</v>
      </c>
      <c r="F680" s="172">
        <v>4.5573416904740567</v>
      </c>
      <c r="G680" s="172">
        <v>3.2382813650970967</v>
      </c>
      <c r="H680" s="172">
        <v>2.8536458535636271</v>
      </c>
      <c r="I680" s="172">
        <v>3.2904359340916614</v>
      </c>
      <c r="J680" s="172">
        <v>3.3526337861689171</v>
      </c>
      <c r="K680" s="173">
        <v>3.8529080616460547</v>
      </c>
      <c r="L680" s="171">
        <v>0.79853924800770815</v>
      </c>
      <c r="M680" s="172">
        <v>3.6284582989533027</v>
      </c>
      <c r="N680" s="172">
        <v>3.223504457258707</v>
      </c>
      <c r="O680" s="172">
        <v>5.4393564298366357</v>
      </c>
      <c r="P680" s="172">
        <v>5.2894931064344775</v>
      </c>
      <c r="Q680" s="172">
        <v>3.4581606897453878</v>
      </c>
      <c r="R680" s="172">
        <v>3.7445977426509955</v>
      </c>
      <c r="S680" s="172">
        <v>4.2418645703499394</v>
      </c>
      <c r="T680" s="172">
        <v>4.3517398538738021</v>
      </c>
      <c r="U680" s="173">
        <v>5.0630814640698238</v>
      </c>
      <c r="V680" s="225">
        <v>41.027801199999999</v>
      </c>
    </row>
  </sheetData>
  <mergeCells count="4">
    <mergeCell ref="A3:A4"/>
    <mergeCell ref="B3:K3"/>
    <mergeCell ref="L3:U3"/>
    <mergeCell ref="V3:V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0"/>
  <sheetViews>
    <sheetView workbookViewId="0">
      <pane xSplit="1" ySplit="4" topLeftCell="B660" activePane="bottomRight" state="frozen"/>
      <selection activeCell="B314" sqref="B314"/>
      <selection pane="topRight" activeCell="B314" sqref="B314"/>
      <selection pane="bottomLeft" activeCell="B314" sqref="B314"/>
      <selection pane="bottomRight" activeCell="I683" sqref="I683:I686"/>
    </sheetView>
  </sheetViews>
  <sheetFormatPr defaultRowHeight="12.75" x14ac:dyDescent="0.2"/>
  <cols>
    <col min="1" max="1" width="12.5703125" style="228" customWidth="1"/>
    <col min="2" max="2" width="9.85546875" style="228" customWidth="1"/>
    <col min="3" max="7" width="9.140625" style="228"/>
    <col min="8" max="8" width="12" style="228" customWidth="1"/>
    <col min="9" max="9" width="24.140625" style="228" customWidth="1"/>
    <col min="10" max="16384" width="9.140625" style="228"/>
  </cols>
  <sheetData>
    <row r="1" spans="1:9" x14ac:dyDescent="0.2">
      <c r="A1" s="227" t="s">
        <v>289</v>
      </c>
    </row>
    <row r="2" spans="1:9" ht="13.5" thickBot="1" x14ac:dyDescent="0.25">
      <c r="A2" s="228" t="s">
        <v>290</v>
      </c>
    </row>
    <row r="3" spans="1:9" ht="36" customHeight="1" thickBot="1" x14ac:dyDescent="0.25">
      <c r="A3" s="286" t="s">
        <v>196</v>
      </c>
      <c r="B3" s="288" t="s">
        <v>291</v>
      </c>
      <c r="C3" s="289"/>
      <c r="D3" s="289"/>
      <c r="E3" s="289"/>
      <c r="F3" s="289"/>
      <c r="G3" s="289"/>
      <c r="H3" s="290"/>
      <c r="I3" s="291" t="s">
        <v>292</v>
      </c>
    </row>
    <row r="4" spans="1:9" ht="22.5" customHeight="1" thickBot="1" x14ac:dyDescent="0.25">
      <c r="A4" s="287"/>
      <c r="B4" s="229" t="s">
        <v>293</v>
      </c>
      <c r="C4" s="230" t="s">
        <v>294</v>
      </c>
      <c r="D4" s="230" t="s">
        <v>295</v>
      </c>
      <c r="E4" s="230" t="s">
        <v>296</v>
      </c>
      <c r="F4" s="230" t="s">
        <v>297</v>
      </c>
      <c r="G4" s="230" t="s">
        <v>298</v>
      </c>
      <c r="H4" s="231" t="s">
        <v>299</v>
      </c>
      <c r="I4" s="292"/>
    </row>
    <row r="5" spans="1:9" x14ac:dyDescent="0.2">
      <c r="A5" s="232">
        <v>42095</v>
      </c>
      <c r="B5" s="233">
        <v>0.8</v>
      </c>
      <c r="C5" s="234">
        <v>0.55000000000000004</v>
      </c>
      <c r="D5" s="234">
        <v>0.59999999999999987</v>
      </c>
      <c r="E5" s="234">
        <v>0.60000000000000009</v>
      </c>
      <c r="F5" s="234">
        <v>0.65000000000000013</v>
      </c>
      <c r="G5" s="234">
        <v>0.70000000000000018</v>
      </c>
      <c r="H5" s="235">
        <v>0.70000000000000018</v>
      </c>
      <c r="I5" s="236">
        <v>29</v>
      </c>
    </row>
    <row r="6" spans="1:9" x14ac:dyDescent="0.2">
      <c r="A6" s="232">
        <v>42096</v>
      </c>
      <c r="B6" s="233">
        <v>0.8</v>
      </c>
      <c r="C6" s="234">
        <v>0.55000000000000004</v>
      </c>
      <c r="D6" s="234">
        <v>0.59999999999999987</v>
      </c>
      <c r="E6" s="234">
        <v>0.60000000000000009</v>
      </c>
      <c r="F6" s="234">
        <v>0.65000000000000013</v>
      </c>
      <c r="G6" s="234">
        <v>0.70000000000000018</v>
      </c>
      <c r="H6" s="235">
        <v>0.70000000000000018</v>
      </c>
      <c r="I6" s="236">
        <v>29</v>
      </c>
    </row>
    <row r="7" spans="1:9" x14ac:dyDescent="0.2">
      <c r="A7" s="232">
        <v>42097</v>
      </c>
      <c r="B7" s="233">
        <v>0.8</v>
      </c>
      <c r="C7" s="234">
        <v>0.44999999999999996</v>
      </c>
      <c r="D7" s="234">
        <v>0.5</v>
      </c>
      <c r="E7" s="234">
        <v>0.5</v>
      </c>
      <c r="F7" s="234">
        <v>0.59999999999999987</v>
      </c>
      <c r="G7" s="234">
        <v>0.70000000000000018</v>
      </c>
      <c r="H7" s="235">
        <v>0.70000000000000018</v>
      </c>
      <c r="I7" s="236">
        <v>20</v>
      </c>
    </row>
    <row r="8" spans="1:9" x14ac:dyDescent="0.2">
      <c r="A8" s="232">
        <v>42100</v>
      </c>
      <c r="B8" s="233">
        <v>0.5</v>
      </c>
      <c r="C8" s="234">
        <v>0.44999999999999996</v>
      </c>
      <c r="D8" s="234">
        <v>0.5</v>
      </c>
      <c r="E8" s="234">
        <v>0.5</v>
      </c>
      <c r="F8" s="234">
        <v>0.59999999999999987</v>
      </c>
      <c r="G8" s="234">
        <v>0.70000000000000018</v>
      </c>
      <c r="H8" s="235">
        <v>0.70000000000000018</v>
      </c>
      <c r="I8" s="236">
        <v>20</v>
      </c>
    </row>
    <row r="9" spans="1:9" x14ac:dyDescent="0.2">
      <c r="A9" s="232">
        <v>42101</v>
      </c>
      <c r="B9" s="233">
        <v>0.8</v>
      </c>
      <c r="C9" s="234">
        <v>0.44999999999999996</v>
      </c>
      <c r="D9" s="234">
        <v>0.5</v>
      </c>
      <c r="E9" s="234">
        <v>0.5</v>
      </c>
      <c r="F9" s="234">
        <v>0.59999999999999987</v>
      </c>
      <c r="G9" s="234">
        <v>0.70000000000000018</v>
      </c>
      <c r="H9" s="235">
        <v>0.70000000000000018</v>
      </c>
      <c r="I9" s="236">
        <v>0</v>
      </c>
    </row>
    <row r="10" spans="1:9" x14ac:dyDescent="0.2">
      <c r="A10" s="232">
        <v>42102</v>
      </c>
      <c r="B10" s="233">
        <v>0.8</v>
      </c>
      <c r="C10" s="234">
        <v>0.44999999999999996</v>
      </c>
      <c r="D10" s="234">
        <v>0.5</v>
      </c>
      <c r="E10" s="234">
        <v>0.5</v>
      </c>
      <c r="F10" s="234">
        <v>1.0499999999999998</v>
      </c>
      <c r="G10" s="234">
        <v>0.70000000000000018</v>
      </c>
      <c r="H10" s="235">
        <v>0.60000000000000009</v>
      </c>
      <c r="I10" s="236">
        <v>29</v>
      </c>
    </row>
    <row r="11" spans="1:9" x14ac:dyDescent="0.2">
      <c r="A11" s="232">
        <v>42103</v>
      </c>
      <c r="B11" s="233">
        <v>0.8</v>
      </c>
      <c r="C11" s="234">
        <v>0.44999999999999996</v>
      </c>
      <c r="D11" s="234">
        <v>0.5</v>
      </c>
      <c r="E11" s="234">
        <v>0.5</v>
      </c>
      <c r="F11" s="234">
        <v>0.59999999999999987</v>
      </c>
      <c r="G11" s="234">
        <v>0.70000000000000018</v>
      </c>
      <c r="H11" s="235">
        <v>0.70000000000000018</v>
      </c>
      <c r="I11" s="236">
        <v>59</v>
      </c>
    </row>
    <row r="12" spans="1:9" x14ac:dyDescent="0.2">
      <c r="A12" s="232">
        <v>42108</v>
      </c>
      <c r="B12" s="233">
        <v>0.8</v>
      </c>
      <c r="C12" s="234">
        <v>0.5</v>
      </c>
      <c r="D12" s="234">
        <v>0.5</v>
      </c>
      <c r="E12" s="234">
        <v>0.5</v>
      </c>
      <c r="F12" s="234">
        <v>0.59999999999999987</v>
      </c>
      <c r="G12" s="234">
        <v>0.60000000000000009</v>
      </c>
      <c r="H12" s="235">
        <v>0.75</v>
      </c>
      <c r="I12" s="236">
        <v>30</v>
      </c>
    </row>
    <row r="13" spans="1:9" x14ac:dyDescent="0.2">
      <c r="A13" s="232">
        <v>42109</v>
      </c>
      <c r="B13" s="233">
        <v>0.8</v>
      </c>
      <c r="C13" s="234">
        <v>0.5</v>
      </c>
      <c r="D13" s="234">
        <v>0.5</v>
      </c>
      <c r="E13" s="234">
        <v>0.5</v>
      </c>
      <c r="F13" s="234">
        <v>0.59999999999999987</v>
      </c>
      <c r="G13" s="234">
        <v>0.70000000000000018</v>
      </c>
      <c r="H13" s="235">
        <v>0.79999999999999982</v>
      </c>
      <c r="I13" s="236">
        <v>0</v>
      </c>
    </row>
    <row r="14" spans="1:9" x14ac:dyDescent="0.2">
      <c r="A14" s="232">
        <v>42110</v>
      </c>
      <c r="B14" s="233">
        <v>0.8</v>
      </c>
      <c r="C14" s="234">
        <v>0.44999999999999996</v>
      </c>
      <c r="D14" s="234">
        <v>0.5</v>
      </c>
      <c r="E14" s="234">
        <v>0.5</v>
      </c>
      <c r="F14" s="234">
        <v>0.59999999999999987</v>
      </c>
      <c r="G14" s="234">
        <v>0.70000000000000018</v>
      </c>
      <c r="H14" s="235">
        <v>0.70000000000000018</v>
      </c>
      <c r="I14" s="236">
        <v>0</v>
      </c>
    </row>
    <row r="15" spans="1:9" x14ac:dyDescent="0.2">
      <c r="A15" s="232">
        <v>42111</v>
      </c>
      <c r="B15" s="233">
        <v>0.8</v>
      </c>
      <c r="C15" s="234">
        <v>0.44999999999999996</v>
      </c>
      <c r="D15" s="234">
        <v>0.5</v>
      </c>
      <c r="E15" s="234">
        <v>0.5</v>
      </c>
      <c r="F15" s="234">
        <v>0.65000000000000013</v>
      </c>
      <c r="G15" s="234">
        <v>0.64999999999999991</v>
      </c>
      <c r="H15" s="235">
        <v>0.65000000000000036</v>
      </c>
      <c r="I15" s="236">
        <v>0</v>
      </c>
    </row>
    <row r="16" spans="1:9" x14ac:dyDescent="0.2">
      <c r="A16" s="232">
        <v>42114</v>
      </c>
      <c r="B16" s="233">
        <v>0.8</v>
      </c>
      <c r="C16" s="234">
        <v>0.44999999999999996</v>
      </c>
      <c r="D16" s="234">
        <v>0.5</v>
      </c>
      <c r="E16" s="234">
        <v>0.5</v>
      </c>
      <c r="F16" s="234">
        <v>0.65000000000000013</v>
      </c>
      <c r="G16" s="234">
        <v>0.70000000000000018</v>
      </c>
      <c r="H16" s="235">
        <v>0.60000000000000009</v>
      </c>
      <c r="I16" s="236">
        <v>0</v>
      </c>
    </row>
    <row r="17" spans="1:9" x14ac:dyDescent="0.2">
      <c r="A17" s="232">
        <v>42115</v>
      </c>
      <c r="B17" s="233">
        <v>0.75</v>
      </c>
      <c r="C17" s="234">
        <v>0.55000000000000004</v>
      </c>
      <c r="D17" s="234">
        <v>0.5</v>
      </c>
      <c r="E17" s="234">
        <v>0.5</v>
      </c>
      <c r="F17" s="234">
        <v>0.65000000000000013</v>
      </c>
      <c r="G17" s="234">
        <v>0.70000000000000018</v>
      </c>
      <c r="H17" s="235">
        <v>0.65000000000000036</v>
      </c>
      <c r="I17" s="236">
        <v>0</v>
      </c>
    </row>
    <row r="18" spans="1:9" x14ac:dyDescent="0.2">
      <c r="A18" s="232">
        <v>42116</v>
      </c>
      <c r="B18" s="233">
        <v>0.75</v>
      </c>
      <c r="C18" s="234">
        <v>0.44999999999999996</v>
      </c>
      <c r="D18" s="234">
        <v>0.5</v>
      </c>
      <c r="E18" s="234">
        <v>0.5</v>
      </c>
      <c r="F18" s="234">
        <v>0.59999999999999987</v>
      </c>
      <c r="G18" s="234">
        <v>0.75</v>
      </c>
      <c r="H18" s="235">
        <v>0.60000000000000009</v>
      </c>
      <c r="I18" s="236">
        <v>0</v>
      </c>
    </row>
    <row r="19" spans="1:9" x14ac:dyDescent="0.2">
      <c r="A19" s="232">
        <v>42117</v>
      </c>
      <c r="B19" s="233">
        <v>0.7</v>
      </c>
      <c r="C19" s="234">
        <v>0.34999999999999987</v>
      </c>
      <c r="D19" s="234">
        <v>0.39999999999999991</v>
      </c>
      <c r="E19" s="234">
        <v>0.5</v>
      </c>
      <c r="F19" s="234">
        <v>0.59999999999999987</v>
      </c>
      <c r="G19" s="234">
        <v>0.64999999999999991</v>
      </c>
      <c r="H19" s="235">
        <v>0.60000000000000009</v>
      </c>
      <c r="I19" s="236">
        <v>0</v>
      </c>
    </row>
    <row r="20" spans="1:9" x14ac:dyDescent="0.2">
      <c r="A20" s="232">
        <v>42118</v>
      </c>
      <c r="B20" s="233">
        <v>0.7</v>
      </c>
      <c r="C20" s="234">
        <v>0.5</v>
      </c>
      <c r="D20" s="234">
        <v>0.5</v>
      </c>
      <c r="E20" s="234">
        <v>0.5</v>
      </c>
      <c r="F20" s="234">
        <v>0.59999999999999987</v>
      </c>
      <c r="G20" s="234">
        <v>0.60000000000000009</v>
      </c>
      <c r="H20" s="235">
        <v>0.69999999999999973</v>
      </c>
      <c r="I20" s="236">
        <v>0</v>
      </c>
    </row>
    <row r="21" spans="1:9" x14ac:dyDescent="0.2">
      <c r="A21" s="232">
        <v>42121</v>
      </c>
      <c r="B21" s="233">
        <v>0.39999999999999991</v>
      </c>
      <c r="C21" s="234">
        <v>0.5</v>
      </c>
      <c r="D21" s="234">
        <v>0.5</v>
      </c>
      <c r="E21" s="234">
        <v>0.5</v>
      </c>
      <c r="F21" s="234">
        <v>0.59999999999999987</v>
      </c>
      <c r="G21" s="234">
        <v>0.70000000000000018</v>
      </c>
      <c r="H21" s="235">
        <v>0.69999999999999973</v>
      </c>
      <c r="I21" s="236">
        <v>0</v>
      </c>
    </row>
    <row r="22" spans="1:9" x14ac:dyDescent="0.2">
      <c r="A22" s="232">
        <v>42122</v>
      </c>
      <c r="B22" s="233">
        <v>0.7</v>
      </c>
      <c r="C22" s="234">
        <v>0.39999999999999991</v>
      </c>
      <c r="D22" s="234">
        <v>0.60000000000000009</v>
      </c>
      <c r="E22" s="234">
        <v>0.60000000000000009</v>
      </c>
      <c r="F22" s="234">
        <v>0.55000000000000004</v>
      </c>
      <c r="G22" s="234">
        <v>0.60000000000000009</v>
      </c>
      <c r="H22" s="235">
        <v>0.60000000000000009</v>
      </c>
      <c r="I22" s="236">
        <v>0</v>
      </c>
    </row>
    <row r="23" spans="1:9" x14ac:dyDescent="0.2">
      <c r="A23" s="232">
        <v>42123</v>
      </c>
      <c r="B23" s="233">
        <v>0.7</v>
      </c>
      <c r="C23" s="234">
        <v>0.44999999999999996</v>
      </c>
      <c r="D23" s="234">
        <v>0.39999999999999991</v>
      </c>
      <c r="E23" s="234">
        <v>0.39999999999999991</v>
      </c>
      <c r="F23" s="234">
        <v>0.49999999999999978</v>
      </c>
      <c r="G23" s="234">
        <v>0.60000000000000009</v>
      </c>
      <c r="H23" s="235">
        <v>0.60000000000000009</v>
      </c>
      <c r="I23" s="236">
        <v>0</v>
      </c>
    </row>
    <row r="24" spans="1:9" x14ac:dyDescent="0.2">
      <c r="A24" s="232">
        <v>42124</v>
      </c>
      <c r="B24" s="233">
        <v>0.7</v>
      </c>
      <c r="C24" s="234">
        <v>0.34999999999999987</v>
      </c>
      <c r="D24" s="234">
        <v>0.39999999999999991</v>
      </c>
      <c r="E24" s="234">
        <v>0.39999999999999991</v>
      </c>
      <c r="F24" s="234">
        <v>0.49999999999999978</v>
      </c>
      <c r="G24" s="234">
        <v>0.60000000000000009</v>
      </c>
      <c r="H24" s="235">
        <v>0.60000000000000009</v>
      </c>
      <c r="I24" s="236">
        <v>0</v>
      </c>
    </row>
    <row r="25" spans="1:9" x14ac:dyDescent="0.2">
      <c r="A25" s="232">
        <v>42128</v>
      </c>
      <c r="B25" s="233">
        <v>0.8</v>
      </c>
      <c r="C25" s="234">
        <v>0.44999999999999996</v>
      </c>
      <c r="D25" s="234">
        <v>0.5</v>
      </c>
      <c r="E25" s="234">
        <v>0.5</v>
      </c>
      <c r="F25" s="234">
        <v>0.59999999999999987</v>
      </c>
      <c r="G25" s="234">
        <v>0.60000000000000009</v>
      </c>
      <c r="H25" s="235">
        <v>0.60000000000000009</v>
      </c>
      <c r="I25" s="236">
        <v>50</v>
      </c>
    </row>
    <row r="26" spans="1:9" x14ac:dyDescent="0.2">
      <c r="A26" s="232">
        <v>42129</v>
      </c>
      <c r="B26" s="233">
        <v>0.7</v>
      </c>
      <c r="C26" s="234">
        <v>0.34999999999999987</v>
      </c>
      <c r="D26" s="234">
        <v>0.39999999999999991</v>
      </c>
      <c r="E26" s="234">
        <v>0.39999999999999991</v>
      </c>
      <c r="F26" s="234">
        <v>0.49999999999999978</v>
      </c>
      <c r="G26" s="234">
        <v>0.60000000000000009</v>
      </c>
      <c r="H26" s="235">
        <v>0.60000000000000009</v>
      </c>
      <c r="I26" s="236">
        <v>50</v>
      </c>
    </row>
    <row r="27" spans="1:9" x14ac:dyDescent="0.2">
      <c r="A27" s="232">
        <v>42130</v>
      </c>
      <c r="B27" s="233">
        <v>0.7</v>
      </c>
      <c r="C27" s="234">
        <v>0.34999999999999987</v>
      </c>
      <c r="D27" s="234">
        <v>0.39999999999999991</v>
      </c>
      <c r="E27" s="234">
        <v>0.39999999999999991</v>
      </c>
      <c r="F27" s="234">
        <v>0.49999999999999978</v>
      </c>
      <c r="G27" s="234">
        <v>0.60000000000000009</v>
      </c>
      <c r="H27" s="235">
        <v>0.64999999999999991</v>
      </c>
      <c r="I27" s="236">
        <v>0</v>
      </c>
    </row>
    <row r="28" spans="1:9" x14ac:dyDescent="0.2">
      <c r="A28" s="232">
        <v>42131</v>
      </c>
      <c r="B28" s="233">
        <v>0.7</v>
      </c>
      <c r="C28" s="234">
        <v>0.30000000000000004</v>
      </c>
      <c r="D28" s="234">
        <v>0.39999999999999991</v>
      </c>
      <c r="E28" s="234">
        <v>0.39999999999999991</v>
      </c>
      <c r="F28" s="234">
        <v>0.49999999999999978</v>
      </c>
      <c r="G28" s="234">
        <v>0.60000000000000009</v>
      </c>
      <c r="H28" s="235">
        <v>0.60000000000000009</v>
      </c>
      <c r="I28" s="236">
        <v>0</v>
      </c>
    </row>
    <row r="29" spans="1:9" x14ac:dyDescent="0.2">
      <c r="A29" s="232">
        <v>42132</v>
      </c>
      <c r="B29" s="233">
        <v>0.7</v>
      </c>
      <c r="C29" s="234">
        <v>0.25</v>
      </c>
      <c r="D29" s="234">
        <v>0.39999999999999991</v>
      </c>
      <c r="E29" s="234">
        <v>0.39999999999999991</v>
      </c>
      <c r="F29" s="234">
        <v>0.49999999999999978</v>
      </c>
      <c r="G29" s="234">
        <v>0.60000000000000009</v>
      </c>
      <c r="H29" s="235">
        <v>0.60000000000000009</v>
      </c>
      <c r="I29" s="236">
        <v>500</v>
      </c>
    </row>
    <row r="30" spans="1:9" x14ac:dyDescent="0.2">
      <c r="A30" s="232">
        <v>42135</v>
      </c>
      <c r="B30" s="233">
        <v>0.30000000000000004</v>
      </c>
      <c r="C30" s="234">
        <v>0.30000000000000004</v>
      </c>
      <c r="D30" s="234">
        <v>0.39999999999999991</v>
      </c>
      <c r="E30" s="234">
        <v>0.39999999999999991</v>
      </c>
      <c r="F30" s="234">
        <v>0.49999999999999978</v>
      </c>
      <c r="G30" s="234">
        <v>0.60000000000000009</v>
      </c>
      <c r="H30" s="235">
        <v>0.60000000000000009</v>
      </c>
      <c r="I30" s="236">
        <v>400</v>
      </c>
    </row>
    <row r="31" spans="1:9" x14ac:dyDescent="0.2">
      <c r="A31" s="232">
        <v>42136</v>
      </c>
      <c r="B31" s="233">
        <v>0.64999999999999991</v>
      </c>
      <c r="C31" s="234">
        <v>0.25</v>
      </c>
      <c r="D31" s="234">
        <v>0.39999999999999991</v>
      </c>
      <c r="E31" s="234">
        <v>0.39999999999999991</v>
      </c>
      <c r="F31" s="234">
        <v>0.49999999999999978</v>
      </c>
      <c r="G31" s="234">
        <v>0.60000000000000009</v>
      </c>
      <c r="H31" s="235">
        <v>0.64999999999999991</v>
      </c>
      <c r="I31" s="236">
        <v>370</v>
      </c>
    </row>
    <row r="32" spans="1:9" x14ac:dyDescent="0.2">
      <c r="A32" s="232">
        <v>42137</v>
      </c>
      <c r="B32" s="233">
        <v>0.60000000000000009</v>
      </c>
      <c r="C32" s="234">
        <v>0.25</v>
      </c>
      <c r="D32" s="234">
        <v>0.39999999999999991</v>
      </c>
      <c r="E32" s="234">
        <v>0.39999999999999991</v>
      </c>
      <c r="F32" s="234">
        <v>0.49999999999999978</v>
      </c>
      <c r="G32" s="234">
        <v>0.60000000000000009</v>
      </c>
      <c r="H32" s="235">
        <v>0.64999999999999991</v>
      </c>
      <c r="I32" s="236">
        <v>0</v>
      </c>
    </row>
    <row r="33" spans="1:9" x14ac:dyDescent="0.2">
      <c r="A33" s="232">
        <v>42138</v>
      </c>
      <c r="B33" s="233">
        <v>0.60000000000000009</v>
      </c>
      <c r="C33" s="234">
        <v>0.25</v>
      </c>
      <c r="D33" s="234">
        <v>0.39999999999999991</v>
      </c>
      <c r="E33" s="234">
        <v>0.39999999999999991</v>
      </c>
      <c r="F33" s="234">
        <v>0.49999999999999978</v>
      </c>
      <c r="G33" s="234">
        <v>0.60000000000000009</v>
      </c>
      <c r="H33" s="235">
        <v>0.60000000000000009</v>
      </c>
      <c r="I33" s="236">
        <v>0</v>
      </c>
    </row>
    <row r="34" spans="1:9" x14ac:dyDescent="0.2">
      <c r="A34" s="232">
        <v>42139</v>
      </c>
      <c r="B34" s="233">
        <v>0.60000000000000009</v>
      </c>
      <c r="C34" s="234">
        <v>0.25</v>
      </c>
      <c r="D34" s="234">
        <v>0.39999999999999991</v>
      </c>
      <c r="E34" s="234">
        <v>0.39999999999999991</v>
      </c>
      <c r="F34" s="234">
        <v>0.49999999999999978</v>
      </c>
      <c r="G34" s="234">
        <v>0.60000000000000009</v>
      </c>
      <c r="H34" s="235">
        <v>0.60000000000000009</v>
      </c>
      <c r="I34" s="236">
        <v>100</v>
      </c>
    </row>
    <row r="35" spans="1:9" x14ac:dyDescent="0.2">
      <c r="A35" s="232">
        <v>42142</v>
      </c>
      <c r="B35" s="233">
        <v>0.60000000000000009</v>
      </c>
      <c r="C35" s="234">
        <v>0.30000000000000004</v>
      </c>
      <c r="D35" s="234">
        <v>0.39999999999999991</v>
      </c>
      <c r="E35" s="234">
        <v>0.39999999999999991</v>
      </c>
      <c r="F35" s="234">
        <v>0.49999999999999978</v>
      </c>
      <c r="G35" s="234">
        <v>0.60000000000000009</v>
      </c>
      <c r="H35" s="235">
        <v>0.60000000000000009</v>
      </c>
      <c r="I35" s="236">
        <v>0</v>
      </c>
    </row>
    <row r="36" spans="1:9" x14ac:dyDescent="0.2">
      <c r="A36" s="232">
        <v>42143</v>
      </c>
      <c r="B36" s="233">
        <v>0.60000000000000009</v>
      </c>
      <c r="C36" s="234">
        <v>0.25</v>
      </c>
      <c r="D36" s="234">
        <v>0.39999999999999991</v>
      </c>
      <c r="E36" s="234">
        <v>0.39999999999999991</v>
      </c>
      <c r="F36" s="234">
        <v>0.40000000000000013</v>
      </c>
      <c r="G36" s="234">
        <v>0.5</v>
      </c>
      <c r="H36" s="235">
        <v>0.40000000000000036</v>
      </c>
      <c r="I36" s="236">
        <v>0</v>
      </c>
    </row>
    <row r="37" spans="1:9" x14ac:dyDescent="0.2">
      <c r="A37" s="232">
        <v>42144</v>
      </c>
      <c r="B37" s="233">
        <v>0.60000000000000009</v>
      </c>
      <c r="C37" s="234">
        <v>0.30000000000000004</v>
      </c>
      <c r="D37" s="234">
        <v>0.39999999999999991</v>
      </c>
      <c r="E37" s="234">
        <v>0.39999999999999991</v>
      </c>
      <c r="F37" s="234">
        <v>0.40000000000000013</v>
      </c>
      <c r="G37" s="234">
        <v>0.5</v>
      </c>
      <c r="H37" s="235">
        <v>0.45000000000000018</v>
      </c>
      <c r="I37" s="236">
        <v>100</v>
      </c>
    </row>
    <row r="38" spans="1:9" x14ac:dyDescent="0.2">
      <c r="A38" s="232">
        <v>42145</v>
      </c>
      <c r="B38" s="233">
        <v>0.30000000000000004</v>
      </c>
      <c r="C38" s="234">
        <v>0.30000000000000004</v>
      </c>
      <c r="D38" s="234">
        <v>0.39999999999999991</v>
      </c>
      <c r="E38" s="234">
        <v>0.39999999999999991</v>
      </c>
      <c r="F38" s="234">
        <v>0.40000000000000013</v>
      </c>
      <c r="G38" s="234">
        <v>0.5</v>
      </c>
      <c r="H38" s="235">
        <v>0.45000000000000018</v>
      </c>
      <c r="I38" s="236">
        <v>0</v>
      </c>
    </row>
    <row r="39" spans="1:9" x14ac:dyDescent="0.2">
      <c r="A39" s="232">
        <v>42146</v>
      </c>
      <c r="B39" s="233">
        <v>0.60000000000000009</v>
      </c>
      <c r="C39" s="234">
        <v>0.25</v>
      </c>
      <c r="D39" s="234">
        <v>0.39999999999999991</v>
      </c>
      <c r="E39" s="234">
        <v>0.39999999999999991</v>
      </c>
      <c r="F39" s="234">
        <v>0.40000000000000013</v>
      </c>
      <c r="G39" s="234">
        <v>0.5</v>
      </c>
      <c r="H39" s="235">
        <v>0.45000000000000018</v>
      </c>
      <c r="I39" s="236">
        <v>0</v>
      </c>
    </row>
    <row r="40" spans="1:9" x14ac:dyDescent="0.2">
      <c r="A40" s="232">
        <v>42150</v>
      </c>
      <c r="B40" s="233">
        <v>0.5</v>
      </c>
      <c r="C40" s="234">
        <v>0.14999999999999991</v>
      </c>
      <c r="D40" s="234">
        <v>0.30000000000000004</v>
      </c>
      <c r="E40" s="234">
        <v>0.39999999999999991</v>
      </c>
      <c r="F40" s="234">
        <v>0.34999999999999987</v>
      </c>
      <c r="G40" s="234">
        <v>0.45000000000000018</v>
      </c>
      <c r="H40" s="235">
        <v>0.40000000000000036</v>
      </c>
      <c r="I40" s="236">
        <v>0</v>
      </c>
    </row>
    <row r="41" spans="1:9" x14ac:dyDescent="0.2">
      <c r="A41" s="232">
        <v>42151</v>
      </c>
      <c r="B41" s="233">
        <v>0.5</v>
      </c>
      <c r="C41" s="234">
        <v>0.25</v>
      </c>
      <c r="D41" s="234">
        <v>0.30000000000000004</v>
      </c>
      <c r="E41" s="234">
        <v>0.39999999999999991</v>
      </c>
      <c r="F41" s="234">
        <v>0.34999999999999987</v>
      </c>
      <c r="G41" s="234">
        <v>0.39999999999999991</v>
      </c>
      <c r="H41" s="235">
        <v>0.40000000000000036</v>
      </c>
      <c r="I41" s="236">
        <v>400</v>
      </c>
    </row>
    <row r="42" spans="1:9" x14ac:dyDescent="0.2">
      <c r="A42" s="232">
        <v>42152</v>
      </c>
      <c r="B42" s="233">
        <v>0.55000000000000004</v>
      </c>
      <c r="C42" s="234">
        <v>0.19999999999999996</v>
      </c>
      <c r="D42" s="234">
        <v>0.30000000000000004</v>
      </c>
      <c r="E42" s="234">
        <v>0.39999999999999991</v>
      </c>
      <c r="F42" s="234">
        <v>0.34999999999999987</v>
      </c>
      <c r="G42" s="234">
        <v>0.39999999999999991</v>
      </c>
      <c r="H42" s="235">
        <v>0.45000000000000018</v>
      </c>
      <c r="I42" s="236">
        <v>300</v>
      </c>
    </row>
    <row r="43" spans="1:9" x14ac:dyDescent="0.2">
      <c r="A43" s="232">
        <v>42156</v>
      </c>
      <c r="B43" s="233">
        <v>0.5</v>
      </c>
      <c r="C43" s="234">
        <v>0.14999999999999991</v>
      </c>
      <c r="D43" s="234">
        <v>0.30000000000000004</v>
      </c>
      <c r="E43" s="234">
        <v>0.39999999999999991</v>
      </c>
      <c r="F43" s="234">
        <v>0.34999999999999987</v>
      </c>
      <c r="G43" s="234">
        <v>0.39999999999999991</v>
      </c>
      <c r="H43" s="235">
        <v>0.40000000000000036</v>
      </c>
      <c r="I43" s="236">
        <v>0</v>
      </c>
    </row>
    <row r="44" spans="1:9" x14ac:dyDescent="0.2">
      <c r="A44" s="232">
        <v>42157</v>
      </c>
      <c r="B44" s="233">
        <v>0.5</v>
      </c>
      <c r="C44" s="234">
        <v>0.19999999999999996</v>
      </c>
      <c r="D44" s="234">
        <v>0.30000000000000004</v>
      </c>
      <c r="E44" s="234">
        <v>0.39999999999999991</v>
      </c>
      <c r="F44" s="234">
        <v>0.34999999999999987</v>
      </c>
      <c r="G44" s="234">
        <v>0.39999999999999991</v>
      </c>
      <c r="H44" s="235">
        <v>0.40000000000000036</v>
      </c>
      <c r="I44" s="236">
        <v>0</v>
      </c>
    </row>
    <row r="45" spans="1:9" x14ac:dyDescent="0.2">
      <c r="A45" s="232">
        <v>42158</v>
      </c>
      <c r="B45" s="233">
        <v>0.60000000000000009</v>
      </c>
      <c r="C45" s="234">
        <v>0.19999999999999996</v>
      </c>
      <c r="D45" s="234">
        <v>0.30000000000000004</v>
      </c>
      <c r="E45" s="234">
        <v>0.39999999999999991</v>
      </c>
      <c r="F45" s="234">
        <v>0.34999999999999987</v>
      </c>
      <c r="G45" s="234">
        <v>0.39999999999999991</v>
      </c>
      <c r="H45" s="235">
        <v>0.40000000000000036</v>
      </c>
      <c r="I45" s="236">
        <v>20</v>
      </c>
    </row>
    <row r="46" spans="1:9" x14ac:dyDescent="0.2">
      <c r="A46" s="232">
        <v>42159</v>
      </c>
      <c r="B46" s="233">
        <v>0.5</v>
      </c>
      <c r="C46" s="234">
        <v>0.14999999999999991</v>
      </c>
      <c r="D46" s="234">
        <v>0.30000000000000004</v>
      </c>
      <c r="E46" s="234">
        <v>0.39999999999999991</v>
      </c>
      <c r="F46" s="234">
        <v>0.34999999999999987</v>
      </c>
      <c r="G46" s="234">
        <v>0.39999999999999991</v>
      </c>
      <c r="H46" s="235">
        <v>0.45000000000000018</v>
      </c>
      <c r="I46" s="236">
        <v>0</v>
      </c>
    </row>
    <row r="47" spans="1:9" x14ac:dyDescent="0.2">
      <c r="A47" s="232">
        <v>42160</v>
      </c>
      <c r="B47" s="233">
        <v>0.5</v>
      </c>
      <c r="C47" s="234">
        <v>0.14999999999999991</v>
      </c>
      <c r="D47" s="234">
        <v>0.30000000000000004</v>
      </c>
      <c r="E47" s="234">
        <v>0.39999999999999991</v>
      </c>
      <c r="F47" s="234">
        <v>0.34999999999999987</v>
      </c>
      <c r="G47" s="234">
        <v>0.39999999999999991</v>
      </c>
      <c r="H47" s="235">
        <v>0.40000000000000036</v>
      </c>
      <c r="I47" s="236">
        <v>590</v>
      </c>
    </row>
    <row r="48" spans="1:9" x14ac:dyDescent="0.2">
      <c r="A48" s="232">
        <v>42163</v>
      </c>
      <c r="B48" s="233">
        <v>0.5</v>
      </c>
      <c r="C48" s="234">
        <v>0.14999999999999991</v>
      </c>
      <c r="D48" s="234">
        <v>0.30000000000000004</v>
      </c>
      <c r="E48" s="234">
        <v>0.39999999999999991</v>
      </c>
      <c r="F48" s="234">
        <v>0.34999999999999987</v>
      </c>
      <c r="G48" s="234">
        <v>0.39999999999999991</v>
      </c>
      <c r="H48" s="235">
        <v>0.40000000000000036</v>
      </c>
      <c r="I48" s="236">
        <v>300</v>
      </c>
    </row>
    <row r="49" spans="1:9" x14ac:dyDescent="0.2">
      <c r="A49" s="232">
        <v>42164</v>
      </c>
      <c r="B49" s="233">
        <v>0.5</v>
      </c>
      <c r="C49" s="234">
        <v>0.19999999999999996</v>
      </c>
      <c r="D49" s="234">
        <v>0.30000000000000004</v>
      </c>
      <c r="E49" s="234">
        <v>0.39999999999999991</v>
      </c>
      <c r="F49" s="234">
        <v>0.34999999999999987</v>
      </c>
      <c r="G49" s="234">
        <v>0.39999999999999991</v>
      </c>
      <c r="H49" s="235">
        <v>0.45000000000000018</v>
      </c>
      <c r="I49" s="236">
        <v>130</v>
      </c>
    </row>
    <row r="50" spans="1:9" x14ac:dyDescent="0.2">
      <c r="A50" s="232">
        <v>42165</v>
      </c>
      <c r="B50" s="233">
        <v>0.5</v>
      </c>
      <c r="C50" s="234">
        <v>0.14999999999999991</v>
      </c>
      <c r="D50" s="234">
        <v>0.30000000000000004</v>
      </c>
      <c r="E50" s="234">
        <v>0.39999999999999991</v>
      </c>
      <c r="F50" s="234">
        <v>0.34999999999999987</v>
      </c>
      <c r="G50" s="234">
        <v>0.39999999999999991</v>
      </c>
      <c r="H50" s="235">
        <v>0.40000000000000036</v>
      </c>
      <c r="I50" s="236">
        <v>0</v>
      </c>
    </row>
    <row r="51" spans="1:9" x14ac:dyDescent="0.2">
      <c r="A51" s="232">
        <v>42166</v>
      </c>
      <c r="B51" s="233">
        <v>0.5</v>
      </c>
      <c r="C51" s="234">
        <v>0.14999999999999991</v>
      </c>
      <c r="D51" s="234">
        <v>0.25</v>
      </c>
      <c r="E51" s="234">
        <v>0.25</v>
      </c>
      <c r="F51" s="234">
        <v>0.34999999999999987</v>
      </c>
      <c r="G51" s="234">
        <v>0.39999999999999991</v>
      </c>
      <c r="H51" s="235">
        <v>0.35000000000000009</v>
      </c>
      <c r="I51" s="236">
        <v>0</v>
      </c>
    </row>
    <row r="52" spans="1:9" x14ac:dyDescent="0.2">
      <c r="A52" s="232">
        <v>42167</v>
      </c>
      <c r="B52" s="233">
        <v>0.5</v>
      </c>
      <c r="C52" s="234">
        <v>0.14999999999999991</v>
      </c>
      <c r="D52" s="234">
        <v>0.25</v>
      </c>
      <c r="E52" s="234">
        <v>0.25</v>
      </c>
      <c r="F52" s="234">
        <v>0.34999999999999987</v>
      </c>
      <c r="G52" s="234">
        <v>0.39999999999999991</v>
      </c>
      <c r="H52" s="235">
        <v>0.39999999999999991</v>
      </c>
      <c r="I52" s="236">
        <v>0</v>
      </c>
    </row>
    <row r="53" spans="1:9" x14ac:dyDescent="0.2">
      <c r="A53" s="232">
        <v>42170</v>
      </c>
      <c r="B53" s="233">
        <v>0.5</v>
      </c>
      <c r="C53" s="234">
        <v>0.19999999999999996</v>
      </c>
      <c r="D53" s="234">
        <v>0.19999999999999996</v>
      </c>
      <c r="E53" s="234">
        <v>0.25</v>
      </c>
      <c r="F53" s="234">
        <v>0.30000000000000004</v>
      </c>
      <c r="G53" s="234">
        <v>0.39999999999999991</v>
      </c>
      <c r="H53" s="235">
        <v>0.30000000000000027</v>
      </c>
      <c r="I53" s="236">
        <v>0</v>
      </c>
    </row>
    <row r="54" spans="1:9" x14ac:dyDescent="0.2">
      <c r="A54" s="232">
        <v>42171</v>
      </c>
      <c r="B54" s="233">
        <v>0.5</v>
      </c>
      <c r="C54" s="234">
        <v>0.14999999999999991</v>
      </c>
      <c r="D54" s="234">
        <v>0.19999999999999996</v>
      </c>
      <c r="E54" s="234">
        <v>0.19999999999999996</v>
      </c>
      <c r="F54" s="234">
        <v>0.30000000000000004</v>
      </c>
      <c r="G54" s="234">
        <v>0.39999999999999991</v>
      </c>
      <c r="H54" s="235">
        <v>0.40000000000000036</v>
      </c>
      <c r="I54" s="236">
        <v>0</v>
      </c>
    </row>
    <row r="55" spans="1:9" x14ac:dyDescent="0.2">
      <c r="A55" s="232">
        <v>42172</v>
      </c>
      <c r="B55" s="233">
        <v>0.64999999999999991</v>
      </c>
      <c r="C55" s="234">
        <v>0.14999999999999991</v>
      </c>
      <c r="D55" s="234">
        <v>0.19999999999999996</v>
      </c>
      <c r="E55" s="234">
        <v>0.19999999999999996</v>
      </c>
      <c r="F55" s="234">
        <v>0.30000000000000004</v>
      </c>
      <c r="G55" s="234">
        <v>0.39999999999999991</v>
      </c>
      <c r="H55" s="235">
        <v>0.40000000000000036</v>
      </c>
      <c r="I55" s="236">
        <v>0</v>
      </c>
    </row>
    <row r="56" spans="1:9" x14ac:dyDescent="0.2">
      <c r="A56" s="232">
        <v>42173</v>
      </c>
      <c r="B56" s="233">
        <v>0.5</v>
      </c>
      <c r="C56" s="234">
        <v>0.5</v>
      </c>
      <c r="D56" s="234">
        <v>0.19999999999999996</v>
      </c>
      <c r="E56" s="234">
        <v>0.19999999999999996</v>
      </c>
      <c r="F56" s="234">
        <v>0.30000000000000004</v>
      </c>
      <c r="G56" s="234">
        <v>0.39999999999999991</v>
      </c>
      <c r="H56" s="235">
        <v>0.30000000000000027</v>
      </c>
      <c r="I56" s="236">
        <v>0</v>
      </c>
    </row>
    <row r="57" spans="1:9" x14ac:dyDescent="0.2">
      <c r="A57" s="232">
        <v>42174</v>
      </c>
      <c r="B57" s="233">
        <v>0.5</v>
      </c>
      <c r="C57" s="234">
        <v>0.19999999999999996</v>
      </c>
      <c r="D57" s="234">
        <v>0.19999999999999996</v>
      </c>
      <c r="E57" s="234">
        <v>0.19999999999999996</v>
      </c>
      <c r="F57" s="234">
        <v>0.30000000000000004</v>
      </c>
      <c r="G57" s="234">
        <v>0.39999999999999991</v>
      </c>
      <c r="H57" s="235">
        <v>0.40000000000000036</v>
      </c>
      <c r="I57" s="236">
        <v>0</v>
      </c>
    </row>
    <row r="58" spans="1:9" x14ac:dyDescent="0.2">
      <c r="A58" s="232">
        <v>42177</v>
      </c>
      <c r="B58" s="233">
        <v>0.5</v>
      </c>
      <c r="C58" s="234">
        <v>0.19999999999999996</v>
      </c>
      <c r="D58" s="234">
        <v>0.30000000000000004</v>
      </c>
      <c r="E58" s="234">
        <v>0.39999999999999991</v>
      </c>
      <c r="F58" s="234">
        <v>0.34999999999999987</v>
      </c>
      <c r="G58" s="234">
        <v>0.39999999999999991</v>
      </c>
      <c r="H58" s="235">
        <v>0.40000000000000036</v>
      </c>
      <c r="I58" s="236">
        <v>0</v>
      </c>
    </row>
    <row r="59" spans="1:9" x14ac:dyDescent="0.2">
      <c r="A59" s="232">
        <v>42178</v>
      </c>
      <c r="B59" s="233">
        <v>0.5</v>
      </c>
      <c r="C59" s="234">
        <v>0.19999999999999996</v>
      </c>
      <c r="D59" s="234">
        <v>0.30000000000000004</v>
      </c>
      <c r="E59" s="234">
        <v>0.39999999999999991</v>
      </c>
      <c r="F59" s="234">
        <v>0.14999999999999991</v>
      </c>
      <c r="G59" s="234">
        <v>0.29999999999999982</v>
      </c>
      <c r="H59" s="235">
        <v>0.30000000000000027</v>
      </c>
      <c r="I59" s="236">
        <v>0</v>
      </c>
    </row>
    <row r="60" spans="1:9" x14ac:dyDescent="0.2">
      <c r="A60" s="232">
        <v>42179</v>
      </c>
      <c r="B60" s="233">
        <v>0.5</v>
      </c>
      <c r="C60" s="234">
        <v>0.19999999999999996</v>
      </c>
      <c r="D60" s="234">
        <v>0.30000000000000004</v>
      </c>
      <c r="E60" s="234">
        <v>0.39999999999999991</v>
      </c>
      <c r="F60" s="234">
        <v>0.34999999999999987</v>
      </c>
      <c r="G60" s="234">
        <v>0.39999999999999991</v>
      </c>
      <c r="H60" s="235">
        <v>0.40000000000000036</v>
      </c>
      <c r="I60" s="236">
        <v>0</v>
      </c>
    </row>
    <row r="61" spans="1:9" x14ac:dyDescent="0.2">
      <c r="A61" s="232">
        <v>42180</v>
      </c>
      <c r="B61" s="233">
        <v>0.5</v>
      </c>
      <c r="C61" s="234">
        <v>0.19999999999999996</v>
      </c>
      <c r="D61" s="234">
        <v>0.30000000000000004</v>
      </c>
      <c r="E61" s="234">
        <v>0.39999999999999991</v>
      </c>
      <c r="F61" s="234">
        <v>0.34999999999999987</v>
      </c>
      <c r="G61" s="234">
        <v>0.39999999999999991</v>
      </c>
      <c r="H61" s="235">
        <v>0.40000000000000036</v>
      </c>
      <c r="I61" s="236">
        <v>430</v>
      </c>
    </row>
    <row r="62" spans="1:9" x14ac:dyDescent="0.2">
      <c r="A62" s="232">
        <v>42181</v>
      </c>
      <c r="B62" s="233">
        <v>0.5</v>
      </c>
      <c r="C62" s="234">
        <v>0.19999999999999996</v>
      </c>
      <c r="D62" s="234">
        <v>0.19999999999999996</v>
      </c>
      <c r="E62" s="234">
        <v>0.34999999999999987</v>
      </c>
      <c r="F62" s="234">
        <v>0.30000000000000004</v>
      </c>
      <c r="G62" s="234">
        <v>0.39999999999999991</v>
      </c>
      <c r="H62" s="235">
        <v>0.40000000000000036</v>
      </c>
      <c r="I62" s="236">
        <v>630</v>
      </c>
    </row>
    <row r="63" spans="1:9" x14ac:dyDescent="0.2">
      <c r="A63" s="232">
        <v>42184</v>
      </c>
      <c r="B63" s="233">
        <v>0.5</v>
      </c>
      <c r="C63" s="234">
        <v>0.19999999999999996</v>
      </c>
      <c r="D63" s="234">
        <v>0.19999999999999996</v>
      </c>
      <c r="E63" s="234">
        <v>0.19999999999999996</v>
      </c>
      <c r="F63" s="234">
        <v>0.30000000000000004</v>
      </c>
      <c r="G63" s="234">
        <v>0.39999999999999991</v>
      </c>
      <c r="H63" s="235">
        <v>0.40000000000000036</v>
      </c>
      <c r="I63" s="236">
        <v>750</v>
      </c>
    </row>
    <row r="64" spans="1:9" x14ac:dyDescent="0.2">
      <c r="A64" s="232">
        <v>42185</v>
      </c>
      <c r="B64" s="233">
        <v>0.5</v>
      </c>
      <c r="C64" s="234">
        <v>0.19999999999999996</v>
      </c>
      <c r="D64" s="234">
        <v>0.55000000000000004</v>
      </c>
      <c r="E64" s="234">
        <v>0.19999999999999996</v>
      </c>
      <c r="F64" s="234">
        <v>0.30000000000000004</v>
      </c>
      <c r="G64" s="234">
        <v>0.29999999999999982</v>
      </c>
      <c r="H64" s="235">
        <v>0.25</v>
      </c>
      <c r="I64" s="236">
        <v>30</v>
      </c>
    </row>
    <row r="65" spans="1:9" x14ac:dyDescent="0.2">
      <c r="A65" s="170">
        <v>42186</v>
      </c>
      <c r="B65" s="237">
        <v>0.5</v>
      </c>
      <c r="C65" s="238">
        <v>0.19999999999999996</v>
      </c>
      <c r="D65" s="238">
        <v>0.19999999999999996</v>
      </c>
      <c r="E65" s="238">
        <v>0.19999999999999996</v>
      </c>
      <c r="F65" s="238">
        <v>0.30000000000000004</v>
      </c>
      <c r="G65" s="238">
        <v>0.39999999999999991</v>
      </c>
      <c r="H65" s="239">
        <v>0.45000000000000018</v>
      </c>
      <c r="I65" s="236">
        <v>0</v>
      </c>
    </row>
    <row r="66" spans="1:9" x14ac:dyDescent="0.2">
      <c r="A66" s="170">
        <v>42187</v>
      </c>
      <c r="B66" s="237">
        <v>0.5</v>
      </c>
      <c r="C66" s="238">
        <v>0.19999999999999996</v>
      </c>
      <c r="D66" s="238">
        <v>0.19999999999999996</v>
      </c>
      <c r="E66" s="238">
        <v>0.19999999999999996</v>
      </c>
      <c r="F66" s="238">
        <v>0.30000000000000004</v>
      </c>
      <c r="G66" s="238">
        <v>0.39999999999999991</v>
      </c>
      <c r="H66" s="239">
        <v>0.45000000000000018</v>
      </c>
      <c r="I66" s="236">
        <v>0</v>
      </c>
    </row>
    <row r="67" spans="1:9" x14ac:dyDescent="0.2">
      <c r="A67" s="170">
        <v>42188</v>
      </c>
      <c r="B67" s="237">
        <v>0.5</v>
      </c>
      <c r="C67" s="238">
        <v>0.19999999999999996</v>
      </c>
      <c r="D67" s="238">
        <v>0.19999999999999996</v>
      </c>
      <c r="E67" s="238">
        <v>0.19999999999999996</v>
      </c>
      <c r="F67" s="238">
        <v>0.30000000000000004</v>
      </c>
      <c r="G67" s="238">
        <v>0.39999999999999991</v>
      </c>
      <c r="H67" s="239">
        <v>0.45000000000000018</v>
      </c>
      <c r="I67" s="236">
        <v>0</v>
      </c>
    </row>
    <row r="68" spans="1:9" x14ac:dyDescent="0.2">
      <c r="A68" s="170">
        <v>42191</v>
      </c>
      <c r="B68" s="237">
        <v>0.5</v>
      </c>
      <c r="C68" s="238">
        <v>0.19999999999999996</v>
      </c>
      <c r="D68" s="238">
        <v>0.19999999999999996</v>
      </c>
      <c r="E68" s="238">
        <v>0.19999999999999996</v>
      </c>
      <c r="F68" s="238">
        <v>0.30000000000000004</v>
      </c>
      <c r="G68" s="238">
        <v>0.39999999999999991</v>
      </c>
      <c r="H68" s="239">
        <v>0.35000000000000009</v>
      </c>
      <c r="I68" s="236">
        <v>420</v>
      </c>
    </row>
    <row r="69" spans="1:9" x14ac:dyDescent="0.2">
      <c r="A69" s="170">
        <v>42192</v>
      </c>
      <c r="B69" s="237">
        <v>0.5</v>
      </c>
      <c r="C69" s="238">
        <v>0.30000000000000004</v>
      </c>
      <c r="D69" s="238">
        <v>0.19999999999999996</v>
      </c>
      <c r="E69" s="238">
        <v>0.19999999999999996</v>
      </c>
      <c r="F69" s="238">
        <v>0.30000000000000004</v>
      </c>
      <c r="G69" s="238">
        <v>0.29999999999999982</v>
      </c>
      <c r="H69" s="239">
        <v>0.20000000000000018</v>
      </c>
      <c r="I69" s="236">
        <v>150</v>
      </c>
    </row>
    <row r="70" spans="1:9" x14ac:dyDescent="0.2">
      <c r="A70" s="170">
        <v>42193</v>
      </c>
      <c r="B70" s="237">
        <v>0.5</v>
      </c>
      <c r="C70" s="238">
        <v>0.30000000000000004</v>
      </c>
      <c r="D70" s="238">
        <v>0.19999999999999996</v>
      </c>
      <c r="E70" s="238">
        <v>0.19999999999999996</v>
      </c>
      <c r="F70" s="238">
        <v>0.30000000000000004</v>
      </c>
      <c r="G70" s="238">
        <v>0.29999999999999982</v>
      </c>
      <c r="H70" s="239">
        <v>0.25</v>
      </c>
      <c r="I70" s="236">
        <v>150</v>
      </c>
    </row>
    <row r="71" spans="1:9" x14ac:dyDescent="0.2">
      <c r="A71" s="170">
        <v>42194</v>
      </c>
      <c r="B71" s="237">
        <v>0.5</v>
      </c>
      <c r="C71" s="238">
        <v>0.30000000000000004</v>
      </c>
      <c r="D71" s="238">
        <v>0.19999999999999996</v>
      </c>
      <c r="E71" s="238">
        <v>0.19999999999999996</v>
      </c>
      <c r="F71" s="238">
        <v>0.30000000000000004</v>
      </c>
      <c r="G71" s="238">
        <v>0.29999999999999982</v>
      </c>
      <c r="H71" s="239">
        <v>0.20000000000000018</v>
      </c>
      <c r="I71" s="236">
        <v>30</v>
      </c>
    </row>
    <row r="72" spans="1:9" x14ac:dyDescent="0.2">
      <c r="A72" s="170">
        <v>42195</v>
      </c>
      <c r="B72" s="237">
        <v>0.5</v>
      </c>
      <c r="C72" s="238">
        <v>0.30000000000000004</v>
      </c>
      <c r="D72" s="238">
        <v>0.19999999999999996</v>
      </c>
      <c r="E72" s="238">
        <v>0.19999999999999996</v>
      </c>
      <c r="F72" s="238">
        <v>0.30000000000000004</v>
      </c>
      <c r="G72" s="238">
        <v>0.5</v>
      </c>
      <c r="H72" s="239">
        <v>0.40000000000000036</v>
      </c>
      <c r="I72" s="236">
        <v>90</v>
      </c>
    </row>
    <row r="73" spans="1:9" x14ac:dyDescent="0.2">
      <c r="A73" s="170">
        <v>42198</v>
      </c>
      <c r="B73" s="237">
        <v>0.5</v>
      </c>
      <c r="C73" s="238">
        <v>0.30000000000000004</v>
      </c>
      <c r="D73" s="238">
        <v>0.19999999999999996</v>
      </c>
      <c r="E73" s="238">
        <v>0.19999999999999996</v>
      </c>
      <c r="F73" s="238">
        <v>0.30000000000000004</v>
      </c>
      <c r="G73" s="238">
        <v>0.29999999999999982</v>
      </c>
      <c r="H73" s="239">
        <v>0.29999999999999982</v>
      </c>
      <c r="I73" s="236">
        <v>340</v>
      </c>
    </row>
    <row r="74" spans="1:9" x14ac:dyDescent="0.2">
      <c r="A74" s="170">
        <v>42199</v>
      </c>
      <c r="B74" s="237">
        <v>0.5</v>
      </c>
      <c r="C74" s="238">
        <v>0.30000000000000004</v>
      </c>
      <c r="D74" s="238">
        <v>0.19999999999999996</v>
      </c>
      <c r="E74" s="238">
        <v>0.19999999999999996</v>
      </c>
      <c r="F74" s="238">
        <v>0.34999999999999987</v>
      </c>
      <c r="G74" s="238">
        <v>0.35000000000000009</v>
      </c>
      <c r="H74" s="239">
        <v>0.34999999999999964</v>
      </c>
      <c r="I74" s="236">
        <v>350</v>
      </c>
    </row>
    <row r="75" spans="1:9" x14ac:dyDescent="0.2">
      <c r="A75" s="170">
        <v>42200</v>
      </c>
      <c r="B75" s="237">
        <v>0.5</v>
      </c>
      <c r="C75" s="238">
        <v>0.30000000000000004</v>
      </c>
      <c r="D75" s="238">
        <v>0.19999999999999996</v>
      </c>
      <c r="E75" s="238">
        <v>0.19999999999999996</v>
      </c>
      <c r="F75" s="238">
        <v>0.30000000000000004</v>
      </c>
      <c r="G75" s="238">
        <v>0.29999999999999982</v>
      </c>
      <c r="H75" s="239">
        <v>0.29999999999999982</v>
      </c>
      <c r="I75" s="236">
        <v>125</v>
      </c>
    </row>
    <row r="76" spans="1:9" x14ac:dyDescent="0.2">
      <c r="A76" s="170">
        <v>42201</v>
      </c>
      <c r="B76" s="237">
        <v>0.5</v>
      </c>
      <c r="C76" s="238">
        <v>0.30000000000000004</v>
      </c>
      <c r="D76" s="238">
        <v>0.19999999999999996</v>
      </c>
      <c r="E76" s="238">
        <v>0.19999999999999996</v>
      </c>
      <c r="F76" s="238">
        <v>0.34999999999999987</v>
      </c>
      <c r="G76" s="238">
        <v>0.29999999999999982</v>
      </c>
      <c r="H76" s="239">
        <v>0.29999999999999982</v>
      </c>
      <c r="I76" s="236">
        <v>0</v>
      </c>
    </row>
    <row r="77" spans="1:9" x14ac:dyDescent="0.2">
      <c r="A77" s="170">
        <v>42205</v>
      </c>
      <c r="B77" s="237">
        <v>0.5</v>
      </c>
      <c r="C77" s="238">
        <v>0.30000000000000004</v>
      </c>
      <c r="D77" s="238">
        <v>0.19999999999999996</v>
      </c>
      <c r="E77" s="238">
        <v>0.19999999999999996</v>
      </c>
      <c r="F77" s="238">
        <v>0.30000000000000004</v>
      </c>
      <c r="G77" s="238">
        <v>0.29999999999999982</v>
      </c>
      <c r="H77" s="239">
        <v>0.29999999999999982</v>
      </c>
      <c r="I77" s="236">
        <v>60</v>
      </c>
    </row>
    <row r="78" spans="1:9" x14ac:dyDescent="0.2">
      <c r="A78" s="170">
        <v>42206</v>
      </c>
      <c r="B78" s="237">
        <v>0.5</v>
      </c>
      <c r="C78" s="238">
        <v>0.30000000000000004</v>
      </c>
      <c r="D78" s="238">
        <v>0.19999999999999996</v>
      </c>
      <c r="E78" s="238">
        <v>0.19999999999999996</v>
      </c>
      <c r="F78" s="238">
        <v>0.30000000000000004</v>
      </c>
      <c r="G78" s="238">
        <v>0.39999999999999991</v>
      </c>
      <c r="H78" s="239">
        <v>0.39999999999999991</v>
      </c>
      <c r="I78" s="236">
        <v>0</v>
      </c>
    </row>
    <row r="79" spans="1:9" x14ac:dyDescent="0.2">
      <c r="A79" s="170">
        <v>42207</v>
      </c>
      <c r="B79" s="237">
        <v>0.5</v>
      </c>
      <c r="C79" s="238">
        <v>0.30000000000000004</v>
      </c>
      <c r="D79" s="238">
        <v>0.19999999999999996</v>
      </c>
      <c r="E79" s="238">
        <v>0.25</v>
      </c>
      <c r="F79" s="238">
        <v>0.34999999999999987</v>
      </c>
      <c r="G79" s="238">
        <v>0.35000000000000009</v>
      </c>
      <c r="H79" s="239">
        <v>0.34999999999999964</v>
      </c>
      <c r="I79" s="236">
        <v>60</v>
      </c>
    </row>
    <row r="80" spans="1:9" x14ac:dyDescent="0.2">
      <c r="A80" s="170">
        <v>42208</v>
      </c>
      <c r="B80" s="237">
        <v>0.5</v>
      </c>
      <c r="C80" s="238">
        <v>0.30000000000000004</v>
      </c>
      <c r="D80" s="238">
        <v>0.19999999999999996</v>
      </c>
      <c r="E80" s="238">
        <v>0.19999999999999996</v>
      </c>
      <c r="F80" s="238">
        <v>0.34999999999999987</v>
      </c>
      <c r="G80" s="238">
        <v>0.35000000000000009</v>
      </c>
      <c r="H80" s="239">
        <v>0.34999999999999964</v>
      </c>
      <c r="I80" s="236">
        <v>500</v>
      </c>
    </row>
    <row r="81" spans="1:9" x14ac:dyDescent="0.2">
      <c r="A81" s="170">
        <v>42209</v>
      </c>
      <c r="B81" s="237">
        <v>0.5</v>
      </c>
      <c r="C81" s="238">
        <v>0.30000000000000004</v>
      </c>
      <c r="D81" s="238">
        <v>0.19999999999999996</v>
      </c>
      <c r="E81" s="238">
        <v>0.19999999999999996</v>
      </c>
      <c r="F81" s="238">
        <v>0.30000000000000004</v>
      </c>
      <c r="G81" s="238">
        <v>0.29999999999999982</v>
      </c>
      <c r="H81" s="239">
        <v>0.29999999999999982</v>
      </c>
      <c r="I81" s="236">
        <v>500</v>
      </c>
    </row>
    <row r="82" spans="1:9" x14ac:dyDescent="0.2">
      <c r="A82" s="170">
        <v>42212</v>
      </c>
      <c r="B82" s="237">
        <v>0.5</v>
      </c>
      <c r="C82" s="238">
        <v>0.30000000000000004</v>
      </c>
      <c r="D82" s="238">
        <v>0.19999999999999996</v>
      </c>
      <c r="E82" s="238">
        <v>0.19999999999999996</v>
      </c>
      <c r="F82" s="238">
        <v>0.30000000000000004</v>
      </c>
      <c r="G82" s="238">
        <v>0.29999999999999982</v>
      </c>
      <c r="H82" s="239">
        <v>0.29999999999999982</v>
      </c>
      <c r="I82" s="236">
        <v>500</v>
      </c>
    </row>
    <row r="83" spans="1:9" x14ac:dyDescent="0.2">
      <c r="A83" s="170">
        <v>42213</v>
      </c>
      <c r="B83" s="237">
        <v>0.5</v>
      </c>
      <c r="C83" s="238">
        <v>0.30000000000000004</v>
      </c>
      <c r="D83" s="238">
        <v>0.19999999999999996</v>
      </c>
      <c r="E83" s="238">
        <v>0.19999999999999996</v>
      </c>
      <c r="F83" s="238">
        <v>0.30000000000000004</v>
      </c>
      <c r="G83" s="238">
        <v>0.35000000000000009</v>
      </c>
      <c r="H83" s="239">
        <v>0.29999999999999982</v>
      </c>
      <c r="I83" s="236">
        <v>670</v>
      </c>
    </row>
    <row r="84" spans="1:9" x14ac:dyDescent="0.2">
      <c r="A84" s="170">
        <v>42214</v>
      </c>
      <c r="B84" s="237">
        <v>0.5</v>
      </c>
      <c r="C84" s="238">
        <v>0.30000000000000004</v>
      </c>
      <c r="D84" s="238">
        <v>0.19999999999999996</v>
      </c>
      <c r="E84" s="238">
        <v>0.19999999999999996</v>
      </c>
      <c r="F84" s="238">
        <v>0.30000000000000004</v>
      </c>
      <c r="G84" s="238">
        <v>0.29999999999999982</v>
      </c>
      <c r="H84" s="239">
        <v>0.29999999999999982</v>
      </c>
      <c r="I84" s="236">
        <v>1274.5</v>
      </c>
    </row>
    <row r="85" spans="1:9" x14ac:dyDescent="0.2">
      <c r="A85" s="170">
        <v>42215</v>
      </c>
      <c r="B85" s="237">
        <v>0.5</v>
      </c>
      <c r="C85" s="238">
        <v>0.30000000000000004</v>
      </c>
      <c r="D85" s="238">
        <v>0.19999999999999996</v>
      </c>
      <c r="E85" s="238">
        <v>0.19999999999999996</v>
      </c>
      <c r="F85" s="238">
        <v>0.30000000000000004</v>
      </c>
      <c r="G85" s="238">
        <v>0.29999999999999982</v>
      </c>
      <c r="H85" s="239">
        <v>0.29999999999999982</v>
      </c>
      <c r="I85" s="236">
        <v>630</v>
      </c>
    </row>
    <row r="86" spans="1:9" x14ac:dyDescent="0.2">
      <c r="A86" s="170">
        <v>42216</v>
      </c>
      <c r="B86" s="237">
        <v>0.5</v>
      </c>
      <c r="C86" s="238">
        <v>0.30000000000000004</v>
      </c>
      <c r="D86" s="238">
        <v>0.19999999999999996</v>
      </c>
      <c r="E86" s="238">
        <v>0.19999999999999996</v>
      </c>
      <c r="F86" s="238">
        <v>0.30000000000000004</v>
      </c>
      <c r="G86" s="238">
        <v>0.29999999999999982</v>
      </c>
      <c r="H86" s="239">
        <v>0.29999999999999982</v>
      </c>
      <c r="I86" s="236">
        <v>82</v>
      </c>
    </row>
    <row r="87" spans="1:9" x14ac:dyDescent="0.2">
      <c r="A87" s="170">
        <v>42220</v>
      </c>
      <c r="B87" s="237">
        <v>0.5</v>
      </c>
      <c r="C87" s="238">
        <v>0.30000000000000004</v>
      </c>
      <c r="D87" s="238">
        <v>0.19999999999999996</v>
      </c>
      <c r="E87" s="238">
        <v>0.19999999999999996</v>
      </c>
      <c r="F87" s="238">
        <v>0.30000000000000004</v>
      </c>
      <c r="G87" s="238">
        <v>0.29999999999999982</v>
      </c>
      <c r="H87" s="239">
        <v>0.29999999999999982</v>
      </c>
      <c r="I87" s="236">
        <v>630</v>
      </c>
    </row>
    <row r="88" spans="1:9" x14ac:dyDescent="0.2">
      <c r="A88" s="170">
        <v>42221</v>
      </c>
      <c r="B88" s="237">
        <v>0.5</v>
      </c>
      <c r="C88" s="238">
        <v>0.30000000000000004</v>
      </c>
      <c r="D88" s="238">
        <v>0.19999999999999996</v>
      </c>
      <c r="E88" s="238">
        <v>0.19999999999999996</v>
      </c>
      <c r="F88" s="238">
        <v>0.30000000000000004</v>
      </c>
      <c r="G88" s="238">
        <v>0.29999999999999982</v>
      </c>
      <c r="H88" s="239">
        <v>0.29999999999999982</v>
      </c>
      <c r="I88" s="236">
        <v>745</v>
      </c>
    </row>
    <row r="89" spans="1:9" x14ac:dyDescent="0.2">
      <c r="A89" s="170">
        <v>42222</v>
      </c>
      <c r="B89" s="237">
        <v>0.5</v>
      </c>
      <c r="C89" s="238">
        <v>0.30000000000000004</v>
      </c>
      <c r="D89" s="238">
        <v>0.19999999999999996</v>
      </c>
      <c r="E89" s="238">
        <v>0.19999999999999996</v>
      </c>
      <c r="F89" s="238">
        <v>0.30000000000000004</v>
      </c>
      <c r="G89" s="238">
        <v>0.29999999999999982</v>
      </c>
      <c r="H89" s="239">
        <v>0.29999999999999982</v>
      </c>
      <c r="I89" s="236">
        <v>0</v>
      </c>
    </row>
    <row r="90" spans="1:9" x14ac:dyDescent="0.2">
      <c r="A90" s="170">
        <v>42223</v>
      </c>
      <c r="B90" s="237">
        <v>0.5</v>
      </c>
      <c r="C90" s="238">
        <v>0.30000000000000004</v>
      </c>
      <c r="D90" s="238">
        <v>0.19999999999999996</v>
      </c>
      <c r="E90" s="238">
        <v>0.19999999999999996</v>
      </c>
      <c r="F90" s="238">
        <v>0.30000000000000004</v>
      </c>
      <c r="G90" s="238">
        <v>0.29999999999999982</v>
      </c>
      <c r="H90" s="239">
        <v>0.29999999999999982</v>
      </c>
      <c r="I90" s="236">
        <v>250</v>
      </c>
    </row>
    <row r="91" spans="1:9" x14ac:dyDescent="0.2">
      <c r="A91" s="170">
        <v>42226</v>
      </c>
      <c r="B91" s="237">
        <v>0.5</v>
      </c>
      <c r="C91" s="238">
        <v>0.30000000000000004</v>
      </c>
      <c r="D91" s="238">
        <v>0.19999999999999996</v>
      </c>
      <c r="E91" s="238">
        <v>0.19999999999999996</v>
      </c>
      <c r="F91" s="238">
        <v>0.30000000000000004</v>
      </c>
      <c r="G91" s="238">
        <v>0.29999999999999982</v>
      </c>
      <c r="H91" s="239">
        <v>0.29999999999999982</v>
      </c>
      <c r="I91" s="236">
        <v>0</v>
      </c>
    </row>
    <row r="92" spans="1:9" x14ac:dyDescent="0.2">
      <c r="A92" s="170">
        <v>42227</v>
      </c>
      <c r="B92" s="237">
        <v>0.5</v>
      </c>
      <c r="C92" s="238">
        <v>0.30000000000000004</v>
      </c>
      <c r="D92" s="238">
        <v>0.19999999999999996</v>
      </c>
      <c r="E92" s="238">
        <v>0.19999999999999996</v>
      </c>
      <c r="F92" s="238">
        <v>0.30000000000000004</v>
      </c>
      <c r="G92" s="238">
        <v>0.29999999999999982</v>
      </c>
      <c r="H92" s="239">
        <v>0.29999999999999982</v>
      </c>
      <c r="I92" s="236">
        <v>270</v>
      </c>
    </row>
    <row r="93" spans="1:9" x14ac:dyDescent="0.2">
      <c r="A93" s="170">
        <v>42228</v>
      </c>
      <c r="B93" s="237">
        <v>0.5</v>
      </c>
      <c r="C93" s="238">
        <v>0.30000000000000004</v>
      </c>
      <c r="D93" s="238">
        <v>0.19999999999999996</v>
      </c>
      <c r="E93" s="238">
        <v>0.19999999999999996</v>
      </c>
      <c r="F93" s="238">
        <v>0.30000000000000004</v>
      </c>
      <c r="G93" s="238">
        <v>0.29999999999999982</v>
      </c>
      <c r="H93" s="239">
        <v>0.29999999999999982</v>
      </c>
      <c r="I93" s="236">
        <v>80</v>
      </c>
    </row>
    <row r="94" spans="1:9" x14ac:dyDescent="0.2">
      <c r="A94" s="170">
        <v>42229</v>
      </c>
      <c r="B94" s="237">
        <v>0.5</v>
      </c>
      <c r="C94" s="238">
        <v>0.30000000000000004</v>
      </c>
      <c r="D94" s="238">
        <v>0.19999999999999996</v>
      </c>
      <c r="E94" s="238">
        <v>0.19999999999999996</v>
      </c>
      <c r="F94" s="238">
        <v>0.30000000000000004</v>
      </c>
      <c r="G94" s="238">
        <v>0.29999999999999982</v>
      </c>
      <c r="H94" s="239">
        <v>0.29999999999999982</v>
      </c>
      <c r="I94" s="236">
        <v>0</v>
      </c>
    </row>
    <row r="95" spans="1:9" x14ac:dyDescent="0.2">
      <c r="A95" s="170">
        <v>42230</v>
      </c>
      <c r="B95" s="237">
        <v>0.5</v>
      </c>
      <c r="C95" s="238">
        <v>0.30000000000000004</v>
      </c>
      <c r="D95" s="238">
        <v>0.19999999999999996</v>
      </c>
      <c r="E95" s="238">
        <v>0.19999999999999996</v>
      </c>
      <c r="F95" s="238">
        <v>0.30000000000000004</v>
      </c>
      <c r="G95" s="238">
        <v>0.29999999999999982</v>
      </c>
      <c r="H95" s="239">
        <v>0.29999999999999982</v>
      </c>
      <c r="I95" s="236">
        <v>610</v>
      </c>
    </row>
    <row r="96" spans="1:9" x14ac:dyDescent="0.2">
      <c r="A96" s="170">
        <v>42233</v>
      </c>
      <c r="B96" s="237">
        <v>0.5</v>
      </c>
      <c r="C96" s="238">
        <v>0.30000000000000004</v>
      </c>
      <c r="D96" s="238">
        <v>0.19999999999999996</v>
      </c>
      <c r="E96" s="238">
        <v>0.19999999999999996</v>
      </c>
      <c r="F96" s="238">
        <v>0.30000000000000004</v>
      </c>
      <c r="G96" s="238">
        <v>0.29999999999999982</v>
      </c>
      <c r="H96" s="239">
        <v>0.29999999999999982</v>
      </c>
      <c r="I96" s="236">
        <v>500</v>
      </c>
    </row>
    <row r="97" spans="1:9" x14ac:dyDescent="0.2">
      <c r="A97" s="170">
        <v>42234</v>
      </c>
      <c r="B97" s="237">
        <v>0.5</v>
      </c>
      <c r="C97" s="238">
        <v>0.30000000000000004</v>
      </c>
      <c r="D97" s="238">
        <v>0.19999999999999996</v>
      </c>
      <c r="E97" s="238">
        <v>0.19999999999999996</v>
      </c>
      <c r="F97" s="238">
        <v>0.30000000000000004</v>
      </c>
      <c r="G97" s="238">
        <v>0.29999999999999982</v>
      </c>
      <c r="H97" s="239">
        <v>0.29999999999999982</v>
      </c>
      <c r="I97" s="236">
        <v>0</v>
      </c>
    </row>
    <row r="98" spans="1:9" x14ac:dyDescent="0.2">
      <c r="A98" s="170">
        <v>42235</v>
      </c>
      <c r="B98" s="237">
        <v>0.5</v>
      </c>
      <c r="C98" s="238">
        <v>0.30000000000000004</v>
      </c>
      <c r="D98" s="238">
        <v>0.19999999999999996</v>
      </c>
      <c r="E98" s="238">
        <v>0.19999999999999996</v>
      </c>
      <c r="F98" s="238">
        <v>0.30000000000000004</v>
      </c>
      <c r="G98" s="238">
        <v>0.29999999999999982</v>
      </c>
      <c r="H98" s="239">
        <v>0.29999999999999982</v>
      </c>
      <c r="I98" s="236">
        <v>69</v>
      </c>
    </row>
    <row r="99" spans="1:9" x14ac:dyDescent="0.2">
      <c r="A99" s="170">
        <v>42236</v>
      </c>
      <c r="B99" s="237">
        <v>0.5</v>
      </c>
      <c r="C99" s="238">
        <v>0.30000000000000004</v>
      </c>
      <c r="D99" s="238">
        <v>0.19999999999999996</v>
      </c>
      <c r="E99" s="238">
        <v>0.19999999999999996</v>
      </c>
      <c r="F99" s="238">
        <v>0.30000000000000004</v>
      </c>
      <c r="G99" s="238">
        <v>0.29999999999999982</v>
      </c>
      <c r="H99" s="239">
        <v>0.29999999999999982</v>
      </c>
      <c r="I99" s="236">
        <v>69</v>
      </c>
    </row>
    <row r="100" spans="1:9" x14ac:dyDescent="0.2">
      <c r="A100" s="170">
        <v>42237</v>
      </c>
      <c r="B100" s="237">
        <v>0.5</v>
      </c>
      <c r="C100" s="238">
        <v>0.30000000000000004</v>
      </c>
      <c r="D100" s="238">
        <v>0.19999999999999996</v>
      </c>
      <c r="E100" s="238">
        <v>0.19999999999999996</v>
      </c>
      <c r="F100" s="238">
        <v>0.30000000000000004</v>
      </c>
      <c r="G100" s="238">
        <v>0.29999999999999982</v>
      </c>
      <c r="H100" s="239">
        <v>0.29999999999999982</v>
      </c>
      <c r="I100" s="236">
        <v>69</v>
      </c>
    </row>
    <row r="101" spans="1:9" x14ac:dyDescent="0.2">
      <c r="A101" s="170">
        <v>42240</v>
      </c>
      <c r="B101" s="237">
        <v>0.5</v>
      </c>
      <c r="C101" s="238">
        <v>0.30000000000000004</v>
      </c>
      <c r="D101" s="238">
        <v>0.19999999999999996</v>
      </c>
      <c r="E101" s="238">
        <v>0.19999999999999996</v>
      </c>
      <c r="F101" s="238">
        <v>0.30000000000000004</v>
      </c>
      <c r="G101" s="238">
        <v>0.29999999999999982</v>
      </c>
      <c r="H101" s="239">
        <v>0.29999999999999982</v>
      </c>
      <c r="I101" s="236">
        <v>500</v>
      </c>
    </row>
    <row r="102" spans="1:9" x14ac:dyDescent="0.2">
      <c r="A102" s="170">
        <v>42241</v>
      </c>
      <c r="B102" s="237">
        <v>0.5</v>
      </c>
      <c r="C102" s="238">
        <v>0.30000000000000004</v>
      </c>
      <c r="D102" s="238">
        <v>0.19999999999999996</v>
      </c>
      <c r="E102" s="238">
        <v>0.19999999999999996</v>
      </c>
      <c r="F102" s="238">
        <v>0.30000000000000004</v>
      </c>
      <c r="G102" s="238">
        <v>0.29999999999999982</v>
      </c>
      <c r="H102" s="239">
        <v>0.29999999999999982</v>
      </c>
      <c r="I102" s="236">
        <v>584</v>
      </c>
    </row>
    <row r="103" spans="1:9" x14ac:dyDescent="0.2">
      <c r="A103" s="170">
        <v>42242</v>
      </c>
      <c r="B103" s="237">
        <v>0.5</v>
      </c>
      <c r="C103" s="238">
        <v>0.30000000000000004</v>
      </c>
      <c r="D103" s="238">
        <v>0.19999999999999996</v>
      </c>
      <c r="E103" s="238">
        <v>0.19999999999999996</v>
      </c>
      <c r="F103" s="238">
        <v>0.30000000000000004</v>
      </c>
      <c r="G103" s="238">
        <v>0.35000000000000009</v>
      </c>
      <c r="H103" s="239">
        <v>0.29999999999999982</v>
      </c>
      <c r="I103" s="236">
        <v>69</v>
      </c>
    </row>
    <row r="104" spans="1:9" x14ac:dyDescent="0.2">
      <c r="A104" s="170">
        <v>42243</v>
      </c>
      <c r="B104" s="237">
        <v>0.5</v>
      </c>
      <c r="C104" s="238">
        <v>0.30000000000000004</v>
      </c>
      <c r="D104" s="238">
        <v>0.19999999999999996</v>
      </c>
      <c r="E104" s="238">
        <v>0.19999999999999996</v>
      </c>
      <c r="F104" s="238">
        <v>0.30000000000000004</v>
      </c>
      <c r="G104" s="238">
        <v>0.29999999999999982</v>
      </c>
      <c r="H104" s="239">
        <v>0.29999999999999982</v>
      </c>
      <c r="I104" s="236">
        <v>69</v>
      </c>
    </row>
    <row r="105" spans="1:9" x14ac:dyDescent="0.2">
      <c r="A105" s="170">
        <v>42247</v>
      </c>
      <c r="B105" s="237">
        <v>0.5</v>
      </c>
      <c r="C105" s="238">
        <v>0.30000000000000004</v>
      </c>
      <c r="D105" s="238">
        <v>0.19999999999999996</v>
      </c>
      <c r="E105" s="238">
        <v>0.19999999999999996</v>
      </c>
      <c r="F105" s="238">
        <v>0.30000000000000004</v>
      </c>
      <c r="G105" s="238">
        <v>0.29999999999999982</v>
      </c>
      <c r="H105" s="239">
        <v>0.29999999999999982</v>
      </c>
      <c r="I105" s="236">
        <v>43</v>
      </c>
    </row>
    <row r="106" spans="1:9" x14ac:dyDescent="0.2">
      <c r="A106" s="170">
        <v>42248</v>
      </c>
      <c r="B106" s="237">
        <v>0.5</v>
      </c>
      <c r="C106" s="238">
        <v>0.30000000000000004</v>
      </c>
      <c r="D106" s="238">
        <v>0.19999999999999996</v>
      </c>
      <c r="E106" s="238">
        <v>0.19999999999999996</v>
      </c>
      <c r="F106" s="238">
        <v>0.30000000000000004</v>
      </c>
      <c r="G106" s="238">
        <v>0.29999999999999982</v>
      </c>
      <c r="H106" s="239">
        <v>0.29999999999999982</v>
      </c>
      <c r="I106" s="236">
        <v>970</v>
      </c>
    </row>
    <row r="107" spans="1:9" x14ac:dyDescent="0.2">
      <c r="A107" s="170">
        <v>42249</v>
      </c>
      <c r="B107" s="237">
        <v>0.5</v>
      </c>
      <c r="C107" s="238">
        <v>0.30000000000000004</v>
      </c>
      <c r="D107" s="238">
        <v>0.19999999999999996</v>
      </c>
      <c r="E107" s="238">
        <v>0.19999999999999996</v>
      </c>
      <c r="F107" s="238">
        <v>0.30000000000000004</v>
      </c>
      <c r="G107" s="238">
        <v>0.29999999999999982</v>
      </c>
      <c r="H107" s="239">
        <v>0.29999999999999982</v>
      </c>
      <c r="I107" s="236">
        <v>650</v>
      </c>
    </row>
    <row r="108" spans="1:9" x14ac:dyDescent="0.2">
      <c r="A108" s="170">
        <v>42250</v>
      </c>
      <c r="B108" s="237">
        <v>0.5</v>
      </c>
      <c r="C108" s="238">
        <v>0.30000000000000004</v>
      </c>
      <c r="D108" s="238">
        <v>0.19999999999999996</v>
      </c>
      <c r="E108" s="238">
        <v>0.19999999999999996</v>
      </c>
      <c r="F108" s="238">
        <v>0.30000000000000004</v>
      </c>
      <c r="G108" s="238">
        <v>0.29999999999999982</v>
      </c>
      <c r="H108" s="239">
        <v>0.29999999999999982</v>
      </c>
      <c r="I108" s="236">
        <v>500</v>
      </c>
    </row>
    <row r="109" spans="1:9" x14ac:dyDescent="0.2">
      <c r="A109" s="170">
        <v>42251</v>
      </c>
      <c r="B109" s="237">
        <v>0.5</v>
      </c>
      <c r="C109" s="238">
        <v>0.30000000000000004</v>
      </c>
      <c r="D109" s="238">
        <v>0.19999999999999996</v>
      </c>
      <c r="E109" s="238">
        <v>0.19999999999999996</v>
      </c>
      <c r="F109" s="238">
        <v>0.30000000000000004</v>
      </c>
      <c r="G109" s="238">
        <v>0.5</v>
      </c>
      <c r="H109" s="239">
        <v>0.29999999999999982</v>
      </c>
      <c r="I109" s="236">
        <v>375</v>
      </c>
    </row>
    <row r="110" spans="1:9" x14ac:dyDescent="0.2">
      <c r="A110" s="170">
        <v>42254</v>
      </c>
      <c r="B110" s="237">
        <v>0.60000000000000009</v>
      </c>
      <c r="C110" s="238">
        <v>0.30000000000000004</v>
      </c>
      <c r="D110" s="238">
        <v>0.19999999999999996</v>
      </c>
      <c r="E110" s="238">
        <v>0.19999999999999996</v>
      </c>
      <c r="F110" s="238">
        <v>0.30000000000000004</v>
      </c>
      <c r="G110" s="238">
        <v>0.29999999999999982</v>
      </c>
      <c r="H110" s="239">
        <v>0.29999999999999982</v>
      </c>
      <c r="I110" s="236">
        <v>54</v>
      </c>
    </row>
    <row r="111" spans="1:9" x14ac:dyDescent="0.2">
      <c r="A111" s="170">
        <v>42256</v>
      </c>
      <c r="B111" s="237">
        <v>0.60000000000000009</v>
      </c>
      <c r="C111" s="238">
        <v>0.30000000000000004</v>
      </c>
      <c r="D111" s="238">
        <v>0.19999999999999996</v>
      </c>
      <c r="E111" s="238">
        <v>0.19999999999999996</v>
      </c>
      <c r="F111" s="238">
        <v>0.30000000000000004</v>
      </c>
      <c r="G111" s="238">
        <v>0.29999999999999982</v>
      </c>
      <c r="H111" s="239">
        <v>0.29999999999999982</v>
      </c>
      <c r="I111" s="236">
        <v>157</v>
      </c>
    </row>
    <row r="112" spans="1:9" x14ac:dyDescent="0.2">
      <c r="A112" s="170">
        <v>42257</v>
      </c>
      <c r="B112" s="237">
        <v>0.60000000000000009</v>
      </c>
      <c r="C112" s="238">
        <v>0.30000000000000004</v>
      </c>
      <c r="D112" s="238">
        <v>0.19999999999999996</v>
      </c>
      <c r="E112" s="238">
        <v>0.19999999999999996</v>
      </c>
      <c r="F112" s="238">
        <v>0.30000000000000004</v>
      </c>
      <c r="G112" s="238">
        <v>0.29999999999999982</v>
      </c>
      <c r="H112" s="239">
        <v>0.29999999999999982</v>
      </c>
      <c r="I112" s="236">
        <v>22</v>
      </c>
    </row>
    <row r="113" spans="1:9" x14ac:dyDescent="0.2">
      <c r="A113" s="170">
        <v>42258</v>
      </c>
      <c r="B113" s="237">
        <v>0.60000000000000009</v>
      </c>
      <c r="C113" s="238">
        <v>0.30000000000000004</v>
      </c>
      <c r="D113" s="238">
        <v>0.30000000000000004</v>
      </c>
      <c r="E113" s="238">
        <v>0.30000000000000004</v>
      </c>
      <c r="F113" s="238">
        <v>0.30000000000000004</v>
      </c>
      <c r="G113" s="238">
        <v>0.29999999999999982</v>
      </c>
      <c r="H113" s="239">
        <v>0.29999999999999982</v>
      </c>
      <c r="I113" s="236">
        <v>116</v>
      </c>
    </row>
    <row r="114" spans="1:9" x14ac:dyDescent="0.2">
      <c r="A114" s="170">
        <v>42261</v>
      </c>
      <c r="B114" s="237">
        <v>0.60000000000000009</v>
      </c>
      <c r="C114" s="238">
        <v>0.30000000000000004</v>
      </c>
      <c r="D114" s="238">
        <v>0.19999999999999996</v>
      </c>
      <c r="E114" s="238">
        <v>0.19999999999999996</v>
      </c>
      <c r="F114" s="238">
        <v>0.30000000000000004</v>
      </c>
      <c r="G114" s="238">
        <v>0.29999999999999982</v>
      </c>
      <c r="H114" s="239">
        <v>0.29999999999999982</v>
      </c>
      <c r="I114" s="236">
        <v>60</v>
      </c>
    </row>
    <row r="115" spans="1:9" x14ac:dyDescent="0.2">
      <c r="A115" s="170">
        <v>42262</v>
      </c>
      <c r="B115" s="237">
        <v>1.2</v>
      </c>
      <c r="C115" s="238">
        <v>0.30000000000000004</v>
      </c>
      <c r="D115" s="238">
        <v>0.19999999999999996</v>
      </c>
      <c r="E115" s="238">
        <v>0.19999999999999996</v>
      </c>
      <c r="F115" s="238">
        <v>0.30000000000000004</v>
      </c>
      <c r="G115" s="238">
        <v>0.35000000000000009</v>
      </c>
      <c r="H115" s="239">
        <v>0.29999999999999982</v>
      </c>
      <c r="I115" s="236">
        <v>25</v>
      </c>
    </row>
    <row r="116" spans="1:9" x14ac:dyDescent="0.2">
      <c r="A116" s="170">
        <v>42263</v>
      </c>
      <c r="B116" s="237">
        <v>0.60000000000000009</v>
      </c>
      <c r="C116" s="238">
        <v>0.30000000000000004</v>
      </c>
      <c r="D116" s="238">
        <v>0.19999999999999996</v>
      </c>
      <c r="E116" s="238">
        <v>0.19999999999999996</v>
      </c>
      <c r="F116" s="238">
        <v>0.30000000000000004</v>
      </c>
      <c r="G116" s="238">
        <v>0.29999999999999982</v>
      </c>
      <c r="H116" s="239">
        <v>1.05</v>
      </c>
      <c r="I116" s="236">
        <v>127</v>
      </c>
    </row>
    <row r="117" spans="1:9" x14ac:dyDescent="0.2">
      <c r="A117" s="170">
        <v>42264</v>
      </c>
      <c r="B117" s="237">
        <v>0.60000000000000009</v>
      </c>
      <c r="C117" s="238">
        <v>0.30000000000000004</v>
      </c>
      <c r="D117" s="238">
        <v>0.19999999999999996</v>
      </c>
      <c r="E117" s="238">
        <v>0.19999999999999996</v>
      </c>
      <c r="F117" s="238">
        <v>0.30000000000000004</v>
      </c>
      <c r="G117" s="238">
        <v>0.29999999999999982</v>
      </c>
      <c r="H117" s="239">
        <v>0.29999999999999982</v>
      </c>
      <c r="I117" s="236">
        <v>0</v>
      </c>
    </row>
    <row r="118" spans="1:9" x14ac:dyDescent="0.2">
      <c r="A118" s="170">
        <v>42265</v>
      </c>
      <c r="B118" s="237">
        <v>0.64999999999999991</v>
      </c>
      <c r="C118" s="238">
        <v>0.35000000000000009</v>
      </c>
      <c r="D118" s="238">
        <v>0.19999999999999996</v>
      </c>
      <c r="E118" s="238">
        <v>0.19999999999999996</v>
      </c>
      <c r="F118" s="238">
        <v>0.30000000000000004</v>
      </c>
      <c r="G118" s="238">
        <v>0.29999999999999982</v>
      </c>
      <c r="H118" s="239">
        <v>0.29999999999999982</v>
      </c>
      <c r="I118" s="236">
        <v>0</v>
      </c>
    </row>
    <row r="119" spans="1:9" x14ac:dyDescent="0.2">
      <c r="A119" s="170">
        <v>42268</v>
      </c>
      <c r="B119" s="237">
        <v>0.62000000000000011</v>
      </c>
      <c r="C119" s="238">
        <v>0.31000000000000005</v>
      </c>
      <c r="D119" s="238">
        <v>0.19999999999999996</v>
      </c>
      <c r="E119" s="238">
        <v>0.19999999999999996</v>
      </c>
      <c r="F119" s="238">
        <v>0.30000000000000004</v>
      </c>
      <c r="G119" s="238">
        <v>0.35999999999999988</v>
      </c>
      <c r="H119" s="239">
        <v>0.39999999999999991</v>
      </c>
      <c r="I119" s="236">
        <v>54</v>
      </c>
    </row>
    <row r="120" spans="1:9" x14ac:dyDescent="0.2">
      <c r="A120" s="170">
        <v>42269</v>
      </c>
      <c r="B120" s="237">
        <v>0.60000000000000009</v>
      </c>
      <c r="C120" s="238">
        <v>0.31000000000000005</v>
      </c>
      <c r="D120" s="238">
        <v>0.19999999999999996</v>
      </c>
      <c r="E120" s="238">
        <v>0.19999999999999996</v>
      </c>
      <c r="F120" s="238">
        <v>0.30000000000000004</v>
      </c>
      <c r="G120" s="238">
        <v>0.29999999999999982</v>
      </c>
      <c r="H120" s="239">
        <v>0.29999999999999982</v>
      </c>
      <c r="I120" s="236">
        <v>20</v>
      </c>
    </row>
    <row r="121" spans="1:9" x14ac:dyDescent="0.2">
      <c r="A121" s="170">
        <v>42270</v>
      </c>
      <c r="B121" s="237">
        <v>0.5</v>
      </c>
      <c r="C121" s="238">
        <v>0.30000000000000004</v>
      </c>
      <c r="D121" s="238">
        <v>0.19999999999999996</v>
      </c>
      <c r="E121" s="238">
        <v>0.19999999999999996</v>
      </c>
      <c r="F121" s="238">
        <v>0.30000000000000004</v>
      </c>
      <c r="G121" s="238">
        <v>0.29999999999999982</v>
      </c>
      <c r="H121" s="239">
        <v>0.29999999999999982</v>
      </c>
      <c r="I121" s="236">
        <v>20</v>
      </c>
    </row>
    <row r="122" spans="1:9" x14ac:dyDescent="0.2">
      <c r="A122" s="170">
        <v>42271</v>
      </c>
      <c r="B122" s="237">
        <v>0.5</v>
      </c>
      <c r="C122" s="238">
        <v>0.30000000000000004</v>
      </c>
      <c r="D122" s="238">
        <v>0.19999999999999996</v>
      </c>
      <c r="E122" s="238">
        <v>0.19999999999999996</v>
      </c>
      <c r="F122" s="238">
        <v>0.30000000000000004</v>
      </c>
      <c r="G122" s="238">
        <v>0.29999999999999982</v>
      </c>
      <c r="H122" s="239">
        <v>0.29999999999999982</v>
      </c>
      <c r="I122" s="236">
        <v>0</v>
      </c>
    </row>
    <row r="123" spans="1:9" x14ac:dyDescent="0.2">
      <c r="A123" s="170">
        <v>42272</v>
      </c>
      <c r="B123" s="237">
        <v>0.5</v>
      </c>
      <c r="C123" s="238">
        <v>0.30000000000000004</v>
      </c>
      <c r="D123" s="238">
        <v>0.30000000000000004</v>
      </c>
      <c r="E123" s="238">
        <v>0.40000000000000013</v>
      </c>
      <c r="F123" s="238">
        <v>0.40000000000000013</v>
      </c>
      <c r="G123" s="238">
        <v>0.29999999999999982</v>
      </c>
      <c r="H123" s="239">
        <v>0.29999999999999982</v>
      </c>
      <c r="I123" s="236">
        <v>0</v>
      </c>
    </row>
    <row r="124" spans="1:9" x14ac:dyDescent="0.2">
      <c r="A124" s="170">
        <v>42275</v>
      </c>
      <c r="B124" s="237">
        <v>0.5</v>
      </c>
      <c r="C124" s="238">
        <v>0.30000000000000004</v>
      </c>
      <c r="D124" s="238">
        <v>0.19999999999999996</v>
      </c>
      <c r="E124" s="238">
        <v>0.19999999999999996</v>
      </c>
      <c r="F124" s="238">
        <v>0.30000000000000004</v>
      </c>
      <c r="G124" s="238">
        <v>0.29999999999999982</v>
      </c>
      <c r="H124" s="239">
        <v>0.29999999999999982</v>
      </c>
      <c r="I124" s="236">
        <v>25</v>
      </c>
    </row>
    <row r="125" spans="1:9" x14ac:dyDescent="0.2">
      <c r="A125" s="170">
        <v>42276</v>
      </c>
      <c r="B125" s="237">
        <v>0.5</v>
      </c>
      <c r="C125" s="238">
        <v>0.30000000000000004</v>
      </c>
      <c r="D125" s="238">
        <v>0.19999999999999996</v>
      </c>
      <c r="E125" s="238">
        <v>0.19999999999999996</v>
      </c>
      <c r="F125" s="238">
        <v>0.30000000000000004</v>
      </c>
      <c r="G125" s="238">
        <v>0.29999999999999982</v>
      </c>
      <c r="H125" s="239">
        <v>0.29999999999999982</v>
      </c>
      <c r="I125" s="236">
        <v>25</v>
      </c>
    </row>
    <row r="126" spans="1:9" x14ac:dyDescent="0.2">
      <c r="A126" s="170">
        <v>42277</v>
      </c>
      <c r="B126" s="237">
        <v>0.5</v>
      </c>
      <c r="C126" s="238">
        <v>0.30000000000000004</v>
      </c>
      <c r="D126" s="238">
        <v>0.19999999999999996</v>
      </c>
      <c r="E126" s="238">
        <v>0.19999999999999996</v>
      </c>
      <c r="F126" s="238">
        <v>0.30000000000000004</v>
      </c>
      <c r="G126" s="238">
        <v>0.29999999999999982</v>
      </c>
      <c r="H126" s="239">
        <v>0.29999999999999982</v>
      </c>
      <c r="I126" s="236">
        <v>75</v>
      </c>
    </row>
    <row r="127" spans="1:9" x14ac:dyDescent="0.2">
      <c r="A127" s="170">
        <v>42278</v>
      </c>
      <c r="B127" s="237">
        <v>0.5</v>
      </c>
      <c r="C127" s="238">
        <v>0.30000000000000004</v>
      </c>
      <c r="D127" s="238">
        <v>0.19999999999999996</v>
      </c>
      <c r="E127" s="238">
        <v>0.19999999999999996</v>
      </c>
      <c r="F127" s="238">
        <v>0.30000000000000004</v>
      </c>
      <c r="G127" s="238">
        <v>0.29999999999999982</v>
      </c>
      <c r="H127" s="239">
        <v>0.29999999999999982</v>
      </c>
      <c r="I127" s="236">
        <v>50</v>
      </c>
    </row>
    <row r="128" spans="1:9" x14ac:dyDescent="0.2">
      <c r="A128" s="170">
        <v>42279</v>
      </c>
      <c r="B128" s="237">
        <v>0.5</v>
      </c>
      <c r="C128" s="238">
        <v>0.30000000000000004</v>
      </c>
      <c r="D128" s="238">
        <v>0.19999999999999996</v>
      </c>
      <c r="E128" s="238">
        <v>0.19999999999999996</v>
      </c>
      <c r="F128" s="238">
        <v>0.30000000000000004</v>
      </c>
      <c r="G128" s="238">
        <v>0.29999999999999982</v>
      </c>
      <c r="H128" s="239">
        <v>0.29999999999999982</v>
      </c>
      <c r="I128" s="236">
        <v>80</v>
      </c>
    </row>
    <row r="129" spans="1:9" x14ac:dyDescent="0.2">
      <c r="A129" s="170">
        <v>42282</v>
      </c>
      <c r="B129" s="237">
        <v>0.5</v>
      </c>
      <c r="C129" s="238">
        <v>0.30000000000000004</v>
      </c>
      <c r="D129" s="238">
        <v>0.19999999999999996</v>
      </c>
      <c r="E129" s="238">
        <v>0.19999999999999996</v>
      </c>
      <c r="F129" s="238">
        <v>0.30000000000000004</v>
      </c>
      <c r="G129" s="238">
        <v>0.29999999999999982</v>
      </c>
      <c r="H129" s="239">
        <v>0.29999999999999982</v>
      </c>
      <c r="I129" s="236">
        <v>60</v>
      </c>
    </row>
    <row r="130" spans="1:9" x14ac:dyDescent="0.2">
      <c r="A130" s="170">
        <v>42283</v>
      </c>
      <c r="B130" s="237">
        <v>0.5</v>
      </c>
      <c r="C130" s="238">
        <v>0.30000000000000004</v>
      </c>
      <c r="D130" s="238">
        <v>0.19999999999999996</v>
      </c>
      <c r="E130" s="238">
        <v>0.19999999999999996</v>
      </c>
      <c r="F130" s="238">
        <v>0.30000000000000004</v>
      </c>
      <c r="G130" s="238">
        <v>0.29999999999999982</v>
      </c>
      <c r="H130" s="239">
        <v>0.29999999999999982</v>
      </c>
      <c r="I130" s="236">
        <v>50</v>
      </c>
    </row>
    <row r="131" spans="1:9" x14ac:dyDescent="0.2">
      <c r="A131" s="170">
        <v>42284</v>
      </c>
      <c r="B131" s="237">
        <v>0.5</v>
      </c>
      <c r="C131" s="238">
        <v>0.30000000000000004</v>
      </c>
      <c r="D131" s="238">
        <v>0.19999999999999996</v>
      </c>
      <c r="E131" s="238">
        <v>0.19999999999999996</v>
      </c>
      <c r="F131" s="238">
        <v>0.30000000000000004</v>
      </c>
      <c r="G131" s="238">
        <v>0.29999999999999982</v>
      </c>
      <c r="H131" s="239">
        <v>0.29999999999999982</v>
      </c>
      <c r="I131" s="236">
        <v>55</v>
      </c>
    </row>
    <row r="132" spans="1:9" x14ac:dyDescent="0.2">
      <c r="A132" s="170">
        <v>42285</v>
      </c>
      <c r="B132" s="237">
        <v>0.19999999999999996</v>
      </c>
      <c r="C132" s="238">
        <v>0.30000000000000004</v>
      </c>
      <c r="D132" s="238">
        <v>0.19999999999999996</v>
      </c>
      <c r="E132" s="238">
        <v>0.19999999999999996</v>
      </c>
      <c r="F132" s="238">
        <v>0.30000000000000004</v>
      </c>
      <c r="G132" s="238">
        <v>0.29999999999999982</v>
      </c>
      <c r="H132" s="239">
        <v>0.20000000000000018</v>
      </c>
      <c r="I132" s="236">
        <v>105</v>
      </c>
    </row>
    <row r="133" spans="1:9" x14ac:dyDescent="0.2">
      <c r="A133" s="170">
        <v>42286</v>
      </c>
      <c r="B133" s="237">
        <v>0.5</v>
      </c>
      <c r="C133" s="238">
        <v>0.30000000000000004</v>
      </c>
      <c r="D133" s="238">
        <v>0.19999999999999996</v>
      </c>
      <c r="E133" s="238">
        <v>0.19999999999999996</v>
      </c>
      <c r="F133" s="238">
        <v>0.30000000000000004</v>
      </c>
      <c r="G133" s="238">
        <v>0.29999999999999982</v>
      </c>
      <c r="H133" s="239">
        <v>0.29999999999999982</v>
      </c>
      <c r="I133" s="236">
        <v>75</v>
      </c>
    </row>
    <row r="134" spans="1:9" x14ac:dyDescent="0.2">
      <c r="A134" s="170">
        <v>42290</v>
      </c>
      <c r="B134" s="237">
        <v>0.5</v>
      </c>
      <c r="C134" s="238">
        <v>0.30000000000000004</v>
      </c>
      <c r="D134" s="238">
        <v>0.19999999999999996</v>
      </c>
      <c r="E134" s="238">
        <v>0.19999999999999996</v>
      </c>
      <c r="F134" s="238">
        <v>0.30000000000000004</v>
      </c>
      <c r="G134" s="238">
        <v>0.29999999999999982</v>
      </c>
      <c r="H134" s="239">
        <v>0.29999999999999982</v>
      </c>
      <c r="I134" s="236">
        <v>0</v>
      </c>
    </row>
    <row r="135" spans="1:9" x14ac:dyDescent="0.2">
      <c r="A135" s="170">
        <v>42291</v>
      </c>
      <c r="B135" s="237">
        <v>0.5</v>
      </c>
      <c r="C135" s="238">
        <v>0.30000000000000004</v>
      </c>
      <c r="D135" s="238">
        <v>0.19999999999999996</v>
      </c>
      <c r="E135" s="238">
        <v>0.19999999999999996</v>
      </c>
      <c r="F135" s="238">
        <v>0.30000000000000004</v>
      </c>
      <c r="G135" s="238">
        <v>0.29999999999999982</v>
      </c>
      <c r="H135" s="239">
        <v>0.29999999999999982</v>
      </c>
      <c r="I135" s="236">
        <v>500</v>
      </c>
    </row>
    <row r="136" spans="1:9" x14ac:dyDescent="0.2">
      <c r="A136" s="170">
        <v>42292</v>
      </c>
      <c r="B136" s="237">
        <v>0.5</v>
      </c>
      <c r="C136" s="238">
        <v>0.30000000000000004</v>
      </c>
      <c r="D136" s="238">
        <v>0.19999999999999996</v>
      </c>
      <c r="E136" s="238">
        <v>0.19999999999999996</v>
      </c>
      <c r="F136" s="238">
        <v>0.30000000000000004</v>
      </c>
      <c r="G136" s="238">
        <v>0.29999999999999982</v>
      </c>
      <c r="H136" s="239">
        <v>0.29999999999999982</v>
      </c>
      <c r="I136" s="236">
        <v>0</v>
      </c>
    </row>
    <row r="137" spans="1:9" x14ac:dyDescent="0.2">
      <c r="A137" s="170">
        <v>42293</v>
      </c>
      <c r="B137" s="237">
        <v>0.5</v>
      </c>
      <c r="C137" s="238">
        <v>0.30000000000000004</v>
      </c>
      <c r="D137" s="238">
        <v>0.19999999999999996</v>
      </c>
      <c r="E137" s="238">
        <v>0.19999999999999996</v>
      </c>
      <c r="F137" s="238">
        <v>0.30000000000000004</v>
      </c>
      <c r="G137" s="238">
        <v>0.39999999999999991</v>
      </c>
      <c r="H137" s="239">
        <v>0.29999999999999982</v>
      </c>
      <c r="I137" s="236">
        <v>130</v>
      </c>
    </row>
    <row r="138" spans="1:9" x14ac:dyDescent="0.2">
      <c r="A138" s="170">
        <v>42296</v>
      </c>
      <c r="B138" s="237">
        <v>0.5</v>
      </c>
      <c r="C138" s="238">
        <v>0.30000000000000004</v>
      </c>
      <c r="D138" s="238">
        <v>0.19999999999999996</v>
      </c>
      <c r="E138" s="238">
        <v>0.19999999999999996</v>
      </c>
      <c r="F138" s="238">
        <v>0.30000000000000004</v>
      </c>
      <c r="G138" s="238">
        <v>0.29999999999999982</v>
      </c>
      <c r="H138" s="239">
        <v>0.29999999999999982</v>
      </c>
      <c r="I138" s="236">
        <v>330</v>
      </c>
    </row>
    <row r="139" spans="1:9" x14ac:dyDescent="0.2">
      <c r="A139" s="170">
        <v>42297</v>
      </c>
      <c r="B139" s="237">
        <v>0.5</v>
      </c>
      <c r="C139" s="238">
        <v>0.30000000000000004</v>
      </c>
      <c r="D139" s="238">
        <v>0.19999999999999996</v>
      </c>
      <c r="E139" s="238">
        <v>0.19999999999999996</v>
      </c>
      <c r="F139" s="238">
        <v>0.30000000000000004</v>
      </c>
      <c r="G139" s="238">
        <v>0.29999999999999982</v>
      </c>
      <c r="H139" s="239">
        <v>0.29999999999999982</v>
      </c>
      <c r="I139" s="236">
        <v>680</v>
      </c>
    </row>
    <row r="140" spans="1:9" x14ac:dyDescent="0.2">
      <c r="A140" s="170">
        <v>42298</v>
      </c>
      <c r="B140" s="237">
        <v>0.5</v>
      </c>
      <c r="C140" s="238">
        <v>0.30000000000000004</v>
      </c>
      <c r="D140" s="238">
        <v>0.30000000000000004</v>
      </c>
      <c r="E140" s="238">
        <v>0.30000000000000004</v>
      </c>
      <c r="F140" s="238">
        <v>0.30000000000000004</v>
      </c>
      <c r="G140" s="238">
        <v>0.29999999999999982</v>
      </c>
      <c r="H140" s="239">
        <v>0.29999999999999982</v>
      </c>
      <c r="I140" s="236">
        <v>915</v>
      </c>
    </row>
    <row r="141" spans="1:9" x14ac:dyDescent="0.2">
      <c r="A141" s="170">
        <v>42299</v>
      </c>
      <c r="B141" s="237">
        <v>0.5</v>
      </c>
      <c r="C141" s="238">
        <v>0.30000000000000004</v>
      </c>
      <c r="D141" s="238">
        <v>0.19999999999999996</v>
      </c>
      <c r="E141" s="238">
        <v>0.19999999999999996</v>
      </c>
      <c r="F141" s="238">
        <v>0.30000000000000004</v>
      </c>
      <c r="G141" s="238">
        <v>0.29999999999999982</v>
      </c>
      <c r="H141" s="239">
        <v>0.29999999999999982</v>
      </c>
      <c r="I141" s="236">
        <v>100</v>
      </c>
    </row>
    <row r="142" spans="1:9" x14ac:dyDescent="0.2">
      <c r="A142" s="170">
        <v>42303</v>
      </c>
      <c r="B142" s="237">
        <v>0.5</v>
      </c>
      <c r="C142" s="238">
        <v>0.30000000000000004</v>
      </c>
      <c r="D142" s="238">
        <v>0.19999999999999996</v>
      </c>
      <c r="E142" s="238">
        <v>0.30000000000000004</v>
      </c>
      <c r="F142" s="238">
        <v>0.40000000000000013</v>
      </c>
      <c r="G142" s="238">
        <v>0.39999999999999991</v>
      </c>
      <c r="H142" s="239">
        <v>0.39999999999999991</v>
      </c>
      <c r="I142" s="236">
        <v>420</v>
      </c>
    </row>
    <row r="143" spans="1:9" x14ac:dyDescent="0.2">
      <c r="A143" s="170">
        <v>42304</v>
      </c>
      <c r="B143" s="237">
        <v>0.5</v>
      </c>
      <c r="C143" s="238">
        <v>0.30000000000000004</v>
      </c>
      <c r="D143" s="238">
        <v>0.19999999999999996</v>
      </c>
      <c r="E143" s="238">
        <v>0.19999999999999996</v>
      </c>
      <c r="F143" s="238">
        <v>0.30000000000000004</v>
      </c>
      <c r="G143" s="238">
        <v>0.29999999999999982</v>
      </c>
      <c r="H143" s="239">
        <v>0.29999999999999982</v>
      </c>
      <c r="I143" s="236">
        <v>430</v>
      </c>
    </row>
    <row r="144" spans="1:9" x14ac:dyDescent="0.2">
      <c r="A144" s="170">
        <v>42305</v>
      </c>
      <c r="B144" s="237">
        <v>0.5</v>
      </c>
      <c r="C144" s="238">
        <v>0.30000000000000004</v>
      </c>
      <c r="D144" s="238">
        <v>0.19999999999999996</v>
      </c>
      <c r="E144" s="238">
        <v>0.19999999999999996</v>
      </c>
      <c r="F144" s="238">
        <v>0.30000000000000004</v>
      </c>
      <c r="G144" s="238">
        <v>0.29999999999999982</v>
      </c>
      <c r="H144" s="239">
        <v>0.29999999999999982</v>
      </c>
      <c r="I144" s="236">
        <v>1000</v>
      </c>
    </row>
    <row r="145" spans="1:9" x14ac:dyDescent="0.2">
      <c r="A145" s="170">
        <v>42306</v>
      </c>
      <c r="B145" s="237">
        <v>0.5</v>
      </c>
      <c r="C145" s="238">
        <v>0.30000000000000004</v>
      </c>
      <c r="D145" s="238">
        <v>0.19999999999999996</v>
      </c>
      <c r="E145" s="238">
        <v>0.19999999999999996</v>
      </c>
      <c r="F145" s="238">
        <v>0.30000000000000004</v>
      </c>
      <c r="G145" s="238">
        <v>0.5</v>
      </c>
      <c r="H145" s="239">
        <v>0.39999999999999991</v>
      </c>
      <c r="I145" s="236">
        <v>100</v>
      </c>
    </row>
    <row r="146" spans="1:9" x14ac:dyDescent="0.2">
      <c r="A146" s="170">
        <v>42307</v>
      </c>
      <c r="B146" s="237">
        <v>0.5</v>
      </c>
      <c r="C146" s="238">
        <v>0.30000000000000004</v>
      </c>
      <c r="D146" s="238">
        <v>0.19999999999999996</v>
      </c>
      <c r="E146" s="238">
        <v>0.19999999999999996</v>
      </c>
      <c r="F146" s="238">
        <v>0.30000000000000004</v>
      </c>
      <c r="G146" s="238">
        <v>0.29999999999999982</v>
      </c>
      <c r="H146" s="239">
        <v>0.29999999999999982</v>
      </c>
      <c r="I146" s="236">
        <v>25</v>
      </c>
    </row>
    <row r="147" spans="1:9" x14ac:dyDescent="0.2">
      <c r="A147" s="170">
        <v>42310</v>
      </c>
      <c r="B147" s="237">
        <v>0.5</v>
      </c>
      <c r="C147" s="238">
        <v>0.30000000000000004</v>
      </c>
      <c r="D147" s="238">
        <v>0.19999999999999996</v>
      </c>
      <c r="E147" s="238">
        <v>0.19999999999999996</v>
      </c>
      <c r="F147" s="238">
        <v>0.30000000000000004</v>
      </c>
      <c r="G147" s="238">
        <v>0.29999999999999982</v>
      </c>
      <c r="H147" s="239">
        <v>0.29999999999999982</v>
      </c>
      <c r="I147" s="236">
        <v>160</v>
      </c>
    </row>
    <row r="148" spans="1:9" x14ac:dyDescent="0.2">
      <c r="A148" s="170">
        <v>42311</v>
      </c>
      <c r="B148" s="237">
        <v>0.5</v>
      </c>
      <c r="C148" s="238">
        <v>0.30000000000000004</v>
      </c>
      <c r="D148" s="238">
        <v>0.19999999999999996</v>
      </c>
      <c r="E148" s="238">
        <v>0.19999999999999996</v>
      </c>
      <c r="F148" s="238">
        <v>0.30000000000000004</v>
      </c>
      <c r="G148" s="238">
        <v>0.29999999999999982</v>
      </c>
      <c r="H148" s="239">
        <v>0.29999999999999982</v>
      </c>
      <c r="I148" s="236">
        <v>768</v>
      </c>
    </row>
    <row r="149" spans="1:9" x14ac:dyDescent="0.2">
      <c r="A149" s="170">
        <v>42312</v>
      </c>
      <c r="B149" s="237">
        <v>0.5</v>
      </c>
      <c r="C149" s="238">
        <v>0.30000000000000004</v>
      </c>
      <c r="D149" s="238">
        <v>0.39999999999999991</v>
      </c>
      <c r="E149" s="238">
        <v>0.29999999999999982</v>
      </c>
      <c r="F149" s="238">
        <v>0.30000000000000004</v>
      </c>
      <c r="G149" s="238">
        <v>0.35000000000000009</v>
      </c>
      <c r="H149" s="239">
        <v>0.29999999999999982</v>
      </c>
      <c r="I149" s="236">
        <v>583</v>
      </c>
    </row>
    <row r="150" spans="1:9" x14ac:dyDescent="0.2">
      <c r="A150" s="170">
        <v>42313</v>
      </c>
      <c r="B150" s="237">
        <v>0.5</v>
      </c>
      <c r="C150" s="238">
        <v>0.30000000000000004</v>
      </c>
      <c r="D150" s="238">
        <v>0.30000000000000004</v>
      </c>
      <c r="E150" s="238">
        <v>0.19999999999999996</v>
      </c>
      <c r="F150" s="238">
        <v>0.30000000000000004</v>
      </c>
      <c r="G150" s="238">
        <v>0.29999999999999982</v>
      </c>
      <c r="H150" s="239">
        <v>0.29999999999999982</v>
      </c>
      <c r="I150" s="236">
        <v>18</v>
      </c>
    </row>
    <row r="151" spans="1:9" x14ac:dyDescent="0.2">
      <c r="A151" s="170">
        <v>42314</v>
      </c>
      <c r="B151" s="237">
        <v>0.5</v>
      </c>
      <c r="C151" s="238">
        <v>0.30000000000000004</v>
      </c>
      <c r="D151" s="238">
        <v>0.19999999999999996</v>
      </c>
      <c r="E151" s="238">
        <v>0.19999999999999996</v>
      </c>
      <c r="F151" s="238">
        <v>0.30000000000000004</v>
      </c>
      <c r="G151" s="238">
        <v>0.29999999999999982</v>
      </c>
      <c r="H151" s="239">
        <v>0.29999999999999982</v>
      </c>
      <c r="I151" s="236">
        <v>0</v>
      </c>
    </row>
    <row r="152" spans="1:9" x14ac:dyDescent="0.2">
      <c r="A152" s="170">
        <v>42317</v>
      </c>
      <c r="B152" s="237">
        <v>0.5</v>
      </c>
      <c r="C152" s="238">
        <v>0.30000000000000004</v>
      </c>
      <c r="D152" s="238">
        <v>0.19999999999999996</v>
      </c>
      <c r="E152" s="238">
        <v>0.19999999999999996</v>
      </c>
      <c r="F152" s="238">
        <v>0.30000000000000004</v>
      </c>
      <c r="G152" s="238">
        <v>0.29999999999999982</v>
      </c>
      <c r="H152" s="239">
        <v>0.29999999999999982</v>
      </c>
      <c r="I152" s="236">
        <v>0</v>
      </c>
    </row>
    <row r="153" spans="1:9" x14ac:dyDescent="0.2">
      <c r="A153" s="170">
        <v>42318</v>
      </c>
      <c r="B153" s="237">
        <v>0.5</v>
      </c>
      <c r="C153" s="238">
        <v>0.30000000000000004</v>
      </c>
      <c r="D153" s="238">
        <v>0.19999999999999996</v>
      </c>
      <c r="E153" s="238">
        <v>0.19999999999999996</v>
      </c>
      <c r="F153" s="238">
        <v>0.30000000000000004</v>
      </c>
      <c r="G153" s="238">
        <v>0.29999999999999982</v>
      </c>
      <c r="H153" s="239">
        <v>0.29999999999999982</v>
      </c>
      <c r="I153" s="236">
        <v>1000</v>
      </c>
    </row>
    <row r="154" spans="1:9" x14ac:dyDescent="0.2">
      <c r="A154" s="170">
        <v>42319</v>
      </c>
      <c r="B154" s="237">
        <v>0.5</v>
      </c>
      <c r="C154" s="238">
        <v>0.30000000000000004</v>
      </c>
      <c r="D154" s="238">
        <v>0.30000000000000004</v>
      </c>
      <c r="E154" s="238">
        <v>0.19999999999999996</v>
      </c>
      <c r="F154" s="238">
        <v>0.59999999999999987</v>
      </c>
      <c r="G154" s="238">
        <v>0.60000000000000009</v>
      </c>
      <c r="H154" s="239">
        <v>0.59999999999999964</v>
      </c>
      <c r="I154" s="236">
        <v>0</v>
      </c>
    </row>
    <row r="155" spans="1:9" x14ac:dyDescent="0.2">
      <c r="A155" s="170">
        <v>42320</v>
      </c>
      <c r="B155" s="237">
        <v>0.5</v>
      </c>
      <c r="C155" s="238">
        <v>0.30000000000000004</v>
      </c>
      <c r="D155" s="238">
        <v>0.19999999999999996</v>
      </c>
      <c r="E155" s="238">
        <v>0.19999999999999996</v>
      </c>
      <c r="F155" s="238">
        <v>0.59999999999999987</v>
      </c>
      <c r="G155" s="238">
        <v>0.60000000000000009</v>
      </c>
      <c r="H155" s="239">
        <v>0.59999999999999964</v>
      </c>
      <c r="I155" s="236">
        <v>0</v>
      </c>
    </row>
    <row r="156" spans="1:9" x14ac:dyDescent="0.2">
      <c r="A156" s="170">
        <v>42321</v>
      </c>
      <c r="B156" s="237">
        <v>0.89999999999999991</v>
      </c>
      <c r="C156" s="238">
        <v>0.30000000000000004</v>
      </c>
      <c r="D156" s="238">
        <v>0.19999999999999996</v>
      </c>
      <c r="E156" s="238">
        <v>0.25</v>
      </c>
      <c r="F156" s="238">
        <v>0.59999999999999987</v>
      </c>
      <c r="G156" s="238">
        <v>0.60000000000000009</v>
      </c>
      <c r="H156" s="239">
        <v>0.59999999999999964</v>
      </c>
      <c r="I156" s="236">
        <v>0</v>
      </c>
    </row>
    <row r="157" spans="1:9" x14ac:dyDescent="0.2">
      <c r="A157" s="170">
        <v>42324</v>
      </c>
      <c r="B157" s="237">
        <v>0.5</v>
      </c>
      <c r="C157" s="238">
        <v>0.30000000000000004</v>
      </c>
      <c r="D157" s="238">
        <v>0.19999999999999996</v>
      </c>
      <c r="E157" s="238">
        <v>0.19999999999999996</v>
      </c>
      <c r="F157" s="238">
        <v>0.59999999999999987</v>
      </c>
      <c r="G157" s="238">
        <v>0.60000000000000009</v>
      </c>
      <c r="H157" s="239">
        <v>0.59999999999999964</v>
      </c>
      <c r="I157" s="236">
        <v>0</v>
      </c>
    </row>
    <row r="158" spans="1:9" x14ac:dyDescent="0.2">
      <c r="A158" s="170">
        <v>42325</v>
      </c>
      <c r="B158" s="237">
        <v>0.5</v>
      </c>
      <c r="C158" s="238">
        <v>0.30000000000000004</v>
      </c>
      <c r="D158" s="238">
        <v>0.30000000000000004</v>
      </c>
      <c r="E158" s="238">
        <v>0.19999999999999996</v>
      </c>
      <c r="F158" s="238">
        <v>0.30000000000000004</v>
      </c>
      <c r="G158" s="238">
        <v>0.29999999999999982</v>
      </c>
      <c r="H158" s="239">
        <v>0.29999999999999982</v>
      </c>
      <c r="I158" s="236">
        <v>0</v>
      </c>
    </row>
    <row r="159" spans="1:9" x14ac:dyDescent="0.2">
      <c r="A159" s="170">
        <v>42326</v>
      </c>
      <c r="B159" s="237">
        <v>0.5</v>
      </c>
      <c r="C159" s="238">
        <v>0.30000000000000004</v>
      </c>
      <c r="D159" s="238">
        <v>0.19999999999999996</v>
      </c>
      <c r="E159" s="238">
        <v>0.19999999999999996</v>
      </c>
      <c r="F159" s="238">
        <v>0.59999999999999987</v>
      </c>
      <c r="G159" s="238">
        <v>0.60000000000000009</v>
      </c>
      <c r="H159" s="239">
        <v>0.59999999999999964</v>
      </c>
      <c r="I159" s="236">
        <v>0</v>
      </c>
    </row>
    <row r="160" spans="1:9" x14ac:dyDescent="0.2">
      <c r="A160" s="170">
        <v>42327</v>
      </c>
      <c r="B160" s="237">
        <v>0.5</v>
      </c>
      <c r="C160" s="238">
        <v>0.30000000000000004</v>
      </c>
      <c r="D160" s="238">
        <v>0.19999999999999996</v>
      </c>
      <c r="E160" s="238">
        <v>0.19999999999999996</v>
      </c>
      <c r="F160" s="238">
        <v>0.59999999999999987</v>
      </c>
      <c r="G160" s="238">
        <v>0.60000000000000009</v>
      </c>
      <c r="H160" s="239">
        <v>0.59999999999999964</v>
      </c>
      <c r="I160" s="236">
        <v>0</v>
      </c>
    </row>
    <row r="161" spans="1:9" x14ac:dyDescent="0.2">
      <c r="A161" s="170">
        <v>42328</v>
      </c>
      <c r="B161" s="237">
        <v>0.5</v>
      </c>
      <c r="C161" s="238">
        <v>0.30000000000000004</v>
      </c>
      <c r="D161" s="238">
        <v>0.19999999999999996</v>
      </c>
      <c r="E161" s="238">
        <v>0.19999999999999996</v>
      </c>
      <c r="F161" s="238">
        <v>0.59999999999999987</v>
      </c>
      <c r="G161" s="238">
        <v>0.60000000000000009</v>
      </c>
      <c r="H161" s="239">
        <v>0.59999999999999964</v>
      </c>
      <c r="I161" s="236">
        <v>0</v>
      </c>
    </row>
    <row r="162" spans="1:9" x14ac:dyDescent="0.2">
      <c r="A162" s="170">
        <v>42331</v>
      </c>
      <c r="B162" s="237">
        <v>0.5</v>
      </c>
      <c r="C162" s="238">
        <v>0.30000000000000004</v>
      </c>
      <c r="D162" s="238">
        <v>0.19999999999999996</v>
      </c>
      <c r="E162" s="238">
        <v>0.19999999999999996</v>
      </c>
      <c r="F162" s="238">
        <v>0.59999999999999987</v>
      </c>
      <c r="G162" s="238">
        <v>0.60000000000000009</v>
      </c>
      <c r="H162" s="239">
        <v>0.59999999999999964</v>
      </c>
      <c r="I162" s="236">
        <v>0</v>
      </c>
    </row>
    <row r="163" spans="1:9" x14ac:dyDescent="0.2">
      <c r="A163" s="170">
        <v>42332</v>
      </c>
      <c r="B163" s="237">
        <v>0.5</v>
      </c>
      <c r="C163" s="238">
        <v>0.5</v>
      </c>
      <c r="D163" s="238">
        <v>0.40000000000000013</v>
      </c>
      <c r="E163" s="238">
        <v>0.25</v>
      </c>
      <c r="F163" s="238">
        <v>0.5</v>
      </c>
      <c r="G163" s="238">
        <v>0.39999999999999991</v>
      </c>
      <c r="H163" s="239">
        <v>0.39999999999999991</v>
      </c>
      <c r="I163" s="236">
        <v>0</v>
      </c>
    </row>
    <row r="164" spans="1:9" x14ac:dyDescent="0.2">
      <c r="A164" s="170">
        <v>42333</v>
      </c>
      <c r="B164" s="237">
        <v>0.5</v>
      </c>
      <c r="C164" s="238">
        <v>0.5</v>
      </c>
      <c r="D164" s="238">
        <v>0.30000000000000004</v>
      </c>
      <c r="E164" s="238">
        <v>0.25</v>
      </c>
      <c r="F164" s="238">
        <v>0.5</v>
      </c>
      <c r="G164" s="238">
        <v>0.39999999999999991</v>
      </c>
      <c r="H164" s="239">
        <v>0.39999999999999991</v>
      </c>
      <c r="I164" s="236">
        <v>0</v>
      </c>
    </row>
    <row r="165" spans="1:9" x14ac:dyDescent="0.2">
      <c r="A165" s="170">
        <v>42334</v>
      </c>
      <c r="B165" s="237">
        <v>0.5</v>
      </c>
      <c r="C165" s="238">
        <v>0.5</v>
      </c>
      <c r="D165" s="238">
        <v>0.30000000000000004</v>
      </c>
      <c r="E165" s="238">
        <v>0.25</v>
      </c>
      <c r="F165" s="238">
        <v>0.5</v>
      </c>
      <c r="G165" s="238">
        <v>0.39999999999999991</v>
      </c>
      <c r="H165" s="239">
        <v>0.39999999999999991</v>
      </c>
      <c r="I165" s="236">
        <v>0</v>
      </c>
    </row>
    <row r="166" spans="1:9" x14ac:dyDescent="0.2">
      <c r="A166" s="170">
        <v>42335</v>
      </c>
      <c r="B166" s="237">
        <v>0.5</v>
      </c>
      <c r="C166" s="238">
        <v>0.5</v>
      </c>
      <c r="D166" s="238">
        <v>0.30000000000000004</v>
      </c>
      <c r="E166" s="238">
        <v>0.25</v>
      </c>
      <c r="F166" s="238">
        <v>0.5</v>
      </c>
      <c r="G166" s="238">
        <v>0.5</v>
      </c>
      <c r="H166" s="239">
        <v>0.5</v>
      </c>
      <c r="I166" s="236">
        <v>0</v>
      </c>
    </row>
    <row r="167" spans="1:9" x14ac:dyDescent="0.2">
      <c r="A167" s="170">
        <v>42338</v>
      </c>
      <c r="B167" s="237">
        <v>0.5</v>
      </c>
      <c r="C167" s="238">
        <v>0.5</v>
      </c>
      <c r="D167" s="238">
        <v>0.30000000000000004</v>
      </c>
      <c r="E167" s="238">
        <v>0.25</v>
      </c>
      <c r="F167" s="238">
        <v>0.5</v>
      </c>
      <c r="G167" s="238">
        <v>0.39999999999999991</v>
      </c>
      <c r="H167" s="239">
        <v>0.39999999999999991</v>
      </c>
      <c r="I167" s="236">
        <v>0</v>
      </c>
    </row>
    <row r="168" spans="1:9" x14ac:dyDescent="0.2">
      <c r="A168" s="170">
        <v>42339</v>
      </c>
      <c r="B168" s="237">
        <v>1.7000000000000002</v>
      </c>
      <c r="C168" s="238">
        <v>0.5</v>
      </c>
      <c r="D168" s="238">
        <v>0.30000000000000004</v>
      </c>
      <c r="E168" s="238">
        <v>0.25</v>
      </c>
      <c r="F168" s="238">
        <v>0.55000000000000027</v>
      </c>
      <c r="G168" s="238">
        <v>0.44999999999999973</v>
      </c>
      <c r="H168" s="239">
        <v>0.45000000000000018</v>
      </c>
      <c r="I168" s="236">
        <v>0</v>
      </c>
    </row>
    <row r="169" spans="1:9" x14ac:dyDescent="0.2">
      <c r="A169" s="170">
        <v>42341</v>
      </c>
      <c r="B169" s="237">
        <v>0.5</v>
      </c>
      <c r="C169" s="238">
        <v>0.5</v>
      </c>
      <c r="D169" s="238">
        <v>0.30000000000000004</v>
      </c>
      <c r="E169" s="238">
        <v>0.25</v>
      </c>
      <c r="F169" s="238">
        <v>0.45000000000000018</v>
      </c>
      <c r="G169" s="238">
        <v>0.5</v>
      </c>
      <c r="H169" s="239">
        <v>0.39999999999999991</v>
      </c>
      <c r="I169" s="236">
        <v>59</v>
      </c>
    </row>
    <row r="170" spans="1:9" x14ac:dyDescent="0.2">
      <c r="A170" s="170">
        <v>42342</v>
      </c>
      <c r="B170" s="237">
        <v>0.5</v>
      </c>
      <c r="C170" s="238">
        <v>0.5</v>
      </c>
      <c r="D170" s="238">
        <v>0.30000000000000004</v>
      </c>
      <c r="E170" s="238">
        <v>0.25</v>
      </c>
      <c r="F170" s="238">
        <v>0.5</v>
      </c>
      <c r="G170" s="238">
        <v>0.5</v>
      </c>
      <c r="H170" s="239">
        <v>0.39999999999999991</v>
      </c>
      <c r="I170" s="236">
        <v>50</v>
      </c>
    </row>
    <row r="171" spans="1:9" x14ac:dyDescent="0.2">
      <c r="A171" s="170">
        <v>42345</v>
      </c>
      <c r="B171" s="237">
        <v>0.5</v>
      </c>
      <c r="C171" s="238">
        <v>0.5</v>
      </c>
      <c r="D171" s="238">
        <v>0.30000000000000004</v>
      </c>
      <c r="E171" s="238">
        <v>0.25</v>
      </c>
      <c r="F171" s="238">
        <v>0.5</v>
      </c>
      <c r="G171" s="238">
        <v>0.39999999999999991</v>
      </c>
      <c r="H171" s="239">
        <v>0.39999999999999991</v>
      </c>
      <c r="I171" s="236">
        <v>175</v>
      </c>
    </row>
    <row r="172" spans="1:9" x14ac:dyDescent="0.2">
      <c r="A172" s="170">
        <v>42347</v>
      </c>
      <c r="B172" s="237">
        <v>0.5</v>
      </c>
      <c r="C172" s="238">
        <v>0.5</v>
      </c>
      <c r="D172" s="238">
        <v>0.30000000000000004</v>
      </c>
      <c r="E172" s="238">
        <v>0.25</v>
      </c>
      <c r="F172" s="238">
        <v>0.45000000000000018</v>
      </c>
      <c r="G172" s="238">
        <v>0.39999999999999991</v>
      </c>
      <c r="H172" s="239">
        <v>0.39999999999999991</v>
      </c>
      <c r="I172" s="236">
        <v>0</v>
      </c>
    </row>
    <row r="173" spans="1:9" x14ac:dyDescent="0.2">
      <c r="A173" s="170">
        <v>42348</v>
      </c>
      <c r="B173" s="237">
        <v>0.5</v>
      </c>
      <c r="C173" s="238">
        <v>0.5</v>
      </c>
      <c r="D173" s="238">
        <v>0.30000000000000004</v>
      </c>
      <c r="E173" s="238">
        <v>0.25</v>
      </c>
      <c r="F173" s="238">
        <v>0.5</v>
      </c>
      <c r="G173" s="238">
        <v>0.39999999999999991</v>
      </c>
      <c r="H173" s="239">
        <v>0.39999999999999991</v>
      </c>
      <c r="I173" s="236">
        <v>30</v>
      </c>
    </row>
    <row r="174" spans="1:9" x14ac:dyDescent="0.2">
      <c r="A174" s="170">
        <v>42349</v>
      </c>
      <c r="B174" s="237">
        <v>0.5</v>
      </c>
      <c r="C174" s="238">
        <v>0.5</v>
      </c>
      <c r="D174" s="238">
        <v>0.30000000000000004</v>
      </c>
      <c r="E174" s="238">
        <v>0.25</v>
      </c>
      <c r="F174" s="238">
        <v>0.5</v>
      </c>
      <c r="G174" s="238">
        <v>0.39999999999999991</v>
      </c>
      <c r="H174" s="239">
        <v>0.39999999999999991</v>
      </c>
      <c r="I174" s="236">
        <v>50</v>
      </c>
    </row>
    <row r="175" spans="1:9" x14ac:dyDescent="0.2">
      <c r="A175" s="170">
        <v>42350</v>
      </c>
      <c r="B175" s="237">
        <v>0.19999999999999996</v>
      </c>
      <c r="C175" s="238">
        <v>0.30000000000000004</v>
      </c>
      <c r="D175" s="238">
        <v>0.19999999999999996</v>
      </c>
      <c r="E175" s="238">
        <v>0.19999999999999996</v>
      </c>
      <c r="F175" s="238">
        <v>0.20000000000000018</v>
      </c>
      <c r="G175" s="238">
        <v>9.9999999999999645E-2</v>
      </c>
      <c r="H175" s="239">
        <v>0.10000000000000009</v>
      </c>
      <c r="I175" s="236">
        <v>0</v>
      </c>
    </row>
    <row r="176" spans="1:9" x14ac:dyDescent="0.2">
      <c r="A176" s="170">
        <v>42352</v>
      </c>
      <c r="B176" s="237">
        <v>0.5</v>
      </c>
      <c r="C176" s="238">
        <v>0.5</v>
      </c>
      <c r="D176" s="238">
        <v>0.30000000000000004</v>
      </c>
      <c r="E176" s="238">
        <v>0.25</v>
      </c>
      <c r="F176" s="238">
        <v>0.45000000000000018</v>
      </c>
      <c r="G176" s="238">
        <v>0.34999999999999964</v>
      </c>
      <c r="H176" s="239">
        <v>0.39999999999999991</v>
      </c>
      <c r="I176" s="236">
        <v>0</v>
      </c>
    </row>
    <row r="177" spans="1:9" x14ac:dyDescent="0.2">
      <c r="A177" s="170">
        <v>42353</v>
      </c>
      <c r="B177" s="237">
        <v>0.5</v>
      </c>
      <c r="C177" s="238">
        <v>0.5</v>
      </c>
      <c r="D177" s="238">
        <v>0.30000000000000004</v>
      </c>
      <c r="E177" s="238">
        <v>0.25</v>
      </c>
      <c r="F177" s="238">
        <v>0.45000000000000018</v>
      </c>
      <c r="G177" s="238">
        <v>0.39999999999999991</v>
      </c>
      <c r="H177" s="239">
        <v>0.39999999999999991</v>
      </c>
      <c r="I177" s="236">
        <v>40</v>
      </c>
    </row>
    <row r="178" spans="1:9" x14ac:dyDescent="0.2">
      <c r="A178" s="170">
        <v>42354</v>
      </c>
      <c r="B178" s="237">
        <v>0.5</v>
      </c>
      <c r="C178" s="238">
        <v>0.5</v>
      </c>
      <c r="D178" s="238">
        <v>0.30000000000000004</v>
      </c>
      <c r="E178" s="238">
        <v>0.25</v>
      </c>
      <c r="F178" s="238">
        <v>0.5</v>
      </c>
      <c r="G178" s="238">
        <v>0.39999999999999991</v>
      </c>
      <c r="H178" s="239">
        <v>0.39999999999999991</v>
      </c>
      <c r="I178" s="236">
        <v>133</v>
      </c>
    </row>
    <row r="179" spans="1:9" x14ac:dyDescent="0.2">
      <c r="A179" s="170">
        <v>42355</v>
      </c>
      <c r="B179" s="237">
        <v>0.19999999999999996</v>
      </c>
      <c r="C179" s="238">
        <v>0.30000000000000004</v>
      </c>
      <c r="D179" s="238">
        <v>0.19999999999999996</v>
      </c>
      <c r="E179" s="238">
        <v>0.19999999999999996</v>
      </c>
      <c r="F179" s="238">
        <v>0.45000000000000018</v>
      </c>
      <c r="G179" s="238">
        <v>0.39999999999999991</v>
      </c>
      <c r="H179" s="239">
        <v>0.39999999999999991</v>
      </c>
      <c r="I179" s="236">
        <v>0</v>
      </c>
    </row>
    <row r="180" spans="1:9" x14ac:dyDescent="0.2">
      <c r="A180" s="170">
        <v>42356</v>
      </c>
      <c r="B180" s="237">
        <v>0.5</v>
      </c>
      <c r="C180" s="238">
        <v>0.5</v>
      </c>
      <c r="D180" s="238">
        <v>0.39999999999999991</v>
      </c>
      <c r="E180" s="238">
        <v>0.30000000000000004</v>
      </c>
      <c r="F180" s="238">
        <v>0.45000000000000018</v>
      </c>
      <c r="G180" s="238">
        <v>0.39999999999999991</v>
      </c>
      <c r="H180" s="239">
        <v>0.39999999999999991</v>
      </c>
      <c r="I180" s="236">
        <v>150</v>
      </c>
    </row>
    <row r="181" spans="1:9" x14ac:dyDescent="0.2">
      <c r="A181" s="170">
        <v>42359</v>
      </c>
      <c r="B181" s="237">
        <v>0.5</v>
      </c>
      <c r="C181" s="238">
        <v>0.5</v>
      </c>
      <c r="D181" s="238">
        <v>0.30000000000000004</v>
      </c>
      <c r="E181" s="238">
        <v>0.25</v>
      </c>
      <c r="F181" s="238">
        <v>0.45000000000000018</v>
      </c>
      <c r="G181" s="238">
        <v>0.34999999999999964</v>
      </c>
      <c r="H181" s="239">
        <v>0.39999999999999991</v>
      </c>
      <c r="I181" s="236">
        <v>150</v>
      </c>
    </row>
    <row r="182" spans="1:9" x14ac:dyDescent="0.2">
      <c r="A182" s="170">
        <v>42360</v>
      </c>
      <c r="B182" s="237">
        <v>0.4</v>
      </c>
      <c r="C182" s="238">
        <v>0.5</v>
      </c>
      <c r="D182" s="238">
        <v>0.5</v>
      </c>
      <c r="E182" s="238">
        <v>0.5</v>
      </c>
      <c r="F182" s="238">
        <v>0.79999999999999982</v>
      </c>
      <c r="G182" s="238">
        <v>0.60000000000000009</v>
      </c>
      <c r="H182" s="239">
        <v>0.39999999999999991</v>
      </c>
      <c r="I182" s="236">
        <v>0</v>
      </c>
    </row>
    <row r="183" spans="1:9" x14ac:dyDescent="0.2">
      <c r="A183" s="170">
        <v>42361</v>
      </c>
      <c r="B183" s="237">
        <v>0.5</v>
      </c>
      <c r="C183" s="238">
        <v>0.5</v>
      </c>
      <c r="D183" s="238">
        <v>0.5</v>
      </c>
      <c r="E183" s="238">
        <v>0.5</v>
      </c>
      <c r="F183" s="238">
        <v>0.7</v>
      </c>
      <c r="G183" s="238">
        <v>0.39999999999999991</v>
      </c>
      <c r="H183" s="239">
        <v>0.39999999999999991</v>
      </c>
      <c r="I183" s="236">
        <v>48</v>
      </c>
    </row>
    <row r="184" spans="1:9" x14ac:dyDescent="0.2">
      <c r="A184" s="170">
        <v>42362</v>
      </c>
      <c r="B184" s="237">
        <v>0.4</v>
      </c>
      <c r="C184" s="238">
        <v>0.5</v>
      </c>
      <c r="D184" s="238">
        <v>0.30000000000000004</v>
      </c>
      <c r="E184" s="238">
        <v>0.19999999999999996</v>
      </c>
      <c r="F184" s="238">
        <v>0.35000000000000009</v>
      </c>
      <c r="G184" s="238">
        <v>0.39999999999999991</v>
      </c>
      <c r="H184" s="239">
        <v>0.39999999999999991</v>
      </c>
      <c r="I184" s="236">
        <v>0</v>
      </c>
    </row>
    <row r="185" spans="1:9" x14ac:dyDescent="0.2">
      <c r="A185" s="170">
        <v>42363</v>
      </c>
      <c r="B185" s="237">
        <v>0.4</v>
      </c>
      <c r="C185" s="238">
        <v>0.5</v>
      </c>
      <c r="D185" s="238">
        <v>0.30000000000000004</v>
      </c>
      <c r="E185" s="238">
        <v>0.19999999999999996</v>
      </c>
      <c r="F185" s="238">
        <v>0.39999999999999991</v>
      </c>
      <c r="G185" s="238">
        <v>0.39999999999999991</v>
      </c>
      <c r="H185" s="239">
        <v>0.39999999999999991</v>
      </c>
      <c r="I185" s="236">
        <v>0</v>
      </c>
    </row>
    <row r="186" spans="1:9" x14ac:dyDescent="0.2">
      <c r="A186" s="170">
        <v>42366</v>
      </c>
      <c r="B186" s="237">
        <v>0.5</v>
      </c>
      <c r="C186" s="238">
        <v>0.5</v>
      </c>
      <c r="D186" s="238">
        <v>0.30000000000000004</v>
      </c>
      <c r="E186" s="238">
        <v>0.25</v>
      </c>
      <c r="F186" s="238">
        <v>0.39999999999999991</v>
      </c>
      <c r="G186" s="238">
        <v>0.39999999999999991</v>
      </c>
      <c r="H186" s="239">
        <v>0.39999999999999991</v>
      </c>
      <c r="I186" s="236">
        <v>45</v>
      </c>
    </row>
    <row r="187" spans="1:9" x14ac:dyDescent="0.2">
      <c r="A187" s="170">
        <v>42367</v>
      </c>
      <c r="B187" s="237">
        <v>0.5</v>
      </c>
      <c r="C187" s="238">
        <v>0.5</v>
      </c>
      <c r="D187" s="238">
        <v>0.30000000000000004</v>
      </c>
      <c r="E187" s="238">
        <v>0.25</v>
      </c>
      <c r="F187" s="238">
        <v>0.35000000000000009</v>
      </c>
      <c r="G187" s="238">
        <v>0.39999999999999991</v>
      </c>
      <c r="H187" s="239">
        <v>0.39999999999999991</v>
      </c>
      <c r="I187" s="236">
        <v>80</v>
      </c>
    </row>
    <row r="188" spans="1:9" x14ac:dyDescent="0.2">
      <c r="A188" s="170">
        <v>42368</v>
      </c>
      <c r="B188" s="237">
        <v>0.30000000000000004</v>
      </c>
      <c r="C188" s="238">
        <v>0.30000000000000004</v>
      </c>
      <c r="D188" s="238">
        <v>0.30000000000000004</v>
      </c>
      <c r="E188" s="238">
        <v>0.10000000000000009</v>
      </c>
      <c r="F188" s="238">
        <v>0.39999999999999991</v>
      </c>
      <c r="G188" s="238">
        <v>0.39999999999999991</v>
      </c>
      <c r="H188" s="239">
        <v>0.39999999999999991</v>
      </c>
      <c r="I188" s="236">
        <v>58</v>
      </c>
    </row>
    <row r="189" spans="1:9" x14ac:dyDescent="0.2">
      <c r="A189" s="170">
        <v>42369</v>
      </c>
      <c r="B189" s="237">
        <v>0.5</v>
      </c>
      <c r="C189" s="238">
        <v>0.5</v>
      </c>
      <c r="D189" s="238">
        <v>0.30000000000000004</v>
      </c>
      <c r="E189" s="238">
        <v>0.25</v>
      </c>
      <c r="F189" s="238">
        <v>0.39999999999999991</v>
      </c>
      <c r="G189" s="238">
        <v>0.39999999999999991</v>
      </c>
      <c r="H189" s="239">
        <v>0.39999999999999991</v>
      </c>
      <c r="I189" s="236">
        <v>30</v>
      </c>
    </row>
    <row r="190" spans="1:9" x14ac:dyDescent="0.2">
      <c r="A190" s="170">
        <v>42373</v>
      </c>
      <c r="B190" s="237">
        <v>0.30000000000000004</v>
      </c>
      <c r="C190" s="238">
        <v>0.30000000000000004</v>
      </c>
      <c r="D190" s="238">
        <v>0.19999999999999996</v>
      </c>
      <c r="E190" s="238">
        <v>0.10000000000000009</v>
      </c>
      <c r="F190" s="238">
        <v>0.5</v>
      </c>
      <c r="G190" s="238">
        <v>0.39999999999999991</v>
      </c>
      <c r="H190" s="239">
        <v>0.39999999999999991</v>
      </c>
      <c r="I190" s="236">
        <v>45</v>
      </c>
    </row>
    <row r="191" spans="1:9" x14ac:dyDescent="0.2">
      <c r="A191" s="170">
        <v>42374</v>
      </c>
      <c r="B191" s="237">
        <v>0.5</v>
      </c>
      <c r="C191" s="238">
        <v>0.5</v>
      </c>
      <c r="D191" s="238">
        <v>0.30000000000000004</v>
      </c>
      <c r="E191" s="238">
        <v>0.25</v>
      </c>
      <c r="F191" s="238">
        <v>0.39999999999999991</v>
      </c>
      <c r="G191" s="238">
        <v>0.39999999999999991</v>
      </c>
      <c r="H191" s="239">
        <v>0.39999999999999991</v>
      </c>
      <c r="I191" s="236">
        <v>350</v>
      </c>
    </row>
    <row r="192" spans="1:9" x14ac:dyDescent="0.2">
      <c r="A192" s="170">
        <v>42377</v>
      </c>
      <c r="B192" s="237">
        <v>0.5</v>
      </c>
      <c r="C192" s="238">
        <v>0.5</v>
      </c>
      <c r="D192" s="238">
        <v>0.30000000000000004</v>
      </c>
      <c r="E192" s="238">
        <v>0.25</v>
      </c>
      <c r="F192" s="238">
        <v>0.35000000000000009</v>
      </c>
      <c r="G192" s="238">
        <v>0.34999999999999964</v>
      </c>
      <c r="H192" s="239">
        <v>0.39999999999999991</v>
      </c>
      <c r="I192" s="236">
        <v>530</v>
      </c>
    </row>
    <row r="193" spans="1:9" x14ac:dyDescent="0.2">
      <c r="A193" s="170">
        <v>42380</v>
      </c>
      <c r="B193" s="237">
        <v>0.5</v>
      </c>
      <c r="C193" s="238">
        <v>0.5</v>
      </c>
      <c r="D193" s="238">
        <v>0.30000000000000004</v>
      </c>
      <c r="E193" s="238">
        <v>0.25</v>
      </c>
      <c r="F193" s="238">
        <v>0.39999999999999991</v>
      </c>
      <c r="G193" s="238">
        <v>0.39999999999999991</v>
      </c>
      <c r="H193" s="239">
        <v>0.39999999999999991</v>
      </c>
      <c r="I193" s="236">
        <v>30</v>
      </c>
    </row>
    <row r="194" spans="1:9" x14ac:dyDescent="0.2">
      <c r="A194" s="170">
        <v>42381</v>
      </c>
      <c r="B194" s="237">
        <v>0.5</v>
      </c>
      <c r="C194" s="238">
        <v>0.5</v>
      </c>
      <c r="D194" s="238">
        <v>0.30000000000000004</v>
      </c>
      <c r="E194" s="238">
        <v>0.25</v>
      </c>
      <c r="F194" s="238">
        <v>0.35000000000000009</v>
      </c>
      <c r="G194" s="238">
        <v>0.39999999999999991</v>
      </c>
      <c r="H194" s="239">
        <v>0.39999999999999991</v>
      </c>
      <c r="I194" s="236">
        <v>45</v>
      </c>
    </row>
    <row r="195" spans="1:9" x14ac:dyDescent="0.2">
      <c r="A195" s="170">
        <v>42382</v>
      </c>
      <c r="B195" s="237">
        <v>0.5</v>
      </c>
      <c r="C195" s="238">
        <v>0.5</v>
      </c>
      <c r="D195" s="238">
        <v>0.30000000000000004</v>
      </c>
      <c r="E195" s="238">
        <v>0.25</v>
      </c>
      <c r="F195" s="238">
        <v>0.5</v>
      </c>
      <c r="G195" s="238">
        <v>0.39999999999999991</v>
      </c>
      <c r="H195" s="239">
        <v>0.39999999999999991</v>
      </c>
      <c r="I195" s="236">
        <v>0</v>
      </c>
    </row>
    <row r="196" spans="1:9" x14ac:dyDescent="0.2">
      <c r="A196" s="170">
        <v>42383</v>
      </c>
      <c r="B196" s="237">
        <v>0.5</v>
      </c>
      <c r="C196" s="238">
        <v>0.5</v>
      </c>
      <c r="D196" s="238">
        <v>0.30000000000000004</v>
      </c>
      <c r="E196" s="238">
        <v>0.25</v>
      </c>
      <c r="F196" s="238">
        <v>0.39999999999999991</v>
      </c>
      <c r="G196" s="238">
        <v>0.39999999999999991</v>
      </c>
      <c r="H196" s="239">
        <v>0.39999999999999991</v>
      </c>
      <c r="I196" s="236">
        <v>0</v>
      </c>
    </row>
    <row r="197" spans="1:9" x14ac:dyDescent="0.2">
      <c r="A197" s="170">
        <v>42384</v>
      </c>
      <c r="B197" s="237">
        <v>0.5</v>
      </c>
      <c r="C197" s="238">
        <v>0.5</v>
      </c>
      <c r="D197" s="238">
        <v>0.40000000000000013</v>
      </c>
      <c r="E197" s="238">
        <v>0.25</v>
      </c>
      <c r="F197" s="238">
        <v>0.5</v>
      </c>
      <c r="G197" s="238">
        <v>0.39999999999999991</v>
      </c>
      <c r="H197" s="239">
        <v>0.39999999999999991</v>
      </c>
      <c r="I197" s="236">
        <v>0</v>
      </c>
    </row>
    <row r="198" spans="1:9" x14ac:dyDescent="0.2">
      <c r="A198" s="170">
        <v>42387</v>
      </c>
      <c r="B198" s="237">
        <v>0.5</v>
      </c>
      <c r="C198" s="238">
        <v>0.5</v>
      </c>
      <c r="D198" s="238">
        <v>0.30000000000000004</v>
      </c>
      <c r="E198" s="238">
        <v>0.25</v>
      </c>
      <c r="F198" s="238">
        <v>0.5</v>
      </c>
      <c r="G198" s="238">
        <v>0.5</v>
      </c>
      <c r="H198" s="239">
        <v>0.5</v>
      </c>
      <c r="I198" s="236">
        <v>600</v>
      </c>
    </row>
    <row r="199" spans="1:9" x14ac:dyDescent="0.2">
      <c r="A199" s="170">
        <v>42389</v>
      </c>
      <c r="B199" s="237">
        <v>0.5</v>
      </c>
      <c r="C199" s="238">
        <v>0.5</v>
      </c>
      <c r="D199" s="238">
        <v>0.30000000000000004</v>
      </c>
      <c r="E199" s="238">
        <v>0.25</v>
      </c>
      <c r="F199" s="238">
        <v>0.39999999999999991</v>
      </c>
      <c r="G199" s="238">
        <v>0.39999999999999991</v>
      </c>
      <c r="H199" s="239">
        <v>0.39999999999999991</v>
      </c>
      <c r="I199" s="236">
        <v>0</v>
      </c>
    </row>
    <row r="200" spans="1:9" x14ac:dyDescent="0.2">
      <c r="A200" s="170">
        <v>42390</v>
      </c>
      <c r="B200" s="237">
        <v>0.30000000000000004</v>
      </c>
      <c r="C200" s="238">
        <v>0.30000000000000004</v>
      </c>
      <c r="D200" s="238">
        <v>0.19999999999999996</v>
      </c>
      <c r="E200" s="238">
        <v>0.10000000000000009</v>
      </c>
      <c r="F200" s="238">
        <v>0.39999999999999991</v>
      </c>
      <c r="G200" s="238">
        <v>0.39999999999999991</v>
      </c>
      <c r="H200" s="239">
        <v>0.39999999999999991</v>
      </c>
      <c r="I200" s="236">
        <v>0</v>
      </c>
    </row>
    <row r="201" spans="1:9" x14ac:dyDescent="0.2">
      <c r="A201" s="170">
        <v>42391</v>
      </c>
      <c r="B201" s="237">
        <v>0.5</v>
      </c>
      <c r="C201" s="238">
        <v>0.5</v>
      </c>
      <c r="D201" s="238">
        <v>0.30000000000000004</v>
      </c>
      <c r="E201" s="238">
        <v>0.25</v>
      </c>
      <c r="F201" s="238">
        <v>0.39999999999999991</v>
      </c>
      <c r="G201" s="238">
        <v>0.39999999999999991</v>
      </c>
      <c r="H201" s="239">
        <v>0.39999999999999991</v>
      </c>
      <c r="I201" s="236">
        <v>140</v>
      </c>
    </row>
    <row r="202" spans="1:9" x14ac:dyDescent="0.2">
      <c r="A202" s="170">
        <v>42394</v>
      </c>
      <c r="B202" s="237">
        <v>0.30000000000000004</v>
      </c>
      <c r="C202" s="238">
        <v>0.30000000000000004</v>
      </c>
      <c r="D202" s="238">
        <v>0.19999999999999996</v>
      </c>
      <c r="E202" s="238">
        <v>0.10000000000000009</v>
      </c>
      <c r="F202" s="238">
        <v>0.39999999999999991</v>
      </c>
      <c r="G202" s="238">
        <v>0.39999999999999991</v>
      </c>
      <c r="H202" s="239">
        <v>0.39999999999999991</v>
      </c>
      <c r="I202" s="236">
        <v>100</v>
      </c>
    </row>
    <row r="203" spans="1:9" x14ac:dyDescent="0.2">
      <c r="A203" s="170">
        <v>42395</v>
      </c>
      <c r="B203" s="237">
        <v>0.55000000000000004</v>
      </c>
      <c r="C203" s="238">
        <v>0.5</v>
      </c>
      <c r="D203" s="238">
        <v>0.30000000000000004</v>
      </c>
      <c r="E203" s="238">
        <v>0.25</v>
      </c>
      <c r="F203" s="238">
        <v>0.39999999999999991</v>
      </c>
      <c r="G203" s="238">
        <v>0.39999999999999991</v>
      </c>
      <c r="H203" s="239">
        <v>0.39999999999999991</v>
      </c>
      <c r="I203" s="236">
        <v>50</v>
      </c>
    </row>
    <row r="204" spans="1:9" x14ac:dyDescent="0.2">
      <c r="A204" s="170">
        <v>42396</v>
      </c>
      <c r="B204" s="237">
        <v>0.5</v>
      </c>
      <c r="C204" s="238">
        <v>0.5</v>
      </c>
      <c r="D204" s="238">
        <v>0.30000000000000004</v>
      </c>
      <c r="E204" s="238">
        <v>0.25</v>
      </c>
      <c r="F204" s="238">
        <v>0.39999999999999991</v>
      </c>
      <c r="G204" s="238">
        <v>0.39999999999999991</v>
      </c>
      <c r="H204" s="239">
        <v>0.39999999999999991</v>
      </c>
      <c r="I204" s="236">
        <v>290</v>
      </c>
    </row>
    <row r="205" spans="1:9" x14ac:dyDescent="0.2">
      <c r="A205" s="170">
        <v>42397</v>
      </c>
      <c r="B205" s="237">
        <v>0.5</v>
      </c>
      <c r="C205" s="238">
        <v>0.5</v>
      </c>
      <c r="D205" s="238">
        <v>0.35000000000000009</v>
      </c>
      <c r="E205" s="238">
        <v>0.25</v>
      </c>
      <c r="F205" s="238">
        <v>0.39999999999999991</v>
      </c>
      <c r="G205" s="238">
        <v>0.39999999999999991</v>
      </c>
      <c r="H205" s="239">
        <v>0.39999999999999991</v>
      </c>
      <c r="I205" s="236">
        <v>0</v>
      </c>
    </row>
    <row r="206" spans="1:9" x14ac:dyDescent="0.2">
      <c r="A206" s="170">
        <v>42398</v>
      </c>
      <c r="B206" s="237">
        <v>0.5</v>
      </c>
      <c r="C206" s="238">
        <v>0.5</v>
      </c>
      <c r="D206" s="238">
        <v>0.30000000000000004</v>
      </c>
      <c r="E206" s="238">
        <v>0.25</v>
      </c>
      <c r="F206" s="238">
        <v>0.39999999999999991</v>
      </c>
      <c r="G206" s="238">
        <v>0.39999999999999991</v>
      </c>
      <c r="H206" s="239">
        <v>0.60000000000000009</v>
      </c>
      <c r="I206" s="236">
        <v>50</v>
      </c>
    </row>
    <row r="207" spans="1:9" x14ac:dyDescent="0.2">
      <c r="A207" s="170">
        <v>42401</v>
      </c>
      <c r="B207" s="237">
        <v>0.55000000000000004</v>
      </c>
      <c r="C207" s="238">
        <v>0.55000000000000004</v>
      </c>
      <c r="D207" s="238">
        <v>0.30000000000000004</v>
      </c>
      <c r="E207" s="238">
        <v>0.25</v>
      </c>
      <c r="F207" s="238">
        <v>0.39999999999999991</v>
      </c>
      <c r="G207" s="238">
        <v>0.39999999999999991</v>
      </c>
      <c r="H207" s="239">
        <v>0.39999999999999991</v>
      </c>
      <c r="I207" s="236">
        <v>270</v>
      </c>
    </row>
    <row r="208" spans="1:9" x14ac:dyDescent="0.2">
      <c r="A208" s="170">
        <v>42402</v>
      </c>
      <c r="B208" s="237">
        <v>0.30000000000000004</v>
      </c>
      <c r="C208" s="238">
        <v>0.30000000000000004</v>
      </c>
      <c r="D208" s="238">
        <v>0.10000000000000009</v>
      </c>
      <c r="E208" s="238">
        <v>0.10000000000000009</v>
      </c>
      <c r="F208" s="238">
        <v>0.39999999999999991</v>
      </c>
      <c r="G208" s="238">
        <v>0.39999999999999991</v>
      </c>
      <c r="H208" s="239">
        <v>0.60000000000000009</v>
      </c>
      <c r="I208" s="236">
        <v>40</v>
      </c>
    </row>
    <row r="209" spans="1:9" x14ac:dyDescent="0.2">
      <c r="A209" s="170">
        <v>42403</v>
      </c>
      <c r="B209" s="237">
        <v>0.55000000000000004</v>
      </c>
      <c r="C209" s="238">
        <v>0.55000000000000004</v>
      </c>
      <c r="D209" s="238">
        <v>0.30000000000000004</v>
      </c>
      <c r="E209" s="238">
        <v>0.25</v>
      </c>
      <c r="F209" s="238">
        <v>0.39999999999999991</v>
      </c>
      <c r="G209" s="238">
        <v>0.39999999999999991</v>
      </c>
      <c r="H209" s="239">
        <v>0.60000000000000009</v>
      </c>
      <c r="I209" s="236">
        <v>40</v>
      </c>
    </row>
    <row r="210" spans="1:9" x14ac:dyDescent="0.2">
      <c r="A210" s="170">
        <v>42404</v>
      </c>
      <c r="B210" s="237">
        <v>0.5</v>
      </c>
      <c r="C210" s="238">
        <v>0.55000000000000004</v>
      </c>
      <c r="D210" s="238">
        <v>0.30000000000000004</v>
      </c>
      <c r="E210" s="238">
        <v>0.25</v>
      </c>
      <c r="F210" s="238">
        <v>0.39999999999999991</v>
      </c>
      <c r="G210" s="238">
        <v>0.39999999999999991</v>
      </c>
      <c r="H210" s="239">
        <v>0.60000000000000009</v>
      </c>
      <c r="I210" s="236">
        <v>40</v>
      </c>
    </row>
    <row r="211" spans="1:9" x14ac:dyDescent="0.2">
      <c r="A211" s="170">
        <v>42405</v>
      </c>
      <c r="B211" s="237">
        <v>0.55000000000000004</v>
      </c>
      <c r="C211" s="238">
        <v>0.55000000000000004</v>
      </c>
      <c r="D211" s="238">
        <v>0.30000000000000004</v>
      </c>
      <c r="E211" s="238">
        <v>0.25</v>
      </c>
      <c r="F211" s="238">
        <v>0.39999999999999991</v>
      </c>
      <c r="G211" s="238">
        <v>0.39999999999999991</v>
      </c>
      <c r="H211" s="239">
        <v>0.60000000000000009</v>
      </c>
      <c r="I211" s="236">
        <v>40</v>
      </c>
    </row>
    <row r="212" spans="1:9" x14ac:dyDescent="0.2">
      <c r="A212" s="170">
        <v>42408</v>
      </c>
      <c r="B212" s="237">
        <v>0.5</v>
      </c>
      <c r="C212" s="238">
        <v>0.5</v>
      </c>
      <c r="D212" s="238">
        <v>0.30000000000000004</v>
      </c>
      <c r="E212" s="238">
        <v>0.25</v>
      </c>
      <c r="F212" s="238">
        <v>0.39999999999999991</v>
      </c>
      <c r="G212" s="238">
        <v>0.39999999999999991</v>
      </c>
      <c r="H212" s="239">
        <v>0.60000000000000009</v>
      </c>
      <c r="I212" s="236">
        <v>0</v>
      </c>
    </row>
    <row r="213" spans="1:9" x14ac:dyDescent="0.2">
      <c r="A213" s="170">
        <v>42409</v>
      </c>
      <c r="B213" s="237">
        <v>0.5</v>
      </c>
      <c r="C213" s="238">
        <v>0.5</v>
      </c>
      <c r="D213" s="238">
        <v>0.30000000000000004</v>
      </c>
      <c r="E213" s="238">
        <v>0.25</v>
      </c>
      <c r="F213" s="238">
        <v>0.39999999999999991</v>
      </c>
      <c r="G213" s="238">
        <v>0.39999999999999991</v>
      </c>
      <c r="H213" s="239">
        <v>0.39999999999999991</v>
      </c>
      <c r="I213" s="236">
        <v>0</v>
      </c>
    </row>
    <row r="214" spans="1:9" x14ac:dyDescent="0.2">
      <c r="A214" s="170">
        <v>42410</v>
      </c>
      <c r="B214" s="237">
        <v>0.55000000000000004</v>
      </c>
      <c r="C214" s="238">
        <v>0.55000000000000004</v>
      </c>
      <c r="D214" s="238">
        <v>0.19999999999999996</v>
      </c>
      <c r="E214" s="238">
        <v>0.15000000000000013</v>
      </c>
      <c r="F214" s="238">
        <v>0.54999999999999982</v>
      </c>
      <c r="G214" s="238">
        <v>0.5</v>
      </c>
      <c r="H214" s="239">
        <v>0.45000000000000018</v>
      </c>
      <c r="I214" s="236">
        <v>0</v>
      </c>
    </row>
    <row r="215" spans="1:9" x14ac:dyDescent="0.2">
      <c r="A215" s="170">
        <v>42411</v>
      </c>
      <c r="B215" s="237">
        <v>0.5</v>
      </c>
      <c r="C215" s="238">
        <v>0.5</v>
      </c>
      <c r="D215" s="238">
        <v>0.10000000000000009</v>
      </c>
      <c r="E215" s="238">
        <v>0.15000000000000013</v>
      </c>
      <c r="F215" s="238">
        <v>0.54999999999999982</v>
      </c>
      <c r="G215" s="238">
        <v>0.5</v>
      </c>
      <c r="H215" s="239">
        <v>0.45000000000000018</v>
      </c>
      <c r="I215" s="236">
        <v>0</v>
      </c>
    </row>
    <row r="216" spans="1:9" x14ac:dyDescent="0.2">
      <c r="A216" s="170">
        <v>42412</v>
      </c>
      <c r="B216" s="237">
        <v>0.5</v>
      </c>
      <c r="C216" s="238">
        <v>0.55000000000000004</v>
      </c>
      <c r="D216" s="238">
        <v>0.19999999999999996</v>
      </c>
      <c r="E216" s="238">
        <v>0.15000000000000013</v>
      </c>
      <c r="F216" s="238">
        <v>0.54999999999999982</v>
      </c>
      <c r="G216" s="238">
        <v>0.5</v>
      </c>
      <c r="H216" s="239">
        <v>0.45000000000000018</v>
      </c>
      <c r="I216" s="236">
        <v>0</v>
      </c>
    </row>
    <row r="217" spans="1:9" x14ac:dyDescent="0.2">
      <c r="A217" s="170">
        <v>42415</v>
      </c>
      <c r="B217" s="237">
        <v>0.5</v>
      </c>
      <c r="C217" s="238">
        <v>0.5</v>
      </c>
      <c r="D217" s="238">
        <v>1.43</v>
      </c>
      <c r="E217" s="238">
        <v>1.2</v>
      </c>
      <c r="F217" s="238">
        <v>1.1000000000000001</v>
      </c>
      <c r="G217" s="238">
        <v>1.0499999999999998</v>
      </c>
      <c r="H217" s="239">
        <v>1</v>
      </c>
      <c r="I217" s="236">
        <v>0</v>
      </c>
    </row>
    <row r="218" spans="1:9" x14ac:dyDescent="0.2">
      <c r="A218" s="170">
        <v>42416</v>
      </c>
      <c r="B218" s="237">
        <v>0.5</v>
      </c>
      <c r="C218" s="238">
        <v>0.5</v>
      </c>
      <c r="D218" s="238">
        <v>1.43</v>
      </c>
      <c r="E218" s="238">
        <v>1.2</v>
      </c>
      <c r="F218" s="238">
        <v>1.1000000000000001</v>
      </c>
      <c r="G218" s="238">
        <v>1.0499999999999998</v>
      </c>
      <c r="H218" s="239">
        <v>1</v>
      </c>
      <c r="I218" s="236">
        <v>480</v>
      </c>
    </row>
    <row r="219" spans="1:9" x14ac:dyDescent="0.2">
      <c r="A219" s="170">
        <v>42417</v>
      </c>
      <c r="B219" s="237">
        <v>0.5</v>
      </c>
      <c r="C219" s="238">
        <v>0.5</v>
      </c>
      <c r="D219" s="238">
        <v>1.43</v>
      </c>
      <c r="E219" s="238">
        <v>1.2</v>
      </c>
      <c r="F219" s="238">
        <v>1.1000000000000001</v>
      </c>
      <c r="G219" s="238">
        <v>1.0499999999999998</v>
      </c>
      <c r="H219" s="239">
        <v>1</v>
      </c>
      <c r="I219" s="236">
        <v>30</v>
      </c>
    </row>
    <row r="220" spans="1:9" x14ac:dyDescent="0.2">
      <c r="A220" s="170">
        <v>42418</v>
      </c>
      <c r="B220" s="237">
        <v>0.5</v>
      </c>
      <c r="C220" s="238">
        <v>0.5</v>
      </c>
      <c r="D220" s="238">
        <v>1.43</v>
      </c>
      <c r="E220" s="238">
        <v>1.2</v>
      </c>
      <c r="F220" s="238">
        <v>1.1000000000000001</v>
      </c>
      <c r="G220" s="238">
        <v>1.0499999999999998</v>
      </c>
      <c r="H220" s="239">
        <v>1</v>
      </c>
      <c r="I220" s="236">
        <v>20</v>
      </c>
    </row>
    <row r="221" spans="1:9" x14ac:dyDescent="0.2">
      <c r="A221" s="170">
        <v>42419</v>
      </c>
      <c r="B221" s="237">
        <v>0.5</v>
      </c>
      <c r="C221" s="238">
        <v>0.5</v>
      </c>
      <c r="D221" s="238">
        <v>1.4000000000000001</v>
      </c>
      <c r="E221" s="238">
        <v>1.2</v>
      </c>
      <c r="F221" s="238">
        <v>1.1000000000000001</v>
      </c>
      <c r="G221" s="238">
        <v>1.0499999999999998</v>
      </c>
      <c r="H221" s="239">
        <v>1</v>
      </c>
      <c r="I221" s="236">
        <v>20</v>
      </c>
    </row>
    <row r="222" spans="1:9" x14ac:dyDescent="0.2">
      <c r="A222" s="170">
        <v>42422</v>
      </c>
      <c r="B222" s="237">
        <v>0.5</v>
      </c>
      <c r="C222" s="238">
        <v>0.5</v>
      </c>
      <c r="D222" s="238">
        <v>1.43</v>
      </c>
      <c r="E222" s="238">
        <v>1.2</v>
      </c>
      <c r="F222" s="238">
        <v>1.1000000000000001</v>
      </c>
      <c r="G222" s="238">
        <v>1.0499999999999998</v>
      </c>
      <c r="H222" s="239">
        <v>1</v>
      </c>
      <c r="I222" s="236">
        <v>50</v>
      </c>
    </row>
    <row r="223" spans="1:9" x14ac:dyDescent="0.2">
      <c r="A223" s="170">
        <v>42423</v>
      </c>
      <c r="B223" s="237">
        <v>0.5</v>
      </c>
      <c r="C223" s="238">
        <v>0.5</v>
      </c>
      <c r="D223" s="238">
        <v>1.4000000000000001</v>
      </c>
      <c r="E223" s="238">
        <v>1.2</v>
      </c>
      <c r="F223" s="238">
        <v>1.1000000000000001</v>
      </c>
      <c r="G223" s="238">
        <v>1.0499999999999998</v>
      </c>
      <c r="H223" s="239">
        <v>1</v>
      </c>
      <c r="I223" s="236">
        <v>50</v>
      </c>
    </row>
    <row r="224" spans="1:9" x14ac:dyDescent="0.2">
      <c r="A224" s="170">
        <v>42424</v>
      </c>
      <c r="B224" s="237">
        <v>0.5</v>
      </c>
      <c r="C224" s="238">
        <v>0.5</v>
      </c>
      <c r="D224" s="238">
        <v>1.4000000000000001</v>
      </c>
      <c r="E224" s="238">
        <v>1.2</v>
      </c>
      <c r="F224" s="238">
        <v>1.1000000000000001</v>
      </c>
      <c r="G224" s="238">
        <v>1.0499999999999998</v>
      </c>
      <c r="H224" s="239">
        <v>1</v>
      </c>
      <c r="I224" s="236">
        <v>10</v>
      </c>
    </row>
    <row r="225" spans="1:9" x14ac:dyDescent="0.2">
      <c r="A225" s="170">
        <v>42425</v>
      </c>
      <c r="B225" s="237">
        <v>0.5</v>
      </c>
      <c r="C225" s="238">
        <v>0.5</v>
      </c>
      <c r="D225" s="238">
        <v>1.4000000000000001</v>
      </c>
      <c r="E225" s="238">
        <v>1.2</v>
      </c>
      <c r="F225" s="238">
        <v>1.1000000000000001</v>
      </c>
      <c r="G225" s="238">
        <v>1.0499999999999998</v>
      </c>
      <c r="H225" s="239">
        <v>1</v>
      </c>
      <c r="I225" s="236">
        <v>0</v>
      </c>
    </row>
    <row r="226" spans="1:9" x14ac:dyDescent="0.2">
      <c r="A226" s="170">
        <v>42426</v>
      </c>
      <c r="B226" s="237">
        <v>0.5</v>
      </c>
      <c r="C226" s="238">
        <v>0.5</v>
      </c>
      <c r="D226" s="238">
        <v>1.38</v>
      </c>
      <c r="E226" s="238">
        <v>1.2</v>
      </c>
      <c r="F226" s="238">
        <v>1.1000000000000001</v>
      </c>
      <c r="G226" s="238">
        <v>1.0499999999999998</v>
      </c>
      <c r="H226" s="239">
        <v>0.89999999999999991</v>
      </c>
      <c r="I226" s="236">
        <v>50</v>
      </c>
    </row>
    <row r="227" spans="1:9" x14ac:dyDescent="0.2">
      <c r="A227" s="170">
        <v>42429</v>
      </c>
      <c r="B227" s="237">
        <v>0.5</v>
      </c>
      <c r="C227" s="238">
        <v>0.5</v>
      </c>
      <c r="D227" s="238">
        <v>1.4000000000000001</v>
      </c>
      <c r="E227" s="238">
        <v>1.2</v>
      </c>
      <c r="F227" s="238">
        <v>1.1000000000000001</v>
      </c>
      <c r="G227" s="238">
        <v>1.0499999999999998</v>
      </c>
      <c r="H227" s="239">
        <v>1</v>
      </c>
      <c r="I227" s="236">
        <v>85</v>
      </c>
    </row>
    <row r="228" spans="1:9" x14ac:dyDescent="0.2">
      <c r="A228" s="170">
        <v>42430</v>
      </c>
      <c r="B228" s="237">
        <v>0.5</v>
      </c>
      <c r="C228" s="238">
        <v>0.5</v>
      </c>
      <c r="D228" s="238">
        <v>1.43</v>
      </c>
      <c r="E228" s="238">
        <v>1.2</v>
      </c>
      <c r="F228" s="238">
        <v>1.1000000000000001</v>
      </c>
      <c r="G228" s="238">
        <v>1.0499999999999998</v>
      </c>
      <c r="H228" s="239">
        <v>1</v>
      </c>
      <c r="I228" s="236">
        <v>50</v>
      </c>
    </row>
    <row r="229" spans="1:9" x14ac:dyDescent="0.2">
      <c r="A229" s="170">
        <v>42431</v>
      </c>
      <c r="B229" s="237">
        <v>0.5</v>
      </c>
      <c r="C229" s="238">
        <v>0.5</v>
      </c>
      <c r="D229" s="238">
        <v>1.43</v>
      </c>
      <c r="E229" s="238">
        <v>1.2</v>
      </c>
      <c r="F229" s="238">
        <v>1.1000000000000001</v>
      </c>
      <c r="G229" s="238">
        <v>1.0499999999999998</v>
      </c>
      <c r="H229" s="239">
        <v>0.89999999999999991</v>
      </c>
      <c r="I229" s="236">
        <v>20</v>
      </c>
    </row>
    <row r="230" spans="1:9" x14ac:dyDescent="0.2">
      <c r="A230" s="170">
        <v>42432</v>
      </c>
      <c r="B230" s="237">
        <v>0.5</v>
      </c>
      <c r="C230" s="238">
        <v>0.5</v>
      </c>
      <c r="D230" s="238">
        <v>1.4000000000000001</v>
      </c>
      <c r="E230" s="238">
        <v>1.2</v>
      </c>
      <c r="F230" s="238">
        <v>1.1000000000000001</v>
      </c>
      <c r="G230" s="238">
        <v>1.0499999999999998</v>
      </c>
      <c r="H230" s="239">
        <v>0.89999999999999991</v>
      </c>
      <c r="I230" s="236">
        <v>20</v>
      </c>
    </row>
    <row r="231" spans="1:9" x14ac:dyDescent="0.2">
      <c r="A231" s="170">
        <v>42433</v>
      </c>
      <c r="B231" s="237">
        <v>0.5</v>
      </c>
      <c r="C231" s="238">
        <v>0.5</v>
      </c>
      <c r="D231" s="238">
        <v>1.43</v>
      </c>
      <c r="E231" s="238">
        <v>1.2</v>
      </c>
      <c r="F231" s="238">
        <v>1.1000000000000001</v>
      </c>
      <c r="G231" s="238">
        <v>0.95000000000000018</v>
      </c>
      <c r="H231" s="239">
        <v>0.89999999999999991</v>
      </c>
      <c r="I231" s="236">
        <v>30</v>
      </c>
    </row>
    <row r="232" spans="1:9" x14ac:dyDescent="0.2">
      <c r="A232" s="170">
        <v>42436</v>
      </c>
      <c r="B232" s="237">
        <v>0.5</v>
      </c>
      <c r="C232" s="238">
        <v>0.5</v>
      </c>
      <c r="D232" s="238">
        <v>1.4000000000000001</v>
      </c>
      <c r="E232" s="238">
        <v>1.2</v>
      </c>
      <c r="F232" s="238">
        <v>1.1000000000000001</v>
      </c>
      <c r="G232" s="238">
        <v>1.0499999999999998</v>
      </c>
      <c r="H232" s="239">
        <v>0.89999999999999991</v>
      </c>
      <c r="I232" s="236">
        <v>10</v>
      </c>
    </row>
    <row r="233" spans="1:9" x14ac:dyDescent="0.2">
      <c r="A233" s="170">
        <v>42437</v>
      </c>
      <c r="B233" s="237">
        <v>0.5</v>
      </c>
      <c r="C233" s="238">
        <v>0.5</v>
      </c>
      <c r="D233" s="238">
        <v>1.4000000000000001</v>
      </c>
      <c r="E233" s="238">
        <v>1.4</v>
      </c>
      <c r="F233" s="238">
        <v>1.3</v>
      </c>
      <c r="G233" s="238">
        <v>1.25</v>
      </c>
      <c r="H233" s="239">
        <v>0.89999999999999991</v>
      </c>
      <c r="I233" s="236">
        <v>40</v>
      </c>
    </row>
    <row r="234" spans="1:9" x14ac:dyDescent="0.2">
      <c r="A234" s="170">
        <v>42438</v>
      </c>
      <c r="B234" s="237">
        <v>0.5</v>
      </c>
      <c r="C234" s="238">
        <v>0.5</v>
      </c>
      <c r="D234" s="238">
        <v>1.4000000000000001</v>
      </c>
      <c r="E234" s="238">
        <v>1.2</v>
      </c>
      <c r="F234" s="238">
        <v>1.1000000000000001</v>
      </c>
      <c r="G234" s="238">
        <v>1.0499999999999998</v>
      </c>
      <c r="H234" s="239">
        <v>0.89999999999999991</v>
      </c>
      <c r="I234" s="236">
        <v>280</v>
      </c>
    </row>
    <row r="235" spans="1:9" x14ac:dyDescent="0.2">
      <c r="A235" s="170">
        <v>42439</v>
      </c>
      <c r="B235" s="237">
        <v>0.5</v>
      </c>
      <c r="C235" s="238">
        <v>0.5</v>
      </c>
      <c r="D235" s="238">
        <v>1.4000000000000001</v>
      </c>
      <c r="E235" s="238">
        <v>1.2</v>
      </c>
      <c r="F235" s="238">
        <v>1.1000000000000001</v>
      </c>
      <c r="G235" s="238">
        <v>1.0499999999999998</v>
      </c>
      <c r="H235" s="239">
        <v>0.89999999999999991</v>
      </c>
      <c r="I235" s="236">
        <v>0</v>
      </c>
    </row>
    <row r="236" spans="1:9" x14ac:dyDescent="0.2">
      <c r="A236" s="170">
        <v>42440</v>
      </c>
      <c r="B236" s="237">
        <v>0.5</v>
      </c>
      <c r="C236" s="238">
        <v>0.5</v>
      </c>
      <c r="D236" s="238">
        <v>1.4000000000000001</v>
      </c>
      <c r="E236" s="238">
        <v>1.2</v>
      </c>
      <c r="F236" s="238">
        <v>1.1000000000000001</v>
      </c>
      <c r="G236" s="238">
        <v>1.0499999999999998</v>
      </c>
      <c r="H236" s="239">
        <v>0.89999999999999991</v>
      </c>
      <c r="I236" s="236">
        <v>0</v>
      </c>
    </row>
    <row r="237" spans="1:9" x14ac:dyDescent="0.2">
      <c r="A237" s="170">
        <v>42443</v>
      </c>
      <c r="B237" s="237">
        <v>0.5</v>
      </c>
      <c r="C237" s="238">
        <v>0.5</v>
      </c>
      <c r="D237" s="238">
        <v>1.4000000000000001</v>
      </c>
      <c r="E237" s="238">
        <v>1.2</v>
      </c>
      <c r="F237" s="238">
        <v>1.1000000000000001</v>
      </c>
      <c r="G237" s="238">
        <v>1.0499999999999998</v>
      </c>
      <c r="H237" s="239">
        <v>0.89999999999999991</v>
      </c>
      <c r="I237" s="236">
        <v>0</v>
      </c>
    </row>
    <row r="238" spans="1:9" x14ac:dyDescent="0.2">
      <c r="A238" s="170">
        <v>42444</v>
      </c>
      <c r="B238" s="237">
        <v>0.5</v>
      </c>
      <c r="C238" s="238">
        <v>0.5</v>
      </c>
      <c r="D238" s="238">
        <v>1.4000000000000001</v>
      </c>
      <c r="E238" s="238">
        <v>1.2</v>
      </c>
      <c r="F238" s="238">
        <v>1.1000000000000001</v>
      </c>
      <c r="G238" s="238">
        <v>1.0499999999999998</v>
      </c>
      <c r="H238" s="239">
        <v>0.89999999999999991</v>
      </c>
      <c r="I238" s="236">
        <v>0</v>
      </c>
    </row>
    <row r="239" spans="1:9" x14ac:dyDescent="0.2">
      <c r="A239" s="170">
        <v>42445</v>
      </c>
      <c r="B239" s="237">
        <v>0.5</v>
      </c>
      <c r="C239" s="238">
        <v>0.5</v>
      </c>
      <c r="D239" s="238">
        <v>1.43</v>
      </c>
      <c r="E239" s="238">
        <v>0.7</v>
      </c>
      <c r="F239" s="238">
        <v>1.1000000000000001</v>
      </c>
      <c r="G239" s="238">
        <v>1.0499999999999998</v>
      </c>
      <c r="H239" s="239">
        <v>0.89999999999999991</v>
      </c>
      <c r="I239" s="236">
        <v>220</v>
      </c>
    </row>
    <row r="240" spans="1:9" x14ac:dyDescent="0.2">
      <c r="A240" s="170">
        <v>42446</v>
      </c>
      <c r="B240" s="237">
        <v>0.5</v>
      </c>
      <c r="C240" s="238">
        <v>0.5</v>
      </c>
      <c r="D240" s="238">
        <v>1.43</v>
      </c>
      <c r="E240" s="238">
        <v>0.7</v>
      </c>
      <c r="F240" s="238">
        <v>1.1000000000000001</v>
      </c>
      <c r="G240" s="238">
        <v>1.0499999999999998</v>
      </c>
      <c r="H240" s="239">
        <v>0.89999999999999991</v>
      </c>
      <c r="I240" s="236">
        <v>0</v>
      </c>
    </row>
    <row r="241" spans="1:9" x14ac:dyDescent="0.2">
      <c r="A241" s="170">
        <v>42447</v>
      </c>
      <c r="B241" s="237">
        <v>1.2</v>
      </c>
      <c r="C241" s="238">
        <v>0.5</v>
      </c>
      <c r="D241" s="238">
        <v>0.19999999999999996</v>
      </c>
      <c r="E241" s="238">
        <v>0.15000000000000013</v>
      </c>
      <c r="F241" s="238">
        <v>0.54999999999999982</v>
      </c>
      <c r="G241" s="238">
        <v>0.40000000000000036</v>
      </c>
      <c r="H241" s="239">
        <v>0.35000000000000009</v>
      </c>
      <c r="I241" s="236">
        <v>60</v>
      </c>
    </row>
    <row r="242" spans="1:9" x14ac:dyDescent="0.2">
      <c r="A242" s="170">
        <v>42450</v>
      </c>
      <c r="B242" s="237">
        <v>0.5</v>
      </c>
      <c r="C242" s="238">
        <v>0.5</v>
      </c>
      <c r="D242" s="238">
        <v>1.4000000000000001</v>
      </c>
      <c r="E242" s="238">
        <v>1.2</v>
      </c>
      <c r="F242" s="238">
        <v>1.1000000000000001</v>
      </c>
      <c r="G242" s="238">
        <v>1.0499999999999998</v>
      </c>
      <c r="H242" s="239">
        <v>0.89999999999999991</v>
      </c>
      <c r="I242" s="236">
        <v>10</v>
      </c>
    </row>
    <row r="243" spans="1:9" x14ac:dyDescent="0.2">
      <c r="A243" s="170">
        <v>42451</v>
      </c>
      <c r="B243" s="237">
        <v>0.5</v>
      </c>
      <c r="C243" s="238">
        <v>0.5</v>
      </c>
      <c r="D243" s="238">
        <v>1.4000000000000001</v>
      </c>
      <c r="E243" s="238">
        <v>1.2</v>
      </c>
      <c r="F243" s="238">
        <v>1.1500000000000001</v>
      </c>
      <c r="G243" s="238">
        <v>1.0499999999999998</v>
      </c>
      <c r="H243" s="239">
        <v>0.89999999999999991</v>
      </c>
      <c r="I243" s="236">
        <v>10</v>
      </c>
    </row>
    <row r="244" spans="1:9" x14ac:dyDescent="0.2">
      <c r="A244" s="170">
        <v>42452</v>
      </c>
      <c r="B244" s="237">
        <v>0.5</v>
      </c>
      <c r="C244" s="238">
        <v>0.5</v>
      </c>
      <c r="D244" s="238">
        <v>1.4000000000000001</v>
      </c>
      <c r="E244" s="238">
        <v>1.2</v>
      </c>
      <c r="F244" s="238">
        <v>1.1500000000000001</v>
      </c>
      <c r="G244" s="238">
        <v>1.0499999999999998</v>
      </c>
      <c r="H244" s="239">
        <v>0.89999999999999991</v>
      </c>
      <c r="I244" s="236">
        <v>100</v>
      </c>
    </row>
    <row r="245" spans="1:9" x14ac:dyDescent="0.2">
      <c r="A245" s="170">
        <v>42453</v>
      </c>
      <c r="B245" s="237">
        <v>0.5</v>
      </c>
      <c r="C245" s="238">
        <v>0.59999999999999987</v>
      </c>
      <c r="D245" s="238">
        <v>1.4000000000000001</v>
      </c>
      <c r="E245" s="238">
        <v>1.2</v>
      </c>
      <c r="F245" s="238">
        <v>1.1500000000000001</v>
      </c>
      <c r="G245" s="238">
        <v>1</v>
      </c>
      <c r="H245" s="239">
        <v>0.89999999999999991</v>
      </c>
      <c r="I245" s="236">
        <v>0</v>
      </c>
    </row>
    <row r="246" spans="1:9" x14ac:dyDescent="0.2">
      <c r="A246" s="170">
        <v>42454</v>
      </c>
      <c r="B246" s="237">
        <v>0.5</v>
      </c>
      <c r="C246" s="238">
        <v>0.5</v>
      </c>
      <c r="D246" s="238">
        <v>1.4000000000000001</v>
      </c>
      <c r="E246" s="238">
        <v>1.2</v>
      </c>
      <c r="F246" s="238">
        <v>1.1500000000000001</v>
      </c>
      <c r="G246" s="238">
        <v>1.0499999999999998</v>
      </c>
      <c r="H246" s="239">
        <v>0.89999999999999991</v>
      </c>
      <c r="I246" s="236">
        <v>0</v>
      </c>
    </row>
    <row r="247" spans="1:9" x14ac:dyDescent="0.2">
      <c r="A247" s="170">
        <v>42457</v>
      </c>
      <c r="B247" s="237">
        <v>0.5</v>
      </c>
      <c r="C247" s="238">
        <v>0.5</v>
      </c>
      <c r="D247" s="238">
        <v>1.4000000000000001</v>
      </c>
      <c r="E247" s="238">
        <v>1.2</v>
      </c>
      <c r="F247" s="238">
        <v>1.1000000000000001</v>
      </c>
      <c r="G247" s="238">
        <v>1.0499999999999998</v>
      </c>
      <c r="H247" s="239">
        <v>0.89999999999999991</v>
      </c>
      <c r="I247" s="236">
        <v>50</v>
      </c>
    </row>
    <row r="248" spans="1:9" x14ac:dyDescent="0.2">
      <c r="A248" s="170">
        <v>42458</v>
      </c>
      <c r="B248" s="237">
        <v>0.5</v>
      </c>
      <c r="C248" s="238">
        <v>0.5</v>
      </c>
      <c r="D248" s="238">
        <v>1.4000000000000001</v>
      </c>
      <c r="E248" s="238">
        <v>1.2</v>
      </c>
      <c r="F248" s="238">
        <v>1.1000000000000001</v>
      </c>
      <c r="G248" s="238">
        <v>1.0499999999999998</v>
      </c>
      <c r="H248" s="239">
        <v>0.89999999999999991</v>
      </c>
      <c r="I248" s="236">
        <v>10</v>
      </c>
    </row>
    <row r="249" spans="1:9" x14ac:dyDescent="0.2">
      <c r="A249" s="170">
        <v>42459</v>
      </c>
      <c r="B249" s="237">
        <v>0.5</v>
      </c>
      <c r="C249" s="238">
        <v>0.5</v>
      </c>
      <c r="D249" s="238">
        <v>1.4000000000000001</v>
      </c>
      <c r="E249" s="238">
        <v>1.2</v>
      </c>
      <c r="F249" s="238">
        <v>1.1000000000000001</v>
      </c>
      <c r="G249" s="238">
        <v>1.0499999999999998</v>
      </c>
      <c r="H249" s="239">
        <v>0.89999999999999991</v>
      </c>
      <c r="I249" s="236">
        <v>180</v>
      </c>
    </row>
    <row r="250" spans="1:9" x14ac:dyDescent="0.2">
      <c r="A250" s="170">
        <v>42460</v>
      </c>
      <c r="B250" s="237">
        <v>0.5</v>
      </c>
      <c r="C250" s="238">
        <v>0.5</v>
      </c>
      <c r="D250" s="238">
        <v>1.43</v>
      </c>
      <c r="E250" s="238">
        <v>1.2</v>
      </c>
      <c r="F250" s="238">
        <v>1.1000000000000001</v>
      </c>
      <c r="G250" s="238">
        <v>1.0499999999999998</v>
      </c>
      <c r="H250" s="239">
        <v>0.89999999999999991</v>
      </c>
      <c r="I250" s="236">
        <v>0</v>
      </c>
    </row>
    <row r="251" spans="1:9" x14ac:dyDescent="0.2">
      <c r="A251" s="170" t="s">
        <v>300</v>
      </c>
      <c r="B251" s="237">
        <v>0.5</v>
      </c>
      <c r="C251" s="238">
        <v>0.5</v>
      </c>
      <c r="D251" s="238">
        <v>1.4000000000000001</v>
      </c>
      <c r="E251" s="238">
        <v>1.2</v>
      </c>
      <c r="F251" s="238">
        <v>1.1000000000000001</v>
      </c>
      <c r="G251" s="238">
        <v>0.95000000000000018</v>
      </c>
      <c r="H251" s="239">
        <v>0.89999999999999991</v>
      </c>
      <c r="I251" s="236">
        <v>108</v>
      </c>
    </row>
    <row r="252" spans="1:9" x14ac:dyDescent="0.2">
      <c r="A252" s="170" t="s">
        <v>301</v>
      </c>
      <c r="B252" s="237">
        <v>0.5</v>
      </c>
      <c r="C252" s="238">
        <v>0.5</v>
      </c>
      <c r="D252" s="238">
        <v>1.4000000000000001</v>
      </c>
      <c r="E252" s="238">
        <v>1.2</v>
      </c>
      <c r="F252" s="238">
        <v>1.1000000000000001</v>
      </c>
      <c r="G252" s="238">
        <v>1.0499999999999998</v>
      </c>
      <c r="H252" s="239">
        <v>0.89999999999999991</v>
      </c>
      <c r="I252" s="236">
        <v>50</v>
      </c>
    </row>
    <row r="253" spans="1:9" x14ac:dyDescent="0.2">
      <c r="A253" s="170" t="s">
        <v>302</v>
      </c>
      <c r="B253" s="237">
        <v>0.5</v>
      </c>
      <c r="C253" s="238">
        <v>0.5</v>
      </c>
      <c r="D253" s="238">
        <v>1.4000000000000001</v>
      </c>
      <c r="E253" s="238">
        <v>1.2</v>
      </c>
      <c r="F253" s="238">
        <v>1.1000000000000001</v>
      </c>
      <c r="G253" s="238">
        <v>1.0499999999999998</v>
      </c>
      <c r="H253" s="239">
        <v>0.89999999999999991</v>
      </c>
      <c r="I253" s="236">
        <v>260</v>
      </c>
    </row>
    <row r="254" spans="1:9" x14ac:dyDescent="0.2">
      <c r="A254" s="170" t="s">
        <v>303</v>
      </c>
      <c r="B254" s="237">
        <v>0.5</v>
      </c>
      <c r="C254" s="238">
        <v>0.7</v>
      </c>
      <c r="D254" s="238">
        <v>1.4000000000000001</v>
      </c>
      <c r="E254" s="238">
        <v>1.2</v>
      </c>
      <c r="F254" s="238">
        <v>1.1000000000000001</v>
      </c>
      <c r="G254" s="238">
        <v>0.95000000000000018</v>
      </c>
      <c r="H254" s="239">
        <v>0.89999999999999991</v>
      </c>
      <c r="I254" s="236">
        <v>120</v>
      </c>
    </row>
    <row r="255" spans="1:9" x14ac:dyDescent="0.2">
      <c r="A255" s="170" t="s">
        <v>304</v>
      </c>
      <c r="B255" s="237">
        <v>0.30000000000000004</v>
      </c>
      <c r="C255" s="238">
        <v>0.30000000000000004</v>
      </c>
      <c r="D255" s="238">
        <v>1.4000000000000001</v>
      </c>
      <c r="E255" s="238">
        <v>1.2</v>
      </c>
      <c r="F255" s="238">
        <v>1.1000000000000001</v>
      </c>
      <c r="G255" s="238">
        <v>1.0499999999999998</v>
      </c>
      <c r="H255" s="239">
        <v>0.89999999999999991</v>
      </c>
      <c r="I255" s="236">
        <v>0</v>
      </c>
    </row>
    <row r="256" spans="1:9" x14ac:dyDescent="0.2">
      <c r="A256" s="170" t="s">
        <v>305</v>
      </c>
      <c r="B256" s="237">
        <v>0.5</v>
      </c>
      <c r="C256" s="238">
        <v>0.59999999999999987</v>
      </c>
      <c r="D256" s="238">
        <v>1.3000000000000003</v>
      </c>
      <c r="E256" s="238">
        <v>1.2</v>
      </c>
      <c r="F256" s="238">
        <v>1.1000000000000001</v>
      </c>
      <c r="G256" s="238">
        <v>0.95000000000000018</v>
      </c>
      <c r="H256" s="239">
        <v>0.89999999999999991</v>
      </c>
      <c r="I256" s="236">
        <v>225</v>
      </c>
    </row>
    <row r="257" spans="1:9" x14ac:dyDescent="0.2">
      <c r="A257" s="170" t="s">
        <v>306</v>
      </c>
      <c r="B257" s="237">
        <v>0.30000000000000004</v>
      </c>
      <c r="C257" s="238">
        <v>0.30000000000000004</v>
      </c>
      <c r="D257" s="238">
        <v>1.4000000000000001</v>
      </c>
      <c r="E257" s="238">
        <v>1.2</v>
      </c>
      <c r="F257" s="238">
        <v>1.1000000000000001</v>
      </c>
      <c r="G257" s="238">
        <v>1.0499999999999998</v>
      </c>
      <c r="H257" s="239">
        <v>0.89999999999999991</v>
      </c>
      <c r="I257" s="236">
        <v>0</v>
      </c>
    </row>
    <row r="258" spans="1:9" x14ac:dyDescent="0.2">
      <c r="A258" s="170" t="s">
        <v>307</v>
      </c>
      <c r="B258" s="237">
        <v>0.5</v>
      </c>
      <c r="C258" s="238">
        <v>0.5</v>
      </c>
      <c r="D258" s="238">
        <v>1.4000000000000001</v>
      </c>
      <c r="E258" s="238">
        <v>1.2</v>
      </c>
      <c r="F258" s="238">
        <v>1.1000000000000001</v>
      </c>
      <c r="G258" s="238">
        <v>1.0499999999999998</v>
      </c>
      <c r="H258" s="239">
        <v>0.89999999999999991</v>
      </c>
      <c r="I258" s="236">
        <v>0</v>
      </c>
    </row>
    <row r="259" spans="1:9" x14ac:dyDescent="0.2">
      <c r="A259" s="170" t="s">
        <v>308</v>
      </c>
      <c r="B259" s="237">
        <v>0.5</v>
      </c>
      <c r="C259" s="238">
        <v>0.5</v>
      </c>
      <c r="D259" s="238">
        <v>1.4000000000000001</v>
      </c>
      <c r="E259" s="238">
        <v>1.2</v>
      </c>
      <c r="F259" s="238">
        <v>1.1000000000000001</v>
      </c>
      <c r="G259" s="238">
        <v>0.95000000000000018</v>
      </c>
      <c r="H259" s="239">
        <v>0.89999999999999991</v>
      </c>
      <c r="I259" s="236">
        <v>0</v>
      </c>
    </row>
    <row r="260" spans="1:9" x14ac:dyDescent="0.2">
      <c r="A260" s="170" t="s">
        <v>309</v>
      </c>
      <c r="B260" s="237">
        <v>0.7</v>
      </c>
      <c r="C260" s="238">
        <v>0.7</v>
      </c>
      <c r="D260" s="238">
        <v>1.4000000000000001</v>
      </c>
      <c r="E260" s="238">
        <v>1.2</v>
      </c>
      <c r="F260" s="238">
        <v>1.1000000000000001</v>
      </c>
      <c r="G260" s="238">
        <v>1.0499999999999998</v>
      </c>
      <c r="H260" s="239">
        <v>1</v>
      </c>
      <c r="I260" s="236">
        <v>0</v>
      </c>
    </row>
    <row r="261" spans="1:9" x14ac:dyDescent="0.2">
      <c r="A261" s="170" t="s">
        <v>310</v>
      </c>
      <c r="B261" s="237">
        <v>0.7</v>
      </c>
      <c r="C261" s="238">
        <v>0.7</v>
      </c>
      <c r="D261" s="238">
        <v>1.3000000000000003</v>
      </c>
      <c r="E261" s="238">
        <v>1.2</v>
      </c>
      <c r="F261" s="238">
        <v>1.1000000000000001</v>
      </c>
      <c r="G261" s="238">
        <v>1.0499999999999998</v>
      </c>
      <c r="H261" s="239">
        <v>1</v>
      </c>
      <c r="I261" s="236">
        <v>0</v>
      </c>
    </row>
    <row r="262" spans="1:9" x14ac:dyDescent="0.2">
      <c r="A262" s="170" t="s">
        <v>311</v>
      </c>
      <c r="B262" s="237">
        <v>0.7</v>
      </c>
      <c r="C262" s="238">
        <v>0.7</v>
      </c>
      <c r="D262" s="238">
        <v>1.3000000000000003</v>
      </c>
      <c r="E262" s="238">
        <v>1.2</v>
      </c>
      <c r="F262" s="238">
        <v>1.1000000000000001</v>
      </c>
      <c r="G262" s="238">
        <v>0.95000000000000018</v>
      </c>
      <c r="H262" s="239">
        <v>1</v>
      </c>
      <c r="I262" s="236">
        <v>30</v>
      </c>
    </row>
    <row r="263" spans="1:9" x14ac:dyDescent="0.2">
      <c r="A263" s="170" t="s">
        <v>312</v>
      </c>
      <c r="B263" s="237">
        <v>0.7</v>
      </c>
      <c r="C263" s="238">
        <v>0.7</v>
      </c>
      <c r="D263" s="238">
        <v>1.3000000000000003</v>
      </c>
      <c r="E263" s="238">
        <v>1.2</v>
      </c>
      <c r="F263" s="238">
        <v>1.1000000000000001</v>
      </c>
      <c r="G263" s="238">
        <v>1.0499999999999998</v>
      </c>
      <c r="H263" s="239">
        <v>0.89999999999999991</v>
      </c>
      <c r="I263" s="236">
        <v>0</v>
      </c>
    </row>
    <row r="264" spans="1:9" x14ac:dyDescent="0.2">
      <c r="A264" s="170" t="s">
        <v>313</v>
      </c>
      <c r="B264" s="237">
        <v>0.7</v>
      </c>
      <c r="C264" s="238">
        <v>1.2</v>
      </c>
      <c r="D264" s="238">
        <v>1.33</v>
      </c>
      <c r="E264" s="238">
        <v>1.2</v>
      </c>
      <c r="F264" s="238">
        <v>1.1000000000000001</v>
      </c>
      <c r="G264" s="238">
        <v>1.0499999999999998</v>
      </c>
      <c r="H264" s="239">
        <v>0.89999999999999991</v>
      </c>
      <c r="I264" s="236">
        <v>705</v>
      </c>
    </row>
    <row r="265" spans="1:9" x14ac:dyDescent="0.2">
      <c r="A265" s="170" t="s">
        <v>314</v>
      </c>
      <c r="B265" s="237">
        <v>0.7</v>
      </c>
      <c r="C265" s="238">
        <v>0.7</v>
      </c>
      <c r="D265" s="238">
        <v>1.3000000000000003</v>
      </c>
      <c r="E265" s="238">
        <v>1.2</v>
      </c>
      <c r="F265" s="238">
        <v>1.1000000000000001</v>
      </c>
      <c r="G265" s="238">
        <v>1.0499999999999998</v>
      </c>
      <c r="H265" s="239">
        <v>0.89999999999999991</v>
      </c>
      <c r="I265" s="236">
        <v>0</v>
      </c>
    </row>
    <row r="266" spans="1:9" x14ac:dyDescent="0.2">
      <c r="A266" s="170" t="s">
        <v>315</v>
      </c>
      <c r="B266" s="237">
        <v>0.7</v>
      </c>
      <c r="C266" s="238">
        <v>0.7</v>
      </c>
      <c r="D266" s="238">
        <v>1.3000000000000003</v>
      </c>
      <c r="E266" s="238">
        <v>1.2</v>
      </c>
      <c r="F266" s="238">
        <v>1.1000000000000001</v>
      </c>
      <c r="G266" s="238">
        <v>1.0499999999999998</v>
      </c>
      <c r="H266" s="239">
        <v>0.89999999999999991</v>
      </c>
      <c r="I266" s="236">
        <v>0</v>
      </c>
    </row>
    <row r="267" spans="1:9" x14ac:dyDescent="0.2">
      <c r="A267" s="170" t="s">
        <v>316</v>
      </c>
      <c r="B267" s="237">
        <v>0.7</v>
      </c>
      <c r="C267" s="238">
        <v>0.64999999999999991</v>
      </c>
      <c r="D267" s="238">
        <v>1.3000000000000003</v>
      </c>
      <c r="E267" s="238">
        <v>1.2</v>
      </c>
      <c r="F267" s="238">
        <v>1.1000000000000001</v>
      </c>
      <c r="G267" s="238">
        <v>1.0499999999999998</v>
      </c>
      <c r="H267" s="239">
        <v>0.89999999999999991</v>
      </c>
      <c r="I267" s="236">
        <v>0</v>
      </c>
    </row>
    <row r="268" spans="1:9" x14ac:dyDescent="0.2">
      <c r="A268" s="170" t="s">
        <v>317</v>
      </c>
      <c r="B268" s="237">
        <v>0.5</v>
      </c>
      <c r="C268" s="238">
        <v>0.5</v>
      </c>
      <c r="D268" s="238">
        <v>1.3000000000000003</v>
      </c>
      <c r="E268" s="238">
        <v>1.2</v>
      </c>
      <c r="F268" s="238">
        <v>1.1000000000000001</v>
      </c>
      <c r="G268" s="238">
        <v>1.0499999999999998</v>
      </c>
      <c r="H268" s="239">
        <v>0.89999999999999991</v>
      </c>
      <c r="I268" s="236">
        <v>97</v>
      </c>
    </row>
    <row r="269" spans="1:9" x14ac:dyDescent="0.2">
      <c r="A269" s="170" t="s">
        <v>318</v>
      </c>
      <c r="B269" s="237">
        <v>0.5</v>
      </c>
      <c r="C269" s="238">
        <v>0.5</v>
      </c>
      <c r="D269" s="238">
        <v>1.3000000000000003</v>
      </c>
      <c r="E269" s="238">
        <v>1.2</v>
      </c>
      <c r="F269" s="238">
        <v>1.1000000000000001</v>
      </c>
      <c r="G269" s="238">
        <v>1.0499999999999998</v>
      </c>
      <c r="H269" s="239">
        <v>0.89999999999999991</v>
      </c>
      <c r="I269" s="236">
        <v>697</v>
      </c>
    </row>
    <row r="270" spans="1:9" x14ac:dyDescent="0.2">
      <c r="A270" s="170" t="s">
        <v>319</v>
      </c>
      <c r="B270" s="237">
        <v>0.5</v>
      </c>
      <c r="C270" s="238">
        <v>0.5</v>
      </c>
      <c r="D270" s="238">
        <v>1.3000000000000003</v>
      </c>
      <c r="E270" s="238">
        <v>1.2</v>
      </c>
      <c r="F270" s="238">
        <v>1.1000000000000001</v>
      </c>
      <c r="G270" s="238">
        <v>1.0499999999999998</v>
      </c>
      <c r="H270" s="239">
        <v>0.89999999999999991</v>
      </c>
      <c r="I270" s="236">
        <v>200</v>
      </c>
    </row>
    <row r="271" spans="1:9" x14ac:dyDescent="0.2">
      <c r="A271" s="170" t="s">
        <v>320</v>
      </c>
      <c r="B271" s="237">
        <v>1</v>
      </c>
      <c r="C271" s="238">
        <v>1.2</v>
      </c>
      <c r="D271" s="238">
        <v>1.85</v>
      </c>
      <c r="E271" s="238">
        <v>1.7</v>
      </c>
      <c r="F271" s="238">
        <v>1.5</v>
      </c>
      <c r="G271" s="238">
        <v>1.3000000000000003</v>
      </c>
      <c r="H271" s="239">
        <v>1.2000000000000002</v>
      </c>
      <c r="I271" s="236">
        <v>237</v>
      </c>
    </row>
    <row r="272" spans="1:9" x14ac:dyDescent="0.2">
      <c r="A272" s="170" t="s">
        <v>321</v>
      </c>
      <c r="B272" s="237">
        <v>3.3</v>
      </c>
      <c r="C272" s="238">
        <v>2.4500000000000002</v>
      </c>
      <c r="D272" s="238">
        <v>1.4</v>
      </c>
      <c r="E272" s="238">
        <v>1.2</v>
      </c>
      <c r="F272" s="238">
        <v>1.1000000000000001</v>
      </c>
      <c r="G272" s="238">
        <v>1.0499999999999998</v>
      </c>
      <c r="H272" s="239">
        <v>0.89999999999999991</v>
      </c>
      <c r="I272" s="236">
        <v>1565</v>
      </c>
    </row>
    <row r="273" spans="1:9" x14ac:dyDescent="0.2">
      <c r="A273" s="170" t="s">
        <v>322</v>
      </c>
      <c r="B273" s="237">
        <v>3.3</v>
      </c>
      <c r="C273" s="238">
        <v>3</v>
      </c>
      <c r="D273" s="238">
        <v>3.1</v>
      </c>
      <c r="E273" s="238">
        <v>3</v>
      </c>
      <c r="F273" s="238">
        <v>2.9000000000000004</v>
      </c>
      <c r="G273" s="238">
        <v>2.8</v>
      </c>
      <c r="H273" s="239">
        <v>3</v>
      </c>
      <c r="I273" s="236">
        <v>500</v>
      </c>
    </row>
    <row r="274" spans="1:9" x14ac:dyDescent="0.2">
      <c r="A274" s="170" t="s">
        <v>323</v>
      </c>
      <c r="B274" s="237">
        <v>3.3</v>
      </c>
      <c r="C274" s="238">
        <v>3</v>
      </c>
      <c r="D274" s="238">
        <v>3.1</v>
      </c>
      <c r="E274" s="238">
        <v>3</v>
      </c>
      <c r="F274" s="238">
        <v>2.8000000000000003</v>
      </c>
      <c r="G274" s="238">
        <v>2.7</v>
      </c>
      <c r="H274" s="239">
        <v>3</v>
      </c>
      <c r="I274" s="236">
        <v>795</v>
      </c>
    </row>
    <row r="275" spans="1:9" x14ac:dyDescent="0.2">
      <c r="A275" s="170" t="s">
        <v>324</v>
      </c>
      <c r="B275" s="237">
        <v>0.59999999999999987</v>
      </c>
      <c r="C275" s="238">
        <v>0.59999999999999987</v>
      </c>
      <c r="D275" s="238">
        <v>3.05</v>
      </c>
      <c r="E275" s="238">
        <v>1.2</v>
      </c>
      <c r="F275" s="238">
        <v>1</v>
      </c>
      <c r="G275" s="238">
        <v>0.95000000000000018</v>
      </c>
      <c r="H275" s="239">
        <v>0.79999999999999982</v>
      </c>
      <c r="I275" s="236">
        <v>710</v>
      </c>
    </row>
    <row r="276" spans="1:9" x14ac:dyDescent="0.2">
      <c r="A276" s="170" t="s">
        <v>325</v>
      </c>
      <c r="B276" s="237">
        <v>0.39999999999999991</v>
      </c>
      <c r="C276" s="238">
        <v>0.39999999999999991</v>
      </c>
      <c r="D276" s="238">
        <v>3.05</v>
      </c>
      <c r="E276" s="238">
        <v>1.2</v>
      </c>
      <c r="F276" s="238">
        <v>1</v>
      </c>
      <c r="G276" s="238">
        <v>0.85000000000000009</v>
      </c>
      <c r="H276" s="239">
        <v>0.79999999999999982</v>
      </c>
      <c r="I276" s="236">
        <v>841</v>
      </c>
    </row>
    <row r="277" spans="1:9" x14ac:dyDescent="0.2">
      <c r="A277" s="170" t="s">
        <v>326</v>
      </c>
      <c r="B277" s="237">
        <v>0.19999999999999996</v>
      </c>
      <c r="C277" s="238">
        <v>0.19999999999999996</v>
      </c>
      <c r="D277" s="238">
        <v>3.05</v>
      </c>
      <c r="E277" s="238">
        <v>1.2</v>
      </c>
      <c r="F277" s="238">
        <v>1</v>
      </c>
      <c r="G277" s="238">
        <v>0.85000000000000009</v>
      </c>
      <c r="H277" s="239">
        <v>0.79999999999999982</v>
      </c>
      <c r="I277" s="236">
        <v>310</v>
      </c>
    </row>
    <row r="278" spans="1:9" x14ac:dyDescent="0.2">
      <c r="A278" s="170" t="s">
        <v>327</v>
      </c>
      <c r="B278" s="237">
        <v>0.29999999999999993</v>
      </c>
      <c r="C278" s="238">
        <v>0.30000000000000004</v>
      </c>
      <c r="D278" s="238">
        <v>3.05</v>
      </c>
      <c r="E278" s="238">
        <v>1.2</v>
      </c>
      <c r="F278" s="238">
        <v>1</v>
      </c>
      <c r="G278" s="238">
        <v>0.85000000000000009</v>
      </c>
      <c r="H278" s="239">
        <v>0.79999999999999982</v>
      </c>
      <c r="I278" s="236">
        <v>0</v>
      </c>
    </row>
    <row r="279" spans="1:9" x14ac:dyDescent="0.2">
      <c r="A279" s="170" t="s">
        <v>328</v>
      </c>
      <c r="B279" s="237">
        <v>0.29999999999999993</v>
      </c>
      <c r="C279" s="238">
        <v>0.30000000000000004</v>
      </c>
      <c r="D279" s="238">
        <v>3.05</v>
      </c>
      <c r="E279" s="238">
        <v>1.2</v>
      </c>
      <c r="F279" s="238">
        <v>1.1000000000000001</v>
      </c>
      <c r="G279" s="238">
        <v>1.0499999999999998</v>
      </c>
      <c r="H279" s="239">
        <v>0.89999999999999991</v>
      </c>
      <c r="I279" s="236">
        <v>0</v>
      </c>
    </row>
    <row r="280" spans="1:9" x14ac:dyDescent="0.2">
      <c r="A280" s="170" t="s">
        <v>329</v>
      </c>
      <c r="B280" s="237">
        <v>0.19999999999999996</v>
      </c>
      <c r="C280" s="238">
        <v>0.30000000000000004</v>
      </c>
      <c r="D280" s="238">
        <v>2.8499999999999996</v>
      </c>
      <c r="E280" s="238">
        <v>1.2</v>
      </c>
      <c r="F280" s="238">
        <v>1.1000000000000001</v>
      </c>
      <c r="G280" s="238">
        <v>1.0499999999999998</v>
      </c>
      <c r="H280" s="239">
        <v>0.89999999999999991</v>
      </c>
      <c r="I280" s="236">
        <v>0</v>
      </c>
    </row>
    <row r="281" spans="1:9" x14ac:dyDescent="0.2">
      <c r="A281" s="170" t="s">
        <v>330</v>
      </c>
      <c r="B281" s="237">
        <v>0.19999999999999996</v>
      </c>
      <c r="C281" s="238">
        <v>0.30000000000000004</v>
      </c>
      <c r="D281" s="238">
        <v>2.8499999999999996</v>
      </c>
      <c r="E281" s="238">
        <v>1.2</v>
      </c>
      <c r="F281" s="238">
        <v>1</v>
      </c>
      <c r="G281" s="238">
        <v>0.85000000000000009</v>
      </c>
      <c r="H281" s="239">
        <v>0.79999999999999982</v>
      </c>
      <c r="I281" s="236">
        <v>0</v>
      </c>
    </row>
    <row r="282" spans="1:9" x14ac:dyDescent="0.2">
      <c r="A282" s="170" t="s">
        <v>331</v>
      </c>
      <c r="B282" s="237">
        <v>0.19999999999999996</v>
      </c>
      <c r="C282" s="238">
        <v>0.30000000000000004</v>
      </c>
      <c r="D282" s="238">
        <v>2.8499999999999996</v>
      </c>
      <c r="E282" s="238">
        <v>1.2</v>
      </c>
      <c r="F282" s="238">
        <v>1</v>
      </c>
      <c r="G282" s="238">
        <v>0.85000000000000009</v>
      </c>
      <c r="H282" s="239">
        <v>0.79999999999999982</v>
      </c>
      <c r="I282" s="236">
        <v>1300</v>
      </c>
    </row>
    <row r="283" spans="1:9" x14ac:dyDescent="0.2">
      <c r="A283" s="170" t="s">
        <v>332</v>
      </c>
      <c r="B283" s="237">
        <v>0.19999999999999996</v>
      </c>
      <c r="C283" s="238">
        <v>0.30000000000000004</v>
      </c>
      <c r="D283" s="238">
        <v>3.05</v>
      </c>
      <c r="E283" s="238">
        <v>1.2</v>
      </c>
      <c r="F283" s="238">
        <v>1.1000000000000001</v>
      </c>
      <c r="G283" s="238">
        <v>1.0499999999999998</v>
      </c>
      <c r="H283" s="239">
        <v>0.89999999999999991</v>
      </c>
      <c r="I283" s="236">
        <v>0</v>
      </c>
    </row>
    <row r="284" spans="1:9" x14ac:dyDescent="0.2">
      <c r="A284" s="170" t="s">
        <v>333</v>
      </c>
      <c r="B284" s="237">
        <v>0.19999999999999996</v>
      </c>
      <c r="C284" s="238">
        <v>0.30000000000000004</v>
      </c>
      <c r="D284" s="238">
        <v>3.05</v>
      </c>
      <c r="E284" s="238">
        <v>1.2</v>
      </c>
      <c r="F284" s="238">
        <v>1</v>
      </c>
      <c r="G284" s="238">
        <v>0.85000000000000009</v>
      </c>
      <c r="H284" s="239">
        <v>0.79999999999999982</v>
      </c>
      <c r="I284" s="236">
        <v>0</v>
      </c>
    </row>
    <row r="285" spans="1:9" x14ac:dyDescent="0.2">
      <c r="A285" s="170" t="s">
        <v>334</v>
      </c>
      <c r="B285" s="237">
        <v>0.19999999999999996</v>
      </c>
      <c r="C285" s="238">
        <v>0.30000000000000004</v>
      </c>
      <c r="D285" s="238">
        <v>3.05</v>
      </c>
      <c r="E285" s="238">
        <v>1.2</v>
      </c>
      <c r="F285" s="238">
        <v>1.1000000000000001</v>
      </c>
      <c r="G285" s="238">
        <v>1.0499999999999998</v>
      </c>
      <c r="H285" s="239">
        <v>0.89999999999999991</v>
      </c>
      <c r="I285" s="236">
        <v>0</v>
      </c>
    </row>
    <row r="286" spans="1:9" x14ac:dyDescent="0.2">
      <c r="A286" s="170" t="s">
        <v>335</v>
      </c>
      <c r="B286" s="237">
        <v>0.19999999999999996</v>
      </c>
      <c r="C286" s="238">
        <v>0.30000000000000004</v>
      </c>
      <c r="D286" s="238">
        <v>3.05</v>
      </c>
      <c r="E286" s="238">
        <v>1.2</v>
      </c>
      <c r="F286" s="238">
        <v>1.1000000000000001</v>
      </c>
      <c r="G286" s="238">
        <v>1.0499999999999998</v>
      </c>
      <c r="H286" s="239">
        <v>0.89999999999999991</v>
      </c>
      <c r="I286" s="236">
        <v>245</v>
      </c>
    </row>
    <row r="287" spans="1:9" x14ac:dyDescent="0.2">
      <c r="A287" s="170" t="s">
        <v>336</v>
      </c>
      <c r="B287" s="237">
        <v>0.19999999999999996</v>
      </c>
      <c r="C287" s="238">
        <v>0.25</v>
      </c>
      <c r="D287" s="238">
        <v>3.05</v>
      </c>
      <c r="E287" s="238">
        <v>1.2</v>
      </c>
      <c r="F287" s="238">
        <v>1.1000000000000001</v>
      </c>
      <c r="G287" s="238">
        <v>1.0499999999999998</v>
      </c>
      <c r="H287" s="239">
        <v>0.89999999999999991</v>
      </c>
      <c r="I287" s="236">
        <v>0</v>
      </c>
    </row>
    <row r="288" spans="1:9" x14ac:dyDescent="0.2">
      <c r="A288" s="170" t="s">
        <v>337</v>
      </c>
      <c r="B288" s="237">
        <v>0.10000000000000009</v>
      </c>
      <c r="C288" s="238">
        <v>0.30000000000000004</v>
      </c>
      <c r="D288" s="238">
        <v>3.05</v>
      </c>
      <c r="E288" s="238">
        <v>1.2</v>
      </c>
      <c r="F288" s="238">
        <v>1.1000000000000001</v>
      </c>
      <c r="G288" s="238">
        <v>1.0499999999999998</v>
      </c>
      <c r="H288" s="239">
        <v>0.89999999999999991</v>
      </c>
      <c r="I288" s="236">
        <v>280</v>
      </c>
    </row>
    <row r="289" spans="1:9" x14ac:dyDescent="0.2">
      <c r="A289" s="170" t="s">
        <v>338</v>
      </c>
      <c r="B289" s="237">
        <v>0.10000000000000009</v>
      </c>
      <c r="C289" s="238">
        <v>0.30000000000000004</v>
      </c>
      <c r="D289" s="238">
        <v>3.05</v>
      </c>
      <c r="E289" s="238">
        <v>1.2</v>
      </c>
      <c r="F289" s="238">
        <v>1.1000000000000001</v>
      </c>
      <c r="G289" s="238">
        <v>1.0499999999999998</v>
      </c>
      <c r="H289" s="239">
        <v>0.89999999999999991</v>
      </c>
      <c r="I289" s="236">
        <v>330</v>
      </c>
    </row>
    <row r="290" spans="1:9" x14ac:dyDescent="0.2">
      <c r="A290" s="170" t="s">
        <v>339</v>
      </c>
      <c r="B290" s="237">
        <v>0.10000000000000009</v>
      </c>
      <c r="C290" s="238">
        <v>0.30000000000000004</v>
      </c>
      <c r="D290" s="238">
        <v>3.05</v>
      </c>
      <c r="E290" s="238">
        <v>1.2</v>
      </c>
      <c r="F290" s="238">
        <v>1.1000000000000001</v>
      </c>
      <c r="G290" s="238">
        <v>1.0499999999999998</v>
      </c>
      <c r="H290" s="239">
        <v>0.89999999999999991</v>
      </c>
      <c r="I290" s="236">
        <v>630</v>
      </c>
    </row>
    <row r="291" spans="1:9" x14ac:dyDescent="0.2">
      <c r="A291" s="170" t="s">
        <v>340</v>
      </c>
      <c r="B291" s="237">
        <v>0.10000000000000009</v>
      </c>
      <c r="C291" s="238">
        <v>0.5</v>
      </c>
      <c r="D291" s="238">
        <v>3.05</v>
      </c>
      <c r="E291" s="238">
        <v>1.2</v>
      </c>
      <c r="F291" s="238">
        <v>1.1000000000000001</v>
      </c>
      <c r="G291" s="238">
        <v>1.0499999999999998</v>
      </c>
      <c r="H291" s="239">
        <v>1</v>
      </c>
      <c r="I291" s="236">
        <v>940</v>
      </c>
    </row>
    <row r="292" spans="1:9" x14ac:dyDescent="0.2">
      <c r="A292" s="170" t="s">
        <v>341</v>
      </c>
      <c r="B292" s="237">
        <v>0.10000000000000009</v>
      </c>
      <c r="C292" s="238">
        <v>0.5</v>
      </c>
      <c r="D292" s="238">
        <v>2.8499999999999996</v>
      </c>
      <c r="E292" s="238">
        <v>1.2</v>
      </c>
      <c r="F292" s="238">
        <v>1.1000000000000001</v>
      </c>
      <c r="G292" s="238">
        <v>1.1999999999999997</v>
      </c>
      <c r="H292" s="239">
        <v>1.4</v>
      </c>
      <c r="I292" s="236">
        <v>50</v>
      </c>
    </row>
    <row r="293" spans="1:9" x14ac:dyDescent="0.2">
      <c r="A293" s="170" t="s">
        <v>342</v>
      </c>
      <c r="B293" s="237">
        <v>0.10000000000000009</v>
      </c>
      <c r="C293" s="238">
        <v>0.5</v>
      </c>
      <c r="D293" s="238">
        <v>2.8</v>
      </c>
      <c r="E293" s="238">
        <v>1.0999999999999999</v>
      </c>
      <c r="F293" s="238">
        <v>1.1000000000000001</v>
      </c>
      <c r="G293" s="238">
        <v>1.0499999999999998</v>
      </c>
      <c r="H293" s="239">
        <v>0.89999999999999991</v>
      </c>
      <c r="I293" s="236">
        <v>250</v>
      </c>
    </row>
    <row r="294" spans="1:9" x14ac:dyDescent="0.2">
      <c r="A294" s="170" t="s">
        <v>343</v>
      </c>
      <c r="B294" s="237">
        <v>0.10000000000000009</v>
      </c>
      <c r="C294" s="238">
        <v>0.5</v>
      </c>
      <c r="D294" s="238">
        <v>3.05</v>
      </c>
      <c r="E294" s="238">
        <v>1.2</v>
      </c>
      <c r="F294" s="238">
        <v>1.1000000000000001</v>
      </c>
      <c r="G294" s="238">
        <v>1.0499999999999998</v>
      </c>
      <c r="H294" s="239">
        <v>1</v>
      </c>
      <c r="I294" s="236">
        <v>60</v>
      </c>
    </row>
    <row r="295" spans="1:9" x14ac:dyDescent="0.2">
      <c r="A295" s="170" t="s">
        <v>344</v>
      </c>
      <c r="B295" s="237">
        <v>0.10000000000000009</v>
      </c>
      <c r="C295" s="238">
        <v>0.5</v>
      </c>
      <c r="D295" s="238">
        <v>3.05</v>
      </c>
      <c r="E295" s="238">
        <v>1.2</v>
      </c>
      <c r="F295" s="238">
        <v>1.1000000000000001</v>
      </c>
      <c r="G295" s="238">
        <v>1.0499999999999998</v>
      </c>
      <c r="H295" s="239">
        <v>1</v>
      </c>
      <c r="I295" s="236">
        <v>620</v>
      </c>
    </row>
    <row r="296" spans="1:9" x14ac:dyDescent="0.2">
      <c r="A296" s="170" t="s">
        <v>345</v>
      </c>
      <c r="B296" s="237">
        <v>0.10000000000000009</v>
      </c>
      <c r="C296" s="238">
        <v>0.5</v>
      </c>
      <c r="D296" s="238">
        <v>3</v>
      </c>
      <c r="E296" s="238">
        <v>1.0999999999999999</v>
      </c>
      <c r="F296" s="238">
        <v>1.1000000000000001</v>
      </c>
      <c r="G296" s="238">
        <v>1.0499999999999998</v>
      </c>
      <c r="H296" s="239">
        <v>0.89999999999999991</v>
      </c>
      <c r="I296" s="236">
        <v>645</v>
      </c>
    </row>
    <row r="297" spans="1:9" x14ac:dyDescent="0.2">
      <c r="A297" s="170" t="s">
        <v>346</v>
      </c>
      <c r="B297" s="237">
        <v>0.10000000000000009</v>
      </c>
      <c r="C297" s="238">
        <v>0.5</v>
      </c>
      <c r="D297" s="238">
        <v>3.05</v>
      </c>
      <c r="E297" s="238">
        <v>1.2</v>
      </c>
      <c r="F297" s="238">
        <v>1.1000000000000001</v>
      </c>
      <c r="G297" s="238">
        <v>1.0499999999999998</v>
      </c>
      <c r="H297" s="239">
        <v>0.89999999999999991</v>
      </c>
      <c r="I297" s="236">
        <v>200</v>
      </c>
    </row>
    <row r="298" spans="1:9" x14ac:dyDescent="0.2">
      <c r="A298" s="170" t="s">
        <v>347</v>
      </c>
      <c r="B298" s="237">
        <v>0.10000000000000009</v>
      </c>
      <c r="C298" s="238">
        <v>0.5</v>
      </c>
      <c r="D298" s="238">
        <v>0.55000000000000004</v>
      </c>
      <c r="E298" s="238">
        <v>0.59999999999999987</v>
      </c>
      <c r="F298" s="238">
        <v>0.69999999999999973</v>
      </c>
      <c r="G298" s="238">
        <v>0.70000000000000018</v>
      </c>
      <c r="H298" s="239">
        <v>0.79999999999999982</v>
      </c>
      <c r="I298" s="236">
        <v>49</v>
      </c>
    </row>
    <row r="299" spans="1:9" x14ac:dyDescent="0.2">
      <c r="A299" s="170" t="s">
        <v>348</v>
      </c>
      <c r="B299" s="237">
        <v>0.10000000000000009</v>
      </c>
      <c r="C299" s="238">
        <v>0.19999999999999996</v>
      </c>
      <c r="D299" s="238">
        <v>3.05</v>
      </c>
      <c r="E299" s="238">
        <v>1.2</v>
      </c>
      <c r="F299" s="238">
        <v>1.1000000000000001</v>
      </c>
      <c r="G299" s="238">
        <v>1.0499999999999998</v>
      </c>
      <c r="H299" s="239">
        <v>0.89999999999999991</v>
      </c>
      <c r="I299" s="236">
        <v>0</v>
      </c>
    </row>
    <row r="300" spans="1:9" x14ac:dyDescent="0.2">
      <c r="A300" s="170" t="s">
        <v>349</v>
      </c>
      <c r="B300" s="237">
        <v>0.10000000000000009</v>
      </c>
      <c r="C300" s="238">
        <v>0.19999999999999996</v>
      </c>
      <c r="D300" s="238">
        <v>3.05</v>
      </c>
      <c r="E300" s="238">
        <v>1.2</v>
      </c>
      <c r="F300" s="238">
        <v>1.1000000000000001</v>
      </c>
      <c r="G300" s="238">
        <v>1.0499999999999998</v>
      </c>
      <c r="H300" s="239">
        <v>0.89999999999999991</v>
      </c>
      <c r="I300" s="236">
        <v>209</v>
      </c>
    </row>
    <row r="301" spans="1:9" x14ac:dyDescent="0.2">
      <c r="A301" s="170" t="s">
        <v>350</v>
      </c>
      <c r="B301" s="237">
        <v>0.10000000000000009</v>
      </c>
      <c r="C301" s="238">
        <v>0.19999999999999996</v>
      </c>
      <c r="D301" s="238">
        <v>3.05</v>
      </c>
      <c r="E301" s="238">
        <v>1.2</v>
      </c>
      <c r="F301" s="238">
        <v>1.1000000000000001</v>
      </c>
      <c r="G301" s="238">
        <v>1.0499999999999998</v>
      </c>
      <c r="H301" s="239">
        <v>0.89999999999999991</v>
      </c>
      <c r="I301" s="236">
        <v>1612</v>
      </c>
    </row>
    <row r="302" spans="1:9" x14ac:dyDescent="0.2">
      <c r="A302" s="170" t="s">
        <v>351</v>
      </c>
      <c r="B302" s="237">
        <v>0.10000000000000009</v>
      </c>
      <c r="C302" s="238">
        <v>0.19999999999999996</v>
      </c>
      <c r="D302" s="238">
        <v>3</v>
      </c>
      <c r="E302" s="238">
        <v>1.0999999999999999</v>
      </c>
      <c r="F302" s="238">
        <v>1.1000000000000001</v>
      </c>
      <c r="G302" s="238">
        <v>1.0499999999999998</v>
      </c>
      <c r="H302" s="239">
        <v>0.89999999999999991</v>
      </c>
      <c r="I302" s="236">
        <v>30</v>
      </c>
    </row>
    <row r="303" spans="1:9" x14ac:dyDescent="0.2">
      <c r="A303" s="170" t="s">
        <v>352</v>
      </c>
      <c r="B303" s="237">
        <v>0.10000000000000009</v>
      </c>
      <c r="C303" s="238">
        <v>0.19999999999999996</v>
      </c>
      <c r="D303" s="238">
        <v>3</v>
      </c>
      <c r="E303" s="238">
        <v>1.0999999999999999</v>
      </c>
      <c r="F303" s="238">
        <v>1.1000000000000001</v>
      </c>
      <c r="G303" s="238">
        <v>1.0499999999999998</v>
      </c>
      <c r="H303" s="239">
        <v>0.89999999999999991</v>
      </c>
      <c r="I303" s="236">
        <v>140</v>
      </c>
    </row>
    <row r="304" spans="1:9" x14ac:dyDescent="0.2">
      <c r="A304" s="170" t="s">
        <v>353</v>
      </c>
      <c r="B304" s="237">
        <v>0.10000000000000009</v>
      </c>
      <c r="C304" s="238">
        <v>0.19999999999999996</v>
      </c>
      <c r="D304" s="238">
        <v>3</v>
      </c>
      <c r="E304" s="238">
        <v>1.0999999999999999</v>
      </c>
      <c r="F304" s="238">
        <v>1.1000000000000001</v>
      </c>
      <c r="G304" s="238">
        <v>1.0499999999999998</v>
      </c>
      <c r="H304" s="239">
        <v>0.89999999999999991</v>
      </c>
      <c r="I304" s="236">
        <v>151</v>
      </c>
    </row>
    <row r="305" spans="1:9" x14ac:dyDescent="0.2">
      <c r="A305" s="170" t="s">
        <v>354</v>
      </c>
      <c r="B305" s="237">
        <v>0.19999999999999996</v>
      </c>
      <c r="C305" s="238">
        <v>0.19999999999999996</v>
      </c>
      <c r="D305" s="238">
        <v>3</v>
      </c>
      <c r="E305" s="238">
        <v>1.0999999999999999</v>
      </c>
      <c r="F305" s="238">
        <v>1.1000000000000001</v>
      </c>
      <c r="G305" s="238">
        <v>1.0499999999999998</v>
      </c>
      <c r="H305" s="239">
        <v>0.89999999999999991</v>
      </c>
      <c r="I305" s="236">
        <v>542</v>
      </c>
    </row>
    <row r="306" spans="1:9" x14ac:dyDescent="0.2">
      <c r="A306" s="170" t="s">
        <v>355</v>
      </c>
      <c r="B306" s="237">
        <v>0.10000000000000009</v>
      </c>
      <c r="C306" s="238">
        <v>0.19999999999999996</v>
      </c>
      <c r="D306" s="238">
        <v>3</v>
      </c>
      <c r="E306" s="238">
        <v>1.0999999999999999</v>
      </c>
      <c r="F306" s="238">
        <v>1.1000000000000001</v>
      </c>
      <c r="G306" s="238">
        <v>1.0499999999999998</v>
      </c>
      <c r="H306" s="239">
        <v>0.89999999999999991</v>
      </c>
      <c r="I306" s="236">
        <v>0</v>
      </c>
    </row>
    <row r="307" spans="1:9" x14ac:dyDescent="0.2">
      <c r="A307" s="170" t="s">
        <v>356</v>
      </c>
      <c r="B307" s="237">
        <v>0.10000000000000009</v>
      </c>
      <c r="C307" s="238">
        <v>0.19999999999999996</v>
      </c>
      <c r="D307" s="238">
        <v>0.30000000000000004</v>
      </c>
      <c r="E307" s="238">
        <v>0.49999999999999978</v>
      </c>
      <c r="F307" s="238">
        <v>0.70000000000000018</v>
      </c>
      <c r="G307" s="238">
        <v>0.79999999999999982</v>
      </c>
      <c r="H307" s="239">
        <v>0.79999999999999982</v>
      </c>
      <c r="I307" s="236">
        <v>310</v>
      </c>
    </row>
    <row r="308" spans="1:9" x14ac:dyDescent="0.2">
      <c r="A308" s="170" t="s">
        <v>357</v>
      </c>
      <c r="B308" s="237">
        <v>0.10000000000000009</v>
      </c>
      <c r="C308" s="238">
        <v>0.39999999999999991</v>
      </c>
      <c r="D308" s="238">
        <v>0.5</v>
      </c>
      <c r="E308" s="238">
        <v>0.99999999999999978</v>
      </c>
      <c r="F308" s="238">
        <v>1.5</v>
      </c>
      <c r="G308" s="238">
        <v>1.4</v>
      </c>
      <c r="H308" s="239">
        <v>1.2999999999999998</v>
      </c>
      <c r="I308" s="236">
        <v>0</v>
      </c>
    </row>
    <row r="309" spans="1:9" x14ac:dyDescent="0.2">
      <c r="A309" s="170" t="s">
        <v>358</v>
      </c>
      <c r="B309" s="237">
        <v>0.10000000000000009</v>
      </c>
      <c r="C309" s="238">
        <v>0.39999999999999991</v>
      </c>
      <c r="D309" s="238">
        <v>0.5</v>
      </c>
      <c r="E309" s="238">
        <v>1.03</v>
      </c>
      <c r="F309" s="238">
        <v>1.5299999999999998</v>
      </c>
      <c r="G309" s="238">
        <v>1.4099999999999997</v>
      </c>
      <c r="H309" s="239">
        <v>1.33</v>
      </c>
      <c r="I309" s="236">
        <v>170</v>
      </c>
    </row>
    <row r="310" spans="1:9" x14ac:dyDescent="0.2">
      <c r="A310" s="170" t="s">
        <v>359</v>
      </c>
      <c r="B310" s="237">
        <v>0.10000000000000009</v>
      </c>
      <c r="C310" s="238">
        <v>0.39999999999999991</v>
      </c>
      <c r="D310" s="238">
        <v>0.39999999999999991</v>
      </c>
      <c r="E310" s="238">
        <v>0.89999999999999991</v>
      </c>
      <c r="F310" s="238">
        <v>1.2999999999999998</v>
      </c>
      <c r="G310" s="238">
        <v>1.1000000000000001</v>
      </c>
      <c r="H310" s="239">
        <v>1</v>
      </c>
      <c r="I310" s="236">
        <v>1092</v>
      </c>
    </row>
    <row r="311" spans="1:9" x14ac:dyDescent="0.2">
      <c r="A311" s="170" t="s">
        <v>360</v>
      </c>
      <c r="B311" s="237">
        <v>0.10000000000000009</v>
      </c>
      <c r="C311" s="238">
        <v>0.39999999999999991</v>
      </c>
      <c r="D311" s="238">
        <v>0.5</v>
      </c>
      <c r="E311" s="238">
        <v>1.03</v>
      </c>
      <c r="F311" s="238">
        <v>1.5299999999999998</v>
      </c>
      <c r="G311" s="238">
        <v>1.4</v>
      </c>
      <c r="H311" s="239">
        <v>1.33</v>
      </c>
      <c r="I311" s="236">
        <v>0</v>
      </c>
    </row>
    <row r="312" spans="1:9" x14ac:dyDescent="0.2">
      <c r="A312" s="226">
        <v>42552</v>
      </c>
      <c r="B312" s="237">
        <v>0.10000000000000009</v>
      </c>
      <c r="C312" s="238">
        <v>0.39999999999999991</v>
      </c>
      <c r="D312" s="238">
        <v>0.5</v>
      </c>
      <c r="E312" s="238">
        <v>1.03</v>
      </c>
      <c r="F312" s="238">
        <v>1.5299999999999998</v>
      </c>
      <c r="G312" s="238">
        <v>1.4</v>
      </c>
      <c r="H312" s="239">
        <v>1.33</v>
      </c>
      <c r="I312" s="236">
        <v>0</v>
      </c>
    </row>
    <row r="313" spans="1:9" x14ac:dyDescent="0.2">
      <c r="A313" s="226">
        <v>42555</v>
      </c>
      <c r="B313" s="237">
        <v>0.10000000000000009</v>
      </c>
      <c r="C313" s="238">
        <v>0.39999999999999991</v>
      </c>
      <c r="D313" s="238">
        <v>0.39999999999999991</v>
      </c>
      <c r="E313" s="238">
        <v>0.93000000000000016</v>
      </c>
      <c r="F313" s="238">
        <v>1.23</v>
      </c>
      <c r="G313" s="238">
        <v>1.1000000000000001</v>
      </c>
      <c r="H313" s="239">
        <v>1.0300000000000002</v>
      </c>
      <c r="I313" s="236">
        <v>470</v>
      </c>
    </row>
    <row r="314" spans="1:9" x14ac:dyDescent="0.2">
      <c r="A314" s="226">
        <v>42557</v>
      </c>
      <c r="B314" s="237">
        <v>0.10000000000000009</v>
      </c>
      <c r="C314" s="238">
        <v>0.19999999999999996</v>
      </c>
      <c r="D314" s="238">
        <v>0.5</v>
      </c>
      <c r="E314" s="238">
        <v>0.49999999999999978</v>
      </c>
      <c r="F314" s="238">
        <v>0.60000000000000009</v>
      </c>
      <c r="G314" s="238">
        <v>0.79999999999999982</v>
      </c>
      <c r="H314" s="239">
        <v>0.79999999999999982</v>
      </c>
      <c r="I314" s="236">
        <v>1362</v>
      </c>
    </row>
    <row r="315" spans="1:9" x14ac:dyDescent="0.2">
      <c r="A315" s="226">
        <v>42558</v>
      </c>
      <c r="B315" s="237">
        <v>0.10000000000000009</v>
      </c>
      <c r="C315" s="238">
        <v>0.39999999999999991</v>
      </c>
      <c r="D315" s="238">
        <v>0.5</v>
      </c>
      <c r="E315" s="238">
        <v>1.03</v>
      </c>
      <c r="F315" s="238">
        <v>1.5299999999999998</v>
      </c>
      <c r="G315" s="238">
        <v>1.4</v>
      </c>
      <c r="H315" s="239">
        <v>1.33</v>
      </c>
      <c r="I315" s="236">
        <v>30</v>
      </c>
    </row>
    <row r="316" spans="1:9" x14ac:dyDescent="0.2">
      <c r="A316" s="226">
        <v>42559</v>
      </c>
      <c r="B316" s="237">
        <v>0.10000000000000009</v>
      </c>
      <c r="C316" s="238">
        <v>0.19999999999999996</v>
      </c>
      <c r="D316" s="238">
        <v>0.5</v>
      </c>
      <c r="E316" s="238">
        <v>0.49999999999999978</v>
      </c>
      <c r="F316" s="238">
        <v>0.60000000000000009</v>
      </c>
      <c r="G316" s="238">
        <v>0.79999999999999982</v>
      </c>
      <c r="H316" s="239">
        <v>0.79999999999999982</v>
      </c>
      <c r="I316" s="236">
        <v>0</v>
      </c>
    </row>
    <row r="317" spans="1:9" x14ac:dyDescent="0.2">
      <c r="A317" s="226">
        <v>42562</v>
      </c>
      <c r="B317" s="237">
        <v>0.10000000000000009</v>
      </c>
      <c r="C317" s="238">
        <v>0.19999999999999996</v>
      </c>
      <c r="D317" s="238">
        <v>0.5</v>
      </c>
      <c r="E317" s="238">
        <v>0.49999999999999978</v>
      </c>
      <c r="F317" s="238">
        <v>0.60000000000000009</v>
      </c>
      <c r="G317" s="238">
        <v>0.79999999999999982</v>
      </c>
      <c r="H317" s="239">
        <v>0.79999999999999982</v>
      </c>
      <c r="I317" s="236">
        <v>348</v>
      </c>
    </row>
    <row r="318" spans="1:9" x14ac:dyDescent="0.2">
      <c r="A318" s="226">
        <v>42563</v>
      </c>
      <c r="B318" s="237">
        <v>0.10000000000000009</v>
      </c>
      <c r="C318" s="238">
        <v>0.39999999999999991</v>
      </c>
      <c r="D318" s="238">
        <v>0.5</v>
      </c>
      <c r="E318" s="238">
        <v>1.03</v>
      </c>
      <c r="F318" s="238">
        <v>1.5299999999999998</v>
      </c>
      <c r="G318" s="238">
        <v>1.4099999999999997</v>
      </c>
      <c r="H318" s="239">
        <v>1.33</v>
      </c>
      <c r="I318" s="236">
        <v>170</v>
      </c>
    </row>
    <row r="319" spans="1:9" x14ac:dyDescent="0.2">
      <c r="A319" s="226">
        <v>42564</v>
      </c>
      <c r="B319" s="237">
        <v>0.10000000000000009</v>
      </c>
      <c r="C319" s="238">
        <v>0.19999999999999996</v>
      </c>
      <c r="D319" s="238">
        <v>0.5</v>
      </c>
      <c r="E319" s="238">
        <v>1.03</v>
      </c>
      <c r="F319" s="238">
        <v>1.5299999999999998</v>
      </c>
      <c r="G319" s="238">
        <v>1.4099999999999997</v>
      </c>
      <c r="H319" s="239">
        <v>1.33</v>
      </c>
      <c r="I319" s="236">
        <v>875</v>
      </c>
    </row>
    <row r="320" spans="1:9" x14ac:dyDescent="0.2">
      <c r="A320" s="226">
        <v>42565</v>
      </c>
      <c r="B320" s="237">
        <v>0.10000000000000009</v>
      </c>
      <c r="C320" s="238">
        <v>0.39999999999999991</v>
      </c>
      <c r="D320" s="238">
        <v>0.5</v>
      </c>
      <c r="E320" s="238">
        <v>1.03</v>
      </c>
      <c r="F320" s="238">
        <v>1.5299999999999998</v>
      </c>
      <c r="G320" s="238">
        <v>1.4099999999999997</v>
      </c>
      <c r="H320" s="239">
        <v>1.33</v>
      </c>
      <c r="I320" s="236">
        <v>30</v>
      </c>
    </row>
    <row r="321" spans="1:9" x14ac:dyDescent="0.2">
      <c r="A321" s="226">
        <v>42566</v>
      </c>
      <c r="B321" s="237">
        <v>0.10000000000000009</v>
      </c>
      <c r="C321" s="238">
        <v>0.39999999999999991</v>
      </c>
      <c r="D321" s="238">
        <v>0.5</v>
      </c>
      <c r="E321" s="238">
        <v>1.03</v>
      </c>
      <c r="F321" s="238">
        <v>1.5299999999999998</v>
      </c>
      <c r="G321" s="238">
        <v>1.4</v>
      </c>
      <c r="H321" s="239">
        <v>1.33</v>
      </c>
      <c r="I321" s="236">
        <v>18</v>
      </c>
    </row>
    <row r="322" spans="1:9" x14ac:dyDescent="0.2">
      <c r="A322" s="226">
        <v>42569</v>
      </c>
      <c r="B322" s="237">
        <v>0.10000000000000009</v>
      </c>
      <c r="C322" s="238">
        <v>0.39999999999999991</v>
      </c>
      <c r="D322" s="238">
        <v>0.5</v>
      </c>
      <c r="E322" s="238">
        <v>1.03</v>
      </c>
      <c r="F322" s="238">
        <v>1.5299999999999998</v>
      </c>
      <c r="G322" s="238">
        <v>1.4</v>
      </c>
      <c r="H322" s="239">
        <v>1.33</v>
      </c>
      <c r="I322" s="236">
        <v>48</v>
      </c>
    </row>
    <row r="323" spans="1:9" x14ac:dyDescent="0.2">
      <c r="A323" s="226">
        <v>42570</v>
      </c>
      <c r="B323" s="237">
        <v>0.10000000000000009</v>
      </c>
      <c r="C323" s="238">
        <v>0.39999999999999991</v>
      </c>
      <c r="D323" s="238">
        <v>0.7</v>
      </c>
      <c r="E323" s="238">
        <v>1.05</v>
      </c>
      <c r="F323" s="238">
        <v>1.5499999999999998</v>
      </c>
      <c r="G323" s="238">
        <v>1.4</v>
      </c>
      <c r="H323" s="239">
        <v>1.25</v>
      </c>
      <c r="I323" s="236">
        <v>0</v>
      </c>
    </row>
    <row r="324" spans="1:9" x14ac:dyDescent="0.2">
      <c r="A324" s="226">
        <v>42571</v>
      </c>
      <c r="B324" s="237">
        <v>0.10000000000000009</v>
      </c>
      <c r="C324" s="238">
        <v>0.39999999999999991</v>
      </c>
      <c r="D324" s="238">
        <v>0.5</v>
      </c>
      <c r="E324" s="238">
        <v>0.99999999999999978</v>
      </c>
      <c r="F324" s="238">
        <v>1.5</v>
      </c>
      <c r="G324" s="238">
        <v>1.4</v>
      </c>
      <c r="H324" s="239">
        <v>1.2999999999999998</v>
      </c>
      <c r="I324" s="236">
        <v>617</v>
      </c>
    </row>
    <row r="325" spans="1:9" x14ac:dyDescent="0.2">
      <c r="A325" s="226">
        <v>42572</v>
      </c>
      <c r="B325" s="237">
        <v>0.10000000000000009</v>
      </c>
      <c r="C325" s="238">
        <v>0.39999999999999991</v>
      </c>
      <c r="D325" s="238">
        <v>0.5</v>
      </c>
      <c r="E325" s="238">
        <v>0.99999999999999978</v>
      </c>
      <c r="F325" s="238">
        <v>1.5</v>
      </c>
      <c r="G325" s="238">
        <v>1.4</v>
      </c>
      <c r="H325" s="239">
        <v>1.35</v>
      </c>
      <c r="I325" s="236">
        <v>120</v>
      </c>
    </row>
    <row r="326" spans="1:9" x14ac:dyDescent="0.2">
      <c r="A326" s="226">
        <v>42573</v>
      </c>
      <c r="B326" s="237"/>
      <c r="C326" s="238"/>
      <c r="D326" s="238"/>
      <c r="E326" s="238"/>
      <c r="F326" s="238"/>
      <c r="G326" s="238"/>
      <c r="H326" s="239"/>
      <c r="I326" s="236">
        <v>198</v>
      </c>
    </row>
    <row r="327" spans="1:9" x14ac:dyDescent="0.2">
      <c r="A327" s="226">
        <v>42576</v>
      </c>
      <c r="B327" s="237">
        <v>0.10000000000000009</v>
      </c>
      <c r="C327" s="238">
        <v>0.19999999999999996</v>
      </c>
      <c r="D327" s="238">
        <v>0.5</v>
      </c>
      <c r="E327" s="238">
        <v>0.99999999999999978</v>
      </c>
      <c r="F327" s="238">
        <v>1.5</v>
      </c>
      <c r="G327" s="238">
        <v>1.4</v>
      </c>
      <c r="H327" s="239">
        <v>1.2999999999999998</v>
      </c>
      <c r="I327" s="236">
        <v>120</v>
      </c>
    </row>
    <row r="328" spans="1:9" x14ac:dyDescent="0.2">
      <c r="A328" s="226">
        <v>42577</v>
      </c>
      <c r="B328" s="237">
        <v>0.10000000000000009</v>
      </c>
      <c r="C328" s="238">
        <v>0.39999999999999991</v>
      </c>
      <c r="D328" s="238">
        <v>0.39999999999999991</v>
      </c>
      <c r="E328" s="238">
        <v>0.89999999999999991</v>
      </c>
      <c r="F328" s="238">
        <v>1.2000000000000002</v>
      </c>
      <c r="G328" s="238">
        <v>1.1000000000000001</v>
      </c>
      <c r="H328" s="239">
        <v>1.1499999999999999</v>
      </c>
      <c r="I328" s="236">
        <v>147</v>
      </c>
    </row>
    <row r="329" spans="1:9" x14ac:dyDescent="0.2">
      <c r="A329" s="226">
        <v>42578</v>
      </c>
      <c r="B329" s="237">
        <v>0.10000000000000009</v>
      </c>
      <c r="C329" s="238">
        <v>0.39999999999999991</v>
      </c>
      <c r="D329" s="238">
        <v>0.5</v>
      </c>
      <c r="E329" s="238">
        <v>0.99999999999999978</v>
      </c>
      <c r="F329" s="238">
        <v>1.5</v>
      </c>
      <c r="G329" s="238">
        <v>1.4</v>
      </c>
      <c r="H329" s="239">
        <v>1.35</v>
      </c>
      <c r="I329" s="236">
        <v>715</v>
      </c>
    </row>
    <row r="330" spans="1:9" x14ac:dyDescent="0.2">
      <c r="A330" s="226">
        <v>42579</v>
      </c>
      <c r="B330" s="237">
        <v>0.10000000000000009</v>
      </c>
      <c r="C330" s="238">
        <v>0.39999999999999991</v>
      </c>
      <c r="D330" s="238">
        <v>0.44999999999999996</v>
      </c>
      <c r="E330" s="238">
        <v>0.99999999999999978</v>
      </c>
      <c r="F330" s="238">
        <v>1.5299999999999998</v>
      </c>
      <c r="G330" s="238">
        <v>1.4099999999999997</v>
      </c>
      <c r="H330" s="239">
        <v>1.33</v>
      </c>
      <c r="I330" s="236">
        <v>0</v>
      </c>
    </row>
    <row r="331" spans="1:9" x14ac:dyDescent="0.2">
      <c r="A331" s="226">
        <v>42580</v>
      </c>
      <c r="B331" s="237">
        <v>0.10000000000000009</v>
      </c>
      <c r="C331" s="238">
        <v>0.39999999999999991</v>
      </c>
      <c r="D331" s="238">
        <v>0.5</v>
      </c>
      <c r="E331" s="238">
        <v>0.99999999999999978</v>
      </c>
      <c r="F331" s="238">
        <v>1.5</v>
      </c>
      <c r="G331" s="238">
        <v>1.4499999999999997</v>
      </c>
      <c r="H331" s="239">
        <v>1.35</v>
      </c>
      <c r="I331" s="236">
        <v>18</v>
      </c>
    </row>
    <row r="332" spans="1:9" x14ac:dyDescent="0.2">
      <c r="A332" s="226">
        <v>42583</v>
      </c>
      <c r="B332" s="237">
        <v>0.10000000000000009</v>
      </c>
      <c r="C332" s="238">
        <v>0.39999999999999991</v>
      </c>
      <c r="D332" s="238">
        <v>0.5</v>
      </c>
      <c r="E332" s="238">
        <v>0.99999999999999978</v>
      </c>
      <c r="F332" s="238">
        <v>1.5</v>
      </c>
      <c r="G332" s="238">
        <v>1.4</v>
      </c>
      <c r="H332" s="239">
        <v>1.2999999999999998</v>
      </c>
      <c r="I332" s="236">
        <v>0</v>
      </c>
    </row>
    <row r="333" spans="1:9" x14ac:dyDescent="0.2">
      <c r="A333" s="226">
        <v>42585</v>
      </c>
      <c r="B333" s="237">
        <v>0.10000000000000009</v>
      </c>
      <c r="C333" s="238">
        <v>0.39999999999999991</v>
      </c>
      <c r="D333" s="238">
        <v>0.44999999999999996</v>
      </c>
      <c r="E333" s="238">
        <v>0.99999999999999978</v>
      </c>
      <c r="F333" s="238">
        <v>1.5</v>
      </c>
      <c r="G333" s="238">
        <v>1.4</v>
      </c>
      <c r="H333" s="239">
        <v>1.35</v>
      </c>
      <c r="I333" s="236">
        <v>100</v>
      </c>
    </row>
    <row r="334" spans="1:9" x14ac:dyDescent="0.2">
      <c r="A334" s="226">
        <v>42586</v>
      </c>
      <c r="B334" s="237">
        <v>0.10000000000000009</v>
      </c>
      <c r="C334" s="238">
        <v>0.39999999999999991</v>
      </c>
      <c r="D334" s="238">
        <v>0.5</v>
      </c>
      <c r="E334" s="238">
        <v>0.99999999999999978</v>
      </c>
      <c r="F334" s="238">
        <v>1.5</v>
      </c>
      <c r="G334" s="238">
        <v>1.4</v>
      </c>
      <c r="H334" s="239">
        <v>1.2999999999999998</v>
      </c>
      <c r="I334" s="236">
        <v>0</v>
      </c>
    </row>
    <row r="335" spans="1:9" x14ac:dyDescent="0.2">
      <c r="A335" s="226">
        <v>42587</v>
      </c>
      <c r="B335" s="237">
        <v>0.10000000000000009</v>
      </c>
      <c r="C335" s="238">
        <v>0.39999999999999991</v>
      </c>
      <c r="D335" s="238">
        <v>0.5</v>
      </c>
      <c r="E335" s="238">
        <v>1.03</v>
      </c>
      <c r="F335" s="238">
        <v>1.5299999999999998</v>
      </c>
      <c r="G335" s="238">
        <v>1.4099999999999997</v>
      </c>
      <c r="H335" s="239">
        <v>1.33</v>
      </c>
      <c r="I335" s="236">
        <v>590</v>
      </c>
    </row>
    <row r="336" spans="1:9" x14ac:dyDescent="0.2">
      <c r="A336" s="226">
        <v>42590</v>
      </c>
      <c r="B336" s="237">
        <v>0.10000000000000009</v>
      </c>
      <c r="C336" s="238">
        <v>0.39999999999999991</v>
      </c>
      <c r="D336" s="238">
        <v>0.44999999999999996</v>
      </c>
      <c r="E336" s="238">
        <v>1.03</v>
      </c>
      <c r="F336" s="238">
        <v>1.5299999999999998</v>
      </c>
      <c r="G336" s="238">
        <v>1.4099999999999997</v>
      </c>
      <c r="H336" s="239">
        <v>1.33</v>
      </c>
      <c r="I336" s="236">
        <v>0</v>
      </c>
    </row>
    <row r="337" spans="1:9" x14ac:dyDescent="0.2">
      <c r="A337" s="226">
        <v>42591</v>
      </c>
      <c r="B337" s="237">
        <v>0.10000000000000009</v>
      </c>
      <c r="C337" s="238">
        <v>0.39999999999999991</v>
      </c>
      <c r="D337" s="238">
        <v>0.5</v>
      </c>
      <c r="E337" s="238">
        <v>1.03</v>
      </c>
      <c r="F337" s="238">
        <v>1.5</v>
      </c>
      <c r="G337" s="238">
        <v>1.4099999999999997</v>
      </c>
      <c r="H337" s="239">
        <v>1.33</v>
      </c>
      <c r="I337" s="236">
        <v>0</v>
      </c>
    </row>
    <row r="338" spans="1:9" x14ac:dyDescent="0.2">
      <c r="A338" s="226">
        <v>42592</v>
      </c>
      <c r="B338" s="237"/>
      <c r="C338" s="238"/>
      <c r="D338" s="238"/>
      <c r="E338" s="238"/>
      <c r="F338" s="238"/>
      <c r="G338" s="238"/>
      <c r="H338" s="239"/>
      <c r="I338" s="236">
        <v>715</v>
      </c>
    </row>
    <row r="339" spans="1:9" x14ac:dyDescent="0.2">
      <c r="A339" s="226">
        <v>42593</v>
      </c>
      <c r="B339" s="237">
        <v>0.10000000000000009</v>
      </c>
      <c r="C339" s="238">
        <v>0.39999999999999991</v>
      </c>
      <c r="D339" s="238">
        <v>0.5</v>
      </c>
      <c r="E339" s="238">
        <v>1.03</v>
      </c>
      <c r="F339" s="238">
        <v>1.5</v>
      </c>
      <c r="G339" s="238">
        <v>1.4099999999999997</v>
      </c>
      <c r="H339" s="239">
        <v>1.2999999999999998</v>
      </c>
      <c r="I339" s="236">
        <v>0</v>
      </c>
    </row>
    <row r="340" spans="1:9" x14ac:dyDescent="0.2">
      <c r="A340" s="226">
        <v>42594</v>
      </c>
      <c r="B340" s="237">
        <v>0.10000000000000009</v>
      </c>
      <c r="C340" s="238">
        <v>0.39999999999999991</v>
      </c>
      <c r="D340" s="238">
        <v>0.44999999999999996</v>
      </c>
      <c r="E340" s="238">
        <v>0.99999999999999978</v>
      </c>
      <c r="F340" s="238">
        <v>1.5</v>
      </c>
      <c r="G340" s="238">
        <v>1.4</v>
      </c>
      <c r="H340" s="239">
        <v>1.2999999999999998</v>
      </c>
      <c r="I340" s="236">
        <v>0</v>
      </c>
    </row>
    <row r="341" spans="1:9" x14ac:dyDescent="0.2">
      <c r="A341" s="226">
        <v>42597</v>
      </c>
      <c r="B341" s="237">
        <v>0.10000000000000009</v>
      </c>
      <c r="C341" s="238">
        <v>0.39999999999999991</v>
      </c>
      <c r="D341" s="238">
        <v>0.39999999999999991</v>
      </c>
      <c r="E341" s="238">
        <v>0.89999999999999991</v>
      </c>
      <c r="F341" s="238">
        <v>1.2999999999999998</v>
      </c>
      <c r="G341" s="238">
        <v>1.21</v>
      </c>
      <c r="H341" s="239">
        <v>1</v>
      </c>
      <c r="I341" s="236">
        <v>0</v>
      </c>
    </row>
    <row r="342" spans="1:9" x14ac:dyDescent="0.2">
      <c r="A342" s="226">
        <v>42598</v>
      </c>
      <c r="B342" s="237">
        <v>0.10000000000000009</v>
      </c>
      <c r="C342" s="238">
        <v>0.39999999999999991</v>
      </c>
      <c r="D342" s="238">
        <v>0.5</v>
      </c>
      <c r="E342" s="238">
        <v>0.99999999999999978</v>
      </c>
      <c r="F342" s="238">
        <v>1.5</v>
      </c>
      <c r="G342" s="238">
        <v>1.4</v>
      </c>
      <c r="H342" s="239">
        <v>1.2999999999999998</v>
      </c>
      <c r="I342" s="236">
        <v>0</v>
      </c>
    </row>
    <row r="343" spans="1:9" x14ac:dyDescent="0.2">
      <c r="A343" s="226">
        <v>42599</v>
      </c>
      <c r="B343" s="237">
        <v>0.10000000000000009</v>
      </c>
      <c r="C343" s="238">
        <v>0.39999999999999991</v>
      </c>
      <c r="D343" s="238">
        <v>0.5</v>
      </c>
      <c r="E343" s="238">
        <v>0.99999999999999978</v>
      </c>
      <c r="F343" s="238">
        <v>1.5</v>
      </c>
      <c r="G343" s="238">
        <v>1.4</v>
      </c>
      <c r="H343" s="239">
        <v>1.2999999999999998</v>
      </c>
      <c r="I343" s="236">
        <v>90</v>
      </c>
    </row>
    <row r="344" spans="1:9" x14ac:dyDescent="0.2">
      <c r="A344" s="226">
        <v>42600</v>
      </c>
      <c r="B344" s="237">
        <v>0.10000000000000009</v>
      </c>
      <c r="C344" s="238">
        <v>0.39999999999999991</v>
      </c>
      <c r="D344" s="238">
        <v>0.39999999999999991</v>
      </c>
      <c r="E344" s="238">
        <v>0.89999999999999991</v>
      </c>
      <c r="F344" s="238">
        <v>1.2999999999999998</v>
      </c>
      <c r="G344" s="238">
        <v>1.2000000000000002</v>
      </c>
      <c r="H344" s="239">
        <v>1.0999999999999996</v>
      </c>
      <c r="I344" s="236">
        <v>0</v>
      </c>
    </row>
    <row r="345" spans="1:9" x14ac:dyDescent="0.2">
      <c r="A345" s="226">
        <v>42601</v>
      </c>
      <c r="B345" s="237">
        <v>0.10000000000000009</v>
      </c>
      <c r="C345" s="238">
        <v>0.39999999999999991</v>
      </c>
      <c r="D345" s="238">
        <v>0.39999999999999991</v>
      </c>
      <c r="E345" s="238">
        <v>0.99999999999999978</v>
      </c>
      <c r="F345" s="238">
        <v>1.5299999999999998</v>
      </c>
      <c r="G345" s="238">
        <v>1.4099999999999997</v>
      </c>
      <c r="H345" s="239">
        <v>1.33</v>
      </c>
      <c r="I345" s="236">
        <v>150</v>
      </c>
    </row>
    <row r="346" spans="1:9" x14ac:dyDescent="0.2">
      <c r="A346" s="226">
        <v>42604</v>
      </c>
      <c r="B346" s="237">
        <v>0.10000000000000009</v>
      </c>
      <c r="C346" s="238">
        <v>0.39999999999999991</v>
      </c>
      <c r="D346" s="238">
        <v>0.39999999999999991</v>
      </c>
      <c r="E346" s="238">
        <v>0.89999999999999991</v>
      </c>
      <c r="F346" s="238">
        <v>1.4</v>
      </c>
      <c r="G346" s="238">
        <v>1.3000000000000003</v>
      </c>
      <c r="H346" s="239">
        <v>1.2999999999999998</v>
      </c>
      <c r="I346" s="236">
        <v>0</v>
      </c>
    </row>
    <row r="347" spans="1:9" x14ac:dyDescent="0.2">
      <c r="A347" s="226">
        <v>42605</v>
      </c>
      <c r="B347" s="237">
        <v>0.10000000000000009</v>
      </c>
      <c r="C347" s="238">
        <v>0.39999999999999991</v>
      </c>
      <c r="D347" s="238">
        <v>0.39999999999999991</v>
      </c>
      <c r="E347" s="238">
        <v>0.93000000000000016</v>
      </c>
      <c r="F347" s="238">
        <v>1.3299999999999996</v>
      </c>
      <c r="G347" s="238">
        <v>1.1200000000000001</v>
      </c>
      <c r="H347" s="239">
        <v>1.1299999999999999</v>
      </c>
      <c r="I347" s="236">
        <v>25</v>
      </c>
    </row>
    <row r="348" spans="1:9" x14ac:dyDescent="0.2">
      <c r="A348" s="226">
        <v>42606</v>
      </c>
      <c r="B348" s="237">
        <v>0.10000000000000009</v>
      </c>
      <c r="C348" s="238">
        <v>0.39999999999999991</v>
      </c>
      <c r="D348" s="238">
        <v>0.39999999999999991</v>
      </c>
      <c r="E348" s="238">
        <v>0.99999999999999978</v>
      </c>
      <c r="F348" s="238">
        <v>1.5299999999999998</v>
      </c>
      <c r="G348" s="238">
        <v>1.4099999999999997</v>
      </c>
      <c r="H348" s="239">
        <v>1.2999999999999998</v>
      </c>
      <c r="I348" s="236">
        <v>305</v>
      </c>
    </row>
    <row r="349" spans="1:9" x14ac:dyDescent="0.2">
      <c r="A349" s="226">
        <v>42607</v>
      </c>
      <c r="B349" s="237">
        <v>0.10000000000000009</v>
      </c>
      <c r="C349" s="238">
        <v>0.39999999999999991</v>
      </c>
      <c r="D349" s="238">
        <v>0.5</v>
      </c>
      <c r="E349" s="238">
        <v>0.99999999999999978</v>
      </c>
      <c r="F349" s="238">
        <v>1.5299999999999998</v>
      </c>
      <c r="G349" s="238">
        <v>1.4499999999999997</v>
      </c>
      <c r="H349" s="239">
        <v>1.33</v>
      </c>
      <c r="I349" s="236">
        <v>0</v>
      </c>
    </row>
    <row r="350" spans="1:9" x14ac:dyDescent="0.2">
      <c r="A350" s="226">
        <v>42608</v>
      </c>
      <c r="B350" s="237">
        <v>0.10000000000000009</v>
      </c>
      <c r="C350" s="238">
        <v>0.39999999999999991</v>
      </c>
      <c r="D350" s="238">
        <v>0.5</v>
      </c>
      <c r="E350" s="238">
        <v>1.05</v>
      </c>
      <c r="F350" s="238">
        <v>1.5299999999999998</v>
      </c>
      <c r="G350" s="238">
        <v>1.1499999999999999</v>
      </c>
      <c r="H350" s="239">
        <v>1.1499999999999999</v>
      </c>
      <c r="I350" s="236">
        <v>197</v>
      </c>
    </row>
    <row r="351" spans="1:9" x14ac:dyDescent="0.2">
      <c r="A351" s="226">
        <v>42611</v>
      </c>
      <c r="B351" s="237">
        <v>0.10000000000000009</v>
      </c>
      <c r="C351" s="238">
        <v>0.39999999999999991</v>
      </c>
      <c r="D351" s="238">
        <v>0.39999999999999991</v>
      </c>
      <c r="E351" s="238">
        <v>1.9</v>
      </c>
      <c r="F351" s="238">
        <v>1.4</v>
      </c>
      <c r="G351" s="238">
        <v>1.1000000000000001</v>
      </c>
      <c r="H351" s="239">
        <v>1</v>
      </c>
      <c r="I351" s="236">
        <v>198</v>
      </c>
    </row>
    <row r="352" spans="1:9" x14ac:dyDescent="0.2">
      <c r="A352" s="226">
        <v>42612</v>
      </c>
      <c r="B352" s="237">
        <v>0.10000000000000009</v>
      </c>
      <c r="C352" s="238">
        <v>0.39999999999999991</v>
      </c>
      <c r="D352" s="238">
        <v>0.39999999999999991</v>
      </c>
      <c r="E352" s="238">
        <v>0.89999999999999991</v>
      </c>
      <c r="F352" s="238">
        <v>1.3299999999999996</v>
      </c>
      <c r="G352" s="238">
        <v>1.1099999999999999</v>
      </c>
      <c r="H352" s="239">
        <v>1.0300000000000002</v>
      </c>
      <c r="I352" s="236">
        <v>443</v>
      </c>
    </row>
    <row r="353" spans="1:9" x14ac:dyDescent="0.2">
      <c r="A353" s="226">
        <v>42613</v>
      </c>
      <c r="B353" s="237">
        <v>0.10000000000000009</v>
      </c>
      <c r="C353" s="238">
        <v>5.0000000000000044E-2</v>
      </c>
      <c r="D353" s="238">
        <v>0.34999999999999987</v>
      </c>
      <c r="E353" s="238">
        <v>0.89999999999999991</v>
      </c>
      <c r="F353" s="238">
        <v>1.2000000000000002</v>
      </c>
      <c r="G353" s="238">
        <v>1.1000000000000001</v>
      </c>
      <c r="H353" s="239">
        <v>1</v>
      </c>
      <c r="I353" s="236">
        <v>448</v>
      </c>
    </row>
    <row r="354" spans="1:9" x14ac:dyDescent="0.2">
      <c r="A354" s="226">
        <v>42614</v>
      </c>
      <c r="B354" s="237">
        <v>0.10000000000000009</v>
      </c>
      <c r="C354" s="238">
        <v>0.39999999999999991</v>
      </c>
      <c r="D354" s="238">
        <v>0.39999999999999991</v>
      </c>
      <c r="E354" s="238">
        <v>0.89999999999999991</v>
      </c>
      <c r="F354" s="238">
        <v>1.2000000000000002</v>
      </c>
      <c r="G354" s="238">
        <v>1.1000000000000001</v>
      </c>
      <c r="H354" s="239">
        <v>1</v>
      </c>
      <c r="I354" s="236">
        <v>80</v>
      </c>
    </row>
    <row r="355" spans="1:9" x14ac:dyDescent="0.2">
      <c r="A355" s="226">
        <v>42615</v>
      </c>
      <c r="B355" s="237">
        <v>0.10000000000000009</v>
      </c>
      <c r="C355" s="238">
        <v>0.39999999999999991</v>
      </c>
      <c r="D355" s="238">
        <v>0.39999999999999991</v>
      </c>
      <c r="E355" s="238">
        <v>0.89999999999999991</v>
      </c>
      <c r="F355" s="238">
        <v>1.2000000000000002</v>
      </c>
      <c r="G355" s="238">
        <v>1.1000000000000001</v>
      </c>
      <c r="H355" s="239">
        <v>1</v>
      </c>
      <c r="I355" s="236">
        <v>300</v>
      </c>
    </row>
    <row r="356" spans="1:9" x14ac:dyDescent="0.2">
      <c r="A356" s="226">
        <v>42618</v>
      </c>
      <c r="B356" s="237">
        <v>0.10000000000000009</v>
      </c>
      <c r="C356" s="238">
        <v>0.19999999999999996</v>
      </c>
      <c r="D356" s="238">
        <v>0.30000000000000004</v>
      </c>
      <c r="E356" s="238">
        <v>0.29999999999999982</v>
      </c>
      <c r="F356" s="238">
        <v>0.30000000000000027</v>
      </c>
      <c r="G356" s="238">
        <v>0.39999999999999991</v>
      </c>
      <c r="H356" s="239">
        <v>0.40000000000000036</v>
      </c>
      <c r="I356" s="236">
        <v>510</v>
      </c>
    </row>
    <row r="357" spans="1:9" x14ac:dyDescent="0.2">
      <c r="A357" s="226">
        <v>42619</v>
      </c>
      <c r="B357" s="237">
        <v>0.10000000000000009</v>
      </c>
      <c r="C357" s="238">
        <v>0.19999999999999996</v>
      </c>
      <c r="D357" s="238">
        <v>0.30000000000000004</v>
      </c>
      <c r="E357" s="238">
        <v>0.29999999999999982</v>
      </c>
      <c r="F357" s="238">
        <v>0.30000000000000027</v>
      </c>
      <c r="G357" s="238">
        <v>0.39999999999999991</v>
      </c>
      <c r="H357" s="239">
        <v>0.40000000000000036</v>
      </c>
      <c r="I357" s="236">
        <v>0</v>
      </c>
    </row>
    <row r="358" spans="1:9" x14ac:dyDescent="0.2">
      <c r="A358" s="226">
        <v>42620</v>
      </c>
      <c r="B358" s="237">
        <v>0.10000000000000009</v>
      </c>
      <c r="C358" s="238">
        <v>0.39999999999999991</v>
      </c>
      <c r="D358" s="238">
        <v>0.5</v>
      </c>
      <c r="E358" s="238">
        <v>0.79999999999999982</v>
      </c>
      <c r="F358" s="238">
        <v>1.2000000000000002</v>
      </c>
      <c r="G358" s="238">
        <v>1.1000000000000001</v>
      </c>
      <c r="H358" s="239">
        <v>1</v>
      </c>
      <c r="I358" s="236">
        <v>825</v>
      </c>
    </row>
    <row r="359" spans="1:9" x14ac:dyDescent="0.2">
      <c r="A359" s="226">
        <v>42622</v>
      </c>
      <c r="B359" s="237">
        <v>0.10000000000000009</v>
      </c>
      <c r="C359" s="238">
        <v>0.39999999999999991</v>
      </c>
      <c r="D359" s="238">
        <v>0.7</v>
      </c>
      <c r="E359" s="238">
        <v>0.79999999999999982</v>
      </c>
      <c r="F359" s="238">
        <v>1.2000000000000002</v>
      </c>
      <c r="G359" s="238">
        <v>1.1000000000000001</v>
      </c>
      <c r="H359" s="239">
        <v>1</v>
      </c>
      <c r="I359" s="236">
        <v>190</v>
      </c>
    </row>
    <row r="360" spans="1:9" x14ac:dyDescent="0.2">
      <c r="A360" s="226">
        <v>42625</v>
      </c>
      <c r="B360" s="237">
        <v>0.10000000000000009</v>
      </c>
      <c r="C360" s="238">
        <v>0.39999999999999991</v>
      </c>
      <c r="D360" s="238">
        <v>0.39999999999999991</v>
      </c>
      <c r="E360" s="238">
        <v>0.79999999999999982</v>
      </c>
      <c r="F360" s="238">
        <v>1.2000000000000002</v>
      </c>
      <c r="G360" s="238">
        <v>1.1000000000000001</v>
      </c>
      <c r="H360" s="239">
        <v>1</v>
      </c>
      <c r="I360" s="236">
        <v>360</v>
      </c>
    </row>
    <row r="361" spans="1:9" x14ac:dyDescent="0.2">
      <c r="A361" s="226">
        <v>42626</v>
      </c>
      <c r="B361" s="237">
        <v>0.10000000000000009</v>
      </c>
      <c r="C361" s="238">
        <v>0.39999999999999991</v>
      </c>
      <c r="D361" s="238">
        <v>0.5</v>
      </c>
      <c r="E361" s="238">
        <v>0.99999999999999978</v>
      </c>
      <c r="F361" s="238">
        <v>1.5</v>
      </c>
      <c r="G361" s="238">
        <v>1.4</v>
      </c>
      <c r="H361" s="239">
        <v>1.2999999999999998</v>
      </c>
      <c r="I361" s="236">
        <v>1240</v>
      </c>
    </row>
    <row r="362" spans="1:9" x14ac:dyDescent="0.2">
      <c r="A362" s="226">
        <v>42627</v>
      </c>
      <c r="B362" s="237">
        <v>0.10000000000000009</v>
      </c>
      <c r="C362" s="238">
        <v>0.39999999999999991</v>
      </c>
      <c r="D362" s="238">
        <v>0.5</v>
      </c>
      <c r="E362" s="238">
        <v>0.99999999999999978</v>
      </c>
      <c r="F362" s="238">
        <v>1.5</v>
      </c>
      <c r="G362" s="238">
        <v>1.4</v>
      </c>
      <c r="H362" s="239">
        <v>1.2999999999999998</v>
      </c>
      <c r="I362" s="236">
        <v>695</v>
      </c>
    </row>
    <row r="363" spans="1:9" x14ac:dyDescent="0.2">
      <c r="A363" s="226">
        <v>42628</v>
      </c>
      <c r="B363" s="237">
        <v>0.10000000000000009</v>
      </c>
      <c r="C363" s="238">
        <v>0.39999999999999991</v>
      </c>
      <c r="D363" s="238">
        <v>0.5</v>
      </c>
      <c r="E363" s="238">
        <v>0.99999999999999978</v>
      </c>
      <c r="F363" s="238">
        <v>1.5</v>
      </c>
      <c r="G363" s="238">
        <v>1.4</v>
      </c>
      <c r="H363" s="239">
        <v>1.2999999999999998</v>
      </c>
      <c r="I363" s="236">
        <v>0</v>
      </c>
    </row>
    <row r="364" spans="1:9" x14ac:dyDescent="0.2">
      <c r="A364" s="226">
        <v>42629</v>
      </c>
      <c r="B364" s="237">
        <v>0.10000000000000009</v>
      </c>
      <c r="C364" s="238">
        <v>0.39999999999999991</v>
      </c>
      <c r="D364" s="238">
        <v>0.39999999999999991</v>
      </c>
      <c r="E364" s="238">
        <v>0.99999999999999978</v>
      </c>
      <c r="F364" s="238">
        <v>1.5</v>
      </c>
      <c r="G364" s="238">
        <v>1.4</v>
      </c>
      <c r="H364" s="239">
        <v>1.2999999999999998</v>
      </c>
      <c r="I364" s="236">
        <v>30</v>
      </c>
    </row>
    <row r="365" spans="1:9" x14ac:dyDescent="0.2">
      <c r="A365" s="226">
        <v>42632</v>
      </c>
      <c r="B365" s="237">
        <v>0.10000000000000009</v>
      </c>
      <c r="C365" s="238">
        <v>0.39999999999999991</v>
      </c>
      <c r="D365" s="238">
        <v>0.5</v>
      </c>
      <c r="E365" s="238">
        <v>0.99999999999999978</v>
      </c>
      <c r="F365" s="238">
        <v>1.5</v>
      </c>
      <c r="G365" s="238">
        <v>1.4</v>
      </c>
      <c r="H365" s="239">
        <v>1.2999999999999998</v>
      </c>
      <c r="I365" s="236">
        <v>0</v>
      </c>
    </row>
    <row r="366" spans="1:9" x14ac:dyDescent="0.2">
      <c r="A366" s="226">
        <v>42633</v>
      </c>
      <c r="B366" s="237">
        <v>0.10000000000000009</v>
      </c>
      <c r="C366" s="238">
        <v>0.44999999999999996</v>
      </c>
      <c r="D366" s="238">
        <v>0.5</v>
      </c>
      <c r="E366" s="238">
        <v>0.99999999999999978</v>
      </c>
      <c r="F366" s="238">
        <v>1.5</v>
      </c>
      <c r="G366" s="238">
        <v>1.4</v>
      </c>
      <c r="H366" s="239">
        <v>1.2999999999999998</v>
      </c>
      <c r="I366" s="236">
        <v>0</v>
      </c>
    </row>
    <row r="367" spans="1:9" x14ac:dyDescent="0.2">
      <c r="A367" s="226">
        <v>42634</v>
      </c>
      <c r="B367" s="237">
        <v>0.10000000000000009</v>
      </c>
      <c r="C367" s="238">
        <v>0.39999999999999991</v>
      </c>
      <c r="D367" s="238">
        <v>0.5</v>
      </c>
      <c r="E367" s="238">
        <v>0.99999999999999978</v>
      </c>
      <c r="F367" s="238">
        <v>1.5</v>
      </c>
      <c r="G367" s="238">
        <v>1.4099999999999997</v>
      </c>
      <c r="H367" s="239">
        <v>0.70000000000000018</v>
      </c>
      <c r="I367" s="236">
        <v>635</v>
      </c>
    </row>
    <row r="368" spans="1:9" x14ac:dyDescent="0.2">
      <c r="A368" s="226">
        <v>42635</v>
      </c>
      <c r="B368" s="237">
        <v>0.10000000000000009</v>
      </c>
      <c r="C368" s="238">
        <v>0.39999999999999991</v>
      </c>
      <c r="D368" s="238">
        <v>0.5</v>
      </c>
      <c r="E368" s="238">
        <v>1.0999999999999999</v>
      </c>
      <c r="F368" s="238">
        <v>1.5</v>
      </c>
      <c r="G368" s="238">
        <v>1.4099999999999997</v>
      </c>
      <c r="H368" s="239">
        <v>1.33</v>
      </c>
      <c r="I368" s="236">
        <v>0</v>
      </c>
    </row>
    <row r="369" spans="1:9" x14ac:dyDescent="0.2">
      <c r="A369" s="226">
        <v>42636</v>
      </c>
      <c r="B369" s="237">
        <v>0.10000000000000009</v>
      </c>
      <c r="C369" s="238">
        <v>0.39999999999999991</v>
      </c>
      <c r="D369" s="238">
        <v>0.5</v>
      </c>
      <c r="E369" s="238">
        <v>0.99999999999999978</v>
      </c>
      <c r="F369" s="238">
        <v>1.5</v>
      </c>
      <c r="G369" s="238">
        <v>1.4</v>
      </c>
      <c r="H369" s="239">
        <v>1.2999999999999998</v>
      </c>
      <c r="I369" s="236">
        <v>450</v>
      </c>
    </row>
    <row r="370" spans="1:9" x14ac:dyDescent="0.2">
      <c r="A370" s="226">
        <v>42639</v>
      </c>
      <c r="B370" s="237">
        <v>0.10000000000000009</v>
      </c>
      <c r="C370" s="238">
        <v>0.39999999999999991</v>
      </c>
      <c r="D370" s="238">
        <v>0.5</v>
      </c>
      <c r="E370" s="238">
        <v>0.99999999999999978</v>
      </c>
      <c r="F370" s="238">
        <v>1.5</v>
      </c>
      <c r="G370" s="238">
        <v>1.4</v>
      </c>
      <c r="H370" s="239">
        <v>1.35</v>
      </c>
      <c r="I370" s="236">
        <v>620</v>
      </c>
    </row>
    <row r="371" spans="1:9" x14ac:dyDescent="0.2">
      <c r="A371" s="226">
        <v>42640</v>
      </c>
      <c r="B371" s="237">
        <v>0.10000000000000009</v>
      </c>
      <c r="C371" s="238">
        <v>0.39999999999999991</v>
      </c>
      <c r="D371" s="238">
        <v>0.5</v>
      </c>
      <c r="E371" s="238">
        <v>0.99999999999999978</v>
      </c>
      <c r="F371" s="238">
        <v>1.5</v>
      </c>
      <c r="G371" s="238">
        <v>1.4</v>
      </c>
      <c r="H371" s="239">
        <v>1.35</v>
      </c>
      <c r="I371" s="236">
        <v>1020</v>
      </c>
    </row>
    <row r="372" spans="1:9" x14ac:dyDescent="0.2">
      <c r="A372" s="226">
        <v>42641</v>
      </c>
      <c r="B372" s="237">
        <v>0.10000000000000009</v>
      </c>
      <c r="C372" s="238">
        <v>0.39999999999999991</v>
      </c>
      <c r="D372" s="238">
        <v>0.5</v>
      </c>
      <c r="E372" s="238">
        <v>0.99999999999999978</v>
      </c>
      <c r="F372" s="238">
        <v>1.5</v>
      </c>
      <c r="G372" s="238">
        <v>1.4</v>
      </c>
      <c r="H372" s="239">
        <v>1.35</v>
      </c>
      <c r="I372" s="236">
        <v>558</v>
      </c>
    </row>
    <row r="373" spans="1:9" x14ac:dyDescent="0.2">
      <c r="A373" s="226">
        <v>42642</v>
      </c>
      <c r="B373" s="237">
        <v>0.10000000000000009</v>
      </c>
      <c r="C373" s="238">
        <v>0.39999999999999991</v>
      </c>
      <c r="D373" s="238">
        <v>0.5</v>
      </c>
      <c r="E373" s="238">
        <v>1.05</v>
      </c>
      <c r="F373" s="238">
        <v>1.5</v>
      </c>
      <c r="G373" s="238">
        <v>1.4</v>
      </c>
      <c r="H373" s="239">
        <v>1.35</v>
      </c>
      <c r="I373" s="236">
        <v>420</v>
      </c>
    </row>
    <row r="374" spans="1:9" x14ac:dyDescent="0.2">
      <c r="A374" s="226">
        <v>42643</v>
      </c>
      <c r="B374" s="237">
        <v>0.10000000000000009</v>
      </c>
      <c r="C374" s="238">
        <v>0.39999999999999991</v>
      </c>
      <c r="D374" s="238">
        <v>0.5</v>
      </c>
      <c r="E374" s="238">
        <v>1.05</v>
      </c>
      <c r="F374" s="238">
        <v>1.5</v>
      </c>
      <c r="G374" s="238">
        <v>1.4</v>
      </c>
      <c r="H374" s="239">
        <v>1.35</v>
      </c>
      <c r="I374" s="236">
        <v>180</v>
      </c>
    </row>
    <row r="375" spans="1:9" x14ac:dyDescent="0.2">
      <c r="A375" s="226">
        <v>42646</v>
      </c>
      <c r="B375" s="237">
        <v>0.30000000000000004</v>
      </c>
      <c r="C375" s="238">
        <v>0.39999999999999991</v>
      </c>
      <c r="D375" s="238">
        <v>0.60000000000000009</v>
      </c>
      <c r="E375" s="238">
        <v>0.99999999999999978</v>
      </c>
      <c r="F375" s="238">
        <v>1.5</v>
      </c>
      <c r="G375" s="238">
        <v>1.4</v>
      </c>
      <c r="H375" s="239">
        <v>1.2999999999999998</v>
      </c>
      <c r="I375" s="236">
        <v>1180</v>
      </c>
    </row>
    <row r="376" spans="1:9" x14ac:dyDescent="0.2">
      <c r="A376" s="226">
        <v>42647</v>
      </c>
      <c r="B376" s="237">
        <v>0.10000000000000009</v>
      </c>
      <c r="C376" s="238">
        <v>0.39999999999999991</v>
      </c>
      <c r="D376" s="238">
        <v>0.5</v>
      </c>
      <c r="E376" s="238">
        <v>0.99999999999999978</v>
      </c>
      <c r="F376" s="238">
        <v>1.5</v>
      </c>
      <c r="G376" s="238">
        <v>1.4</v>
      </c>
      <c r="H376" s="239">
        <v>1.35</v>
      </c>
      <c r="I376" s="236">
        <v>460</v>
      </c>
    </row>
    <row r="377" spans="1:9" x14ac:dyDescent="0.2">
      <c r="A377" s="226">
        <v>42648</v>
      </c>
      <c r="B377" s="237">
        <v>0.10000000000000009</v>
      </c>
      <c r="C377" s="238">
        <v>0.39999999999999991</v>
      </c>
      <c r="D377" s="238">
        <v>0.5</v>
      </c>
      <c r="E377" s="238">
        <v>0.99999999999999978</v>
      </c>
      <c r="F377" s="238">
        <v>1.5</v>
      </c>
      <c r="G377" s="238">
        <v>1.4</v>
      </c>
      <c r="H377" s="239">
        <v>1.2999999999999998</v>
      </c>
      <c r="I377" s="236">
        <v>988</v>
      </c>
    </row>
    <row r="378" spans="1:9" x14ac:dyDescent="0.2">
      <c r="A378" s="226">
        <v>42649</v>
      </c>
      <c r="B378" s="237">
        <v>0.10000000000000009</v>
      </c>
      <c r="C378" s="238">
        <v>0.39999999999999991</v>
      </c>
      <c r="D378" s="238">
        <v>0.5</v>
      </c>
      <c r="E378" s="238">
        <v>0.90000000000000013</v>
      </c>
      <c r="F378" s="238">
        <v>1.5</v>
      </c>
      <c r="G378" s="238">
        <v>1.4</v>
      </c>
      <c r="H378" s="239">
        <v>1.2999999999999998</v>
      </c>
      <c r="I378" s="236">
        <v>50</v>
      </c>
    </row>
    <row r="379" spans="1:9" x14ac:dyDescent="0.2">
      <c r="A379" s="226">
        <v>42650</v>
      </c>
      <c r="B379" s="237">
        <v>0.10000000000000009</v>
      </c>
      <c r="C379" s="238">
        <v>0.39999999999999991</v>
      </c>
      <c r="D379" s="238">
        <v>0.5</v>
      </c>
      <c r="E379" s="238">
        <v>0.99999999999999978</v>
      </c>
      <c r="F379" s="238">
        <v>1.5</v>
      </c>
      <c r="G379" s="238">
        <v>1.4</v>
      </c>
      <c r="H379" s="239">
        <v>1.35</v>
      </c>
      <c r="I379" s="236">
        <v>50</v>
      </c>
    </row>
    <row r="380" spans="1:9" x14ac:dyDescent="0.2">
      <c r="A380" s="226">
        <v>42653</v>
      </c>
      <c r="B380" s="237">
        <v>0.10000000000000009</v>
      </c>
      <c r="C380" s="238">
        <v>0.19999999999999996</v>
      </c>
      <c r="D380" s="238">
        <v>0.5</v>
      </c>
      <c r="E380" s="238">
        <v>0.7</v>
      </c>
      <c r="F380" s="238">
        <v>1.2000000000000002</v>
      </c>
      <c r="G380" s="238">
        <v>1.0999999999999996</v>
      </c>
      <c r="H380" s="239">
        <v>1.0499999999999998</v>
      </c>
      <c r="I380" s="236">
        <v>1010</v>
      </c>
    </row>
    <row r="381" spans="1:9" x14ac:dyDescent="0.2">
      <c r="A381" s="226">
        <v>42655</v>
      </c>
      <c r="B381" s="237">
        <v>0.10000000000000009</v>
      </c>
      <c r="C381" s="238">
        <v>0.19999999999999996</v>
      </c>
      <c r="D381" s="238">
        <v>0.5</v>
      </c>
      <c r="E381" s="238">
        <v>0.72</v>
      </c>
      <c r="F381" s="238">
        <v>1.2000000000000002</v>
      </c>
      <c r="G381" s="238">
        <v>1.0999999999999996</v>
      </c>
      <c r="H381" s="239">
        <v>1</v>
      </c>
      <c r="I381" s="236">
        <v>555</v>
      </c>
    </row>
    <row r="382" spans="1:9" x14ac:dyDescent="0.2">
      <c r="A382" s="226">
        <v>42656</v>
      </c>
      <c r="B382" s="237">
        <v>0.10000000000000009</v>
      </c>
      <c r="C382" s="238">
        <v>0.19999999999999996</v>
      </c>
      <c r="D382" s="238">
        <v>0.5</v>
      </c>
      <c r="E382" s="238">
        <v>0.72</v>
      </c>
      <c r="F382" s="238">
        <v>1.2200000000000002</v>
      </c>
      <c r="G382" s="238">
        <v>1.0999999999999996</v>
      </c>
      <c r="H382" s="239">
        <v>1.02</v>
      </c>
      <c r="I382" s="236">
        <v>0</v>
      </c>
    </row>
    <row r="383" spans="1:9" x14ac:dyDescent="0.2">
      <c r="A383" s="226">
        <v>42657</v>
      </c>
      <c r="B383" s="237">
        <v>0.10000000000000009</v>
      </c>
      <c r="C383" s="238">
        <v>0.19999999999999996</v>
      </c>
      <c r="D383" s="238">
        <v>0.5</v>
      </c>
      <c r="E383" s="238">
        <v>0.72</v>
      </c>
      <c r="F383" s="238">
        <v>1.2200000000000002</v>
      </c>
      <c r="G383" s="238">
        <v>1.0999999999999996</v>
      </c>
      <c r="H383" s="239">
        <v>1.02</v>
      </c>
      <c r="I383" s="236">
        <v>240</v>
      </c>
    </row>
    <row r="384" spans="1:9" x14ac:dyDescent="0.2">
      <c r="A384" s="226">
        <v>42660</v>
      </c>
      <c r="B384" s="237">
        <v>0.10000000000000009</v>
      </c>
      <c r="C384" s="238">
        <v>0.19999999999999996</v>
      </c>
      <c r="D384" s="238">
        <v>0.5</v>
      </c>
      <c r="E384" s="238">
        <v>0.7</v>
      </c>
      <c r="F384" s="238">
        <v>1.2200000000000002</v>
      </c>
      <c r="G384" s="238">
        <v>1.0999999999999996</v>
      </c>
      <c r="H384" s="239">
        <v>1</v>
      </c>
      <c r="I384" s="236">
        <v>330</v>
      </c>
    </row>
    <row r="385" spans="1:9" x14ac:dyDescent="0.2">
      <c r="A385" s="226">
        <v>42661</v>
      </c>
      <c r="B385" s="237">
        <v>0.10000000000000009</v>
      </c>
      <c r="C385" s="238">
        <v>0.19999999999999996</v>
      </c>
      <c r="D385" s="238">
        <v>0.5</v>
      </c>
      <c r="E385" s="238">
        <v>0.72</v>
      </c>
      <c r="F385" s="238">
        <v>1.2200000000000002</v>
      </c>
      <c r="G385" s="238">
        <v>1.0999999999999996</v>
      </c>
      <c r="H385" s="239">
        <v>1.02</v>
      </c>
      <c r="I385" s="236">
        <v>200</v>
      </c>
    </row>
    <row r="386" spans="1:9" x14ac:dyDescent="0.2">
      <c r="A386" s="226">
        <v>42662</v>
      </c>
      <c r="B386" s="237">
        <v>0.10000000000000009</v>
      </c>
      <c r="C386" s="238">
        <v>0.19999999999999996</v>
      </c>
      <c r="D386" s="238">
        <v>0.5</v>
      </c>
      <c r="E386" s="238">
        <v>0.7</v>
      </c>
      <c r="F386" s="238">
        <v>1.2000000000000002</v>
      </c>
      <c r="G386" s="238">
        <v>1.0999999999999996</v>
      </c>
      <c r="H386" s="239">
        <v>1</v>
      </c>
      <c r="I386" s="236">
        <v>1023</v>
      </c>
    </row>
    <row r="387" spans="1:9" x14ac:dyDescent="0.2">
      <c r="A387" s="226">
        <v>42663</v>
      </c>
      <c r="B387" s="237">
        <v>0.10000000000000009</v>
      </c>
      <c r="C387" s="238">
        <v>0.19999999999999996</v>
      </c>
      <c r="D387" s="238">
        <v>0.39999999999999991</v>
      </c>
      <c r="E387" s="238">
        <v>0.60000000000000009</v>
      </c>
      <c r="F387" s="238">
        <v>1</v>
      </c>
      <c r="G387" s="238">
        <v>0.89999999999999991</v>
      </c>
      <c r="H387" s="239">
        <v>0.79999999999999982</v>
      </c>
      <c r="I387" s="236">
        <v>30</v>
      </c>
    </row>
    <row r="388" spans="1:9" x14ac:dyDescent="0.2">
      <c r="A388" s="226">
        <v>42664</v>
      </c>
      <c r="B388" s="237">
        <v>0.10000000000000009</v>
      </c>
      <c r="C388" s="238">
        <v>0.19999999999999996</v>
      </c>
      <c r="D388" s="238">
        <v>0.5</v>
      </c>
      <c r="E388" s="238">
        <v>0.7</v>
      </c>
      <c r="F388" s="238">
        <v>1.2200000000000002</v>
      </c>
      <c r="G388" s="238">
        <v>1.0999999999999996</v>
      </c>
      <c r="H388" s="239">
        <v>1.02</v>
      </c>
      <c r="I388" s="236">
        <v>280</v>
      </c>
    </row>
    <row r="389" spans="1:9" x14ac:dyDescent="0.2">
      <c r="A389" s="226">
        <v>42668</v>
      </c>
      <c r="B389" s="237">
        <v>0.10000000000000009</v>
      </c>
      <c r="C389" s="238">
        <v>0.19999999999999996</v>
      </c>
      <c r="D389" s="238">
        <v>0.5</v>
      </c>
      <c r="E389" s="238">
        <v>0.7</v>
      </c>
      <c r="F389" s="238">
        <v>1.2200000000000002</v>
      </c>
      <c r="G389" s="238">
        <v>1.0999999999999996</v>
      </c>
      <c r="H389" s="239">
        <v>1.02</v>
      </c>
      <c r="I389" s="236">
        <v>280</v>
      </c>
    </row>
    <row r="390" spans="1:9" x14ac:dyDescent="0.2">
      <c r="A390" s="226">
        <v>42669</v>
      </c>
      <c r="B390" s="237">
        <v>0.10000000000000009</v>
      </c>
      <c r="C390" s="238">
        <v>0.19999999999999996</v>
      </c>
      <c r="D390" s="238">
        <v>0.5</v>
      </c>
      <c r="E390" s="238">
        <v>0.72</v>
      </c>
      <c r="F390" s="238">
        <v>1.2200000000000002</v>
      </c>
      <c r="G390" s="238">
        <v>1.0999999999999996</v>
      </c>
      <c r="H390" s="239">
        <v>1.02</v>
      </c>
      <c r="I390" s="236">
        <v>908</v>
      </c>
    </row>
    <row r="391" spans="1:9" x14ac:dyDescent="0.2">
      <c r="A391" s="226">
        <v>42670</v>
      </c>
      <c r="B391" s="237"/>
      <c r="C391" s="238"/>
      <c r="D391" s="238"/>
      <c r="E391" s="238"/>
      <c r="F391" s="238"/>
      <c r="G391" s="238"/>
      <c r="H391" s="239"/>
      <c r="I391" s="236">
        <v>560</v>
      </c>
    </row>
    <row r="392" spans="1:9" x14ac:dyDescent="0.2">
      <c r="A392" s="226">
        <v>42671</v>
      </c>
      <c r="B392" s="237">
        <v>0</v>
      </c>
      <c r="C392" s="238">
        <v>0</v>
      </c>
      <c r="D392" s="238">
        <v>0.19999999999999996</v>
      </c>
      <c r="E392" s="238">
        <v>0.7</v>
      </c>
      <c r="F392" s="238">
        <v>1.2000000000000002</v>
      </c>
      <c r="G392" s="238">
        <v>1.0999999999999996</v>
      </c>
      <c r="H392" s="239">
        <v>1</v>
      </c>
      <c r="I392" s="236">
        <v>210</v>
      </c>
    </row>
    <row r="393" spans="1:9" x14ac:dyDescent="0.2">
      <c r="A393" s="226">
        <v>42674</v>
      </c>
      <c r="B393" s="237">
        <v>0</v>
      </c>
      <c r="C393" s="238">
        <v>0</v>
      </c>
      <c r="D393" s="238">
        <v>0.19999999999999996</v>
      </c>
      <c r="E393" s="238">
        <v>0.82999999999999985</v>
      </c>
      <c r="F393" s="238">
        <v>1.23</v>
      </c>
      <c r="G393" s="238">
        <v>1.0999999999999996</v>
      </c>
      <c r="H393" s="239">
        <v>1.0299999999999998</v>
      </c>
      <c r="I393" s="236">
        <v>0</v>
      </c>
    </row>
    <row r="394" spans="1:9" x14ac:dyDescent="0.2">
      <c r="A394" s="226">
        <v>42675</v>
      </c>
      <c r="B394" s="237">
        <v>0.10000000000000009</v>
      </c>
      <c r="C394" s="238">
        <v>0.19999999999999996</v>
      </c>
      <c r="D394" s="238">
        <v>0.5</v>
      </c>
      <c r="E394" s="238">
        <v>0.7</v>
      </c>
      <c r="F394" s="238">
        <v>1.2000000000000002</v>
      </c>
      <c r="G394" s="238">
        <v>1.0999999999999996</v>
      </c>
      <c r="H394" s="239">
        <v>1</v>
      </c>
      <c r="I394" s="236">
        <v>100</v>
      </c>
    </row>
    <row r="395" spans="1:9" x14ac:dyDescent="0.2">
      <c r="A395" s="226">
        <v>42676</v>
      </c>
      <c r="B395" s="237">
        <v>0.10000000000000009</v>
      </c>
      <c r="C395" s="238">
        <v>0.19999999999999996</v>
      </c>
      <c r="D395" s="238">
        <v>0.5</v>
      </c>
      <c r="E395" s="238">
        <v>0.7</v>
      </c>
      <c r="F395" s="238">
        <v>1.2000000000000002</v>
      </c>
      <c r="G395" s="238">
        <v>1.0999999999999996</v>
      </c>
      <c r="H395" s="239">
        <v>1</v>
      </c>
      <c r="I395" s="236">
        <v>178</v>
      </c>
    </row>
    <row r="396" spans="1:9" x14ac:dyDescent="0.2">
      <c r="A396" s="226">
        <v>42677</v>
      </c>
      <c r="B396" s="237"/>
      <c r="C396" s="238"/>
      <c r="D396" s="238"/>
      <c r="E396" s="238"/>
      <c r="F396" s="238"/>
      <c r="G396" s="238"/>
      <c r="H396" s="239"/>
      <c r="I396" s="236">
        <v>25</v>
      </c>
    </row>
    <row r="397" spans="1:9" x14ac:dyDescent="0.2">
      <c r="A397" s="226">
        <v>42678</v>
      </c>
      <c r="B397" s="237">
        <v>0.10000000000000009</v>
      </c>
      <c r="C397" s="238">
        <v>0.19999999999999996</v>
      </c>
      <c r="D397" s="238">
        <v>0.5</v>
      </c>
      <c r="E397" s="238">
        <v>0.72</v>
      </c>
      <c r="F397" s="238">
        <v>1.2200000000000002</v>
      </c>
      <c r="G397" s="238">
        <v>1.0999999999999996</v>
      </c>
      <c r="H397" s="239">
        <v>1.02</v>
      </c>
      <c r="I397" s="236">
        <v>50</v>
      </c>
    </row>
    <row r="398" spans="1:9" x14ac:dyDescent="0.2">
      <c r="A398" s="226">
        <v>42681</v>
      </c>
      <c r="B398" s="237">
        <v>0.10000000000000009</v>
      </c>
      <c r="C398" s="238">
        <v>0.19999999999999996</v>
      </c>
      <c r="D398" s="238">
        <v>0.41999999999999993</v>
      </c>
      <c r="E398" s="238">
        <v>0.62000000000000011</v>
      </c>
      <c r="F398" s="238">
        <v>1.02</v>
      </c>
      <c r="G398" s="238">
        <v>0.79999999999999982</v>
      </c>
      <c r="H398" s="239">
        <v>0.81999999999999984</v>
      </c>
      <c r="I398" s="236">
        <v>0</v>
      </c>
    </row>
    <row r="399" spans="1:9" x14ac:dyDescent="0.2">
      <c r="A399" s="226">
        <v>42682</v>
      </c>
      <c r="B399" s="237">
        <v>0.10000000000000009</v>
      </c>
      <c r="C399" s="238">
        <v>0.19999999999999996</v>
      </c>
      <c r="D399" s="238">
        <v>0.5</v>
      </c>
      <c r="E399" s="238">
        <v>0.7</v>
      </c>
      <c r="F399" s="238">
        <v>1.2000000000000002</v>
      </c>
      <c r="G399" s="238">
        <v>1.0999999999999996</v>
      </c>
      <c r="H399" s="239">
        <v>1</v>
      </c>
      <c r="I399" s="236">
        <v>0</v>
      </c>
    </row>
    <row r="400" spans="1:9" x14ac:dyDescent="0.2">
      <c r="A400" s="226">
        <v>42683</v>
      </c>
      <c r="B400" s="237">
        <v>0.10000000000000009</v>
      </c>
      <c r="C400" s="238">
        <v>0.19999999999999996</v>
      </c>
      <c r="D400" s="238">
        <v>0.5</v>
      </c>
      <c r="E400" s="238">
        <v>0.72</v>
      </c>
      <c r="F400" s="238">
        <v>1.2200000000000002</v>
      </c>
      <c r="G400" s="238">
        <v>1.0999999999999996</v>
      </c>
      <c r="H400" s="239">
        <v>1.02</v>
      </c>
      <c r="I400" s="236">
        <v>688</v>
      </c>
    </row>
    <row r="401" spans="1:9" x14ac:dyDescent="0.2">
      <c r="A401" s="226">
        <v>42684</v>
      </c>
      <c r="B401" s="237">
        <v>0</v>
      </c>
      <c r="C401" s="238">
        <v>0</v>
      </c>
      <c r="D401" s="238">
        <v>0.30000000000000004</v>
      </c>
      <c r="E401" s="238">
        <v>0.20000000000000018</v>
      </c>
      <c r="F401" s="238">
        <v>0.59999999999999964</v>
      </c>
      <c r="G401" s="238">
        <v>0.48</v>
      </c>
      <c r="H401" s="239">
        <v>0.5</v>
      </c>
      <c r="I401" s="236">
        <v>0</v>
      </c>
    </row>
    <row r="402" spans="1:9" x14ac:dyDescent="0.2">
      <c r="A402" s="226">
        <v>42685</v>
      </c>
      <c r="B402" s="237">
        <v>0</v>
      </c>
      <c r="C402" s="238">
        <v>0</v>
      </c>
      <c r="D402" s="238">
        <v>0.30000000000000004</v>
      </c>
      <c r="E402" s="238">
        <v>0.30000000000000004</v>
      </c>
      <c r="F402" s="238">
        <v>0.79999999999999982</v>
      </c>
      <c r="G402" s="238">
        <v>0.69999999999999973</v>
      </c>
      <c r="H402" s="239">
        <v>0.60000000000000009</v>
      </c>
      <c r="I402" s="236">
        <v>140</v>
      </c>
    </row>
    <row r="403" spans="1:9" x14ac:dyDescent="0.2">
      <c r="A403" s="226">
        <v>42688</v>
      </c>
      <c r="B403" s="237"/>
      <c r="C403" s="238"/>
      <c r="D403" s="238"/>
      <c r="E403" s="238"/>
      <c r="F403" s="238"/>
      <c r="G403" s="238"/>
      <c r="H403" s="239"/>
      <c r="I403" s="236">
        <v>140</v>
      </c>
    </row>
    <row r="404" spans="1:9" x14ac:dyDescent="0.2">
      <c r="A404" s="226">
        <v>42689</v>
      </c>
      <c r="B404" s="237"/>
      <c r="C404" s="238"/>
      <c r="D404" s="238"/>
      <c r="E404" s="238"/>
      <c r="F404" s="238"/>
      <c r="G404" s="238"/>
      <c r="H404" s="239"/>
      <c r="I404" s="236">
        <v>40</v>
      </c>
    </row>
    <row r="405" spans="1:9" x14ac:dyDescent="0.2">
      <c r="A405" s="226">
        <v>42690</v>
      </c>
      <c r="B405" s="237">
        <v>0</v>
      </c>
      <c r="C405" s="238">
        <v>0</v>
      </c>
      <c r="D405" s="238">
        <v>0.31000000000000005</v>
      </c>
      <c r="E405" s="238">
        <v>0.30000000000000004</v>
      </c>
      <c r="F405" s="238">
        <v>0.79999999999999982</v>
      </c>
      <c r="G405" s="238">
        <v>0.67999999999999972</v>
      </c>
      <c r="H405" s="239">
        <v>0.60000000000000009</v>
      </c>
      <c r="I405" s="236">
        <v>238</v>
      </c>
    </row>
    <row r="406" spans="1:9" x14ac:dyDescent="0.2">
      <c r="A406" s="226">
        <v>42691</v>
      </c>
      <c r="B406" s="237">
        <v>0</v>
      </c>
      <c r="C406" s="238">
        <v>0</v>
      </c>
      <c r="D406" s="238">
        <v>0.31000000000000005</v>
      </c>
      <c r="E406" s="238">
        <v>0.30000000000000004</v>
      </c>
      <c r="F406" s="238">
        <v>0.79999999999999982</v>
      </c>
      <c r="G406" s="238">
        <v>0.67999999999999972</v>
      </c>
      <c r="H406" s="239">
        <v>0.60000000000000009</v>
      </c>
      <c r="I406" s="236">
        <v>40</v>
      </c>
    </row>
    <row r="407" spans="1:9" x14ac:dyDescent="0.2">
      <c r="A407" s="226">
        <v>42692</v>
      </c>
      <c r="B407" s="237">
        <v>0</v>
      </c>
      <c r="C407" s="238">
        <v>0</v>
      </c>
      <c r="D407" s="238">
        <v>0.31000000000000005</v>
      </c>
      <c r="E407" s="238">
        <v>0.30000000000000004</v>
      </c>
      <c r="F407" s="238">
        <v>0.79999999999999982</v>
      </c>
      <c r="G407" s="238">
        <v>0.69999999999999973</v>
      </c>
      <c r="H407" s="239">
        <v>0.60000000000000009</v>
      </c>
      <c r="I407" s="236">
        <v>40</v>
      </c>
    </row>
    <row r="408" spans="1:9" x14ac:dyDescent="0.2">
      <c r="A408" s="226">
        <v>42695</v>
      </c>
      <c r="B408" s="237">
        <v>0</v>
      </c>
      <c r="C408" s="238">
        <v>0</v>
      </c>
      <c r="D408" s="238">
        <v>0.31000000000000005</v>
      </c>
      <c r="E408" s="238">
        <v>0.30000000000000004</v>
      </c>
      <c r="F408" s="238">
        <v>0.79999999999999982</v>
      </c>
      <c r="G408" s="238">
        <v>0.67999999999999972</v>
      </c>
      <c r="H408" s="239">
        <v>0.60000000000000009</v>
      </c>
      <c r="I408" s="236">
        <v>40</v>
      </c>
    </row>
    <row r="409" spans="1:9" x14ac:dyDescent="0.2">
      <c r="A409" s="226">
        <v>42696</v>
      </c>
      <c r="B409" s="237">
        <v>0</v>
      </c>
      <c r="C409" s="238">
        <v>0</v>
      </c>
      <c r="D409" s="238">
        <v>0.30000000000000004</v>
      </c>
      <c r="E409" s="238">
        <v>0.30000000000000004</v>
      </c>
      <c r="F409" s="238">
        <v>0.79999999999999982</v>
      </c>
      <c r="G409" s="238">
        <v>0.67999999999999972</v>
      </c>
      <c r="H409" s="239">
        <v>0.60000000000000009</v>
      </c>
      <c r="I409" s="236">
        <v>40</v>
      </c>
    </row>
    <row r="410" spans="1:9" x14ac:dyDescent="0.2">
      <c r="A410" s="226">
        <v>42697</v>
      </c>
      <c r="B410" s="237">
        <v>0</v>
      </c>
      <c r="C410" s="238">
        <v>0</v>
      </c>
      <c r="D410" s="238">
        <v>0.30000000000000004</v>
      </c>
      <c r="E410" s="238">
        <v>0.30000000000000004</v>
      </c>
      <c r="F410" s="238">
        <v>0.79999999999999982</v>
      </c>
      <c r="G410" s="238">
        <v>0.67999999999999972</v>
      </c>
      <c r="H410" s="239">
        <v>0.60000000000000009</v>
      </c>
      <c r="I410" s="236">
        <v>128</v>
      </c>
    </row>
    <row r="411" spans="1:9" x14ac:dyDescent="0.2">
      <c r="A411" s="226">
        <v>42698</v>
      </c>
      <c r="B411" s="237">
        <v>0</v>
      </c>
      <c r="C411" s="238">
        <v>0</v>
      </c>
      <c r="D411" s="238">
        <v>0.30000000000000004</v>
      </c>
      <c r="E411" s="238">
        <v>0.10000000000000009</v>
      </c>
      <c r="F411" s="238">
        <v>0.5</v>
      </c>
      <c r="G411" s="238">
        <v>0.37999999999999989</v>
      </c>
      <c r="H411" s="239">
        <v>0.30000000000000027</v>
      </c>
      <c r="I411" s="236">
        <v>0</v>
      </c>
    </row>
    <row r="412" spans="1:9" x14ac:dyDescent="0.2">
      <c r="A412" s="226">
        <v>42699</v>
      </c>
      <c r="B412" s="237">
        <v>0</v>
      </c>
      <c r="C412" s="238">
        <v>0</v>
      </c>
      <c r="D412" s="238">
        <v>0.30000000000000004</v>
      </c>
      <c r="E412" s="238">
        <v>1.2</v>
      </c>
      <c r="F412" s="238">
        <v>0.79999999999999982</v>
      </c>
      <c r="G412" s="238">
        <v>0.67999999999999972</v>
      </c>
      <c r="H412" s="239">
        <v>0.60000000000000009</v>
      </c>
      <c r="I412" s="236">
        <v>300</v>
      </c>
    </row>
    <row r="413" spans="1:9" x14ac:dyDescent="0.2">
      <c r="A413" s="226">
        <v>42702</v>
      </c>
      <c r="B413" s="237">
        <v>0</v>
      </c>
      <c r="C413" s="238">
        <v>0</v>
      </c>
      <c r="D413" s="238">
        <v>0.31000000000000005</v>
      </c>
      <c r="E413" s="238">
        <v>0.30000000000000004</v>
      </c>
      <c r="F413" s="238">
        <v>0.79999999999999982</v>
      </c>
      <c r="G413" s="238">
        <v>0.67999999999999972</v>
      </c>
      <c r="H413" s="239">
        <v>0.60000000000000009</v>
      </c>
      <c r="I413" s="236">
        <v>0</v>
      </c>
    </row>
    <row r="414" spans="1:9" x14ac:dyDescent="0.2">
      <c r="A414" s="226">
        <v>42703</v>
      </c>
      <c r="B414" s="237">
        <v>0</v>
      </c>
      <c r="C414" s="238">
        <v>0</v>
      </c>
      <c r="D414" s="238">
        <v>0.30000000000000004</v>
      </c>
      <c r="E414" s="238">
        <v>0.30000000000000004</v>
      </c>
      <c r="F414" s="238">
        <v>0.79999999999999982</v>
      </c>
      <c r="G414" s="238">
        <v>0.69999999999999973</v>
      </c>
      <c r="H414" s="239">
        <v>0.60000000000000009</v>
      </c>
      <c r="I414" s="236">
        <v>200</v>
      </c>
    </row>
    <row r="415" spans="1:9" x14ac:dyDescent="0.2">
      <c r="A415" s="226">
        <v>42705</v>
      </c>
      <c r="B415" s="237">
        <v>0</v>
      </c>
      <c r="C415" s="238">
        <v>0</v>
      </c>
      <c r="D415" s="238">
        <v>0.30000000000000004</v>
      </c>
      <c r="E415" s="238">
        <v>0.30000000000000004</v>
      </c>
      <c r="F415" s="238">
        <v>0.79999999999999982</v>
      </c>
      <c r="G415" s="238">
        <v>0.67999999999999972</v>
      </c>
      <c r="H415" s="239">
        <v>0.60000000000000009</v>
      </c>
      <c r="I415" s="236">
        <v>210</v>
      </c>
    </row>
    <row r="416" spans="1:9" x14ac:dyDescent="0.2">
      <c r="A416" s="226">
        <v>42706</v>
      </c>
      <c r="B416" s="237">
        <v>0</v>
      </c>
      <c r="C416" s="238">
        <v>0</v>
      </c>
      <c r="D416" s="238">
        <v>0.30000000000000004</v>
      </c>
      <c r="E416" s="238">
        <v>0.30000000000000004</v>
      </c>
      <c r="F416" s="238">
        <v>0.79999999999999982</v>
      </c>
      <c r="G416" s="238">
        <v>0.67999999999999972</v>
      </c>
      <c r="H416" s="239">
        <v>0.60000000000000009</v>
      </c>
      <c r="I416" s="236">
        <v>300</v>
      </c>
    </row>
    <row r="417" spans="1:9" x14ac:dyDescent="0.2">
      <c r="A417" s="226">
        <v>42709</v>
      </c>
      <c r="B417" s="237">
        <v>0</v>
      </c>
      <c r="C417" s="238">
        <v>0</v>
      </c>
      <c r="D417" s="238">
        <v>0.30000000000000004</v>
      </c>
      <c r="E417" s="238">
        <v>0.30000000000000004</v>
      </c>
      <c r="F417" s="238">
        <v>0.79999999999999982</v>
      </c>
      <c r="G417" s="238">
        <v>0.69999999999999973</v>
      </c>
      <c r="H417" s="239">
        <v>0.60000000000000009</v>
      </c>
      <c r="I417" s="236">
        <v>0</v>
      </c>
    </row>
    <row r="418" spans="1:9" x14ac:dyDescent="0.2">
      <c r="A418" s="226">
        <v>42710</v>
      </c>
      <c r="B418" s="237">
        <v>0</v>
      </c>
      <c r="C418" s="238">
        <v>0</v>
      </c>
      <c r="D418" s="238">
        <v>0.30000000000000004</v>
      </c>
      <c r="E418" s="238">
        <v>0.30000000000000004</v>
      </c>
      <c r="F418" s="238">
        <v>0.79999999999999982</v>
      </c>
      <c r="G418" s="238">
        <v>0.69999999999999973</v>
      </c>
      <c r="H418" s="239">
        <v>0.60000000000000009</v>
      </c>
      <c r="I418" s="236">
        <v>0</v>
      </c>
    </row>
    <row r="419" spans="1:9" x14ac:dyDescent="0.2">
      <c r="A419" s="226">
        <v>42711</v>
      </c>
      <c r="B419" s="237">
        <v>0</v>
      </c>
      <c r="C419" s="238">
        <v>0</v>
      </c>
      <c r="D419" s="238">
        <v>0.30000000000000004</v>
      </c>
      <c r="E419" s="238">
        <v>0.30000000000000004</v>
      </c>
      <c r="F419" s="238">
        <v>0.79999999999999982</v>
      </c>
      <c r="G419" s="238">
        <v>0.69999999999999973</v>
      </c>
      <c r="H419" s="239">
        <v>0.60000000000000009</v>
      </c>
      <c r="I419" s="236">
        <v>0</v>
      </c>
    </row>
    <row r="420" spans="1:9" x14ac:dyDescent="0.2">
      <c r="A420" s="226">
        <v>42713</v>
      </c>
      <c r="B420" s="237">
        <v>0</v>
      </c>
      <c r="C420" s="238">
        <v>0</v>
      </c>
      <c r="D420" s="238">
        <v>0.20999999999999996</v>
      </c>
      <c r="E420" s="238">
        <v>0.30000000000000004</v>
      </c>
      <c r="F420" s="238">
        <v>0.79999999999999982</v>
      </c>
      <c r="G420" s="238">
        <v>0.69999999999999973</v>
      </c>
      <c r="H420" s="239">
        <v>0.60000000000000009</v>
      </c>
      <c r="I420" s="236">
        <v>0</v>
      </c>
    </row>
    <row r="421" spans="1:9" x14ac:dyDescent="0.2">
      <c r="A421" s="226">
        <v>42716</v>
      </c>
      <c r="B421" s="237">
        <v>0</v>
      </c>
      <c r="C421" s="238">
        <v>0</v>
      </c>
      <c r="D421" s="238">
        <v>0.30000000000000004</v>
      </c>
      <c r="E421" s="238">
        <v>0.30000000000000004</v>
      </c>
      <c r="F421" s="238">
        <v>0.79999999999999982</v>
      </c>
      <c r="G421" s="238">
        <v>0.69999999999999973</v>
      </c>
      <c r="H421" s="239">
        <v>0.60000000000000009</v>
      </c>
      <c r="I421" s="236">
        <v>0</v>
      </c>
    </row>
    <row r="422" spans="1:9" x14ac:dyDescent="0.2">
      <c r="A422" s="226">
        <v>42717</v>
      </c>
      <c r="B422" s="237">
        <v>0</v>
      </c>
      <c r="C422" s="238">
        <v>0</v>
      </c>
      <c r="D422" s="238">
        <v>0.30000000000000004</v>
      </c>
      <c r="E422" s="238">
        <v>0.30000000000000004</v>
      </c>
      <c r="F422" s="238">
        <v>0.79999999999999982</v>
      </c>
      <c r="G422" s="238">
        <v>0.69999999999999973</v>
      </c>
      <c r="H422" s="239">
        <v>0.60000000000000009</v>
      </c>
      <c r="I422" s="236">
        <v>0</v>
      </c>
    </row>
    <row r="423" spans="1:9" x14ac:dyDescent="0.2">
      <c r="A423" s="226">
        <v>42718</v>
      </c>
      <c r="B423" s="237">
        <v>0</v>
      </c>
      <c r="C423" s="238">
        <v>0</v>
      </c>
      <c r="D423" s="238">
        <v>0.30000000000000004</v>
      </c>
      <c r="E423" s="238">
        <v>0.30000000000000004</v>
      </c>
      <c r="F423" s="238">
        <v>0.79999999999999982</v>
      </c>
      <c r="G423" s="238">
        <v>0.67999999999999972</v>
      </c>
      <c r="H423" s="239">
        <v>0.60000000000000009</v>
      </c>
      <c r="I423" s="236">
        <v>370</v>
      </c>
    </row>
    <row r="424" spans="1:9" x14ac:dyDescent="0.2">
      <c r="A424" s="226">
        <v>42719</v>
      </c>
      <c r="B424" s="237">
        <v>0</v>
      </c>
      <c r="C424" s="238">
        <v>5.0000000000000044E-2</v>
      </c>
      <c r="D424" s="238">
        <v>0.20999999999999996</v>
      </c>
      <c r="E424" s="238">
        <v>0.30000000000000004</v>
      </c>
      <c r="F424" s="238">
        <v>0.79999999999999982</v>
      </c>
      <c r="G424" s="238">
        <v>0.67999999999999972</v>
      </c>
      <c r="H424" s="239">
        <v>0.60000000000000009</v>
      </c>
      <c r="I424" s="236">
        <v>0</v>
      </c>
    </row>
    <row r="425" spans="1:9" x14ac:dyDescent="0.2">
      <c r="A425" s="226">
        <v>42720</v>
      </c>
      <c r="B425" s="237">
        <v>0</v>
      </c>
      <c r="C425" s="238">
        <v>0</v>
      </c>
      <c r="D425" s="238">
        <v>0.20999999999999996</v>
      </c>
      <c r="E425" s="238">
        <v>0.30000000000000004</v>
      </c>
      <c r="F425" s="238">
        <v>0.79999999999999982</v>
      </c>
      <c r="G425" s="238">
        <v>0.67999999999999972</v>
      </c>
      <c r="H425" s="239">
        <v>0.60000000000000009</v>
      </c>
      <c r="I425" s="236">
        <v>120</v>
      </c>
    </row>
    <row r="426" spans="1:9" x14ac:dyDescent="0.2">
      <c r="A426" s="226">
        <v>42723</v>
      </c>
      <c r="B426" s="237">
        <v>0</v>
      </c>
      <c r="C426" s="238">
        <v>0</v>
      </c>
      <c r="D426" s="238">
        <v>0.19999999999999996</v>
      </c>
      <c r="E426" s="238">
        <v>0.30000000000000004</v>
      </c>
      <c r="F426" s="238">
        <v>0.79999999999999982</v>
      </c>
      <c r="G426" s="238">
        <v>0.67999999999999972</v>
      </c>
      <c r="H426" s="239">
        <v>0.60000000000000009</v>
      </c>
      <c r="I426" s="236">
        <v>0</v>
      </c>
    </row>
    <row r="427" spans="1:9" x14ac:dyDescent="0.2">
      <c r="A427" s="226">
        <v>42724</v>
      </c>
      <c r="B427" s="237">
        <v>0</v>
      </c>
      <c r="C427" s="238">
        <v>0</v>
      </c>
      <c r="D427" s="238">
        <v>0.30000000000000004</v>
      </c>
      <c r="E427" s="238">
        <v>0.30000000000000004</v>
      </c>
      <c r="F427" s="238">
        <v>0.79999999999999982</v>
      </c>
      <c r="G427" s="238">
        <v>0.69999999999999973</v>
      </c>
      <c r="H427" s="239">
        <v>0.60000000000000009</v>
      </c>
      <c r="I427" s="236">
        <v>268</v>
      </c>
    </row>
    <row r="428" spans="1:9" x14ac:dyDescent="0.2">
      <c r="A428" s="226">
        <v>42725</v>
      </c>
      <c r="B428" s="237">
        <v>0</v>
      </c>
      <c r="C428" s="238">
        <v>0</v>
      </c>
      <c r="D428" s="238">
        <v>0.30000000000000004</v>
      </c>
      <c r="E428" s="238">
        <v>0.30000000000000004</v>
      </c>
      <c r="F428" s="238">
        <v>0.79999999999999982</v>
      </c>
      <c r="G428" s="238">
        <v>0.69999999999999973</v>
      </c>
      <c r="H428" s="239">
        <v>0.60000000000000009</v>
      </c>
      <c r="I428" s="236">
        <v>0</v>
      </c>
    </row>
    <row r="429" spans="1:9" x14ac:dyDescent="0.2">
      <c r="A429" s="226">
        <v>42726</v>
      </c>
      <c r="B429" s="237">
        <v>0</v>
      </c>
      <c r="C429" s="238">
        <v>0</v>
      </c>
      <c r="D429" s="238">
        <v>0.20999999999999996</v>
      </c>
      <c r="E429" s="238">
        <v>0.30000000000000004</v>
      </c>
      <c r="F429" s="238">
        <v>0.79999999999999982</v>
      </c>
      <c r="G429" s="238">
        <v>0.69999999999999973</v>
      </c>
      <c r="H429" s="239">
        <v>0.60000000000000009</v>
      </c>
      <c r="I429" s="236">
        <v>0</v>
      </c>
    </row>
    <row r="430" spans="1:9" x14ac:dyDescent="0.2">
      <c r="A430" s="226">
        <v>42727</v>
      </c>
      <c r="B430" s="237">
        <v>0</v>
      </c>
      <c r="C430" s="238">
        <v>0</v>
      </c>
      <c r="D430" s="238">
        <v>0.39999999999999991</v>
      </c>
      <c r="E430" s="238">
        <v>0.30000000000000004</v>
      </c>
      <c r="F430" s="238">
        <v>0.79999999999999982</v>
      </c>
      <c r="G430" s="238">
        <v>0.75</v>
      </c>
      <c r="H430" s="239">
        <v>0.60000000000000009</v>
      </c>
      <c r="I430" s="236">
        <v>0</v>
      </c>
    </row>
    <row r="431" spans="1:9" x14ac:dyDescent="0.2">
      <c r="A431" s="226">
        <v>42730</v>
      </c>
      <c r="B431" s="237">
        <v>0</v>
      </c>
      <c r="C431" s="238">
        <v>0</v>
      </c>
      <c r="D431" s="238">
        <v>0.39999999999999991</v>
      </c>
      <c r="E431" s="238">
        <v>0.30000000000000004</v>
      </c>
      <c r="F431" s="238">
        <v>0.79999999999999982</v>
      </c>
      <c r="G431" s="238">
        <v>0.75</v>
      </c>
      <c r="H431" s="239">
        <v>0.60000000000000009</v>
      </c>
      <c r="I431" s="236">
        <v>0</v>
      </c>
    </row>
    <row r="432" spans="1:9" x14ac:dyDescent="0.2">
      <c r="A432" s="226">
        <v>42731</v>
      </c>
      <c r="B432" s="237">
        <v>0</v>
      </c>
      <c r="C432" s="238">
        <v>0</v>
      </c>
      <c r="D432" s="238">
        <v>0.39999999999999991</v>
      </c>
      <c r="E432" s="238">
        <v>0.30000000000000004</v>
      </c>
      <c r="F432" s="238">
        <v>0.79999999999999982</v>
      </c>
      <c r="G432" s="238">
        <v>0.75</v>
      </c>
      <c r="H432" s="239">
        <v>0.60000000000000009</v>
      </c>
      <c r="I432" s="236">
        <v>100</v>
      </c>
    </row>
    <row r="433" spans="1:9" x14ac:dyDescent="0.2">
      <c r="A433" s="226">
        <v>42732</v>
      </c>
      <c r="B433" s="237">
        <v>0</v>
      </c>
      <c r="C433" s="238">
        <v>0</v>
      </c>
      <c r="D433" s="238">
        <v>0.39999999999999991</v>
      </c>
      <c r="E433" s="238">
        <v>0.30000000000000004</v>
      </c>
      <c r="F433" s="238">
        <v>0.79999999999999982</v>
      </c>
      <c r="G433" s="238">
        <v>0.75</v>
      </c>
      <c r="H433" s="239">
        <v>0.60000000000000009</v>
      </c>
      <c r="I433" s="236">
        <v>0</v>
      </c>
    </row>
    <row r="434" spans="1:9" x14ac:dyDescent="0.2">
      <c r="A434" s="226">
        <v>42733</v>
      </c>
      <c r="B434" s="237">
        <v>0</v>
      </c>
      <c r="C434" s="238">
        <v>0</v>
      </c>
      <c r="D434" s="238">
        <v>0.39999999999999991</v>
      </c>
      <c r="E434" s="238">
        <v>0.30000000000000004</v>
      </c>
      <c r="F434" s="238">
        <v>0.79999999999999982</v>
      </c>
      <c r="G434" s="238">
        <v>0.75</v>
      </c>
      <c r="H434" s="239">
        <v>0.60000000000000009</v>
      </c>
      <c r="I434" s="236">
        <v>150</v>
      </c>
    </row>
    <row r="435" spans="1:9" x14ac:dyDescent="0.2">
      <c r="A435" s="226">
        <v>42734</v>
      </c>
      <c r="B435" s="237">
        <v>0</v>
      </c>
      <c r="C435" s="238">
        <v>0</v>
      </c>
      <c r="D435" s="238">
        <v>0.39999999999999991</v>
      </c>
      <c r="E435" s="238">
        <v>0.30000000000000004</v>
      </c>
      <c r="F435" s="238">
        <v>0.79999999999999982</v>
      </c>
      <c r="G435" s="238">
        <v>0.75</v>
      </c>
      <c r="H435" s="239">
        <v>0.60000000000000009</v>
      </c>
      <c r="I435" s="236">
        <v>708</v>
      </c>
    </row>
    <row r="436" spans="1:9" s="249" customFormat="1" x14ac:dyDescent="0.2">
      <c r="A436" s="226" t="s">
        <v>362</v>
      </c>
      <c r="B436" s="237">
        <v>0</v>
      </c>
      <c r="C436" s="238">
        <v>0</v>
      </c>
      <c r="D436" s="238">
        <v>0.39999999999999991</v>
      </c>
      <c r="E436" s="238">
        <v>0.30000000000000004</v>
      </c>
      <c r="F436" s="238">
        <v>0.79999999999999982</v>
      </c>
      <c r="G436" s="238">
        <v>0.75</v>
      </c>
      <c r="H436" s="239">
        <v>0.60000000000000009</v>
      </c>
      <c r="I436" s="236">
        <v>198</v>
      </c>
    </row>
    <row r="437" spans="1:9" s="249" customFormat="1" x14ac:dyDescent="0.2">
      <c r="A437" s="226" t="s">
        <v>363</v>
      </c>
      <c r="B437" s="237">
        <v>0</v>
      </c>
      <c r="C437" s="238">
        <v>0</v>
      </c>
      <c r="D437" s="238">
        <v>0.29999999999999982</v>
      </c>
      <c r="E437" s="238">
        <v>0.20000000000000018</v>
      </c>
      <c r="F437" s="238">
        <v>0.69999999999999973</v>
      </c>
      <c r="G437" s="238">
        <v>0.65000000000000036</v>
      </c>
      <c r="H437" s="239">
        <v>0.5</v>
      </c>
      <c r="I437" s="236">
        <v>0</v>
      </c>
    </row>
    <row r="438" spans="1:9" s="249" customFormat="1" x14ac:dyDescent="0.2">
      <c r="A438" s="226" t="s">
        <v>364</v>
      </c>
      <c r="B438" s="237">
        <v>0</v>
      </c>
      <c r="C438" s="238">
        <v>0</v>
      </c>
      <c r="D438" s="238">
        <v>0.29999999999999982</v>
      </c>
      <c r="E438" s="238">
        <v>0.20000000000000018</v>
      </c>
      <c r="F438" s="238">
        <v>0.59999999999999964</v>
      </c>
      <c r="G438" s="238">
        <v>0.55000000000000027</v>
      </c>
      <c r="H438" s="239">
        <v>0.5</v>
      </c>
      <c r="I438" s="236">
        <v>0</v>
      </c>
    </row>
    <row r="439" spans="1:9" s="249" customFormat="1" x14ac:dyDescent="0.2">
      <c r="A439" s="226" t="s">
        <v>365</v>
      </c>
      <c r="B439" s="237">
        <v>0</v>
      </c>
      <c r="C439" s="238">
        <v>0</v>
      </c>
      <c r="D439" s="238">
        <v>0.39999999999999991</v>
      </c>
      <c r="E439" s="238">
        <v>0.30000000000000004</v>
      </c>
      <c r="F439" s="238">
        <v>0.79999999999999982</v>
      </c>
      <c r="G439" s="238">
        <v>0.75</v>
      </c>
      <c r="H439" s="239">
        <v>0.60000000000000009</v>
      </c>
      <c r="I439" s="236">
        <v>0</v>
      </c>
    </row>
    <row r="440" spans="1:9" s="249" customFormat="1" x14ac:dyDescent="0.2">
      <c r="A440" s="226" t="s">
        <v>366</v>
      </c>
      <c r="B440" s="237">
        <v>0</v>
      </c>
      <c r="C440" s="238">
        <v>0</v>
      </c>
      <c r="D440" s="238">
        <v>0.39999999999999991</v>
      </c>
      <c r="E440" s="238">
        <v>0.30000000000000004</v>
      </c>
      <c r="F440" s="238">
        <v>0.79999999999999982</v>
      </c>
      <c r="G440" s="238">
        <v>0.75</v>
      </c>
      <c r="H440" s="239">
        <v>0.60000000000000009</v>
      </c>
      <c r="I440" s="236">
        <v>0</v>
      </c>
    </row>
    <row r="441" spans="1:9" s="249" customFormat="1" x14ac:dyDescent="0.2">
      <c r="A441" s="226" t="s">
        <v>367</v>
      </c>
      <c r="B441" s="237">
        <v>0</v>
      </c>
      <c r="C441" s="238">
        <v>0</v>
      </c>
      <c r="D441" s="238">
        <v>0.29999999999999982</v>
      </c>
      <c r="E441" s="238">
        <v>0.20000000000000018</v>
      </c>
      <c r="F441" s="238">
        <v>0.59999999999999964</v>
      </c>
      <c r="G441" s="238">
        <v>0.55000000000000027</v>
      </c>
      <c r="H441" s="239">
        <v>0.5</v>
      </c>
      <c r="I441" s="236">
        <v>350</v>
      </c>
    </row>
    <row r="442" spans="1:9" s="249" customFormat="1" x14ac:dyDescent="0.2">
      <c r="A442" s="226" t="s">
        <v>368</v>
      </c>
      <c r="B442" s="237">
        <v>0</v>
      </c>
      <c r="C442" s="238">
        <v>0</v>
      </c>
      <c r="D442" s="238">
        <v>0.59999999999999987</v>
      </c>
      <c r="E442" s="238">
        <v>0.30000000000000004</v>
      </c>
      <c r="F442" s="238">
        <v>0.79999999999999982</v>
      </c>
      <c r="G442" s="238">
        <v>0.75</v>
      </c>
      <c r="H442" s="239">
        <v>0.60000000000000009</v>
      </c>
      <c r="I442" s="236">
        <v>0</v>
      </c>
    </row>
    <row r="443" spans="1:9" s="249" customFormat="1" x14ac:dyDescent="0.2">
      <c r="A443" s="226" t="s">
        <v>369</v>
      </c>
      <c r="B443" s="237">
        <v>0</v>
      </c>
      <c r="C443" s="238">
        <v>0</v>
      </c>
      <c r="D443" s="238">
        <v>0.42000000000000015</v>
      </c>
      <c r="E443" s="238">
        <v>0.5</v>
      </c>
      <c r="F443" s="238">
        <v>0.39999999999999991</v>
      </c>
      <c r="G443" s="238">
        <v>0.59999999999999964</v>
      </c>
      <c r="H443" s="239">
        <v>0.5</v>
      </c>
      <c r="I443" s="236">
        <v>120</v>
      </c>
    </row>
    <row r="444" spans="1:9" s="249" customFormat="1" x14ac:dyDescent="0.2">
      <c r="A444" s="226" t="s">
        <v>370</v>
      </c>
      <c r="B444" s="237">
        <v>0</v>
      </c>
      <c r="C444" s="238">
        <v>0</v>
      </c>
      <c r="D444" s="238">
        <v>0.32000000000000006</v>
      </c>
      <c r="E444" s="238">
        <v>0.5</v>
      </c>
      <c r="F444" s="238">
        <v>0.19999999999999973</v>
      </c>
      <c r="G444" s="238">
        <v>0.30000000000000027</v>
      </c>
      <c r="H444" s="239">
        <v>0.39999999999999991</v>
      </c>
      <c r="I444" s="236">
        <v>0</v>
      </c>
    </row>
    <row r="445" spans="1:9" s="249" customFormat="1" x14ac:dyDescent="0.2">
      <c r="A445" s="226" t="s">
        <v>371</v>
      </c>
      <c r="B445" s="237">
        <v>0</v>
      </c>
      <c r="C445" s="238">
        <v>0</v>
      </c>
      <c r="D445" s="238">
        <v>0.30000000000000004</v>
      </c>
      <c r="E445" s="238">
        <v>0.5</v>
      </c>
      <c r="F445" s="238">
        <v>0.19999999999999973</v>
      </c>
      <c r="G445" s="238">
        <v>0.30000000000000027</v>
      </c>
      <c r="H445" s="239">
        <v>0.39999999999999991</v>
      </c>
      <c r="I445" s="236">
        <v>70</v>
      </c>
    </row>
    <row r="446" spans="1:9" s="249" customFormat="1" x14ac:dyDescent="0.2">
      <c r="A446" s="226" t="s">
        <v>372</v>
      </c>
      <c r="B446" s="237">
        <v>0</v>
      </c>
      <c r="C446" s="238">
        <v>0</v>
      </c>
      <c r="D446" s="238">
        <v>0.42000000000000015</v>
      </c>
      <c r="E446" s="238">
        <v>0.5</v>
      </c>
      <c r="F446" s="238">
        <v>0.19999999999999973</v>
      </c>
      <c r="G446" s="238">
        <v>0.39999999999999991</v>
      </c>
      <c r="H446" s="239">
        <v>0.39999999999999991</v>
      </c>
      <c r="I446" s="236">
        <v>0</v>
      </c>
    </row>
    <row r="447" spans="1:9" s="249" customFormat="1" x14ac:dyDescent="0.2">
      <c r="A447" s="226" t="s">
        <v>373</v>
      </c>
      <c r="B447" s="237">
        <v>0.19999999999999996</v>
      </c>
      <c r="C447" s="238">
        <v>0.19999999999999996</v>
      </c>
      <c r="D447" s="238">
        <v>0.42000000000000015</v>
      </c>
      <c r="E447" s="238">
        <v>0.5</v>
      </c>
      <c r="F447" s="238">
        <v>0.39999999999999991</v>
      </c>
      <c r="G447" s="238">
        <v>0.5</v>
      </c>
      <c r="H447" s="239">
        <v>0.39999999999999991</v>
      </c>
      <c r="I447" s="236">
        <v>95</v>
      </c>
    </row>
    <row r="448" spans="1:9" s="249" customFormat="1" x14ac:dyDescent="0.2">
      <c r="A448" s="226" t="s">
        <v>374</v>
      </c>
      <c r="B448" s="237">
        <v>0.19999999999999996</v>
      </c>
      <c r="C448" s="238">
        <v>0.19999999999999996</v>
      </c>
      <c r="D448" s="238">
        <v>0.42000000000000015</v>
      </c>
      <c r="E448" s="238">
        <v>0.39999999999999991</v>
      </c>
      <c r="F448" s="238">
        <v>0.39999999999999991</v>
      </c>
      <c r="G448" s="238">
        <v>0.59999999999999964</v>
      </c>
      <c r="H448" s="239">
        <v>0.5</v>
      </c>
      <c r="I448" s="236">
        <v>89</v>
      </c>
    </row>
    <row r="449" spans="1:9" s="249" customFormat="1" x14ac:dyDescent="0.2">
      <c r="A449" s="226" t="s">
        <v>375</v>
      </c>
      <c r="B449" s="237">
        <v>0</v>
      </c>
      <c r="C449" s="238">
        <v>0</v>
      </c>
      <c r="D449" s="238">
        <v>0.42000000000000015</v>
      </c>
      <c r="E449" s="238">
        <v>0.39999999999999991</v>
      </c>
      <c r="F449" s="238">
        <v>0.39999999999999991</v>
      </c>
      <c r="G449" s="238">
        <v>0.59999999999999964</v>
      </c>
      <c r="H449" s="239">
        <v>0.5</v>
      </c>
      <c r="I449" s="236">
        <v>120</v>
      </c>
    </row>
    <row r="450" spans="1:9" s="249" customFormat="1" x14ac:dyDescent="0.2">
      <c r="A450" s="226" t="s">
        <v>376</v>
      </c>
      <c r="B450" s="237">
        <v>0</v>
      </c>
      <c r="C450" s="238">
        <v>0</v>
      </c>
      <c r="D450" s="238">
        <v>0.32000000000000006</v>
      </c>
      <c r="E450" s="238">
        <v>0.39999999999999991</v>
      </c>
      <c r="F450" s="238">
        <v>0.39999999999999991</v>
      </c>
      <c r="G450" s="238">
        <v>0.5</v>
      </c>
      <c r="H450" s="239">
        <v>0.45000000000000018</v>
      </c>
      <c r="I450" s="236">
        <v>0</v>
      </c>
    </row>
    <row r="451" spans="1:9" s="249" customFormat="1" x14ac:dyDescent="0.2">
      <c r="A451" s="226" t="s">
        <v>377</v>
      </c>
      <c r="B451" s="237">
        <v>0</v>
      </c>
      <c r="C451" s="238">
        <v>0</v>
      </c>
      <c r="D451" s="238">
        <v>0.30000000000000004</v>
      </c>
      <c r="E451" s="238">
        <v>0.39999999999999991</v>
      </c>
      <c r="F451" s="238">
        <v>0.39999999999999991</v>
      </c>
      <c r="G451" s="238">
        <v>0.5</v>
      </c>
      <c r="H451" s="239">
        <v>0.45000000000000018</v>
      </c>
      <c r="I451" s="236">
        <v>0</v>
      </c>
    </row>
    <row r="452" spans="1:9" s="249" customFormat="1" x14ac:dyDescent="0.2">
      <c r="A452" s="226" t="s">
        <v>378</v>
      </c>
      <c r="B452" s="237">
        <v>0</v>
      </c>
      <c r="C452" s="238">
        <v>0</v>
      </c>
      <c r="D452" s="238">
        <v>0.32000000000000006</v>
      </c>
      <c r="E452" s="238">
        <v>0.39999999999999991</v>
      </c>
      <c r="F452" s="238">
        <v>0.39999999999999991</v>
      </c>
      <c r="G452" s="238">
        <v>0.5</v>
      </c>
      <c r="H452" s="239">
        <v>0.45000000000000018</v>
      </c>
      <c r="I452" s="236">
        <v>40</v>
      </c>
    </row>
    <row r="453" spans="1:9" s="249" customFormat="1" x14ac:dyDescent="0.2">
      <c r="A453" s="226" t="s">
        <v>379</v>
      </c>
      <c r="B453" s="237">
        <v>0</v>
      </c>
      <c r="C453" s="238">
        <v>0</v>
      </c>
      <c r="D453" s="238">
        <v>0.62000000000000011</v>
      </c>
      <c r="E453" s="238">
        <v>0.39999999999999991</v>
      </c>
      <c r="F453" s="238">
        <v>0.39999999999999991</v>
      </c>
      <c r="G453" s="238">
        <v>0.44999999999999973</v>
      </c>
      <c r="H453" s="239">
        <v>0.45000000000000018</v>
      </c>
      <c r="I453" s="236">
        <v>0</v>
      </c>
    </row>
    <row r="454" spans="1:9" s="249" customFormat="1" x14ac:dyDescent="0.2">
      <c r="A454" s="226" t="s">
        <v>380</v>
      </c>
      <c r="B454" s="237">
        <v>0</v>
      </c>
      <c r="C454" s="238">
        <v>0</v>
      </c>
      <c r="D454" s="238">
        <v>0.32000000000000006</v>
      </c>
      <c r="E454" s="238">
        <v>0.39999999999999991</v>
      </c>
      <c r="F454" s="238">
        <v>0.39999999999999991</v>
      </c>
      <c r="G454" s="238">
        <v>0.44999999999999973</v>
      </c>
      <c r="H454" s="239">
        <v>0.45000000000000018</v>
      </c>
      <c r="I454" s="236">
        <v>59</v>
      </c>
    </row>
    <row r="455" spans="1:9" s="249" customFormat="1" x14ac:dyDescent="0.2">
      <c r="A455" s="226" t="s">
        <v>381</v>
      </c>
      <c r="B455" s="237">
        <v>0</v>
      </c>
      <c r="C455" s="238">
        <v>0</v>
      </c>
      <c r="D455" s="238">
        <v>0.32000000000000006</v>
      </c>
      <c r="E455" s="238">
        <v>0.39999999999999991</v>
      </c>
      <c r="F455" s="238">
        <v>0.29999999999999982</v>
      </c>
      <c r="G455" s="238">
        <v>0.29999999999999982</v>
      </c>
      <c r="H455" s="239">
        <v>0.29999999999999982</v>
      </c>
      <c r="I455" s="236">
        <v>240</v>
      </c>
    </row>
    <row r="456" spans="1:9" s="249" customFormat="1" x14ac:dyDescent="0.2">
      <c r="A456" s="226" t="s">
        <v>382</v>
      </c>
      <c r="B456" s="237">
        <v>0</v>
      </c>
      <c r="C456" s="238">
        <v>0</v>
      </c>
      <c r="D456" s="238">
        <v>0.30000000000000004</v>
      </c>
      <c r="E456" s="238">
        <v>0.39999999999999991</v>
      </c>
      <c r="F456" s="238">
        <v>0.29999999999999982</v>
      </c>
      <c r="G456" s="238">
        <v>0.34999999999999964</v>
      </c>
      <c r="H456" s="239">
        <v>0.29999999999999982</v>
      </c>
      <c r="I456" s="236">
        <v>0</v>
      </c>
    </row>
    <row r="457" spans="1:9" s="249" customFormat="1" x14ac:dyDescent="0.2">
      <c r="A457" s="226" t="s">
        <v>383</v>
      </c>
      <c r="B457" s="237">
        <v>0</v>
      </c>
      <c r="C457" s="238">
        <v>0</v>
      </c>
      <c r="D457" s="238">
        <v>0.32000000000000006</v>
      </c>
      <c r="E457" s="238">
        <v>0.39999999999999991</v>
      </c>
      <c r="F457" s="238">
        <v>0.29999999999999982</v>
      </c>
      <c r="G457" s="238">
        <v>0.34999999999999964</v>
      </c>
      <c r="H457" s="239">
        <v>0.29999999999999982</v>
      </c>
      <c r="I457" s="236">
        <v>0</v>
      </c>
    </row>
    <row r="458" spans="1:9" s="249" customFormat="1" x14ac:dyDescent="0.2">
      <c r="A458" s="226" t="s">
        <v>384</v>
      </c>
      <c r="B458" s="237">
        <v>0</v>
      </c>
      <c r="C458" s="238">
        <v>0</v>
      </c>
      <c r="D458" s="238">
        <v>0.32000000000000006</v>
      </c>
      <c r="E458" s="238">
        <v>0.39999999999999991</v>
      </c>
      <c r="F458" s="238">
        <v>0.29999999999999982</v>
      </c>
      <c r="G458" s="238">
        <v>0.34999999999999964</v>
      </c>
      <c r="H458" s="239">
        <v>0.29999999999999982</v>
      </c>
      <c r="I458" s="236">
        <v>0</v>
      </c>
    </row>
    <row r="459" spans="1:9" s="249" customFormat="1" x14ac:dyDescent="0.2">
      <c r="A459" s="226" t="s">
        <v>385</v>
      </c>
      <c r="B459" s="237">
        <v>0</v>
      </c>
      <c r="C459" s="238">
        <v>0</v>
      </c>
      <c r="D459" s="238">
        <v>0.32000000000000006</v>
      </c>
      <c r="E459" s="238">
        <v>0.39999999999999991</v>
      </c>
      <c r="F459" s="238">
        <v>0.29999999999999982</v>
      </c>
      <c r="G459" s="238">
        <v>0.34999999999999964</v>
      </c>
      <c r="H459" s="239">
        <v>0.20000000000000018</v>
      </c>
      <c r="I459" s="236">
        <v>59</v>
      </c>
    </row>
    <row r="460" spans="1:9" s="249" customFormat="1" x14ac:dyDescent="0.2">
      <c r="A460" s="226" t="s">
        <v>386</v>
      </c>
      <c r="B460" s="237">
        <v>0</v>
      </c>
      <c r="C460" s="238">
        <v>0</v>
      </c>
      <c r="D460" s="238">
        <v>0.42000000000000015</v>
      </c>
      <c r="E460" s="238">
        <v>0.39999999999999991</v>
      </c>
      <c r="F460" s="238">
        <v>0.39999999999999991</v>
      </c>
      <c r="G460" s="238">
        <v>0.59999999999999964</v>
      </c>
      <c r="H460" s="239">
        <v>0.5</v>
      </c>
      <c r="I460" s="236">
        <v>180</v>
      </c>
    </row>
    <row r="461" spans="1:9" s="249" customFormat="1" x14ac:dyDescent="0.2">
      <c r="A461" s="226" t="s">
        <v>387</v>
      </c>
      <c r="B461" s="237">
        <v>0</v>
      </c>
      <c r="C461" s="238">
        <v>0</v>
      </c>
      <c r="D461" s="238">
        <v>0.32000000000000006</v>
      </c>
      <c r="E461" s="238">
        <v>0.39999999999999991</v>
      </c>
      <c r="F461" s="238">
        <v>0.29999999999999982</v>
      </c>
      <c r="G461" s="238">
        <v>0.29999999999999982</v>
      </c>
      <c r="H461" s="239">
        <v>0.20000000000000018</v>
      </c>
      <c r="I461" s="236">
        <v>0</v>
      </c>
    </row>
    <row r="462" spans="1:9" s="249" customFormat="1" x14ac:dyDescent="0.2">
      <c r="A462" s="226" t="s">
        <v>388</v>
      </c>
      <c r="B462" s="237">
        <v>0.5</v>
      </c>
      <c r="C462" s="238">
        <v>0.60000000000000009</v>
      </c>
      <c r="D462" s="238">
        <v>0.32000000000000006</v>
      </c>
      <c r="E462" s="238">
        <v>0.39999999999999991</v>
      </c>
      <c r="F462" s="238">
        <v>0.29999999999999982</v>
      </c>
      <c r="G462" s="238">
        <v>0.29999999999999982</v>
      </c>
      <c r="H462" s="239">
        <v>0.20000000000000018</v>
      </c>
      <c r="I462" s="236">
        <v>30</v>
      </c>
    </row>
    <row r="463" spans="1:9" s="249" customFormat="1" x14ac:dyDescent="0.2">
      <c r="A463" s="226" t="s">
        <v>389</v>
      </c>
      <c r="B463" s="237">
        <v>0.5</v>
      </c>
      <c r="C463" s="238">
        <v>0.60000000000000009</v>
      </c>
      <c r="D463" s="238">
        <v>0.32000000000000006</v>
      </c>
      <c r="E463" s="238">
        <v>0.39999999999999991</v>
      </c>
      <c r="F463" s="238">
        <v>0.29999999999999982</v>
      </c>
      <c r="G463" s="238">
        <v>0.29999999999999982</v>
      </c>
      <c r="H463" s="239">
        <v>0.20000000000000018</v>
      </c>
      <c r="I463" s="236">
        <v>186</v>
      </c>
    </row>
    <row r="464" spans="1:9" s="249" customFormat="1" x14ac:dyDescent="0.2">
      <c r="A464" s="226" t="s">
        <v>390</v>
      </c>
      <c r="B464" s="237">
        <v>0.5</v>
      </c>
      <c r="C464" s="238">
        <v>0.60000000000000009</v>
      </c>
      <c r="D464" s="238">
        <v>0.32000000000000006</v>
      </c>
      <c r="E464" s="238">
        <v>0.39999999999999991</v>
      </c>
      <c r="F464" s="238">
        <v>0.29999999999999982</v>
      </c>
      <c r="G464" s="238">
        <v>0.29999999999999982</v>
      </c>
      <c r="H464" s="239">
        <v>0.20000000000000018</v>
      </c>
      <c r="I464" s="236">
        <v>175</v>
      </c>
    </row>
    <row r="465" spans="1:9" s="249" customFormat="1" x14ac:dyDescent="0.2">
      <c r="A465" s="226" t="s">
        <v>391</v>
      </c>
      <c r="B465" s="237">
        <v>0.5</v>
      </c>
      <c r="C465" s="238">
        <v>0.60000000000000009</v>
      </c>
      <c r="D465" s="238">
        <v>0.62000000000000011</v>
      </c>
      <c r="E465" s="238">
        <v>0.60000000000000009</v>
      </c>
      <c r="F465" s="238">
        <v>0.39999999999999991</v>
      </c>
      <c r="G465" s="238">
        <v>0.39999999999999991</v>
      </c>
      <c r="H465" s="239">
        <v>0.29999999999999982</v>
      </c>
      <c r="I465" s="236">
        <v>725</v>
      </c>
    </row>
    <row r="466" spans="1:9" s="249" customFormat="1" x14ac:dyDescent="0.2">
      <c r="A466" s="226" t="s">
        <v>392</v>
      </c>
      <c r="B466" s="237">
        <v>0.5</v>
      </c>
      <c r="C466" s="238">
        <v>0.60000000000000009</v>
      </c>
      <c r="D466" s="238">
        <v>0.32000000000000006</v>
      </c>
      <c r="E466" s="238">
        <v>0.39999999999999991</v>
      </c>
      <c r="F466" s="238">
        <v>0.29999999999999982</v>
      </c>
      <c r="G466" s="238">
        <v>0.29999999999999982</v>
      </c>
      <c r="H466" s="239">
        <v>0.20000000000000018</v>
      </c>
      <c r="I466" s="236">
        <v>0</v>
      </c>
    </row>
    <row r="467" spans="1:9" s="249" customFormat="1" x14ac:dyDescent="0.2">
      <c r="A467" s="226" t="s">
        <v>393</v>
      </c>
      <c r="B467" s="237">
        <v>0.5</v>
      </c>
      <c r="C467" s="238">
        <v>0.60000000000000009</v>
      </c>
      <c r="D467" s="238">
        <v>0.30000000000000004</v>
      </c>
      <c r="E467" s="238">
        <v>0.39999999999999991</v>
      </c>
      <c r="F467" s="238">
        <v>0.29999999999999982</v>
      </c>
      <c r="G467" s="238">
        <v>0.29999999999999982</v>
      </c>
      <c r="H467" s="239">
        <v>0.20000000000000018</v>
      </c>
      <c r="I467" s="236">
        <v>40</v>
      </c>
    </row>
    <row r="468" spans="1:9" s="249" customFormat="1" x14ac:dyDescent="0.2">
      <c r="A468" s="226" t="s">
        <v>394</v>
      </c>
      <c r="B468" s="237">
        <v>0.5</v>
      </c>
      <c r="C468" s="238">
        <v>0.60000000000000009</v>
      </c>
      <c r="D468" s="238">
        <v>0.42000000000000015</v>
      </c>
      <c r="E468" s="238">
        <v>0.39999999999999991</v>
      </c>
      <c r="F468" s="238">
        <v>0.19999999999999973</v>
      </c>
      <c r="G468" s="238">
        <v>0.20000000000000018</v>
      </c>
      <c r="H468" s="239">
        <v>0.25</v>
      </c>
      <c r="I468" s="236">
        <v>0</v>
      </c>
    </row>
    <row r="469" spans="1:9" s="249" customFormat="1" x14ac:dyDescent="0.2">
      <c r="A469" s="226" t="s">
        <v>395</v>
      </c>
      <c r="B469" s="237">
        <v>0.5</v>
      </c>
      <c r="C469" s="238">
        <v>0.60000000000000009</v>
      </c>
      <c r="D469" s="238">
        <v>0.30000000000000004</v>
      </c>
      <c r="E469" s="238">
        <v>0.39999999999999991</v>
      </c>
      <c r="F469" s="238">
        <v>0.29999999999999982</v>
      </c>
      <c r="G469" s="238">
        <v>0.20000000000000018</v>
      </c>
      <c r="H469" s="239">
        <v>0.20000000000000018</v>
      </c>
      <c r="I469" s="236">
        <v>0</v>
      </c>
    </row>
    <row r="470" spans="1:9" s="249" customFormat="1" x14ac:dyDescent="0.2">
      <c r="A470" s="226" t="s">
        <v>396</v>
      </c>
      <c r="B470" s="237">
        <v>0.5</v>
      </c>
      <c r="C470" s="238">
        <v>0.60000000000000009</v>
      </c>
      <c r="D470" s="238">
        <v>0.32000000000000006</v>
      </c>
      <c r="E470" s="238">
        <v>0.39999999999999991</v>
      </c>
      <c r="F470" s="238">
        <v>0.29999999999999982</v>
      </c>
      <c r="G470" s="238">
        <v>0.29999999999999982</v>
      </c>
      <c r="H470" s="239">
        <v>0.30000000000000027</v>
      </c>
      <c r="I470" s="236">
        <v>180</v>
      </c>
    </row>
    <row r="471" spans="1:9" s="249" customFormat="1" x14ac:dyDescent="0.2">
      <c r="A471" s="226" t="s">
        <v>397</v>
      </c>
      <c r="B471" s="237">
        <v>0.5</v>
      </c>
      <c r="C471" s="238">
        <v>0.60000000000000009</v>
      </c>
      <c r="D471" s="238">
        <v>0.32000000000000006</v>
      </c>
      <c r="E471" s="238">
        <v>0.39999999999999991</v>
      </c>
      <c r="F471" s="238">
        <v>0.29999999999999982</v>
      </c>
      <c r="G471" s="238">
        <v>0.34999999999999964</v>
      </c>
      <c r="H471" s="239">
        <v>0.30000000000000027</v>
      </c>
      <c r="I471" s="236">
        <v>30</v>
      </c>
    </row>
    <row r="472" spans="1:9" s="249" customFormat="1" x14ac:dyDescent="0.2">
      <c r="A472" s="226" t="s">
        <v>398</v>
      </c>
      <c r="B472" s="237">
        <v>0.5</v>
      </c>
      <c r="C472" s="238">
        <v>0.60000000000000009</v>
      </c>
      <c r="D472" s="238">
        <v>0.32000000000000006</v>
      </c>
      <c r="E472" s="238">
        <v>0.39999999999999991</v>
      </c>
      <c r="F472" s="238">
        <v>0.29999999999999982</v>
      </c>
      <c r="G472" s="238">
        <v>0.29999999999999982</v>
      </c>
      <c r="H472" s="239">
        <v>0.30000000000000027</v>
      </c>
      <c r="I472" s="236">
        <v>40</v>
      </c>
    </row>
    <row r="473" spans="1:9" s="249" customFormat="1" x14ac:dyDescent="0.2">
      <c r="A473" s="226" t="s">
        <v>399</v>
      </c>
      <c r="B473" s="237">
        <v>0.5</v>
      </c>
      <c r="C473" s="238">
        <v>0.60000000000000009</v>
      </c>
      <c r="D473" s="238">
        <v>0.32000000000000006</v>
      </c>
      <c r="E473" s="238">
        <v>0.39999999999999991</v>
      </c>
      <c r="F473" s="238">
        <v>0.29999999999999982</v>
      </c>
      <c r="G473" s="238">
        <v>0.29999999999999982</v>
      </c>
      <c r="H473" s="239">
        <v>0.30000000000000027</v>
      </c>
      <c r="I473" s="236">
        <v>0</v>
      </c>
    </row>
    <row r="474" spans="1:9" s="249" customFormat="1" x14ac:dyDescent="0.2">
      <c r="A474" s="226" t="s">
        <v>400</v>
      </c>
      <c r="B474" s="237">
        <v>0.5</v>
      </c>
      <c r="C474" s="238">
        <v>0.60000000000000009</v>
      </c>
      <c r="D474" s="238">
        <v>0.32000000000000006</v>
      </c>
      <c r="E474" s="238">
        <v>0.39999999999999991</v>
      </c>
      <c r="F474" s="238">
        <v>0.39999999999999991</v>
      </c>
      <c r="G474" s="238">
        <v>0.39999999999999991</v>
      </c>
      <c r="H474" s="239">
        <v>0.40000000000000036</v>
      </c>
      <c r="I474" s="236">
        <v>0</v>
      </c>
    </row>
    <row r="475" spans="1:9" s="249" customFormat="1" x14ac:dyDescent="0.2">
      <c r="A475" s="226" t="s">
        <v>401</v>
      </c>
      <c r="B475" s="237">
        <v>0.5</v>
      </c>
      <c r="C475" s="238">
        <v>0.60000000000000009</v>
      </c>
      <c r="D475" s="238">
        <v>0.32000000000000006</v>
      </c>
      <c r="E475" s="238">
        <v>0.39999999999999991</v>
      </c>
      <c r="F475" s="238">
        <v>0.29999999999999982</v>
      </c>
      <c r="G475" s="238">
        <v>0.29999999999999982</v>
      </c>
      <c r="H475" s="239">
        <v>0.30000000000000027</v>
      </c>
      <c r="I475" s="236">
        <v>297</v>
      </c>
    </row>
    <row r="476" spans="1:9" s="249" customFormat="1" x14ac:dyDescent="0.2">
      <c r="A476" s="226" t="s">
        <v>402</v>
      </c>
      <c r="B476" s="237">
        <v>0.19999999999999996</v>
      </c>
      <c r="C476" s="238">
        <v>0.19999999999999996</v>
      </c>
      <c r="D476" s="238">
        <v>0.32000000000000006</v>
      </c>
      <c r="E476" s="238">
        <v>0.39999999999999991</v>
      </c>
      <c r="F476" s="238">
        <v>0.34999999999999987</v>
      </c>
      <c r="G476" s="238">
        <v>0.39999999999999991</v>
      </c>
      <c r="H476" s="239">
        <v>0.5</v>
      </c>
      <c r="I476" s="236">
        <v>60</v>
      </c>
    </row>
    <row r="477" spans="1:9" s="249" customFormat="1" x14ac:dyDescent="0.2">
      <c r="A477" s="226" t="s">
        <v>403</v>
      </c>
      <c r="B477" s="237">
        <v>0.19999999999999996</v>
      </c>
      <c r="C477" s="238">
        <v>0.19999999999999996</v>
      </c>
      <c r="D477" s="238">
        <v>0.39999999999999991</v>
      </c>
      <c r="E477" s="238">
        <v>0.5</v>
      </c>
      <c r="F477" s="238">
        <v>0.39999999999999991</v>
      </c>
      <c r="G477" s="238">
        <v>0.39999999999999991</v>
      </c>
      <c r="H477" s="239">
        <v>0.40000000000000036</v>
      </c>
      <c r="I477" s="236">
        <v>40</v>
      </c>
    </row>
    <row r="478" spans="1:9" s="249" customFormat="1" x14ac:dyDescent="0.2">
      <c r="A478" s="226" t="s">
        <v>404</v>
      </c>
      <c r="B478" s="237">
        <v>0.19999999999999996</v>
      </c>
      <c r="C478" s="238">
        <v>0.19999999999999996</v>
      </c>
      <c r="D478" s="238">
        <v>0.34999999999999987</v>
      </c>
      <c r="E478" s="238">
        <v>0.39999999999999991</v>
      </c>
      <c r="F478" s="238">
        <v>0.39999999999999991</v>
      </c>
      <c r="G478" s="238">
        <v>0.39999999999999991</v>
      </c>
      <c r="H478" s="239">
        <v>0.40000000000000036</v>
      </c>
      <c r="I478" s="236">
        <v>0</v>
      </c>
    </row>
    <row r="479" spans="1:9" s="249" customFormat="1" x14ac:dyDescent="0.2">
      <c r="A479" s="226" t="s">
        <v>405</v>
      </c>
      <c r="B479" s="237">
        <v>0.19999999999999996</v>
      </c>
      <c r="C479" s="238">
        <v>0.19999999999999996</v>
      </c>
      <c r="D479" s="238">
        <v>0.17000000000000015</v>
      </c>
      <c r="E479" s="238">
        <v>0.25</v>
      </c>
      <c r="F479" s="238">
        <v>0.39999999999999991</v>
      </c>
      <c r="G479" s="238">
        <v>0.22999999999999998</v>
      </c>
      <c r="H479" s="239">
        <v>0.20000000000000018</v>
      </c>
      <c r="I479" s="236">
        <v>0</v>
      </c>
    </row>
    <row r="480" spans="1:9" s="249" customFormat="1" x14ac:dyDescent="0.2">
      <c r="A480" s="226" t="s">
        <v>406</v>
      </c>
      <c r="B480" s="237">
        <v>9.9999999999999978E-2</v>
      </c>
      <c r="C480" s="238">
        <v>0.19999999999999996</v>
      </c>
      <c r="D480" s="238">
        <v>0.12000000000000011</v>
      </c>
      <c r="E480" s="238">
        <v>0.25</v>
      </c>
      <c r="F480" s="238">
        <v>0.39999999999999991</v>
      </c>
      <c r="G480" s="238">
        <v>0.22999999999999998</v>
      </c>
      <c r="H480" s="239">
        <v>0.29999999999999982</v>
      </c>
      <c r="I480" s="236">
        <v>180</v>
      </c>
    </row>
    <row r="481" spans="1:9" s="249" customFormat="1" x14ac:dyDescent="0.2">
      <c r="A481" s="226" t="s">
        <v>407</v>
      </c>
      <c r="B481" s="237">
        <v>9.9999999999999978E-2</v>
      </c>
      <c r="C481" s="238">
        <v>0.19999999999999996</v>
      </c>
      <c r="D481" s="238">
        <v>0.12000000000000011</v>
      </c>
      <c r="E481" s="238">
        <v>0.25</v>
      </c>
      <c r="F481" s="238">
        <v>0.39999999999999991</v>
      </c>
      <c r="G481" s="238">
        <v>0.22999999999999998</v>
      </c>
      <c r="H481" s="239">
        <v>0.20000000000000018</v>
      </c>
      <c r="I481" s="236">
        <v>0</v>
      </c>
    </row>
    <row r="482" spans="1:9" s="249" customFormat="1" x14ac:dyDescent="0.2">
      <c r="A482" s="226" t="s">
        <v>408</v>
      </c>
      <c r="B482" s="237">
        <v>9.9999999999999978E-2</v>
      </c>
      <c r="C482" s="238">
        <v>0.19999999999999996</v>
      </c>
      <c r="D482" s="238">
        <v>0.12000000000000011</v>
      </c>
      <c r="E482" s="238">
        <v>0.25</v>
      </c>
      <c r="F482" s="238">
        <v>0.39999999999999991</v>
      </c>
      <c r="G482" s="238">
        <v>0.22999999999999998</v>
      </c>
      <c r="H482" s="239">
        <v>0.20000000000000018</v>
      </c>
      <c r="I482" s="236">
        <v>0</v>
      </c>
    </row>
    <row r="483" spans="1:9" s="249" customFormat="1" x14ac:dyDescent="0.2">
      <c r="A483" s="226" t="s">
        <v>409</v>
      </c>
      <c r="B483" s="237">
        <v>9.9999999999999978E-2</v>
      </c>
      <c r="C483" s="238">
        <v>0.19999999999999996</v>
      </c>
      <c r="D483" s="238">
        <v>0.14999999999999991</v>
      </c>
      <c r="E483" s="238">
        <v>0.35000000000000009</v>
      </c>
      <c r="F483" s="238">
        <v>0.49999999999999978</v>
      </c>
      <c r="G483" s="238">
        <v>0.33000000000000007</v>
      </c>
      <c r="H483" s="239">
        <v>0.20000000000000018</v>
      </c>
      <c r="I483" s="236">
        <v>39</v>
      </c>
    </row>
    <row r="484" spans="1:9" s="249" customFormat="1" x14ac:dyDescent="0.2">
      <c r="A484" s="226" t="s">
        <v>410</v>
      </c>
      <c r="B484" s="237">
        <v>9.9999999999999978E-2</v>
      </c>
      <c r="C484" s="238">
        <v>0.19999999999999996</v>
      </c>
      <c r="D484" s="238">
        <v>0.2200000000000002</v>
      </c>
      <c r="E484" s="238">
        <v>0.29999999999999982</v>
      </c>
      <c r="F484" s="238">
        <v>0.39999999999999991</v>
      </c>
      <c r="G484" s="238">
        <v>0.22999999999999998</v>
      </c>
      <c r="H484" s="239">
        <v>0.20000000000000018</v>
      </c>
      <c r="I484" s="236">
        <v>20</v>
      </c>
    </row>
    <row r="485" spans="1:9" s="249" customFormat="1" x14ac:dyDescent="0.2">
      <c r="A485" s="226" t="s">
        <v>411</v>
      </c>
      <c r="B485" s="237">
        <v>0.19999999999999996</v>
      </c>
      <c r="C485" s="238">
        <v>0.19999999999999996</v>
      </c>
      <c r="D485" s="238">
        <v>0.17000000000000015</v>
      </c>
      <c r="E485" s="238">
        <v>0.25</v>
      </c>
      <c r="F485" s="238">
        <v>0.39999999999999991</v>
      </c>
      <c r="G485" s="238">
        <v>0.22999999999999998</v>
      </c>
      <c r="H485" s="239">
        <v>0.20000000000000018</v>
      </c>
      <c r="I485" s="236">
        <v>959</v>
      </c>
    </row>
    <row r="486" spans="1:9" s="249" customFormat="1" x14ac:dyDescent="0.2">
      <c r="A486" s="226" t="s">
        <v>412</v>
      </c>
      <c r="B486" s="237">
        <v>9.9999999999999978E-2</v>
      </c>
      <c r="C486" s="238">
        <v>0.19999999999999996</v>
      </c>
      <c r="D486" s="238">
        <v>0.2200000000000002</v>
      </c>
      <c r="E486" s="238">
        <v>0.25</v>
      </c>
      <c r="F486" s="238">
        <v>0.39999999999999991</v>
      </c>
      <c r="G486" s="238">
        <v>0.22999999999999998</v>
      </c>
      <c r="H486" s="239">
        <v>0.20000000000000018</v>
      </c>
      <c r="I486" s="236">
        <v>18</v>
      </c>
    </row>
    <row r="487" spans="1:9" s="249" customFormat="1" x14ac:dyDescent="0.2">
      <c r="A487" s="226" t="s">
        <v>413</v>
      </c>
      <c r="B487" s="237">
        <v>9.9999999999999978E-2</v>
      </c>
      <c r="C487" s="238">
        <v>0.19999999999999996</v>
      </c>
      <c r="D487" s="238">
        <v>0.12000000000000011</v>
      </c>
      <c r="E487" s="238">
        <v>0.25</v>
      </c>
      <c r="F487" s="238">
        <v>0.39999999999999991</v>
      </c>
      <c r="G487" s="238">
        <v>0.22999999999999998</v>
      </c>
      <c r="H487" s="239">
        <v>0.20000000000000018</v>
      </c>
      <c r="I487" s="236">
        <v>128</v>
      </c>
    </row>
    <row r="488" spans="1:9" s="249" customFormat="1" x14ac:dyDescent="0.2">
      <c r="A488" s="226" t="s">
        <v>414</v>
      </c>
      <c r="B488" s="237">
        <v>0.19999999999999996</v>
      </c>
      <c r="C488" s="238">
        <v>0.19999999999999996</v>
      </c>
      <c r="D488" s="238">
        <v>0.17000000000000015</v>
      </c>
      <c r="E488" s="238">
        <v>0.25</v>
      </c>
      <c r="F488" s="238">
        <v>0.39999999999999991</v>
      </c>
      <c r="G488" s="238">
        <v>0.22999999999999998</v>
      </c>
      <c r="H488" s="239">
        <v>0.20000000000000018</v>
      </c>
      <c r="I488" s="236">
        <v>20</v>
      </c>
    </row>
    <row r="489" spans="1:9" s="249" customFormat="1" x14ac:dyDescent="0.2">
      <c r="A489" s="226" t="s">
        <v>415</v>
      </c>
      <c r="B489" s="237">
        <v>0.19999999999999996</v>
      </c>
      <c r="C489" s="238">
        <v>0.19999999999999996</v>
      </c>
      <c r="D489" s="238">
        <v>0.12000000000000011</v>
      </c>
      <c r="E489" s="238">
        <v>0.25</v>
      </c>
      <c r="F489" s="238">
        <v>0.39999999999999991</v>
      </c>
      <c r="G489" s="238">
        <v>0.22999999999999998</v>
      </c>
      <c r="H489" s="239">
        <v>0.20000000000000018</v>
      </c>
      <c r="I489" s="236">
        <v>38</v>
      </c>
    </row>
    <row r="490" spans="1:9" s="249" customFormat="1" x14ac:dyDescent="0.2">
      <c r="A490" s="226" t="s">
        <v>416</v>
      </c>
      <c r="B490" s="237">
        <v>0.19999999999999996</v>
      </c>
      <c r="C490" s="238">
        <v>0.19999999999999996</v>
      </c>
      <c r="D490" s="238">
        <v>0.12000000000000011</v>
      </c>
      <c r="E490" s="238">
        <v>0.25</v>
      </c>
      <c r="F490" s="238">
        <v>0.39999999999999991</v>
      </c>
      <c r="G490" s="238">
        <v>0.22999999999999998</v>
      </c>
      <c r="H490" s="239">
        <v>0.15000000000000036</v>
      </c>
      <c r="I490" s="236">
        <v>537</v>
      </c>
    </row>
    <row r="491" spans="1:9" s="249" customFormat="1" x14ac:dyDescent="0.2">
      <c r="A491" s="226" t="s">
        <v>417</v>
      </c>
      <c r="B491" s="237">
        <v>0.19999999999999996</v>
      </c>
      <c r="C491" s="238">
        <v>0.19999999999999996</v>
      </c>
      <c r="D491" s="238">
        <v>0.12000000000000011</v>
      </c>
      <c r="E491" s="238">
        <v>0.25</v>
      </c>
      <c r="F491" s="238">
        <v>0.39999999999999991</v>
      </c>
      <c r="G491" s="238">
        <v>0.22999999999999998</v>
      </c>
      <c r="H491" s="239">
        <v>0.20000000000000018</v>
      </c>
      <c r="I491" s="236">
        <v>176</v>
      </c>
    </row>
    <row r="492" spans="1:9" s="249" customFormat="1" x14ac:dyDescent="0.2">
      <c r="A492" s="226">
        <v>42818</v>
      </c>
      <c r="B492" s="237"/>
      <c r="C492" s="238"/>
      <c r="D492" s="238"/>
      <c r="E492" s="238"/>
      <c r="F492" s="238"/>
      <c r="G492" s="238"/>
      <c r="H492" s="239"/>
      <c r="I492" s="236">
        <v>168</v>
      </c>
    </row>
    <row r="493" spans="1:9" s="249" customFormat="1" x14ac:dyDescent="0.2">
      <c r="A493" s="226" t="s">
        <v>418</v>
      </c>
      <c r="B493" s="237">
        <v>0.19999999999999996</v>
      </c>
      <c r="C493" s="238">
        <v>0.19999999999999996</v>
      </c>
      <c r="D493" s="238">
        <v>0.19999999999999996</v>
      </c>
      <c r="E493" s="238">
        <v>0.25</v>
      </c>
      <c r="F493" s="238">
        <v>0.39999999999999991</v>
      </c>
      <c r="G493" s="238">
        <v>0.22999999999999998</v>
      </c>
      <c r="H493" s="239">
        <v>0.20000000000000018</v>
      </c>
      <c r="I493" s="236">
        <v>110</v>
      </c>
    </row>
    <row r="494" spans="1:9" s="249" customFormat="1" x14ac:dyDescent="0.2">
      <c r="A494" s="226" t="s">
        <v>419</v>
      </c>
      <c r="B494" s="237">
        <v>0.5</v>
      </c>
      <c r="C494" s="238">
        <v>0.29999999999999982</v>
      </c>
      <c r="D494" s="238">
        <v>0.10000000000000009</v>
      </c>
      <c r="E494" s="238">
        <v>0.15000000000000013</v>
      </c>
      <c r="F494" s="238">
        <v>0.55000000000000027</v>
      </c>
      <c r="G494" s="238">
        <v>0.42999999999999972</v>
      </c>
      <c r="H494" s="239">
        <v>0.30000000000000027</v>
      </c>
      <c r="I494" s="236">
        <v>120</v>
      </c>
    </row>
    <row r="495" spans="1:9" s="249" customFormat="1" x14ac:dyDescent="0.2">
      <c r="A495" s="226" t="s">
        <v>420</v>
      </c>
      <c r="B495" s="237">
        <v>0.4</v>
      </c>
      <c r="C495" s="238">
        <v>0.29999999999999982</v>
      </c>
      <c r="D495" s="238">
        <v>0.10000000000000009</v>
      </c>
      <c r="E495" s="238">
        <v>0.20000000000000018</v>
      </c>
      <c r="F495" s="238">
        <v>0.55000000000000027</v>
      </c>
      <c r="G495" s="238">
        <v>0.42999999999999972</v>
      </c>
      <c r="H495" s="239">
        <v>0.30000000000000027</v>
      </c>
      <c r="I495" s="236">
        <v>459</v>
      </c>
    </row>
    <row r="496" spans="1:9" s="249" customFormat="1" x14ac:dyDescent="0.2">
      <c r="A496" s="226" t="s">
        <v>421</v>
      </c>
      <c r="B496" s="237">
        <v>0.4</v>
      </c>
      <c r="C496" s="238">
        <v>0.29999999999999982</v>
      </c>
      <c r="D496" s="238">
        <v>0.10000000000000009</v>
      </c>
      <c r="E496" s="238">
        <v>0.15000000000000013</v>
      </c>
      <c r="F496" s="238">
        <v>0.55000000000000027</v>
      </c>
      <c r="G496" s="238">
        <v>0.42999999999999972</v>
      </c>
      <c r="H496" s="239">
        <v>0.30000000000000027</v>
      </c>
      <c r="I496" s="236">
        <v>98</v>
      </c>
    </row>
    <row r="497" spans="1:9" s="249" customFormat="1" x14ac:dyDescent="0.2">
      <c r="A497" s="226" t="s">
        <v>422</v>
      </c>
      <c r="B497" s="237">
        <v>0.5</v>
      </c>
      <c r="C497" s="238">
        <v>0.29999999999999982</v>
      </c>
      <c r="D497" s="238">
        <v>0.10000000000000009</v>
      </c>
      <c r="E497" s="238">
        <v>0.15000000000000013</v>
      </c>
      <c r="F497" s="238">
        <v>0.5</v>
      </c>
      <c r="G497" s="238">
        <v>0.42999999999999972</v>
      </c>
      <c r="H497" s="239">
        <v>0.30000000000000027</v>
      </c>
      <c r="I497" s="236">
        <v>58</v>
      </c>
    </row>
    <row r="498" spans="1:9" x14ac:dyDescent="0.2">
      <c r="A498" s="226">
        <v>42828</v>
      </c>
      <c r="B498" s="237">
        <v>0.4</v>
      </c>
      <c r="C498" s="238">
        <v>0.29999999999999982</v>
      </c>
      <c r="D498" s="238">
        <v>0.10000000000000009</v>
      </c>
      <c r="E498" s="238">
        <v>0.15000000000000013</v>
      </c>
      <c r="F498" s="238">
        <v>0.55000000000000027</v>
      </c>
      <c r="G498" s="238">
        <v>0.42999999999999972</v>
      </c>
      <c r="H498" s="239">
        <v>0.30000000000000027</v>
      </c>
      <c r="I498" s="236">
        <v>28</v>
      </c>
    </row>
    <row r="499" spans="1:9" x14ac:dyDescent="0.2">
      <c r="A499" s="226">
        <v>42829</v>
      </c>
      <c r="B499" s="237">
        <v>0.5</v>
      </c>
      <c r="C499" s="238">
        <v>0.29999999999999982</v>
      </c>
      <c r="D499" s="238">
        <v>0.10000000000000009</v>
      </c>
      <c r="E499" s="238">
        <v>0.15000000000000013</v>
      </c>
      <c r="F499" s="238">
        <v>0.55000000000000027</v>
      </c>
      <c r="G499" s="238">
        <v>0.42999999999999972</v>
      </c>
      <c r="H499" s="239">
        <v>0.30000000000000027</v>
      </c>
      <c r="I499" s="236">
        <v>130</v>
      </c>
    </row>
    <row r="500" spans="1:9" x14ac:dyDescent="0.2">
      <c r="A500" s="226">
        <v>42830</v>
      </c>
      <c r="B500" s="237"/>
      <c r="C500" s="238"/>
      <c r="D500" s="238"/>
      <c r="E500" s="238"/>
      <c r="F500" s="238"/>
      <c r="G500" s="238"/>
      <c r="H500" s="239"/>
      <c r="I500" s="236">
        <v>419</v>
      </c>
    </row>
    <row r="501" spans="1:9" x14ac:dyDescent="0.2">
      <c r="A501" s="226">
        <v>42831</v>
      </c>
      <c r="B501" s="237">
        <v>0.4</v>
      </c>
      <c r="C501" s="238">
        <v>0.29999999999999982</v>
      </c>
      <c r="D501" s="238">
        <v>0.10000000000000009</v>
      </c>
      <c r="E501" s="238">
        <v>0.15000000000000013</v>
      </c>
      <c r="F501" s="238">
        <v>0.55000000000000027</v>
      </c>
      <c r="G501" s="238">
        <v>0.42999999999999972</v>
      </c>
      <c r="H501" s="239">
        <v>0.30000000000000027</v>
      </c>
      <c r="I501" s="236">
        <v>58</v>
      </c>
    </row>
    <row r="502" spans="1:9" x14ac:dyDescent="0.2">
      <c r="A502" s="226">
        <v>42832</v>
      </c>
      <c r="B502" s="237">
        <v>0.4</v>
      </c>
      <c r="C502" s="238">
        <v>0.29999999999999982</v>
      </c>
      <c r="D502" s="238">
        <v>0.10000000000000009</v>
      </c>
      <c r="E502" s="238">
        <v>0.15000000000000013</v>
      </c>
      <c r="F502" s="238">
        <v>0.55000000000000027</v>
      </c>
      <c r="G502" s="238">
        <v>0.42999999999999972</v>
      </c>
      <c r="H502" s="239">
        <v>0.30000000000000027</v>
      </c>
      <c r="I502" s="236">
        <v>120</v>
      </c>
    </row>
    <row r="503" spans="1:9" x14ac:dyDescent="0.2">
      <c r="A503" s="226">
        <v>42835</v>
      </c>
      <c r="B503" s="237">
        <v>0.4</v>
      </c>
      <c r="C503" s="238">
        <v>0.29999999999999982</v>
      </c>
      <c r="D503" s="238">
        <v>0.10000000000000009</v>
      </c>
      <c r="E503" s="238">
        <v>0.15000000000000013</v>
      </c>
      <c r="F503" s="238">
        <v>0.55000000000000027</v>
      </c>
      <c r="G503" s="238">
        <v>0.42999999999999972</v>
      </c>
      <c r="H503" s="239">
        <v>0.30000000000000027</v>
      </c>
      <c r="I503" s="236">
        <v>160</v>
      </c>
    </row>
    <row r="504" spans="1:9" x14ac:dyDescent="0.2">
      <c r="A504" s="226">
        <v>42836</v>
      </c>
      <c r="B504" s="237">
        <v>0.4</v>
      </c>
      <c r="C504" s="238">
        <v>0.29999999999999982</v>
      </c>
      <c r="D504" s="238">
        <v>0.10000000000000009</v>
      </c>
      <c r="E504" s="238">
        <v>0.15000000000000013</v>
      </c>
      <c r="F504" s="238">
        <v>0.55000000000000027</v>
      </c>
      <c r="G504" s="238">
        <v>0.42999999999999972</v>
      </c>
      <c r="H504" s="239">
        <v>0.25</v>
      </c>
      <c r="I504" s="236">
        <v>100</v>
      </c>
    </row>
    <row r="505" spans="1:9" x14ac:dyDescent="0.2">
      <c r="A505" s="226">
        <v>42837</v>
      </c>
      <c r="B505" s="237">
        <v>0.4</v>
      </c>
      <c r="C505" s="238">
        <v>0.29999999999999982</v>
      </c>
      <c r="D505" s="238">
        <v>0.10000000000000009</v>
      </c>
      <c r="E505" s="238">
        <v>0.15000000000000013</v>
      </c>
      <c r="F505" s="238">
        <v>0.55000000000000027</v>
      </c>
      <c r="G505" s="238">
        <v>0.42999999999999972</v>
      </c>
      <c r="H505" s="239">
        <v>0.30000000000000027</v>
      </c>
      <c r="I505" s="236">
        <v>727</v>
      </c>
    </row>
    <row r="506" spans="1:9" x14ac:dyDescent="0.2">
      <c r="A506" s="226">
        <v>42838</v>
      </c>
      <c r="B506" s="237">
        <v>0.4</v>
      </c>
      <c r="C506" s="238">
        <v>0.29999999999999982</v>
      </c>
      <c r="D506" s="238">
        <v>0.10000000000000009</v>
      </c>
      <c r="E506" s="238">
        <v>0.15000000000000013</v>
      </c>
      <c r="F506" s="238">
        <v>0.55000000000000027</v>
      </c>
      <c r="G506" s="238">
        <v>0.42999999999999972</v>
      </c>
      <c r="H506" s="239">
        <v>0.30000000000000027</v>
      </c>
      <c r="I506" s="236">
        <v>18</v>
      </c>
    </row>
    <row r="507" spans="1:9" x14ac:dyDescent="0.2">
      <c r="A507" s="226">
        <v>42843</v>
      </c>
      <c r="B507" s="237">
        <v>0.4</v>
      </c>
      <c r="C507" s="238">
        <v>0.29999999999999982</v>
      </c>
      <c r="D507" s="238">
        <v>0.10000000000000009</v>
      </c>
      <c r="E507" s="238">
        <v>0.15000000000000013</v>
      </c>
      <c r="F507" s="238">
        <v>0.55000000000000027</v>
      </c>
      <c r="G507" s="238">
        <v>0.42999999999999972</v>
      </c>
      <c r="H507" s="239">
        <v>0.30000000000000027</v>
      </c>
      <c r="I507" s="236">
        <v>76</v>
      </c>
    </row>
    <row r="508" spans="1:9" x14ac:dyDescent="0.2">
      <c r="A508" s="226">
        <v>42844</v>
      </c>
      <c r="B508" s="237">
        <v>0.4</v>
      </c>
      <c r="C508" s="238">
        <v>0.29999999999999982</v>
      </c>
      <c r="D508" s="238">
        <v>0.10000000000000009</v>
      </c>
      <c r="E508" s="238">
        <v>0.15000000000000013</v>
      </c>
      <c r="F508" s="238">
        <v>0.55000000000000027</v>
      </c>
      <c r="G508" s="238">
        <v>0.42999999999999972</v>
      </c>
      <c r="H508" s="239">
        <v>0.30000000000000027</v>
      </c>
      <c r="I508" s="236">
        <v>548</v>
      </c>
    </row>
    <row r="509" spans="1:9" x14ac:dyDescent="0.2">
      <c r="A509" s="226">
        <v>42845</v>
      </c>
      <c r="B509" s="237">
        <v>0.4</v>
      </c>
      <c r="C509" s="238">
        <v>0.25</v>
      </c>
      <c r="D509" s="238">
        <v>0.10000000000000009</v>
      </c>
      <c r="E509" s="238">
        <v>0.15000000000000013</v>
      </c>
      <c r="F509" s="238">
        <v>0.55000000000000027</v>
      </c>
      <c r="G509" s="238">
        <v>0.42999999999999972</v>
      </c>
      <c r="H509" s="239">
        <v>0.30000000000000027</v>
      </c>
      <c r="I509" s="236">
        <v>178</v>
      </c>
    </row>
    <row r="510" spans="1:9" x14ac:dyDescent="0.2">
      <c r="A510" s="226">
        <v>42846</v>
      </c>
      <c r="B510" s="237">
        <v>0.4</v>
      </c>
      <c r="C510" s="238">
        <v>0.29999999999999982</v>
      </c>
      <c r="D510" s="238">
        <v>0.10000000000000009</v>
      </c>
      <c r="E510" s="238">
        <v>0.15000000000000013</v>
      </c>
      <c r="F510" s="238">
        <v>0.55000000000000027</v>
      </c>
      <c r="G510" s="238">
        <v>0.42999999999999972</v>
      </c>
      <c r="H510" s="239">
        <v>0.30000000000000027</v>
      </c>
      <c r="I510" s="236">
        <v>90</v>
      </c>
    </row>
    <row r="511" spans="1:9" x14ac:dyDescent="0.2">
      <c r="A511" s="226">
        <v>42849</v>
      </c>
      <c r="B511" s="237">
        <v>0.4</v>
      </c>
      <c r="C511" s="238">
        <v>0.25</v>
      </c>
      <c r="D511" s="238">
        <v>0.20000000000000018</v>
      </c>
      <c r="E511" s="238">
        <v>0.30000000000000004</v>
      </c>
      <c r="F511" s="238">
        <v>0.50000000000000022</v>
      </c>
      <c r="G511" s="238">
        <v>0.37999999999999989</v>
      </c>
      <c r="H511" s="239">
        <v>0.25</v>
      </c>
      <c r="I511" s="236">
        <v>130</v>
      </c>
    </row>
    <row r="512" spans="1:9" x14ac:dyDescent="0.2">
      <c r="A512" s="226">
        <v>42850</v>
      </c>
      <c r="B512" s="237">
        <v>0.4</v>
      </c>
      <c r="C512" s="238">
        <v>0.25</v>
      </c>
      <c r="D512" s="238">
        <v>0.20000000000000018</v>
      </c>
      <c r="E512" s="238">
        <v>0.30000000000000004</v>
      </c>
      <c r="F512" s="238">
        <v>0.50000000000000022</v>
      </c>
      <c r="G512" s="238">
        <v>0.32999999999999963</v>
      </c>
      <c r="H512" s="239">
        <v>0.20000000000000018</v>
      </c>
      <c r="I512" s="236">
        <v>148</v>
      </c>
    </row>
    <row r="513" spans="1:9" x14ac:dyDescent="0.2">
      <c r="A513" s="226">
        <v>42851</v>
      </c>
      <c r="B513" s="237">
        <v>0.4</v>
      </c>
      <c r="C513" s="238">
        <v>0.25</v>
      </c>
      <c r="D513" s="238">
        <v>0.10000000000000009</v>
      </c>
      <c r="E513" s="238">
        <v>0.10000000000000009</v>
      </c>
      <c r="F513" s="238">
        <v>0.45000000000000018</v>
      </c>
      <c r="G513" s="238">
        <v>0.32999999999999963</v>
      </c>
      <c r="H513" s="239">
        <v>0.20000000000000018</v>
      </c>
      <c r="I513" s="236">
        <v>418</v>
      </c>
    </row>
    <row r="514" spans="1:9" x14ac:dyDescent="0.2">
      <c r="A514" s="226">
        <v>42852</v>
      </c>
      <c r="B514" s="237">
        <v>0.4</v>
      </c>
      <c r="C514" s="238">
        <v>0.25</v>
      </c>
      <c r="D514" s="238">
        <v>0.10000000000000009</v>
      </c>
      <c r="E514" s="238">
        <v>0.10000000000000009</v>
      </c>
      <c r="F514" s="238">
        <v>0.45000000000000018</v>
      </c>
      <c r="G514" s="238">
        <v>0.5299999999999998</v>
      </c>
      <c r="H514" s="239">
        <v>0.20000000000000018</v>
      </c>
      <c r="I514" s="236">
        <v>40</v>
      </c>
    </row>
    <row r="515" spans="1:9" x14ac:dyDescent="0.2">
      <c r="A515" s="226">
        <v>42853</v>
      </c>
      <c r="B515" s="237">
        <v>0.4</v>
      </c>
      <c r="C515" s="238">
        <v>0.25</v>
      </c>
      <c r="D515" s="238">
        <v>0.10000000000000009</v>
      </c>
      <c r="E515" s="238">
        <v>0.15000000000000013</v>
      </c>
      <c r="F515" s="238">
        <v>0.45000000000000018</v>
      </c>
      <c r="G515" s="238">
        <v>0.32999999999999963</v>
      </c>
      <c r="H515" s="239">
        <v>0.25</v>
      </c>
      <c r="I515" s="236">
        <v>48</v>
      </c>
    </row>
    <row r="516" spans="1:9" x14ac:dyDescent="0.2">
      <c r="A516" s="226">
        <v>42857</v>
      </c>
      <c r="B516" s="237">
        <v>0.4</v>
      </c>
      <c r="C516" s="238">
        <v>0.25</v>
      </c>
      <c r="D516" s="238">
        <v>0.10000000000000009</v>
      </c>
      <c r="E516" s="238">
        <v>0.15000000000000013</v>
      </c>
      <c r="F516" s="238">
        <v>0.45000000000000018</v>
      </c>
      <c r="G516" s="238">
        <v>0.32999999999999963</v>
      </c>
      <c r="H516" s="239">
        <v>0.25</v>
      </c>
      <c r="I516" s="236">
        <v>48</v>
      </c>
    </row>
    <row r="517" spans="1:9" x14ac:dyDescent="0.2">
      <c r="A517" s="226">
        <v>42858</v>
      </c>
      <c r="B517" s="237">
        <v>0.4</v>
      </c>
      <c r="C517" s="238">
        <v>0.25</v>
      </c>
      <c r="D517" s="238">
        <v>0.10000000000000009</v>
      </c>
      <c r="E517" s="238">
        <v>0.15000000000000013</v>
      </c>
      <c r="F517" s="238">
        <v>0.45000000000000018</v>
      </c>
      <c r="G517" s="238">
        <v>0.32999999999999963</v>
      </c>
      <c r="H517" s="239">
        <v>0.25</v>
      </c>
      <c r="I517" s="236">
        <v>378</v>
      </c>
    </row>
    <row r="518" spans="1:9" x14ac:dyDescent="0.2">
      <c r="A518" s="226">
        <v>42859</v>
      </c>
      <c r="B518" s="237">
        <v>0.4</v>
      </c>
      <c r="C518" s="238">
        <v>0.25</v>
      </c>
      <c r="D518" s="238">
        <v>0.10000000000000009</v>
      </c>
      <c r="E518" s="238">
        <v>0.15000000000000013</v>
      </c>
      <c r="F518" s="238">
        <v>0.45000000000000018</v>
      </c>
      <c r="G518" s="238">
        <v>0.32999999999999963</v>
      </c>
      <c r="H518" s="239">
        <v>0.25</v>
      </c>
      <c r="I518" s="236">
        <v>0</v>
      </c>
    </row>
    <row r="519" spans="1:9" x14ac:dyDescent="0.2">
      <c r="A519" s="226">
        <v>42860</v>
      </c>
      <c r="B519" s="237">
        <v>0.4</v>
      </c>
      <c r="C519" s="238">
        <v>0.25</v>
      </c>
      <c r="D519" s="238">
        <v>0.10000000000000009</v>
      </c>
      <c r="E519" s="238">
        <v>0.15000000000000013</v>
      </c>
      <c r="F519" s="238">
        <v>0.45000000000000018</v>
      </c>
      <c r="G519" s="238">
        <v>0.32999999999999963</v>
      </c>
      <c r="H519" s="239">
        <v>0.25</v>
      </c>
      <c r="I519" s="236">
        <v>0</v>
      </c>
    </row>
    <row r="520" spans="1:9" x14ac:dyDescent="0.2">
      <c r="A520" s="226">
        <v>42863</v>
      </c>
      <c r="B520" s="237">
        <v>0.4</v>
      </c>
      <c r="C520" s="238">
        <v>0.25</v>
      </c>
      <c r="D520" s="238">
        <v>0.10000000000000009</v>
      </c>
      <c r="E520" s="238">
        <v>0.20000000000000018</v>
      </c>
      <c r="F520" s="238">
        <v>0.4800000000000002</v>
      </c>
      <c r="G520" s="238">
        <v>0.32999999999999963</v>
      </c>
      <c r="H520" s="239">
        <v>0.25</v>
      </c>
      <c r="I520" s="236">
        <v>0</v>
      </c>
    </row>
    <row r="521" spans="1:9" x14ac:dyDescent="0.2">
      <c r="A521" s="226">
        <v>42864</v>
      </c>
      <c r="B521" s="237">
        <v>0.4</v>
      </c>
      <c r="C521" s="238">
        <v>0.25</v>
      </c>
      <c r="D521" s="238">
        <v>0.10000000000000009</v>
      </c>
      <c r="E521" s="238">
        <v>0.20000000000000018</v>
      </c>
      <c r="F521" s="238">
        <v>0.4800000000000002</v>
      </c>
      <c r="G521" s="238">
        <v>0.32999999999999963</v>
      </c>
      <c r="H521" s="239">
        <v>0.25</v>
      </c>
      <c r="I521" s="236">
        <v>0</v>
      </c>
    </row>
    <row r="522" spans="1:9" x14ac:dyDescent="0.2">
      <c r="A522" s="226">
        <v>42865</v>
      </c>
      <c r="B522" s="237">
        <v>0.4</v>
      </c>
      <c r="C522" s="238">
        <v>0.25</v>
      </c>
      <c r="D522" s="238">
        <v>0.10000000000000009</v>
      </c>
      <c r="E522" s="238">
        <v>0.15000000000000013</v>
      </c>
      <c r="F522" s="238">
        <v>0.45000000000000018</v>
      </c>
      <c r="G522" s="238">
        <v>0.32999999999999963</v>
      </c>
      <c r="H522" s="239">
        <v>0.25</v>
      </c>
      <c r="I522" s="236">
        <v>754</v>
      </c>
    </row>
    <row r="523" spans="1:9" x14ac:dyDescent="0.2">
      <c r="A523" s="226">
        <v>42866</v>
      </c>
      <c r="B523" s="237">
        <v>0.4</v>
      </c>
      <c r="C523" s="238">
        <v>0.25</v>
      </c>
      <c r="D523" s="238">
        <v>0.10000000000000009</v>
      </c>
      <c r="E523" s="238">
        <v>0.15000000000000013</v>
      </c>
      <c r="F523" s="238">
        <v>0.45000000000000018</v>
      </c>
      <c r="G523" s="238">
        <v>0.32999999999999963</v>
      </c>
      <c r="H523" s="239">
        <v>0.25</v>
      </c>
      <c r="I523" s="236">
        <v>0</v>
      </c>
    </row>
    <row r="524" spans="1:9" x14ac:dyDescent="0.2">
      <c r="A524" s="226">
        <v>42867</v>
      </c>
      <c r="B524" s="237">
        <v>0.4</v>
      </c>
      <c r="C524" s="238">
        <v>0.25</v>
      </c>
      <c r="D524" s="238">
        <v>0.10000000000000009</v>
      </c>
      <c r="E524" s="238">
        <v>0.15000000000000013</v>
      </c>
      <c r="F524" s="238">
        <v>0.45000000000000018</v>
      </c>
      <c r="G524" s="238">
        <v>0.32999999999999963</v>
      </c>
      <c r="H524" s="239">
        <v>0.44999999999999973</v>
      </c>
      <c r="I524" s="236">
        <v>0</v>
      </c>
    </row>
    <row r="525" spans="1:9" x14ac:dyDescent="0.2">
      <c r="A525" s="226">
        <v>42870</v>
      </c>
      <c r="B525" s="237">
        <v>0.4</v>
      </c>
      <c r="C525" s="238">
        <v>0.25</v>
      </c>
      <c r="D525" s="238">
        <v>0.10000000000000009</v>
      </c>
      <c r="E525" s="238">
        <v>0.15000000000000013</v>
      </c>
      <c r="F525" s="238">
        <v>0.45000000000000018</v>
      </c>
      <c r="G525" s="238">
        <v>0.32999999999999963</v>
      </c>
      <c r="H525" s="239">
        <v>0.25</v>
      </c>
      <c r="I525" s="236">
        <v>18</v>
      </c>
    </row>
    <row r="526" spans="1:9" x14ac:dyDescent="0.2">
      <c r="A526" s="226">
        <v>42871</v>
      </c>
      <c r="B526" s="237">
        <v>0.4</v>
      </c>
      <c r="C526" s="238">
        <v>0.25</v>
      </c>
      <c r="D526" s="238">
        <v>0.30000000000000004</v>
      </c>
      <c r="E526" s="238">
        <v>0.19999999999999996</v>
      </c>
      <c r="F526" s="238">
        <v>0.45000000000000018</v>
      </c>
      <c r="G526" s="238">
        <v>0.32999999999999963</v>
      </c>
      <c r="H526" s="239">
        <v>0.25</v>
      </c>
      <c r="I526" s="236">
        <v>0</v>
      </c>
    </row>
    <row r="527" spans="1:9" x14ac:dyDescent="0.2">
      <c r="A527" s="226">
        <v>42872</v>
      </c>
      <c r="B527" s="237">
        <v>0.4</v>
      </c>
      <c r="C527" s="238">
        <v>0.25</v>
      </c>
      <c r="D527" s="238">
        <v>0.20000000000000018</v>
      </c>
      <c r="E527" s="238">
        <v>0.19999999999999996</v>
      </c>
      <c r="F527" s="238">
        <v>0.45000000000000018</v>
      </c>
      <c r="G527" s="238">
        <v>0.32999999999999963</v>
      </c>
      <c r="H527" s="239">
        <v>0.25</v>
      </c>
      <c r="I527" s="236">
        <v>498</v>
      </c>
    </row>
    <row r="528" spans="1:9" x14ac:dyDescent="0.2">
      <c r="A528" s="226">
        <v>42873</v>
      </c>
      <c r="B528" s="237"/>
      <c r="C528" s="238"/>
      <c r="D528" s="238"/>
      <c r="E528" s="238"/>
      <c r="F528" s="238"/>
      <c r="G528" s="238"/>
      <c r="H528" s="239"/>
      <c r="I528" s="236">
        <v>65</v>
      </c>
    </row>
    <row r="529" spans="1:9" x14ac:dyDescent="0.2">
      <c r="A529" s="226">
        <v>42874</v>
      </c>
      <c r="B529" s="237">
        <v>0.4</v>
      </c>
      <c r="C529" s="238">
        <v>0.25</v>
      </c>
      <c r="D529" s="238">
        <v>0.10000000000000009</v>
      </c>
      <c r="E529" s="238">
        <v>0.15000000000000013</v>
      </c>
      <c r="F529" s="238">
        <v>0.45000000000000018</v>
      </c>
      <c r="G529" s="238">
        <v>0.32999999999999963</v>
      </c>
      <c r="H529" s="239">
        <v>0.25</v>
      </c>
      <c r="I529" s="236">
        <v>135</v>
      </c>
    </row>
    <row r="530" spans="1:9" x14ac:dyDescent="0.2">
      <c r="A530" s="226">
        <v>42877</v>
      </c>
      <c r="B530" s="237">
        <v>0.4</v>
      </c>
      <c r="C530" s="238">
        <v>0.25</v>
      </c>
      <c r="D530" s="238">
        <v>0.10000000000000009</v>
      </c>
      <c r="E530" s="238">
        <v>0.15000000000000013</v>
      </c>
      <c r="F530" s="238">
        <v>0.45000000000000018</v>
      </c>
      <c r="G530" s="238">
        <v>0.32999999999999963</v>
      </c>
      <c r="H530" s="239">
        <v>0.25</v>
      </c>
      <c r="I530" s="236">
        <v>124</v>
      </c>
    </row>
    <row r="531" spans="1:9" x14ac:dyDescent="0.2">
      <c r="A531" s="226">
        <v>42878</v>
      </c>
      <c r="B531" s="237">
        <v>0.4</v>
      </c>
      <c r="C531" s="238">
        <v>0.25</v>
      </c>
      <c r="D531" s="238">
        <v>0.40000000000000013</v>
      </c>
      <c r="E531" s="238">
        <v>0.30000000000000004</v>
      </c>
      <c r="F531" s="238">
        <v>0.45000000000000018</v>
      </c>
      <c r="G531" s="238">
        <v>0.32999999999999963</v>
      </c>
      <c r="H531" s="239">
        <v>0.25</v>
      </c>
      <c r="I531" s="236">
        <v>165</v>
      </c>
    </row>
    <row r="532" spans="1:9" x14ac:dyDescent="0.2">
      <c r="A532" s="226">
        <v>42880</v>
      </c>
      <c r="B532" s="237">
        <v>0.4</v>
      </c>
      <c r="C532" s="238">
        <v>0.25</v>
      </c>
      <c r="D532" s="238">
        <v>0.10000000000000009</v>
      </c>
      <c r="E532" s="238">
        <v>0.29999999999999982</v>
      </c>
      <c r="F532" s="238">
        <v>0.65000000000000013</v>
      </c>
      <c r="G532" s="238">
        <v>0.42999999999999972</v>
      </c>
      <c r="H532" s="239">
        <v>0.25</v>
      </c>
      <c r="I532" s="236">
        <v>870</v>
      </c>
    </row>
    <row r="533" spans="1:9" x14ac:dyDescent="0.2">
      <c r="A533" s="226">
        <v>42881</v>
      </c>
      <c r="B533" s="237">
        <v>0.4</v>
      </c>
      <c r="C533" s="238">
        <v>0.25</v>
      </c>
      <c r="D533" s="238">
        <v>0.20000000000000018</v>
      </c>
      <c r="E533" s="238">
        <v>0.15000000000000013</v>
      </c>
      <c r="F533" s="238">
        <v>0.45000000000000018</v>
      </c>
      <c r="G533" s="238">
        <v>0.32999999999999963</v>
      </c>
      <c r="H533" s="239">
        <v>0.25</v>
      </c>
      <c r="I533" s="236">
        <v>830</v>
      </c>
    </row>
    <row r="534" spans="1:9" x14ac:dyDescent="0.2">
      <c r="A534" s="226">
        <v>42884</v>
      </c>
      <c r="B534" s="237">
        <v>0.4</v>
      </c>
      <c r="C534" s="238">
        <v>0.25</v>
      </c>
      <c r="D534" s="238">
        <v>0.20000000000000018</v>
      </c>
      <c r="E534" s="238">
        <v>0.15000000000000013</v>
      </c>
      <c r="F534" s="238">
        <v>0.45000000000000018</v>
      </c>
      <c r="G534" s="238">
        <v>0.32999999999999963</v>
      </c>
      <c r="H534" s="239">
        <v>0.25</v>
      </c>
      <c r="I534" s="236">
        <v>609</v>
      </c>
    </row>
    <row r="535" spans="1:9" x14ac:dyDescent="0.2">
      <c r="A535" s="226">
        <v>42885</v>
      </c>
      <c r="B535" s="237">
        <v>0.4</v>
      </c>
      <c r="C535" s="238">
        <v>0.25</v>
      </c>
      <c r="D535" s="238">
        <v>0.20000000000000018</v>
      </c>
      <c r="E535" s="238">
        <v>0.15000000000000013</v>
      </c>
      <c r="F535" s="238">
        <v>0.45000000000000018</v>
      </c>
      <c r="G535" s="238">
        <v>0.32999999999999963</v>
      </c>
      <c r="H535" s="239">
        <v>0.25</v>
      </c>
      <c r="I535" s="236">
        <v>720</v>
      </c>
    </row>
    <row r="536" spans="1:9" x14ac:dyDescent="0.2">
      <c r="A536" s="226">
        <v>42886</v>
      </c>
      <c r="B536" s="237">
        <v>0.4</v>
      </c>
      <c r="C536" s="238">
        <v>0.25</v>
      </c>
      <c r="D536" s="238">
        <v>0.20000000000000018</v>
      </c>
      <c r="E536" s="238">
        <v>0.15000000000000013</v>
      </c>
      <c r="F536" s="238">
        <v>0.45000000000000018</v>
      </c>
      <c r="G536" s="238">
        <v>0.32999999999999963</v>
      </c>
      <c r="H536" s="239">
        <v>0.25</v>
      </c>
      <c r="I536" s="236">
        <v>245</v>
      </c>
    </row>
    <row r="537" spans="1:9" x14ac:dyDescent="0.2">
      <c r="A537" s="226">
        <v>42887</v>
      </c>
      <c r="B537" s="237">
        <v>0.4</v>
      </c>
      <c r="C537" s="238">
        <v>0.25</v>
      </c>
      <c r="D537" s="238">
        <v>0.20000000000000018</v>
      </c>
      <c r="E537" s="238">
        <v>0.15000000000000013</v>
      </c>
      <c r="F537" s="238">
        <v>0.45000000000000018</v>
      </c>
      <c r="G537" s="238">
        <v>0.32999999999999963</v>
      </c>
      <c r="H537" s="239">
        <v>0.25</v>
      </c>
      <c r="I537" s="236">
        <v>580</v>
      </c>
    </row>
    <row r="538" spans="1:9" x14ac:dyDescent="0.2">
      <c r="A538" s="226">
        <v>42891</v>
      </c>
      <c r="B538" s="237">
        <v>0.4</v>
      </c>
      <c r="C538" s="238">
        <v>0.25</v>
      </c>
      <c r="D538" s="238">
        <v>0.20000000000000018</v>
      </c>
      <c r="E538" s="238">
        <v>0.10000000000000009</v>
      </c>
      <c r="F538" s="238">
        <v>0.55000000000000027</v>
      </c>
      <c r="G538" s="238">
        <v>0.32999999999999963</v>
      </c>
      <c r="H538" s="239">
        <v>0.25</v>
      </c>
      <c r="I538" s="236">
        <v>144</v>
      </c>
    </row>
    <row r="539" spans="1:9" x14ac:dyDescent="0.2">
      <c r="A539" s="226">
        <v>42892</v>
      </c>
      <c r="B539" s="237">
        <v>0.4</v>
      </c>
      <c r="C539" s="238">
        <v>0.25</v>
      </c>
      <c r="D539" s="238">
        <v>0.10000000000000009</v>
      </c>
      <c r="E539" s="238">
        <v>0.10000000000000009</v>
      </c>
      <c r="F539" s="238">
        <v>0.45000000000000018</v>
      </c>
      <c r="G539" s="238">
        <v>0.32999999999999963</v>
      </c>
      <c r="H539" s="239">
        <v>0.25</v>
      </c>
      <c r="I539" s="236">
        <v>120</v>
      </c>
    </row>
    <row r="540" spans="1:9" x14ac:dyDescent="0.2">
      <c r="A540" s="226">
        <v>42893</v>
      </c>
      <c r="B540" s="237">
        <v>0.4</v>
      </c>
      <c r="C540" s="238">
        <v>0.25</v>
      </c>
      <c r="D540" s="238">
        <v>0.20000000000000018</v>
      </c>
      <c r="E540" s="238">
        <v>0.15000000000000013</v>
      </c>
      <c r="F540" s="238">
        <v>0.45000000000000018</v>
      </c>
      <c r="G540" s="238">
        <v>0.32999999999999963</v>
      </c>
      <c r="H540" s="239">
        <v>0.25</v>
      </c>
      <c r="I540" s="236">
        <v>150</v>
      </c>
    </row>
    <row r="541" spans="1:9" x14ac:dyDescent="0.2">
      <c r="A541" s="226">
        <v>42894</v>
      </c>
      <c r="B541" s="237">
        <v>0.4</v>
      </c>
      <c r="C541" s="238">
        <v>0.25</v>
      </c>
      <c r="D541" s="238">
        <v>0.20000000000000018</v>
      </c>
      <c r="E541" s="238">
        <v>0.15000000000000013</v>
      </c>
      <c r="F541" s="238">
        <v>0.45000000000000018</v>
      </c>
      <c r="G541" s="238">
        <v>0.32999999999999963</v>
      </c>
      <c r="H541" s="239">
        <v>0.25</v>
      </c>
      <c r="I541" s="236">
        <v>190</v>
      </c>
    </row>
    <row r="542" spans="1:9" x14ac:dyDescent="0.2">
      <c r="A542" s="226">
        <v>42895</v>
      </c>
      <c r="B542" s="237">
        <v>0.4</v>
      </c>
      <c r="C542" s="238">
        <v>0.25</v>
      </c>
      <c r="D542" s="238">
        <v>0.20000000000000018</v>
      </c>
      <c r="E542" s="238">
        <v>0.15000000000000013</v>
      </c>
      <c r="F542" s="238">
        <v>0.45000000000000018</v>
      </c>
      <c r="G542" s="238">
        <v>0.32999999999999963</v>
      </c>
      <c r="H542" s="239">
        <v>0.25</v>
      </c>
      <c r="I542" s="236">
        <v>170</v>
      </c>
    </row>
    <row r="543" spans="1:9" x14ac:dyDescent="0.2">
      <c r="A543" s="226">
        <v>42898</v>
      </c>
      <c r="B543" s="237">
        <v>0.4</v>
      </c>
      <c r="C543" s="238">
        <v>0.25</v>
      </c>
      <c r="D543" s="238">
        <v>0.10000000000000009</v>
      </c>
      <c r="E543" s="238">
        <v>0.15000000000000013</v>
      </c>
      <c r="F543" s="238">
        <v>0.45000000000000018</v>
      </c>
      <c r="G543" s="238">
        <v>0.32999999999999963</v>
      </c>
      <c r="H543" s="239">
        <v>0.25</v>
      </c>
      <c r="I543" s="236">
        <v>30</v>
      </c>
    </row>
    <row r="544" spans="1:9" x14ac:dyDescent="0.2">
      <c r="A544" s="226">
        <v>42899</v>
      </c>
      <c r="B544" s="237">
        <v>0.4</v>
      </c>
      <c r="C544" s="238">
        <v>0.25</v>
      </c>
      <c r="D544" s="238">
        <v>0.20000000000000018</v>
      </c>
      <c r="E544" s="238">
        <v>0.15000000000000013</v>
      </c>
      <c r="F544" s="238">
        <v>0.45000000000000018</v>
      </c>
      <c r="G544" s="238">
        <v>0.32999999999999963</v>
      </c>
      <c r="H544" s="239">
        <v>0.25</v>
      </c>
      <c r="I544" s="236">
        <v>20</v>
      </c>
    </row>
    <row r="545" spans="1:9" x14ac:dyDescent="0.2">
      <c r="A545" s="226">
        <v>42900</v>
      </c>
      <c r="B545" s="237">
        <v>0.4</v>
      </c>
      <c r="C545" s="238">
        <v>0.25</v>
      </c>
      <c r="D545" s="238">
        <v>0.10000000000000009</v>
      </c>
      <c r="E545" s="238">
        <v>0.15000000000000013</v>
      </c>
      <c r="F545" s="238">
        <v>0.45000000000000018</v>
      </c>
      <c r="G545" s="238">
        <v>0.32999999999999963</v>
      </c>
      <c r="H545" s="239">
        <v>0.25</v>
      </c>
      <c r="I545" s="236">
        <v>535</v>
      </c>
    </row>
    <row r="546" spans="1:9" x14ac:dyDescent="0.2">
      <c r="A546" s="226">
        <v>42901</v>
      </c>
      <c r="B546" s="237">
        <v>0.20000000000000007</v>
      </c>
      <c r="C546" s="238">
        <v>0.15000000000000013</v>
      </c>
      <c r="D546" s="238">
        <v>0.26</v>
      </c>
      <c r="E546" s="238">
        <v>0.15000000000000013</v>
      </c>
      <c r="F546" s="238">
        <v>0.14999999999999991</v>
      </c>
      <c r="G546" s="238">
        <v>9.9999999999999645E-2</v>
      </c>
      <c r="H546" s="239">
        <v>0.14999999999999991</v>
      </c>
      <c r="I546" s="236">
        <v>85</v>
      </c>
    </row>
    <row r="547" spans="1:9" x14ac:dyDescent="0.2">
      <c r="A547" s="226">
        <v>42902</v>
      </c>
      <c r="B547" s="237">
        <v>0.20000000000000007</v>
      </c>
      <c r="C547" s="238">
        <v>0.15000000000000013</v>
      </c>
      <c r="D547" s="238">
        <v>0.26</v>
      </c>
      <c r="E547" s="238">
        <v>0.15000000000000013</v>
      </c>
      <c r="F547" s="238">
        <v>0.14999999999999991</v>
      </c>
      <c r="G547" s="238">
        <v>9.9999999999999645E-2</v>
      </c>
      <c r="H547" s="239">
        <v>0.14999999999999991</v>
      </c>
      <c r="I547" s="236">
        <v>288</v>
      </c>
    </row>
    <row r="548" spans="1:9" x14ac:dyDescent="0.2">
      <c r="A548" s="226">
        <v>42905</v>
      </c>
      <c r="B548" s="237">
        <v>1.3000000000000003</v>
      </c>
      <c r="C548" s="238">
        <v>0.15000000000000013</v>
      </c>
      <c r="D548" s="238">
        <v>0.26</v>
      </c>
      <c r="E548" s="238">
        <v>0.15000000000000013</v>
      </c>
      <c r="F548" s="238">
        <v>0.25</v>
      </c>
      <c r="G548" s="238">
        <v>9.9999999999999645E-2</v>
      </c>
      <c r="H548" s="239">
        <v>0.14999999999999991</v>
      </c>
      <c r="I548" s="236">
        <v>0</v>
      </c>
    </row>
    <row r="549" spans="1:9" x14ac:dyDescent="0.2">
      <c r="A549" s="226">
        <v>42906</v>
      </c>
      <c r="B549" s="237">
        <v>0.20000000000000007</v>
      </c>
      <c r="C549" s="238">
        <v>0.15000000000000013</v>
      </c>
      <c r="D549" s="238">
        <v>0.26</v>
      </c>
      <c r="E549" s="238">
        <v>0.15000000000000013</v>
      </c>
      <c r="F549" s="238">
        <v>0.14999999999999991</v>
      </c>
      <c r="G549" s="238">
        <v>9.9999999999999645E-2</v>
      </c>
      <c r="H549" s="239">
        <v>0.14999999999999991</v>
      </c>
      <c r="I549" s="236">
        <v>113</v>
      </c>
    </row>
    <row r="550" spans="1:9" x14ac:dyDescent="0.2">
      <c r="A550" s="226">
        <v>42907</v>
      </c>
      <c r="B550" s="237"/>
      <c r="C550" s="238"/>
      <c r="D550" s="238"/>
      <c r="E550" s="238"/>
      <c r="F550" s="238"/>
      <c r="G550" s="238"/>
      <c r="H550" s="239"/>
      <c r="I550" s="236">
        <v>225</v>
      </c>
    </row>
    <row r="551" spans="1:9" x14ac:dyDescent="0.2">
      <c r="A551" s="226">
        <v>42908</v>
      </c>
      <c r="B551" s="237">
        <v>0.20000000000000007</v>
      </c>
      <c r="C551" s="238">
        <v>0.15000000000000013</v>
      </c>
      <c r="D551" s="238">
        <v>0.26</v>
      </c>
      <c r="E551" s="238">
        <v>0.15000000000000013</v>
      </c>
      <c r="F551" s="238">
        <v>0.14999999999999991</v>
      </c>
      <c r="G551" s="238">
        <v>9.9999999999999645E-2</v>
      </c>
      <c r="H551" s="239">
        <v>0.14999999999999991</v>
      </c>
      <c r="I551" s="236">
        <v>525</v>
      </c>
    </row>
    <row r="552" spans="1:9" x14ac:dyDescent="0.2">
      <c r="A552" s="226">
        <v>42909</v>
      </c>
      <c r="B552" s="237">
        <v>0.20000000000000007</v>
      </c>
      <c r="C552" s="238">
        <v>0.15000000000000013</v>
      </c>
      <c r="D552" s="238">
        <v>0.15999999999999992</v>
      </c>
      <c r="E552" s="238">
        <v>0.15000000000000013</v>
      </c>
      <c r="F552" s="238">
        <v>0.25</v>
      </c>
      <c r="G552" s="238">
        <v>9.9999999999999645E-2</v>
      </c>
      <c r="H552" s="239">
        <v>0.14999999999999991</v>
      </c>
      <c r="I552" s="236">
        <v>833</v>
      </c>
    </row>
    <row r="553" spans="1:9" x14ac:dyDescent="0.2">
      <c r="A553" s="226">
        <v>42913</v>
      </c>
      <c r="B553" s="237">
        <v>0.20000000000000007</v>
      </c>
      <c r="C553" s="238">
        <v>0.15000000000000013</v>
      </c>
      <c r="D553" s="238">
        <v>0.20999999999999996</v>
      </c>
      <c r="E553" s="238">
        <v>0.15000000000000013</v>
      </c>
      <c r="F553" s="238">
        <v>0.14999999999999991</v>
      </c>
      <c r="G553" s="238">
        <v>9.9999999999999645E-2</v>
      </c>
      <c r="H553" s="239">
        <v>0.14999999999999991</v>
      </c>
      <c r="I553" s="236">
        <v>320</v>
      </c>
    </row>
    <row r="554" spans="1:9" x14ac:dyDescent="0.2">
      <c r="A554" s="226">
        <v>42914</v>
      </c>
      <c r="B554" s="237">
        <v>0.20000000000000007</v>
      </c>
      <c r="C554" s="238">
        <v>0.15000000000000013</v>
      </c>
      <c r="D554" s="238">
        <v>0.20999999999999996</v>
      </c>
      <c r="E554" s="238">
        <v>0.15000000000000013</v>
      </c>
      <c r="F554" s="238">
        <v>0.25</v>
      </c>
      <c r="G554" s="238">
        <v>9.9999999999999645E-2</v>
      </c>
      <c r="H554" s="239">
        <v>0.14999999999999991</v>
      </c>
      <c r="I554" s="236">
        <v>480</v>
      </c>
    </row>
    <row r="555" spans="1:9" x14ac:dyDescent="0.2">
      <c r="A555" s="226">
        <v>42915</v>
      </c>
      <c r="B555" s="237">
        <v>0.20000000000000007</v>
      </c>
      <c r="C555" s="238">
        <v>0.15000000000000013</v>
      </c>
      <c r="D555" s="238">
        <v>0.26</v>
      </c>
      <c r="E555" s="238">
        <v>0.10000000000000009</v>
      </c>
      <c r="F555" s="238">
        <v>0.25</v>
      </c>
      <c r="G555" s="238">
        <v>9.9999999999999645E-2</v>
      </c>
      <c r="H555" s="239">
        <v>0.14999999999999991</v>
      </c>
      <c r="I555" s="236">
        <v>110</v>
      </c>
    </row>
    <row r="556" spans="1:9" x14ac:dyDescent="0.2">
      <c r="A556" s="226">
        <v>42916</v>
      </c>
      <c r="B556" s="237">
        <v>0.20000000000000007</v>
      </c>
      <c r="C556" s="238">
        <v>0.15000000000000013</v>
      </c>
      <c r="D556" s="238">
        <v>0.20999999999999996</v>
      </c>
      <c r="E556" s="238">
        <v>0.10000000000000009</v>
      </c>
      <c r="F556" s="238">
        <v>0.25</v>
      </c>
      <c r="G556" s="238">
        <v>9.9999999999999645E-2</v>
      </c>
      <c r="H556" s="239">
        <v>0.19999999999999973</v>
      </c>
      <c r="I556" s="236">
        <v>248</v>
      </c>
    </row>
    <row r="557" spans="1:9" x14ac:dyDescent="0.2">
      <c r="A557" s="226" t="s">
        <v>433</v>
      </c>
      <c r="B557" s="237"/>
      <c r="C557" s="238"/>
      <c r="D557" s="238"/>
      <c r="E557" s="238"/>
      <c r="F557" s="238"/>
      <c r="G557" s="238"/>
      <c r="H557" s="239"/>
      <c r="I557" s="236">
        <v>369</v>
      </c>
    </row>
    <row r="558" spans="1:9" x14ac:dyDescent="0.2">
      <c r="A558" s="226" t="s">
        <v>434</v>
      </c>
      <c r="B558" s="237">
        <v>0.20000000000000007</v>
      </c>
      <c r="C558" s="238">
        <v>0.15000000000000013</v>
      </c>
      <c r="D558" s="238">
        <v>0.26</v>
      </c>
      <c r="E558" s="238">
        <v>0.10000000000000009</v>
      </c>
      <c r="F558" s="238">
        <v>0.14999999999999991</v>
      </c>
      <c r="G558" s="238">
        <v>9.9999999999999645E-2</v>
      </c>
      <c r="H558" s="239">
        <v>0.25</v>
      </c>
      <c r="I558" s="236">
        <v>40</v>
      </c>
    </row>
    <row r="559" spans="1:9" x14ac:dyDescent="0.2">
      <c r="A559" s="226" t="s">
        <v>435</v>
      </c>
      <c r="B559" s="237">
        <v>0.20000000000000007</v>
      </c>
      <c r="C559" s="238">
        <v>0.15000000000000013</v>
      </c>
      <c r="D559" s="238">
        <v>0.35999999999999988</v>
      </c>
      <c r="E559" s="238">
        <v>0.30000000000000004</v>
      </c>
      <c r="F559" s="238">
        <v>0.20000000000000018</v>
      </c>
      <c r="G559" s="238">
        <v>0.19999999999999973</v>
      </c>
      <c r="H559" s="239">
        <v>0.25</v>
      </c>
      <c r="I559" s="236">
        <v>825</v>
      </c>
    </row>
    <row r="560" spans="1:9" x14ac:dyDescent="0.2">
      <c r="A560" s="226" t="s">
        <v>436</v>
      </c>
      <c r="B560" s="237">
        <v>0.20000000000000007</v>
      </c>
      <c r="C560" s="238">
        <v>0.15000000000000013</v>
      </c>
      <c r="D560" s="238">
        <v>0.35999999999999988</v>
      </c>
      <c r="E560" s="238">
        <v>0.30000000000000004</v>
      </c>
      <c r="F560" s="238">
        <v>0.20000000000000018</v>
      </c>
      <c r="G560" s="238">
        <v>0.19999999999999973</v>
      </c>
      <c r="H560" s="239">
        <v>0.25</v>
      </c>
      <c r="I560" s="236">
        <v>40</v>
      </c>
    </row>
    <row r="561" spans="1:9" x14ac:dyDescent="0.2">
      <c r="A561" s="226" t="s">
        <v>437</v>
      </c>
      <c r="B561" s="237">
        <v>0.20000000000000007</v>
      </c>
      <c r="C561" s="238">
        <v>0.15000000000000013</v>
      </c>
      <c r="D561" s="238">
        <v>0.15999999999999992</v>
      </c>
      <c r="E561" s="238">
        <v>0.10000000000000009</v>
      </c>
      <c r="F561" s="238">
        <v>0.14999999999999991</v>
      </c>
      <c r="G561" s="238">
        <v>9.9999999999999645E-2</v>
      </c>
      <c r="H561" s="239">
        <v>0.14999999999999991</v>
      </c>
      <c r="I561" s="236">
        <v>604</v>
      </c>
    </row>
    <row r="562" spans="1:9" x14ac:dyDescent="0.2">
      <c r="A562" s="226" t="s">
        <v>438</v>
      </c>
      <c r="B562" s="237">
        <v>0.20000000000000007</v>
      </c>
      <c r="C562" s="238">
        <v>0.15000000000000013</v>
      </c>
      <c r="D562" s="238">
        <v>0.15999999999999992</v>
      </c>
      <c r="E562" s="238">
        <v>0.10000000000000009</v>
      </c>
      <c r="F562" s="238">
        <v>0.14999999999999991</v>
      </c>
      <c r="G562" s="238">
        <v>0.14999999999999991</v>
      </c>
      <c r="H562" s="239">
        <v>0.14999999999999991</v>
      </c>
      <c r="I562" s="236">
        <v>198</v>
      </c>
    </row>
    <row r="563" spans="1:9" x14ac:dyDescent="0.2">
      <c r="A563" s="226" t="s">
        <v>439</v>
      </c>
      <c r="B563" s="237">
        <v>0.20000000000000007</v>
      </c>
      <c r="C563" s="238">
        <v>0.15000000000000013</v>
      </c>
      <c r="D563" s="238">
        <v>0.15999999999999992</v>
      </c>
      <c r="E563" s="238">
        <v>0.10000000000000009</v>
      </c>
      <c r="F563" s="238">
        <v>0.14999999999999991</v>
      </c>
      <c r="G563" s="238">
        <v>9.9999999999999645E-2</v>
      </c>
      <c r="H563" s="239">
        <v>0.14999999999999991</v>
      </c>
      <c r="I563" s="236">
        <v>40</v>
      </c>
    </row>
    <row r="564" spans="1:9" x14ac:dyDescent="0.2">
      <c r="A564" s="226" t="s">
        <v>440</v>
      </c>
      <c r="B564" s="237">
        <v>0.20000000000000007</v>
      </c>
      <c r="C564" s="238">
        <v>0.15000000000000013</v>
      </c>
      <c r="D564" s="238">
        <v>0.15999999999999992</v>
      </c>
      <c r="E564" s="238">
        <v>0.10000000000000009</v>
      </c>
      <c r="F564" s="238">
        <v>0.14999999999999991</v>
      </c>
      <c r="G564" s="238">
        <v>9.9999999999999645E-2</v>
      </c>
      <c r="H564" s="239">
        <v>0.14999999999999991</v>
      </c>
      <c r="I564" s="236">
        <v>909</v>
      </c>
    </row>
    <row r="565" spans="1:9" x14ac:dyDescent="0.2">
      <c r="A565" s="226" t="s">
        <v>441</v>
      </c>
      <c r="B565" s="237">
        <v>0.20000000000000007</v>
      </c>
      <c r="C565" s="238">
        <v>0.15000000000000013</v>
      </c>
      <c r="D565" s="238">
        <v>0.26</v>
      </c>
      <c r="E565" s="238">
        <v>0.15000000000000013</v>
      </c>
      <c r="F565" s="238">
        <v>0.14999999999999991</v>
      </c>
      <c r="G565" s="238">
        <v>9.9999999999999645E-2</v>
      </c>
      <c r="H565" s="239">
        <v>0.19999999999999973</v>
      </c>
      <c r="I565" s="236">
        <v>0</v>
      </c>
    </row>
    <row r="566" spans="1:9" x14ac:dyDescent="0.2">
      <c r="A566" s="226" t="s">
        <v>442</v>
      </c>
      <c r="B566" s="237">
        <v>0.20000000000000007</v>
      </c>
      <c r="C566" s="238">
        <v>0.15000000000000013</v>
      </c>
      <c r="D566" s="238">
        <v>0.20999999999999996</v>
      </c>
      <c r="E566" s="238">
        <v>0.10000000000000009</v>
      </c>
      <c r="F566" s="238">
        <v>0.14999999999999991</v>
      </c>
      <c r="G566" s="238">
        <v>0.13999999999999968</v>
      </c>
      <c r="H566" s="239">
        <v>0.14999999999999991</v>
      </c>
      <c r="I566" s="236">
        <v>59</v>
      </c>
    </row>
    <row r="567" spans="1:9" x14ac:dyDescent="0.2">
      <c r="A567" s="226" t="s">
        <v>443</v>
      </c>
      <c r="B567" s="237">
        <v>0.20000000000000007</v>
      </c>
      <c r="C567" s="238">
        <v>0.15000000000000013</v>
      </c>
      <c r="D567" s="238">
        <v>0.20999999999999996</v>
      </c>
      <c r="E567" s="238">
        <v>0.10000000000000009</v>
      </c>
      <c r="F567" s="238">
        <v>0.14999999999999991</v>
      </c>
      <c r="G567" s="238">
        <v>9.9999999999999645E-2</v>
      </c>
      <c r="H567" s="239">
        <v>0.14999999999999991</v>
      </c>
      <c r="I567" s="236">
        <v>0</v>
      </c>
    </row>
    <row r="568" spans="1:9" x14ac:dyDescent="0.2">
      <c r="A568" s="226" t="s">
        <v>444</v>
      </c>
      <c r="B568" s="237">
        <v>0.20000000000000007</v>
      </c>
      <c r="C568" s="238">
        <v>0.15000000000000013</v>
      </c>
      <c r="D568" s="238">
        <v>0.20999999999999996</v>
      </c>
      <c r="E568" s="238">
        <v>0.10000000000000009</v>
      </c>
      <c r="F568" s="238">
        <v>0.14999999999999991</v>
      </c>
      <c r="G568" s="238">
        <v>9.9999999999999645E-2</v>
      </c>
      <c r="H568" s="239">
        <v>0.14999999999999991</v>
      </c>
      <c r="I568" s="236">
        <v>40</v>
      </c>
    </row>
    <row r="569" spans="1:9" x14ac:dyDescent="0.2">
      <c r="A569" s="226" t="s">
        <v>445</v>
      </c>
      <c r="B569" s="237">
        <v>0.20000000000000007</v>
      </c>
      <c r="C569" s="238">
        <v>0.15000000000000013</v>
      </c>
      <c r="D569" s="238">
        <v>0.15999999999999992</v>
      </c>
      <c r="E569" s="238">
        <v>0.10000000000000009</v>
      </c>
      <c r="F569" s="238">
        <v>0.14999999999999991</v>
      </c>
      <c r="G569" s="238">
        <v>9.9999999999999645E-2</v>
      </c>
      <c r="H569" s="239">
        <v>0.14999999999999991</v>
      </c>
      <c r="I569" s="236">
        <v>600</v>
      </c>
    </row>
    <row r="570" spans="1:9" x14ac:dyDescent="0.2">
      <c r="A570" s="226" t="s">
        <v>446</v>
      </c>
      <c r="B570" s="237">
        <v>0.20000000000000007</v>
      </c>
      <c r="C570" s="238">
        <v>0.15000000000000013</v>
      </c>
      <c r="D570" s="238">
        <v>0.15999999999999992</v>
      </c>
      <c r="E570" s="238">
        <v>0.10000000000000009</v>
      </c>
      <c r="F570" s="238">
        <v>0.14999999999999991</v>
      </c>
      <c r="G570" s="238">
        <v>9.9999999999999645E-2</v>
      </c>
      <c r="H570" s="239">
        <v>0.14999999999999991</v>
      </c>
      <c r="I570" s="236">
        <v>369</v>
      </c>
    </row>
    <row r="571" spans="1:9" x14ac:dyDescent="0.2">
      <c r="A571" s="226" t="s">
        <v>447</v>
      </c>
      <c r="B571" s="237">
        <v>0.20000000000000007</v>
      </c>
      <c r="C571" s="238">
        <v>0.15000000000000013</v>
      </c>
      <c r="D571" s="238">
        <v>0.15999999999999992</v>
      </c>
      <c r="E571" s="238">
        <v>0.19999999999999996</v>
      </c>
      <c r="F571" s="238">
        <v>0.25</v>
      </c>
      <c r="G571" s="238">
        <v>9.9999999999999645E-2</v>
      </c>
      <c r="H571" s="239">
        <v>0.14999999999999991</v>
      </c>
      <c r="I571" s="236">
        <v>119</v>
      </c>
    </row>
    <row r="572" spans="1:9" x14ac:dyDescent="0.2">
      <c r="A572" s="226" t="s">
        <v>448</v>
      </c>
      <c r="B572" s="237">
        <v>0.20000000000000007</v>
      </c>
      <c r="C572" s="238">
        <v>0.15000000000000013</v>
      </c>
      <c r="D572" s="238">
        <v>0.15999999999999992</v>
      </c>
      <c r="E572" s="238">
        <v>0.10000000000000009</v>
      </c>
      <c r="F572" s="238">
        <v>0.14999999999999991</v>
      </c>
      <c r="G572" s="238">
        <v>9.9999999999999645E-2</v>
      </c>
      <c r="H572" s="239">
        <v>0.14999999999999991</v>
      </c>
      <c r="I572" s="236">
        <v>0</v>
      </c>
    </row>
    <row r="573" spans="1:9" x14ac:dyDescent="0.2">
      <c r="A573" s="226" t="s">
        <v>449</v>
      </c>
      <c r="B573" s="237">
        <v>0.20000000000000007</v>
      </c>
      <c r="C573" s="238">
        <v>0.15000000000000013</v>
      </c>
      <c r="D573" s="238">
        <v>0.15999999999999992</v>
      </c>
      <c r="E573" s="238">
        <v>0.10000000000000009</v>
      </c>
      <c r="F573" s="238">
        <v>0.14999999999999991</v>
      </c>
      <c r="G573" s="238">
        <v>9.9999999999999645E-2</v>
      </c>
      <c r="H573" s="239">
        <v>0.14999999999999991</v>
      </c>
      <c r="I573" s="236">
        <v>0</v>
      </c>
    </row>
    <row r="574" spans="1:9" x14ac:dyDescent="0.2">
      <c r="A574" s="226" t="s">
        <v>450</v>
      </c>
      <c r="B574" s="237">
        <v>0.20000000000000007</v>
      </c>
      <c r="C574" s="238">
        <v>0.15000000000000013</v>
      </c>
      <c r="D574" s="238">
        <v>0.15999999999999992</v>
      </c>
      <c r="E574" s="238">
        <v>0.10000000000000009</v>
      </c>
      <c r="F574" s="238">
        <v>0.14999999999999991</v>
      </c>
      <c r="G574" s="238">
        <v>9.9999999999999645E-2</v>
      </c>
      <c r="H574" s="239">
        <v>0.14999999999999991</v>
      </c>
      <c r="I574" s="236">
        <v>400</v>
      </c>
    </row>
    <row r="575" spans="1:9" x14ac:dyDescent="0.2">
      <c r="A575" s="226" t="s">
        <v>451</v>
      </c>
      <c r="B575" s="237">
        <v>0.20000000000000007</v>
      </c>
      <c r="C575" s="238">
        <v>0.15000000000000013</v>
      </c>
      <c r="D575" s="238">
        <v>0.15999999999999992</v>
      </c>
      <c r="E575" s="238">
        <v>0.10000000000000009</v>
      </c>
      <c r="F575" s="238">
        <v>0.14999999999999991</v>
      </c>
      <c r="G575" s="238">
        <v>9.9999999999999645E-2</v>
      </c>
      <c r="H575" s="239">
        <v>0.14999999999999991</v>
      </c>
      <c r="I575" s="236">
        <v>370</v>
      </c>
    </row>
    <row r="576" spans="1:9" x14ac:dyDescent="0.2">
      <c r="A576" s="226" t="s">
        <v>452</v>
      </c>
      <c r="B576" s="237">
        <v>0.20000000000000007</v>
      </c>
      <c r="C576" s="238">
        <v>0.15000000000000013</v>
      </c>
      <c r="D576" s="238">
        <v>0.15999999999999992</v>
      </c>
      <c r="E576" s="238">
        <v>0.10000000000000009</v>
      </c>
      <c r="F576" s="238">
        <v>0.14999999999999991</v>
      </c>
      <c r="G576" s="238">
        <v>9.9999999999999645E-2</v>
      </c>
      <c r="H576" s="239">
        <v>0.14999999999999991</v>
      </c>
      <c r="I576" s="236">
        <v>375</v>
      </c>
    </row>
    <row r="577" spans="1:9" x14ac:dyDescent="0.2">
      <c r="A577" s="226">
        <v>42947</v>
      </c>
      <c r="B577" s="237">
        <v>0.20000000000000007</v>
      </c>
      <c r="C577" s="238">
        <v>0.15000000000000013</v>
      </c>
      <c r="D577" s="238">
        <v>0.14999999999999991</v>
      </c>
      <c r="E577" s="238">
        <v>0.10000000000000009</v>
      </c>
      <c r="F577" s="238">
        <v>0.25</v>
      </c>
      <c r="G577" s="238">
        <v>9.9999999999999645E-2</v>
      </c>
      <c r="H577" s="239">
        <v>0.14999999999999991</v>
      </c>
      <c r="I577" s="236">
        <v>195</v>
      </c>
    </row>
    <row r="578" spans="1:9" x14ac:dyDescent="0.2">
      <c r="A578" s="226">
        <v>42948</v>
      </c>
      <c r="B578" s="237">
        <v>0.20000000000000007</v>
      </c>
      <c r="C578" s="238">
        <v>0.15000000000000013</v>
      </c>
      <c r="D578" s="238">
        <v>0.14999999999999991</v>
      </c>
      <c r="E578" s="238">
        <v>0.10000000000000009</v>
      </c>
      <c r="F578" s="238">
        <v>0.14999999999999991</v>
      </c>
      <c r="G578" s="238">
        <v>9.9999999999999645E-2</v>
      </c>
      <c r="H578" s="239">
        <v>0.14999999999999991</v>
      </c>
      <c r="I578" s="236">
        <v>243</v>
      </c>
    </row>
    <row r="579" spans="1:9" x14ac:dyDescent="0.2">
      <c r="A579" s="226">
        <v>42950</v>
      </c>
      <c r="B579" s="237">
        <v>0.20000000000000007</v>
      </c>
      <c r="C579" s="238">
        <v>0.15000000000000013</v>
      </c>
      <c r="D579" s="238">
        <v>0.15999999999999992</v>
      </c>
      <c r="E579" s="238">
        <v>0.10000000000000009</v>
      </c>
      <c r="F579" s="238">
        <v>0.14999999999999991</v>
      </c>
      <c r="G579" s="238">
        <v>9.9999999999999645E-2</v>
      </c>
      <c r="H579" s="239">
        <v>0.14999999999999991</v>
      </c>
      <c r="I579" s="236">
        <v>1409</v>
      </c>
    </row>
    <row r="580" spans="1:9" x14ac:dyDescent="0.2">
      <c r="A580" s="226">
        <v>42951</v>
      </c>
      <c r="B580" s="237">
        <v>0.20000000000000007</v>
      </c>
      <c r="C580" s="238">
        <v>0.15000000000000013</v>
      </c>
      <c r="D580" s="238">
        <v>0.14999999999999991</v>
      </c>
      <c r="E580" s="238">
        <v>0.10000000000000009</v>
      </c>
      <c r="F580" s="238">
        <v>0.14999999999999991</v>
      </c>
      <c r="G580" s="238">
        <v>9.9999999999999645E-2</v>
      </c>
      <c r="H580" s="239">
        <v>0.14999999999999991</v>
      </c>
      <c r="I580" s="236">
        <v>230</v>
      </c>
    </row>
    <row r="581" spans="1:9" x14ac:dyDescent="0.2">
      <c r="A581" s="226">
        <v>42954</v>
      </c>
      <c r="B581" s="237">
        <v>0.20000000000000007</v>
      </c>
      <c r="C581" s="238">
        <v>0.15000000000000013</v>
      </c>
      <c r="D581" s="238">
        <v>0.14999999999999991</v>
      </c>
      <c r="E581" s="238">
        <v>0.10000000000000009</v>
      </c>
      <c r="F581" s="238">
        <v>0.14999999999999991</v>
      </c>
      <c r="G581" s="238">
        <v>9.9999999999999645E-2</v>
      </c>
      <c r="H581" s="239">
        <v>0.14999999999999991</v>
      </c>
      <c r="I581" s="236">
        <v>240</v>
      </c>
    </row>
    <row r="582" spans="1:9" x14ac:dyDescent="0.2">
      <c r="A582" s="226">
        <v>42955</v>
      </c>
      <c r="B582" s="237">
        <v>0.20000000000000007</v>
      </c>
      <c r="C582" s="238">
        <v>0.15000000000000013</v>
      </c>
      <c r="D582" s="238">
        <v>0.15999999999999992</v>
      </c>
      <c r="E582" s="238">
        <v>0.10000000000000009</v>
      </c>
      <c r="F582" s="238">
        <v>0.14999999999999991</v>
      </c>
      <c r="G582" s="238">
        <v>9.9999999999999645E-2</v>
      </c>
      <c r="H582" s="239">
        <v>0.14999999999999991</v>
      </c>
      <c r="I582" s="236">
        <v>40</v>
      </c>
    </row>
    <row r="583" spans="1:9" x14ac:dyDescent="0.2">
      <c r="A583" s="226">
        <v>42956</v>
      </c>
      <c r="B583" s="237">
        <v>0.20000000000000007</v>
      </c>
      <c r="C583" s="238">
        <v>0.15000000000000013</v>
      </c>
      <c r="D583" s="238">
        <v>0.14999999999999991</v>
      </c>
      <c r="E583" s="238">
        <v>0.10000000000000009</v>
      </c>
      <c r="F583" s="238">
        <v>0.14999999999999991</v>
      </c>
      <c r="G583" s="238">
        <v>9.9999999999999645E-2</v>
      </c>
      <c r="H583" s="239">
        <v>0.14999999999999991</v>
      </c>
      <c r="I583" s="236">
        <v>590</v>
      </c>
    </row>
    <row r="584" spans="1:9" x14ac:dyDescent="0.2">
      <c r="A584" s="226">
        <v>42957</v>
      </c>
      <c r="B584" s="237">
        <v>0.20000000000000007</v>
      </c>
      <c r="C584" s="238">
        <v>0.15000000000000013</v>
      </c>
      <c r="D584" s="238">
        <v>0.15999999999999992</v>
      </c>
      <c r="E584" s="238">
        <v>0.10000000000000009</v>
      </c>
      <c r="F584" s="238">
        <v>0.14999999999999991</v>
      </c>
      <c r="G584" s="238">
        <v>9.9999999999999645E-2</v>
      </c>
      <c r="H584" s="239">
        <v>0.14999999999999991</v>
      </c>
      <c r="I584" s="236">
        <v>247</v>
      </c>
    </row>
    <row r="585" spans="1:9" x14ac:dyDescent="0.2">
      <c r="A585" s="226">
        <v>42958</v>
      </c>
      <c r="B585" s="237">
        <v>0.20000000000000007</v>
      </c>
      <c r="C585" s="238">
        <v>0.15000000000000013</v>
      </c>
      <c r="D585" s="238">
        <v>0.15999999999999992</v>
      </c>
      <c r="E585" s="238">
        <v>0.10000000000000009</v>
      </c>
      <c r="F585" s="238">
        <v>0.14999999999999991</v>
      </c>
      <c r="G585" s="238">
        <v>9.9999999999999645E-2</v>
      </c>
      <c r="H585" s="239">
        <v>0.14999999999999991</v>
      </c>
      <c r="I585" s="236">
        <v>40</v>
      </c>
    </row>
    <row r="586" spans="1:9" x14ac:dyDescent="0.2">
      <c r="A586" s="226">
        <v>42961</v>
      </c>
      <c r="B586" s="237">
        <v>0.20000000000000007</v>
      </c>
      <c r="C586" s="238">
        <v>0.15000000000000013</v>
      </c>
      <c r="D586" s="238">
        <v>0.14999999999999991</v>
      </c>
      <c r="E586" s="238">
        <v>0.10000000000000009</v>
      </c>
      <c r="F586" s="238">
        <v>0.14999999999999991</v>
      </c>
      <c r="G586" s="238">
        <v>9.9999999999999645E-2</v>
      </c>
      <c r="H586" s="239">
        <v>0.14999999999999991</v>
      </c>
      <c r="I586" s="236">
        <v>80</v>
      </c>
    </row>
    <row r="587" spans="1:9" x14ac:dyDescent="0.2">
      <c r="A587" s="226">
        <v>42962</v>
      </c>
      <c r="B587" s="237">
        <v>0.20000000000000007</v>
      </c>
      <c r="C587" s="238">
        <v>0.15000000000000013</v>
      </c>
      <c r="D587" s="238">
        <v>0.15999999999999992</v>
      </c>
      <c r="E587" s="238">
        <v>0.10000000000000009</v>
      </c>
      <c r="F587" s="238">
        <v>0.14999999999999991</v>
      </c>
      <c r="G587" s="238">
        <v>9.9999999999999645E-2</v>
      </c>
      <c r="H587" s="239">
        <v>0.14999999999999991</v>
      </c>
      <c r="I587" s="236">
        <v>40</v>
      </c>
    </row>
    <row r="588" spans="1:9" x14ac:dyDescent="0.2">
      <c r="A588" s="226">
        <v>42963</v>
      </c>
      <c r="B588" s="237">
        <v>0.20000000000000007</v>
      </c>
      <c r="C588" s="238">
        <v>0.15000000000000013</v>
      </c>
      <c r="D588" s="238">
        <v>0.14999999999999991</v>
      </c>
      <c r="E588" s="238">
        <v>0.10000000000000009</v>
      </c>
      <c r="F588" s="238">
        <v>0.14999999999999991</v>
      </c>
      <c r="G588" s="238">
        <v>9.9999999999999645E-2</v>
      </c>
      <c r="H588" s="239">
        <v>0.14999999999999991</v>
      </c>
      <c r="I588" s="236">
        <v>435</v>
      </c>
    </row>
    <row r="589" spans="1:9" x14ac:dyDescent="0.2">
      <c r="A589" s="226">
        <v>42964</v>
      </c>
      <c r="B589" s="237">
        <v>0.20000000000000007</v>
      </c>
      <c r="C589" s="238">
        <v>0.10000000000000009</v>
      </c>
      <c r="D589" s="238">
        <v>0.14999999999999991</v>
      </c>
      <c r="E589" s="238">
        <v>0.10000000000000009</v>
      </c>
      <c r="F589" s="238">
        <v>0.14999999999999991</v>
      </c>
      <c r="G589" s="238">
        <v>9.9999999999999645E-2</v>
      </c>
      <c r="H589" s="239">
        <v>0.14999999999999991</v>
      </c>
      <c r="I589" s="236">
        <v>19</v>
      </c>
    </row>
    <row r="590" spans="1:9" x14ac:dyDescent="0.2">
      <c r="A590" s="226">
        <v>42965</v>
      </c>
      <c r="B590" s="237">
        <v>0.20000000000000007</v>
      </c>
      <c r="C590" s="238">
        <v>0.10000000000000009</v>
      </c>
      <c r="D590" s="238">
        <v>0.15999999999999992</v>
      </c>
      <c r="E590" s="238">
        <v>0.10000000000000009</v>
      </c>
      <c r="F590" s="238">
        <v>0.14999999999999991</v>
      </c>
      <c r="G590" s="238">
        <v>9.9999999999999645E-2</v>
      </c>
      <c r="H590" s="239">
        <v>0.14999999999999991</v>
      </c>
      <c r="I590" s="236">
        <v>127</v>
      </c>
    </row>
    <row r="591" spans="1:9" x14ac:dyDescent="0.2">
      <c r="A591" s="226">
        <v>42968</v>
      </c>
      <c r="B591" s="237">
        <v>0.20000000000000007</v>
      </c>
      <c r="C591" s="238">
        <v>0.10000000000000009</v>
      </c>
      <c r="D591" s="238">
        <v>0.15999999999999992</v>
      </c>
      <c r="E591" s="238">
        <v>0.10000000000000009</v>
      </c>
      <c r="F591" s="238">
        <v>0.14999999999999991</v>
      </c>
      <c r="G591" s="238">
        <v>9.9999999999999645E-2</v>
      </c>
      <c r="H591" s="239">
        <v>0.14999999999999991</v>
      </c>
      <c r="I591" s="236">
        <v>80</v>
      </c>
    </row>
    <row r="592" spans="1:9" x14ac:dyDescent="0.2">
      <c r="A592" s="226">
        <v>42969</v>
      </c>
      <c r="B592" s="237">
        <v>0.20000000000000007</v>
      </c>
      <c r="C592" s="238">
        <v>0.10000000000000009</v>
      </c>
      <c r="D592" s="238">
        <v>0.15999999999999992</v>
      </c>
      <c r="E592" s="238">
        <v>0.10000000000000009</v>
      </c>
      <c r="F592" s="238">
        <v>0.14999999999999991</v>
      </c>
      <c r="G592" s="238">
        <v>9.9999999999999645E-2</v>
      </c>
      <c r="H592" s="239">
        <v>0.14999999999999991</v>
      </c>
      <c r="I592" s="236">
        <v>40</v>
      </c>
    </row>
    <row r="593" spans="1:9" x14ac:dyDescent="0.2">
      <c r="A593" s="226">
        <v>42970</v>
      </c>
      <c r="B593" s="237">
        <v>9.9999999999999978E-2</v>
      </c>
      <c r="C593" s="238">
        <v>0.10000000000000009</v>
      </c>
      <c r="D593" s="238">
        <v>0.15999999999999992</v>
      </c>
      <c r="E593" s="238">
        <v>0.10000000000000009</v>
      </c>
      <c r="F593" s="238">
        <v>0.14999999999999991</v>
      </c>
      <c r="G593" s="238">
        <v>9.9999999999999645E-2</v>
      </c>
      <c r="H593" s="239">
        <v>1.05</v>
      </c>
      <c r="I593" s="236">
        <v>430</v>
      </c>
    </row>
    <row r="594" spans="1:9" x14ac:dyDescent="0.2">
      <c r="A594" s="226">
        <v>42971</v>
      </c>
      <c r="B594" s="237">
        <v>0.20000000000000007</v>
      </c>
      <c r="C594" s="238">
        <v>0.10000000000000009</v>
      </c>
      <c r="D594" s="238">
        <v>0.15999999999999992</v>
      </c>
      <c r="E594" s="238">
        <v>0.10000000000000009</v>
      </c>
      <c r="F594" s="238">
        <v>0.14999999999999991</v>
      </c>
      <c r="G594" s="238">
        <v>9.9999999999999645E-2</v>
      </c>
      <c r="H594" s="239">
        <v>0.14999999999999991</v>
      </c>
      <c r="I594" s="236">
        <v>0</v>
      </c>
    </row>
    <row r="595" spans="1:9" x14ac:dyDescent="0.2">
      <c r="A595" s="226">
        <v>42972</v>
      </c>
      <c r="B595" s="237">
        <v>0.20000000000000007</v>
      </c>
      <c r="C595" s="238">
        <v>0.10000000000000009</v>
      </c>
      <c r="D595" s="238">
        <v>0.15999999999999992</v>
      </c>
      <c r="E595" s="238">
        <v>0.10000000000000009</v>
      </c>
      <c r="F595" s="238">
        <v>0.14999999999999991</v>
      </c>
      <c r="G595" s="238">
        <v>9.9999999999999645E-2</v>
      </c>
      <c r="H595" s="239">
        <v>0.14999999999999991</v>
      </c>
      <c r="I595" s="236">
        <v>169</v>
      </c>
    </row>
    <row r="596" spans="1:9" x14ac:dyDescent="0.2">
      <c r="A596" s="226">
        <v>42976</v>
      </c>
      <c r="B596" s="237">
        <v>0.20000000000000007</v>
      </c>
      <c r="C596" s="238">
        <v>0.10000000000000009</v>
      </c>
      <c r="D596" s="238">
        <v>0.15999999999999992</v>
      </c>
      <c r="E596" s="238">
        <v>0.10000000000000009</v>
      </c>
      <c r="F596" s="238">
        <v>0.14999999999999991</v>
      </c>
      <c r="G596" s="238">
        <v>9.9999999999999645E-2</v>
      </c>
      <c r="H596" s="239">
        <v>0.14999999999999991</v>
      </c>
      <c r="I596" s="236">
        <v>149</v>
      </c>
    </row>
    <row r="597" spans="1:9" x14ac:dyDescent="0.2">
      <c r="A597" s="226">
        <v>42977</v>
      </c>
      <c r="B597" s="237">
        <v>0.20000000000000007</v>
      </c>
      <c r="C597" s="238">
        <v>0.10000000000000009</v>
      </c>
      <c r="D597" s="238">
        <v>0.15999999999999992</v>
      </c>
      <c r="E597" s="238">
        <v>0.10000000000000009</v>
      </c>
      <c r="F597" s="238">
        <v>0.14999999999999991</v>
      </c>
      <c r="G597" s="238">
        <v>9.9999999999999645E-2</v>
      </c>
      <c r="H597" s="239">
        <v>0.14999999999999991</v>
      </c>
      <c r="I597" s="236">
        <v>260</v>
      </c>
    </row>
    <row r="598" spans="1:9" x14ac:dyDescent="0.2">
      <c r="A598" s="226">
        <v>42978</v>
      </c>
      <c r="B598" s="237">
        <v>0.20000000000000007</v>
      </c>
      <c r="C598" s="238">
        <v>0.10000000000000009</v>
      </c>
      <c r="D598" s="238">
        <v>0.15999999999999992</v>
      </c>
      <c r="E598" s="238">
        <v>0.10000000000000009</v>
      </c>
      <c r="F598" s="238">
        <v>0.14999999999999991</v>
      </c>
      <c r="G598" s="238">
        <v>9.9999999999999645E-2</v>
      </c>
      <c r="H598" s="239">
        <v>0.14999999999999991</v>
      </c>
      <c r="I598" s="236">
        <v>450</v>
      </c>
    </row>
    <row r="599" spans="1:9" x14ac:dyDescent="0.2">
      <c r="A599" s="226">
        <v>42979</v>
      </c>
      <c r="B599" s="237">
        <v>0.20000000000000007</v>
      </c>
      <c r="C599" s="238">
        <v>0.10000000000000009</v>
      </c>
      <c r="D599" s="238">
        <v>0.15999999999999992</v>
      </c>
      <c r="E599" s="238">
        <v>0.10000000000000009</v>
      </c>
      <c r="F599" s="238">
        <v>0.14999999999999991</v>
      </c>
      <c r="G599" s="238">
        <v>9.9999999999999645E-2</v>
      </c>
      <c r="H599" s="239">
        <v>0.14999999999999991</v>
      </c>
      <c r="I599" s="236">
        <v>370</v>
      </c>
    </row>
    <row r="600" spans="1:9" x14ac:dyDescent="0.2">
      <c r="A600" s="226">
        <v>42982</v>
      </c>
      <c r="B600" s="237">
        <v>0.20000000000000007</v>
      </c>
      <c r="C600" s="238">
        <v>0.10000000000000009</v>
      </c>
      <c r="D600" s="238">
        <v>0.15999999999999992</v>
      </c>
      <c r="E600" s="238">
        <v>0.10000000000000009</v>
      </c>
      <c r="F600" s="238">
        <v>0.14999999999999991</v>
      </c>
      <c r="G600" s="238">
        <v>9.9999999999999645E-2</v>
      </c>
      <c r="H600" s="239">
        <v>0.14999999999999991</v>
      </c>
      <c r="I600" s="236">
        <v>180</v>
      </c>
    </row>
    <row r="601" spans="1:9" x14ac:dyDescent="0.2">
      <c r="A601" s="226">
        <v>42983</v>
      </c>
      <c r="B601" s="237">
        <v>0.20000000000000007</v>
      </c>
      <c r="C601" s="238">
        <v>0.10000000000000009</v>
      </c>
      <c r="D601" s="238">
        <v>0.15999999999999992</v>
      </c>
      <c r="E601" s="238">
        <v>0.10000000000000009</v>
      </c>
      <c r="F601" s="238">
        <v>0.14999999999999991</v>
      </c>
      <c r="G601" s="238">
        <v>9.9999999999999645E-2</v>
      </c>
      <c r="H601" s="239">
        <v>0.14999999999999991</v>
      </c>
      <c r="I601" s="236">
        <v>250</v>
      </c>
    </row>
    <row r="602" spans="1:9" x14ac:dyDescent="0.2">
      <c r="A602" s="226">
        <v>42984</v>
      </c>
      <c r="B602" s="237">
        <v>0.20000000000000007</v>
      </c>
      <c r="C602" s="238">
        <v>0.10000000000000009</v>
      </c>
      <c r="D602" s="238">
        <v>0.15999999999999992</v>
      </c>
      <c r="E602" s="238">
        <v>0.10000000000000009</v>
      </c>
      <c r="F602" s="238">
        <v>0.14999999999999991</v>
      </c>
      <c r="G602" s="238">
        <v>9.9999999999999645E-2</v>
      </c>
      <c r="H602" s="239">
        <v>0.14999999999999991</v>
      </c>
      <c r="I602" s="236">
        <v>230</v>
      </c>
    </row>
    <row r="603" spans="1:9" x14ac:dyDescent="0.2">
      <c r="A603" s="226">
        <v>42985</v>
      </c>
      <c r="B603" s="237">
        <v>0.20000000000000007</v>
      </c>
      <c r="C603" s="238">
        <v>0.10000000000000009</v>
      </c>
      <c r="D603" s="238">
        <v>0.15999999999999992</v>
      </c>
      <c r="E603" s="238">
        <v>0.10000000000000009</v>
      </c>
      <c r="F603" s="238">
        <v>0.14999999999999991</v>
      </c>
      <c r="G603" s="238">
        <v>9.9999999999999645E-2</v>
      </c>
      <c r="H603" s="239">
        <v>0.14999999999999991</v>
      </c>
      <c r="I603" s="236">
        <v>240</v>
      </c>
    </row>
    <row r="604" spans="1:9" x14ac:dyDescent="0.2">
      <c r="A604" s="226">
        <v>42989</v>
      </c>
      <c r="B604" s="237">
        <v>0.20000000000000007</v>
      </c>
      <c r="C604" s="238">
        <v>0.10000000000000009</v>
      </c>
      <c r="D604" s="238">
        <v>0.15999999999999992</v>
      </c>
      <c r="E604" s="238">
        <v>0.10000000000000009</v>
      </c>
      <c r="F604" s="238">
        <v>0.14999999999999991</v>
      </c>
      <c r="G604" s="238">
        <v>9.9999999999999645E-2</v>
      </c>
      <c r="H604" s="239">
        <v>0.14999999999999991</v>
      </c>
      <c r="I604" s="236">
        <v>99</v>
      </c>
    </row>
    <row r="605" spans="1:9" x14ac:dyDescent="0.2">
      <c r="A605" s="226">
        <v>42990</v>
      </c>
      <c r="B605" s="237">
        <v>0.20000000000000007</v>
      </c>
      <c r="C605" s="238">
        <v>0.10000000000000009</v>
      </c>
      <c r="D605" s="238">
        <v>0.15999999999999992</v>
      </c>
      <c r="E605" s="238">
        <v>0.10000000000000009</v>
      </c>
      <c r="F605" s="238">
        <v>0.14999999999999991</v>
      </c>
      <c r="G605" s="238">
        <v>9.9999999999999645E-2</v>
      </c>
      <c r="H605" s="239">
        <v>0.14999999999999991</v>
      </c>
      <c r="I605" s="236">
        <v>80</v>
      </c>
    </row>
    <row r="606" spans="1:9" x14ac:dyDescent="0.2">
      <c r="A606" s="226">
        <v>42991</v>
      </c>
      <c r="B606" s="237">
        <v>0.20000000000000007</v>
      </c>
      <c r="C606" s="238">
        <v>0.10000000000000009</v>
      </c>
      <c r="D606" s="238">
        <v>0.15999999999999992</v>
      </c>
      <c r="E606" s="238">
        <v>0.10000000000000009</v>
      </c>
      <c r="F606" s="238">
        <v>0.14999999999999991</v>
      </c>
      <c r="G606" s="238">
        <v>9.9999999999999645E-2</v>
      </c>
      <c r="H606" s="239">
        <v>0.14999999999999991</v>
      </c>
      <c r="I606" s="236">
        <v>740</v>
      </c>
    </row>
    <row r="607" spans="1:9" x14ac:dyDescent="0.2">
      <c r="A607" s="226">
        <v>42992</v>
      </c>
      <c r="B607" s="237">
        <v>0.20000000000000007</v>
      </c>
      <c r="C607" s="238">
        <v>0.10000000000000009</v>
      </c>
      <c r="D607" s="238">
        <v>0.15999999999999992</v>
      </c>
      <c r="E607" s="238">
        <v>0.10000000000000009</v>
      </c>
      <c r="F607" s="238">
        <v>0.14999999999999991</v>
      </c>
      <c r="G607" s="238">
        <v>9.9999999999999645E-2</v>
      </c>
      <c r="H607" s="239">
        <v>0.14999999999999991</v>
      </c>
      <c r="I607" s="236">
        <v>0</v>
      </c>
    </row>
    <row r="608" spans="1:9" x14ac:dyDescent="0.2">
      <c r="A608" s="226">
        <v>42993</v>
      </c>
      <c r="B608" s="237">
        <v>0.20000000000000007</v>
      </c>
      <c r="C608" s="238">
        <v>0.10000000000000009</v>
      </c>
      <c r="D608" s="238">
        <v>0.15999999999999992</v>
      </c>
      <c r="E608" s="238">
        <v>0.10000000000000009</v>
      </c>
      <c r="F608" s="238">
        <v>0.25</v>
      </c>
      <c r="G608" s="238">
        <v>0.19999999999999973</v>
      </c>
      <c r="H608" s="239">
        <v>0.20000000000000018</v>
      </c>
      <c r="I608" s="236">
        <v>0</v>
      </c>
    </row>
    <row r="609" spans="1:9" x14ac:dyDescent="0.2">
      <c r="A609" s="226">
        <v>42996</v>
      </c>
      <c r="B609" s="237">
        <v>0.20000000000000007</v>
      </c>
      <c r="C609" s="238">
        <v>0.10000000000000009</v>
      </c>
      <c r="D609" s="238">
        <v>0.15999999999999992</v>
      </c>
      <c r="E609" s="238">
        <v>0.10000000000000009</v>
      </c>
      <c r="F609" s="238">
        <v>0.25</v>
      </c>
      <c r="G609" s="238">
        <v>0.19999999999999973</v>
      </c>
      <c r="H609" s="239">
        <v>0.20000000000000018</v>
      </c>
      <c r="I609" s="236">
        <v>80</v>
      </c>
    </row>
    <row r="610" spans="1:9" x14ac:dyDescent="0.2">
      <c r="A610" s="226">
        <v>42997</v>
      </c>
      <c r="B610" s="237">
        <v>0.20000000000000007</v>
      </c>
      <c r="C610" s="238">
        <v>0.10000000000000009</v>
      </c>
      <c r="D610" s="238">
        <v>0.15999999999999992</v>
      </c>
      <c r="E610" s="238">
        <v>0.10000000000000009</v>
      </c>
      <c r="F610" s="238">
        <v>0.25</v>
      </c>
      <c r="G610" s="238">
        <v>0.19999999999999973</v>
      </c>
      <c r="H610" s="239">
        <v>0.20000000000000018</v>
      </c>
      <c r="I610" s="236">
        <v>19</v>
      </c>
    </row>
    <row r="611" spans="1:9" x14ac:dyDescent="0.2">
      <c r="A611" s="226">
        <v>42998</v>
      </c>
      <c r="B611" s="237">
        <v>0.20000000000000007</v>
      </c>
      <c r="C611" s="238">
        <v>0.10000000000000009</v>
      </c>
      <c r="D611" s="238">
        <v>0.15999999999999992</v>
      </c>
      <c r="E611" s="238">
        <v>0.10000000000000009</v>
      </c>
      <c r="F611" s="238">
        <v>0.14999999999999991</v>
      </c>
      <c r="G611" s="238">
        <v>9.9999999999999645E-2</v>
      </c>
      <c r="H611" s="239">
        <v>0.14999999999999991</v>
      </c>
      <c r="I611" s="236">
        <v>849</v>
      </c>
    </row>
    <row r="612" spans="1:9" x14ac:dyDescent="0.2">
      <c r="A612" s="226">
        <v>42999</v>
      </c>
      <c r="B612" s="237">
        <v>0.20000000000000007</v>
      </c>
      <c r="C612" s="238">
        <v>0.10000000000000009</v>
      </c>
      <c r="D612" s="238">
        <v>0.15999999999999992</v>
      </c>
      <c r="E612" s="238">
        <v>0.10000000000000009</v>
      </c>
      <c r="F612" s="238">
        <v>0.14999999999999991</v>
      </c>
      <c r="G612" s="238">
        <v>9.9999999999999645E-2</v>
      </c>
      <c r="H612" s="239">
        <v>0.14999999999999991</v>
      </c>
      <c r="I612" s="236">
        <v>0</v>
      </c>
    </row>
    <row r="613" spans="1:9" x14ac:dyDescent="0.2">
      <c r="A613" s="226">
        <v>43000</v>
      </c>
      <c r="B613" s="237">
        <v>0.20000000000000007</v>
      </c>
      <c r="C613" s="238">
        <v>0.10000000000000009</v>
      </c>
      <c r="D613" s="238">
        <v>0.15999999999999992</v>
      </c>
      <c r="E613" s="238">
        <v>0.10000000000000009</v>
      </c>
      <c r="F613" s="238">
        <v>0.25</v>
      </c>
      <c r="G613" s="238">
        <v>0.19999999999999973</v>
      </c>
      <c r="H613" s="239">
        <v>0.20000000000000018</v>
      </c>
      <c r="I613" s="236">
        <v>0</v>
      </c>
    </row>
    <row r="614" spans="1:9" x14ac:dyDescent="0.2">
      <c r="A614" s="226">
        <v>43003</v>
      </c>
      <c r="B614" s="237">
        <v>0.20000000000000007</v>
      </c>
      <c r="C614" s="238">
        <v>0.10000000000000009</v>
      </c>
      <c r="D614" s="238">
        <v>0.10000000000000009</v>
      </c>
      <c r="E614" s="238">
        <v>0.10000000000000009</v>
      </c>
      <c r="F614" s="238">
        <v>4.9999999999999822E-2</v>
      </c>
      <c r="G614" s="238">
        <v>4.9999999999999822E-2</v>
      </c>
      <c r="H614" s="239">
        <v>0.14999999999999991</v>
      </c>
      <c r="I614" s="236">
        <v>0</v>
      </c>
    </row>
    <row r="615" spans="1:9" x14ac:dyDescent="0.2">
      <c r="A615" s="226">
        <v>43004</v>
      </c>
      <c r="B615" s="237">
        <v>0.20000000000000007</v>
      </c>
      <c r="C615" s="238">
        <v>0.10000000000000009</v>
      </c>
      <c r="D615" s="238">
        <v>0.15999999999999992</v>
      </c>
      <c r="E615" s="238">
        <v>0.10000000000000009</v>
      </c>
      <c r="F615" s="238">
        <v>0.25</v>
      </c>
      <c r="G615" s="238">
        <v>0.19999999999999973</v>
      </c>
      <c r="H615" s="239">
        <v>0.20000000000000018</v>
      </c>
      <c r="I615" s="236">
        <v>19</v>
      </c>
    </row>
    <row r="616" spans="1:9" x14ac:dyDescent="0.2">
      <c r="A616" s="226">
        <v>43005</v>
      </c>
      <c r="B616" s="237">
        <v>0.20000000000000007</v>
      </c>
      <c r="C616" s="238">
        <v>0.10000000000000009</v>
      </c>
      <c r="D616" s="238">
        <v>0.15999999999999992</v>
      </c>
      <c r="E616" s="238">
        <v>0.10000000000000009</v>
      </c>
      <c r="F616" s="238">
        <v>0.25</v>
      </c>
      <c r="G616" s="238">
        <v>0.19999999999999973</v>
      </c>
      <c r="H616" s="239">
        <v>0.20000000000000018</v>
      </c>
      <c r="I616" s="236">
        <v>780</v>
      </c>
    </row>
    <row r="617" spans="1:9" x14ac:dyDescent="0.2">
      <c r="A617" s="226">
        <v>43006</v>
      </c>
      <c r="B617" s="237">
        <v>0.20000000000000007</v>
      </c>
      <c r="C617" s="238">
        <v>0.10000000000000009</v>
      </c>
      <c r="D617" s="238">
        <v>0.15999999999999992</v>
      </c>
      <c r="E617" s="238">
        <v>0.10000000000000009</v>
      </c>
      <c r="F617" s="238">
        <v>0.14999999999999991</v>
      </c>
      <c r="G617" s="238">
        <v>9.9999999999999645E-2</v>
      </c>
      <c r="H617" s="239">
        <v>0.14999999999999991</v>
      </c>
      <c r="I617" s="236">
        <v>30</v>
      </c>
    </row>
    <row r="618" spans="1:9" x14ac:dyDescent="0.2">
      <c r="A618" s="226">
        <v>43007</v>
      </c>
      <c r="B618" s="237">
        <v>0.20000000000000007</v>
      </c>
      <c r="C618" s="238">
        <v>0.10000000000000009</v>
      </c>
      <c r="D618" s="238">
        <v>0.15999999999999992</v>
      </c>
      <c r="E618" s="238">
        <v>0.10000000000000009</v>
      </c>
      <c r="F618" s="238">
        <v>0.25</v>
      </c>
      <c r="G618" s="238">
        <v>0.19999999999999973</v>
      </c>
      <c r="H618" s="239">
        <v>0.20000000000000018</v>
      </c>
      <c r="I618" s="236">
        <v>9</v>
      </c>
    </row>
    <row r="619" spans="1:9" x14ac:dyDescent="0.2">
      <c r="A619" s="226">
        <v>43010</v>
      </c>
      <c r="B619" s="237">
        <v>0.20000000000000007</v>
      </c>
      <c r="C619" s="238">
        <v>0.10000000000000009</v>
      </c>
      <c r="D619" s="238">
        <v>0.15999999999999992</v>
      </c>
      <c r="E619" s="238">
        <v>0.10000000000000009</v>
      </c>
      <c r="F619" s="238">
        <v>0.14999999999999991</v>
      </c>
      <c r="G619" s="238">
        <v>9.9999999999999645E-2</v>
      </c>
      <c r="H619" s="239">
        <v>0.14999999999999991</v>
      </c>
      <c r="I619" s="236">
        <v>29</v>
      </c>
    </row>
    <row r="620" spans="1:9" x14ac:dyDescent="0.2">
      <c r="A620" s="226">
        <v>43011</v>
      </c>
      <c r="B620" s="237">
        <v>0.20000000000000007</v>
      </c>
      <c r="C620" s="238">
        <v>0.10000000000000009</v>
      </c>
      <c r="D620" s="238">
        <v>0.14999999999999991</v>
      </c>
      <c r="E620" s="238">
        <v>0.10000000000000009</v>
      </c>
      <c r="F620" s="238">
        <v>0.14999999999999991</v>
      </c>
      <c r="G620" s="238">
        <v>9.9999999999999645E-2</v>
      </c>
      <c r="H620" s="239">
        <v>0.14999999999999991</v>
      </c>
      <c r="I620" s="236">
        <v>0</v>
      </c>
    </row>
    <row r="621" spans="1:9" x14ac:dyDescent="0.2">
      <c r="A621" s="226">
        <v>43012</v>
      </c>
      <c r="B621" s="237">
        <v>0.20000000000000007</v>
      </c>
      <c r="C621" s="238">
        <v>0.10000000000000009</v>
      </c>
      <c r="D621" s="238">
        <v>0.15999999999999992</v>
      </c>
      <c r="E621" s="238">
        <v>0.10000000000000009</v>
      </c>
      <c r="F621" s="238">
        <v>0.14999999999999991</v>
      </c>
      <c r="G621" s="238">
        <v>9.9999999999999645E-2</v>
      </c>
      <c r="H621" s="239">
        <v>0.14999999999999991</v>
      </c>
      <c r="I621" s="236">
        <v>799</v>
      </c>
    </row>
    <row r="622" spans="1:9" x14ac:dyDescent="0.2">
      <c r="A622" s="226">
        <v>43013</v>
      </c>
      <c r="B622" s="237">
        <v>0.20000000000000007</v>
      </c>
      <c r="C622" s="238">
        <v>0.10000000000000009</v>
      </c>
      <c r="D622" s="238">
        <v>0.15999999999999992</v>
      </c>
      <c r="E622" s="238">
        <v>0.10000000000000009</v>
      </c>
      <c r="F622" s="238">
        <v>0.14999999999999991</v>
      </c>
      <c r="G622" s="238">
        <v>9.9999999999999645E-2</v>
      </c>
      <c r="H622" s="239">
        <v>0.14999999999999991</v>
      </c>
      <c r="I622" s="236">
        <v>30</v>
      </c>
    </row>
    <row r="623" spans="1:9" x14ac:dyDescent="0.2">
      <c r="A623" s="226">
        <v>43014</v>
      </c>
      <c r="B623" s="237">
        <v>0.20000000000000007</v>
      </c>
      <c r="C623" s="238">
        <v>0.10000000000000009</v>
      </c>
      <c r="D623" s="238">
        <v>0.15999999999999992</v>
      </c>
      <c r="E623" s="238">
        <v>0.10000000000000009</v>
      </c>
      <c r="F623" s="238">
        <v>0.14999999999999991</v>
      </c>
      <c r="G623" s="238">
        <v>9.9999999999999645E-2</v>
      </c>
      <c r="H623" s="239">
        <v>0.14999999999999991</v>
      </c>
      <c r="I623" s="236">
        <v>580</v>
      </c>
    </row>
    <row r="624" spans="1:9" x14ac:dyDescent="0.2">
      <c r="A624" s="226">
        <v>43017</v>
      </c>
      <c r="B624" s="237">
        <v>0.20000000000000007</v>
      </c>
      <c r="C624" s="238">
        <v>0.10000000000000009</v>
      </c>
      <c r="D624" s="238">
        <v>0.15999999999999992</v>
      </c>
      <c r="E624" s="238">
        <v>0.10000000000000009</v>
      </c>
      <c r="F624" s="238">
        <v>0.14999999999999991</v>
      </c>
      <c r="G624" s="238">
        <v>9.9999999999999645E-2</v>
      </c>
      <c r="H624" s="239">
        <v>0.14999999999999991</v>
      </c>
      <c r="I624" s="236">
        <v>50</v>
      </c>
    </row>
    <row r="625" spans="1:9" x14ac:dyDescent="0.2">
      <c r="A625" s="226">
        <v>43018</v>
      </c>
      <c r="B625" s="237">
        <v>0.20000000000000007</v>
      </c>
      <c r="C625" s="238">
        <v>0.10000000000000009</v>
      </c>
      <c r="D625" s="238">
        <v>0.14999999999999991</v>
      </c>
      <c r="E625" s="238">
        <v>0.10000000000000009</v>
      </c>
      <c r="F625" s="238">
        <v>0.14999999999999991</v>
      </c>
      <c r="G625" s="238">
        <v>9.9999999999999645E-2</v>
      </c>
      <c r="H625" s="239">
        <v>0.14999999999999991</v>
      </c>
      <c r="I625" s="236">
        <v>145</v>
      </c>
    </row>
    <row r="626" spans="1:9" x14ac:dyDescent="0.2">
      <c r="A626" s="226">
        <v>43020</v>
      </c>
      <c r="B626" s="237">
        <v>0.20000000000000007</v>
      </c>
      <c r="C626" s="238">
        <v>0.10000000000000009</v>
      </c>
      <c r="D626" s="238">
        <v>0.15999999999999992</v>
      </c>
      <c r="E626" s="238">
        <v>0.10000000000000009</v>
      </c>
      <c r="F626" s="238">
        <v>0.14999999999999991</v>
      </c>
      <c r="G626" s="238">
        <v>9.9999999999999645E-2</v>
      </c>
      <c r="H626" s="239">
        <v>0.14999999999999991</v>
      </c>
      <c r="I626" s="236">
        <v>1029</v>
      </c>
    </row>
    <row r="627" spans="1:9" x14ac:dyDescent="0.2">
      <c r="A627" s="226">
        <v>43021</v>
      </c>
      <c r="B627" s="237">
        <v>0.20000000000000007</v>
      </c>
      <c r="C627" s="238">
        <v>0.10000000000000009</v>
      </c>
      <c r="D627" s="238">
        <v>0.15999999999999992</v>
      </c>
      <c r="E627" s="238">
        <v>0.10000000000000009</v>
      </c>
      <c r="F627" s="238">
        <v>0.14999999999999991</v>
      </c>
      <c r="G627" s="238">
        <v>9.9999999999999645E-2</v>
      </c>
      <c r="H627" s="239">
        <v>0.14999999999999991</v>
      </c>
      <c r="I627" s="236">
        <v>59.9</v>
      </c>
    </row>
    <row r="628" spans="1:9" x14ac:dyDescent="0.2">
      <c r="A628" s="226">
        <v>43024</v>
      </c>
      <c r="B628" s="237">
        <v>0.20000000000000007</v>
      </c>
      <c r="C628" s="238">
        <v>0.10000000000000009</v>
      </c>
      <c r="D628" s="238">
        <v>0.15999999999999992</v>
      </c>
      <c r="E628" s="238">
        <v>0.10000000000000009</v>
      </c>
      <c r="F628" s="238">
        <v>0.14999999999999991</v>
      </c>
      <c r="G628" s="238">
        <v>9.9999999999999645E-2</v>
      </c>
      <c r="H628" s="239">
        <v>0.14999999999999991</v>
      </c>
      <c r="I628" s="236">
        <v>119</v>
      </c>
    </row>
    <row r="629" spans="1:9" x14ac:dyDescent="0.2">
      <c r="A629" s="226">
        <v>43025</v>
      </c>
      <c r="B629" s="237">
        <v>0.20000000000000007</v>
      </c>
      <c r="C629" s="238">
        <v>0.10000000000000009</v>
      </c>
      <c r="D629" s="238">
        <v>0.14999999999999991</v>
      </c>
      <c r="E629" s="238">
        <v>0.10000000000000009</v>
      </c>
      <c r="F629" s="238">
        <v>0.14999999999999991</v>
      </c>
      <c r="G629" s="238">
        <v>9.9999999999999645E-2</v>
      </c>
      <c r="H629" s="239">
        <v>0.14999999999999991</v>
      </c>
      <c r="I629" s="236">
        <v>60</v>
      </c>
    </row>
    <row r="630" spans="1:9" x14ac:dyDescent="0.2">
      <c r="A630" s="226">
        <v>43026</v>
      </c>
      <c r="B630" s="237">
        <v>0.20000000000000007</v>
      </c>
      <c r="C630" s="238">
        <v>0.10000000000000009</v>
      </c>
      <c r="D630" s="238">
        <v>0.15999999999999992</v>
      </c>
      <c r="E630" s="238">
        <v>0.10000000000000009</v>
      </c>
      <c r="F630" s="238">
        <v>0.14999999999999991</v>
      </c>
      <c r="G630" s="238">
        <v>9.9999999999999645E-2</v>
      </c>
      <c r="H630" s="239">
        <v>0.14999999999999991</v>
      </c>
      <c r="I630" s="236">
        <v>200</v>
      </c>
    </row>
    <row r="631" spans="1:9" x14ac:dyDescent="0.2">
      <c r="A631" s="226">
        <v>43027</v>
      </c>
      <c r="B631" s="237">
        <v>0.20000000000000007</v>
      </c>
      <c r="C631" s="238">
        <v>0.10000000000000009</v>
      </c>
      <c r="D631" s="238">
        <v>0.15999999999999992</v>
      </c>
      <c r="E631" s="238">
        <v>0.10000000000000009</v>
      </c>
      <c r="F631" s="238">
        <v>0.14999999999999991</v>
      </c>
      <c r="G631" s="238">
        <v>9.9999999999999645E-2</v>
      </c>
      <c r="H631" s="239">
        <v>0.14999999999999991</v>
      </c>
      <c r="I631" s="236">
        <v>449</v>
      </c>
    </row>
    <row r="632" spans="1:9" x14ac:dyDescent="0.2">
      <c r="A632" s="226">
        <v>43028</v>
      </c>
      <c r="B632" s="237">
        <v>0.20000000000000007</v>
      </c>
      <c r="C632" s="238">
        <v>0.10000000000000009</v>
      </c>
      <c r="D632" s="238">
        <v>0.10000000000000009</v>
      </c>
      <c r="E632" s="238">
        <v>0.10000000000000009</v>
      </c>
      <c r="F632" s="238">
        <v>0.14999999999999991</v>
      </c>
      <c r="G632" s="238">
        <v>0.14999999999999991</v>
      </c>
      <c r="H632" s="239">
        <v>0.14999999999999991</v>
      </c>
      <c r="I632" s="236">
        <v>179</v>
      </c>
    </row>
    <row r="633" spans="1:9" x14ac:dyDescent="0.2">
      <c r="A633" s="226">
        <v>43032</v>
      </c>
      <c r="B633" s="237">
        <v>0.20000000000000007</v>
      </c>
      <c r="C633" s="238">
        <v>0.10000000000000009</v>
      </c>
      <c r="D633" s="238">
        <v>0.15999999999999992</v>
      </c>
      <c r="E633" s="238">
        <v>0.10000000000000009</v>
      </c>
      <c r="F633" s="238">
        <v>0.25</v>
      </c>
      <c r="G633" s="238">
        <v>0.19999999999999973</v>
      </c>
      <c r="H633" s="239">
        <v>0.14999999999999991</v>
      </c>
      <c r="I633" s="236">
        <v>119</v>
      </c>
    </row>
    <row r="634" spans="1:9" x14ac:dyDescent="0.2">
      <c r="A634" s="226">
        <v>43033</v>
      </c>
      <c r="B634" s="237">
        <v>0.10000000000000009</v>
      </c>
      <c r="C634" s="238">
        <v>0.10000000000000009</v>
      </c>
      <c r="D634" s="238">
        <v>0.15999999999999992</v>
      </c>
      <c r="E634" s="238">
        <v>0.10000000000000009</v>
      </c>
      <c r="F634" s="238">
        <v>0.25</v>
      </c>
      <c r="G634" s="238">
        <v>0.19999999999999973</v>
      </c>
      <c r="H634" s="239">
        <v>0.14999999999999991</v>
      </c>
      <c r="I634" s="236">
        <v>490</v>
      </c>
    </row>
    <row r="635" spans="1:9" x14ac:dyDescent="0.2">
      <c r="A635" s="226">
        <v>43034</v>
      </c>
      <c r="B635" s="237">
        <v>0.10000000000000009</v>
      </c>
      <c r="C635" s="238">
        <v>0.10000000000000009</v>
      </c>
      <c r="D635" s="238">
        <v>0.15999999999999992</v>
      </c>
      <c r="E635" s="238">
        <v>0.10000000000000009</v>
      </c>
      <c r="F635" s="238">
        <v>0.25</v>
      </c>
      <c r="G635" s="238">
        <v>0.19999999999999973</v>
      </c>
      <c r="H635" s="239">
        <v>0.14999999999999991</v>
      </c>
      <c r="I635" s="236">
        <v>239</v>
      </c>
    </row>
    <row r="636" spans="1:9" x14ac:dyDescent="0.2">
      <c r="A636" s="226">
        <v>43035</v>
      </c>
      <c r="B636" s="237">
        <v>0.10000000000000009</v>
      </c>
      <c r="C636" s="238">
        <v>0.10000000000000009</v>
      </c>
      <c r="D636" s="238">
        <v>0.15999999999999992</v>
      </c>
      <c r="E636" s="238">
        <v>0.10000000000000009</v>
      </c>
      <c r="F636" s="238">
        <v>0.25</v>
      </c>
      <c r="G636" s="238">
        <v>0.19999999999999973</v>
      </c>
      <c r="H636" s="239">
        <v>0.14999999999999991</v>
      </c>
      <c r="I636" s="236">
        <v>150</v>
      </c>
    </row>
    <row r="637" spans="1:9" x14ac:dyDescent="0.2">
      <c r="A637" s="226">
        <v>43038</v>
      </c>
      <c r="B637" s="237">
        <v>0.20000000000000007</v>
      </c>
      <c r="C637" s="238">
        <v>0.10000000000000009</v>
      </c>
      <c r="D637" s="238">
        <v>0.15999999999999992</v>
      </c>
      <c r="E637" s="238">
        <v>0.10000000000000009</v>
      </c>
      <c r="F637" s="238">
        <v>0.25</v>
      </c>
      <c r="G637" s="238">
        <v>0.19999999999999973</v>
      </c>
      <c r="H637" s="239">
        <v>0.14999999999999991</v>
      </c>
      <c r="I637" s="236">
        <v>170</v>
      </c>
    </row>
    <row r="638" spans="1:9" x14ac:dyDescent="0.2">
      <c r="A638" s="226">
        <v>43039</v>
      </c>
      <c r="B638" s="237">
        <v>0.20000000000000007</v>
      </c>
      <c r="C638" s="238">
        <v>0.10000000000000009</v>
      </c>
      <c r="D638" s="238">
        <v>0.15999999999999992</v>
      </c>
      <c r="E638" s="238">
        <v>0.10000000000000009</v>
      </c>
      <c r="F638" s="238">
        <v>0.25</v>
      </c>
      <c r="G638" s="238">
        <v>0.19999999999999973</v>
      </c>
      <c r="H638" s="239">
        <v>0.14999999999999991</v>
      </c>
      <c r="I638" s="236">
        <v>206</v>
      </c>
    </row>
    <row r="639" spans="1:9" x14ac:dyDescent="0.2">
      <c r="A639" s="226">
        <v>43040</v>
      </c>
      <c r="B639" s="237">
        <v>0.10000000000000009</v>
      </c>
      <c r="C639" s="238">
        <v>0.10000000000000009</v>
      </c>
      <c r="D639" s="238">
        <v>0.15999999999999992</v>
      </c>
      <c r="E639" s="238">
        <v>0.10000000000000009</v>
      </c>
      <c r="F639" s="238">
        <v>0.25</v>
      </c>
      <c r="G639" s="238">
        <v>0.19999999999999973</v>
      </c>
      <c r="H639" s="239">
        <v>0.14999999999999991</v>
      </c>
      <c r="I639" s="236">
        <v>150</v>
      </c>
    </row>
    <row r="640" spans="1:9" x14ac:dyDescent="0.2">
      <c r="A640" s="226" t="s">
        <v>462</v>
      </c>
      <c r="B640" s="237">
        <v>0.10000000000000009</v>
      </c>
      <c r="C640" s="238">
        <v>0.10000000000000009</v>
      </c>
      <c r="D640" s="238">
        <v>0.15999999999999992</v>
      </c>
      <c r="E640" s="238">
        <v>0.10000000000000009</v>
      </c>
      <c r="F640" s="238">
        <v>0.14999999999999991</v>
      </c>
      <c r="G640" s="238">
        <v>9.9999999999999645E-2</v>
      </c>
      <c r="H640" s="239">
        <v>0.14999999999999991</v>
      </c>
      <c r="I640" s="236">
        <v>19</v>
      </c>
    </row>
    <row r="641" spans="1:9" x14ac:dyDescent="0.2">
      <c r="A641" s="226" t="s">
        <v>463</v>
      </c>
      <c r="B641" s="237">
        <v>0.10000000000000009</v>
      </c>
      <c r="C641" s="238">
        <v>0.10000000000000009</v>
      </c>
      <c r="D641" s="238">
        <v>0.15999999999999992</v>
      </c>
      <c r="E641" s="238">
        <v>0.10000000000000009</v>
      </c>
      <c r="F641" s="238">
        <v>0.14999999999999991</v>
      </c>
      <c r="G641" s="238">
        <v>9.9999999999999645E-2</v>
      </c>
      <c r="H641" s="239">
        <v>0.10000000000000009</v>
      </c>
      <c r="I641" s="236">
        <v>0</v>
      </c>
    </row>
    <row r="642" spans="1:9" x14ac:dyDescent="0.2">
      <c r="A642" s="226" t="s">
        <v>464</v>
      </c>
      <c r="B642" s="237">
        <v>0.10000000000000009</v>
      </c>
      <c r="C642" s="238">
        <v>0.10000000000000009</v>
      </c>
      <c r="D642" s="238">
        <v>0.15999999999999992</v>
      </c>
      <c r="E642" s="238">
        <v>0.10000000000000009</v>
      </c>
      <c r="F642" s="238">
        <v>0.14999999999999991</v>
      </c>
      <c r="G642" s="238">
        <v>9.9999999999999645E-2</v>
      </c>
      <c r="H642" s="239">
        <v>0.14999999999999991</v>
      </c>
      <c r="I642" s="236">
        <v>0</v>
      </c>
    </row>
    <row r="643" spans="1:9" x14ac:dyDescent="0.2">
      <c r="A643" s="226" t="s">
        <v>465</v>
      </c>
      <c r="B643" s="237">
        <v>0.10000000000000009</v>
      </c>
      <c r="C643" s="238">
        <v>0.10000000000000009</v>
      </c>
      <c r="D643" s="238">
        <v>0.15999999999999992</v>
      </c>
      <c r="E643" s="238">
        <v>0.10000000000000009</v>
      </c>
      <c r="F643" s="238">
        <v>0.14999999999999991</v>
      </c>
      <c r="G643" s="238">
        <v>9.9999999999999645E-2</v>
      </c>
      <c r="H643" s="239">
        <v>0.14999999999999991</v>
      </c>
      <c r="I643" s="236">
        <v>0</v>
      </c>
    </row>
    <row r="644" spans="1:9" x14ac:dyDescent="0.2">
      <c r="A644" s="226" t="s">
        <v>466</v>
      </c>
      <c r="B644" s="237">
        <v>0.10000000000000009</v>
      </c>
      <c r="C644" s="238">
        <v>0.10000000000000009</v>
      </c>
      <c r="D644" s="238">
        <v>0.15999999999999992</v>
      </c>
      <c r="E644" s="238">
        <v>0.10000000000000009</v>
      </c>
      <c r="F644" s="238">
        <v>0.14999999999999991</v>
      </c>
      <c r="G644" s="238">
        <v>9.9999999999999645E-2</v>
      </c>
      <c r="H644" s="239">
        <v>0.14999999999999991</v>
      </c>
      <c r="I644" s="236">
        <v>175</v>
      </c>
    </row>
    <row r="645" spans="1:9" x14ac:dyDescent="0.2">
      <c r="A645" s="226" t="s">
        <v>467</v>
      </c>
      <c r="B645" s="237">
        <v>0.10000000000000009</v>
      </c>
      <c r="C645" s="238">
        <v>0.10000000000000009</v>
      </c>
      <c r="D645" s="238">
        <v>0.15999999999999992</v>
      </c>
      <c r="E645" s="238">
        <v>0.10000000000000009</v>
      </c>
      <c r="F645" s="238">
        <v>0.14999999999999991</v>
      </c>
      <c r="G645" s="238">
        <v>9.9999999999999645E-2</v>
      </c>
      <c r="H645" s="239">
        <v>0.14999999999999991</v>
      </c>
      <c r="I645" s="236">
        <v>0</v>
      </c>
    </row>
    <row r="646" spans="1:9" x14ac:dyDescent="0.2">
      <c r="A646" s="226" t="s">
        <v>468</v>
      </c>
      <c r="B646" s="237">
        <v>0.10000000000000009</v>
      </c>
      <c r="C646" s="238">
        <v>0.10000000000000009</v>
      </c>
      <c r="D646" s="238">
        <v>0.15999999999999992</v>
      </c>
      <c r="E646" s="238">
        <v>0.10000000000000009</v>
      </c>
      <c r="F646" s="238">
        <v>0.14999999999999991</v>
      </c>
      <c r="G646" s="238">
        <v>9.9999999999999645E-2</v>
      </c>
      <c r="H646" s="239">
        <v>0.14999999999999991</v>
      </c>
      <c r="I646" s="236">
        <v>129</v>
      </c>
    </row>
    <row r="647" spans="1:9" x14ac:dyDescent="0.2">
      <c r="A647" s="226" t="s">
        <v>469</v>
      </c>
      <c r="B647" s="237">
        <v>0.10000000000000009</v>
      </c>
      <c r="C647" s="238">
        <v>0.10000000000000009</v>
      </c>
      <c r="D647" s="238">
        <v>0.15999999999999992</v>
      </c>
      <c r="E647" s="238">
        <v>0.10000000000000009</v>
      </c>
      <c r="F647" s="238">
        <v>0.14999999999999991</v>
      </c>
      <c r="G647" s="238">
        <v>9.9999999999999645E-2</v>
      </c>
      <c r="H647" s="239">
        <v>0.14999999999999991</v>
      </c>
      <c r="I647" s="236">
        <v>0</v>
      </c>
    </row>
    <row r="648" spans="1:9" x14ac:dyDescent="0.2">
      <c r="A648" s="226" t="s">
        <v>470</v>
      </c>
      <c r="B648" s="237">
        <v>0.10000000000000009</v>
      </c>
      <c r="C648" s="238">
        <v>0.10000000000000009</v>
      </c>
      <c r="D648" s="238">
        <v>0.15999999999999992</v>
      </c>
      <c r="E648" s="238">
        <v>0.10000000000000009</v>
      </c>
      <c r="F648" s="238">
        <v>0.14999999999999991</v>
      </c>
      <c r="G648" s="238">
        <v>9.9999999999999645E-2</v>
      </c>
      <c r="H648" s="239">
        <v>0.14999999999999991</v>
      </c>
      <c r="I648" s="236">
        <v>0</v>
      </c>
    </row>
    <row r="649" spans="1:9" x14ac:dyDescent="0.2">
      <c r="A649" s="226" t="s">
        <v>471</v>
      </c>
      <c r="B649" s="237">
        <v>0.10000000000000009</v>
      </c>
      <c r="C649" s="238">
        <v>0.10000000000000009</v>
      </c>
      <c r="D649" s="238">
        <v>0.15999999999999992</v>
      </c>
      <c r="E649" s="238">
        <v>0.10000000000000009</v>
      </c>
      <c r="F649" s="238">
        <v>0.14999999999999991</v>
      </c>
      <c r="G649" s="238">
        <v>9.9999999999999645E-2</v>
      </c>
      <c r="H649" s="239">
        <v>0.14999999999999991</v>
      </c>
      <c r="I649" s="236">
        <v>800</v>
      </c>
    </row>
    <row r="650" spans="1:9" x14ac:dyDescent="0.2">
      <c r="A650" s="226" t="s">
        <v>472</v>
      </c>
      <c r="B650" s="237">
        <v>0.10000000000000009</v>
      </c>
      <c r="C650" s="238">
        <v>0.10000000000000009</v>
      </c>
      <c r="D650" s="238">
        <v>0.15999999999999992</v>
      </c>
      <c r="E650" s="238">
        <v>0.10000000000000009</v>
      </c>
      <c r="F650" s="238">
        <v>0.14999999999999991</v>
      </c>
      <c r="G650" s="238">
        <v>9.9999999999999645E-2</v>
      </c>
      <c r="H650" s="239">
        <v>0.14999999999999991</v>
      </c>
      <c r="I650" s="236">
        <v>130</v>
      </c>
    </row>
    <row r="651" spans="1:9" x14ac:dyDescent="0.2">
      <c r="A651" s="226" t="s">
        <v>473</v>
      </c>
      <c r="B651" s="237">
        <v>0.10000000000000009</v>
      </c>
      <c r="C651" s="238">
        <v>0.10000000000000009</v>
      </c>
      <c r="D651" s="238">
        <v>0.15999999999999992</v>
      </c>
      <c r="E651" s="238">
        <v>0.10000000000000009</v>
      </c>
      <c r="F651" s="238">
        <v>0.14999999999999991</v>
      </c>
      <c r="G651" s="238">
        <v>9.9999999999999645E-2</v>
      </c>
      <c r="H651" s="239">
        <v>0.14999999999999991</v>
      </c>
      <c r="I651" s="236">
        <v>30</v>
      </c>
    </row>
    <row r="652" spans="1:9" x14ac:dyDescent="0.2">
      <c r="A652" s="226" t="s">
        <v>474</v>
      </c>
      <c r="B652" s="237">
        <v>0.10000000000000009</v>
      </c>
      <c r="C652" s="238">
        <v>0.10000000000000009</v>
      </c>
      <c r="D652" s="238">
        <v>0.15999999999999992</v>
      </c>
      <c r="E652" s="238">
        <v>0.19999999999999996</v>
      </c>
      <c r="F652" s="238">
        <v>0.34999999999999987</v>
      </c>
      <c r="G652" s="238">
        <v>0.29999999999999982</v>
      </c>
      <c r="H652" s="239">
        <v>0.29999999999999982</v>
      </c>
      <c r="I652" s="236">
        <v>169</v>
      </c>
    </row>
    <row r="653" spans="1:9" x14ac:dyDescent="0.2">
      <c r="A653" s="226" t="s">
        <v>475</v>
      </c>
      <c r="B653" s="237">
        <v>0.10000000000000009</v>
      </c>
      <c r="C653" s="238">
        <v>0.10000000000000009</v>
      </c>
      <c r="D653" s="238">
        <v>0.15999999999999992</v>
      </c>
      <c r="E653" s="238">
        <v>0.19999999999999996</v>
      </c>
      <c r="F653" s="238">
        <v>0.34999999999999987</v>
      </c>
      <c r="G653" s="238">
        <v>0.29999999999999982</v>
      </c>
      <c r="H653" s="239">
        <v>0.14999999999999991</v>
      </c>
      <c r="I653" s="236">
        <v>0</v>
      </c>
    </row>
    <row r="654" spans="1:9" x14ac:dyDescent="0.2">
      <c r="A654" s="226" t="s">
        <v>476</v>
      </c>
      <c r="B654" s="237">
        <v>0.10000000000000009</v>
      </c>
      <c r="C654" s="238">
        <v>0.10000000000000009</v>
      </c>
      <c r="D654" s="238">
        <v>0.15999999999999992</v>
      </c>
      <c r="E654" s="238">
        <v>0.10000000000000009</v>
      </c>
      <c r="F654" s="238">
        <v>0.14999999999999991</v>
      </c>
      <c r="G654" s="238">
        <v>9.9999999999999645E-2</v>
      </c>
      <c r="H654" s="239">
        <v>0.14999999999999991</v>
      </c>
      <c r="I654" s="236">
        <v>225</v>
      </c>
    </row>
    <row r="655" spans="1:9" x14ac:dyDescent="0.2">
      <c r="A655" s="226" t="s">
        <v>477</v>
      </c>
      <c r="B655" s="237">
        <v>0.10000000000000009</v>
      </c>
      <c r="C655" s="238">
        <v>0.10000000000000009</v>
      </c>
      <c r="D655" s="238">
        <v>0.15999999999999992</v>
      </c>
      <c r="E655" s="238">
        <v>0.19999999999999996</v>
      </c>
      <c r="F655" s="238">
        <v>0.34999999999999987</v>
      </c>
      <c r="G655" s="238">
        <v>0.29999999999999982</v>
      </c>
      <c r="H655" s="239">
        <v>0.29999999999999982</v>
      </c>
      <c r="I655" s="236">
        <v>70</v>
      </c>
    </row>
    <row r="656" spans="1:9" x14ac:dyDescent="0.2">
      <c r="A656" s="226" t="s">
        <v>478</v>
      </c>
      <c r="B656" s="237">
        <v>0.10000000000000009</v>
      </c>
      <c r="C656" s="238">
        <v>0.10000000000000009</v>
      </c>
      <c r="D656" s="238">
        <v>0.15999999999999992</v>
      </c>
      <c r="E656" s="238">
        <v>0.19999999999999996</v>
      </c>
      <c r="F656" s="238">
        <v>0.34999999999999987</v>
      </c>
      <c r="G656" s="238">
        <v>0.29999999999999982</v>
      </c>
      <c r="H656" s="239">
        <v>0.29999999999999982</v>
      </c>
      <c r="I656" s="236">
        <v>0</v>
      </c>
    </row>
    <row r="657" spans="1:9" x14ac:dyDescent="0.2">
      <c r="A657" s="226" t="s">
        <v>479</v>
      </c>
      <c r="B657" s="237">
        <v>0.10000000000000009</v>
      </c>
      <c r="C657" s="238">
        <v>0.10000000000000009</v>
      </c>
      <c r="D657" s="238">
        <v>0.15999999999999992</v>
      </c>
      <c r="E657" s="238">
        <v>0.19999999999999996</v>
      </c>
      <c r="F657" s="238">
        <v>0.34999999999999987</v>
      </c>
      <c r="G657" s="238">
        <v>0.29999999999999982</v>
      </c>
      <c r="H657" s="239">
        <v>0.29999999999999982</v>
      </c>
      <c r="I657" s="236">
        <v>0</v>
      </c>
    </row>
    <row r="658" spans="1:9" x14ac:dyDescent="0.2">
      <c r="A658" s="226" t="s">
        <v>480</v>
      </c>
      <c r="B658" s="237">
        <v>0.10000000000000009</v>
      </c>
      <c r="C658" s="238">
        <v>0.10000000000000009</v>
      </c>
      <c r="D658" s="238">
        <v>0.15999999999999992</v>
      </c>
      <c r="E658" s="238">
        <v>0.19999999999999996</v>
      </c>
      <c r="F658" s="238">
        <v>0.34999999999999987</v>
      </c>
      <c r="G658" s="238">
        <v>0.29999999999999982</v>
      </c>
      <c r="H658" s="239">
        <v>0.29999999999999982</v>
      </c>
      <c r="I658" s="236">
        <v>0</v>
      </c>
    </row>
    <row r="659" spans="1:9" x14ac:dyDescent="0.2">
      <c r="A659" s="226" t="s">
        <v>481</v>
      </c>
      <c r="B659" s="237">
        <v>0.10000000000000009</v>
      </c>
      <c r="C659" s="238">
        <v>0.10000000000000009</v>
      </c>
      <c r="D659" s="238">
        <v>0.15999999999999992</v>
      </c>
      <c r="E659" s="238">
        <v>0.10000000000000009</v>
      </c>
      <c r="F659" s="238">
        <v>0.14999999999999991</v>
      </c>
      <c r="G659" s="238">
        <v>9.9999999999999645E-2</v>
      </c>
      <c r="H659" s="239">
        <v>0.20000000000000018</v>
      </c>
      <c r="I659" s="236">
        <v>105</v>
      </c>
    </row>
    <row r="660" spans="1:9" x14ac:dyDescent="0.2">
      <c r="A660" s="226" t="s">
        <v>482</v>
      </c>
      <c r="B660" s="237">
        <v>0.10000000000000009</v>
      </c>
      <c r="C660" s="238">
        <v>0.10000000000000009</v>
      </c>
      <c r="D660" s="238">
        <v>0.15999999999999992</v>
      </c>
      <c r="E660" s="238">
        <v>0.10000000000000009</v>
      </c>
      <c r="F660" s="238">
        <v>0.14999999999999991</v>
      </c>
      <c r="G660" s="238">
        <v>9.9999999999999645E-2</v>
      </c>
      <c r="H660" s="239">
        <v>0.14999999999999991</v>
      </c>
      <c r="I660" s="236">
        <v>79</v>
      </c>
    </row>
    <row r="661" spans="1:9" x14ac:dyDescent="0.2">
      <c r="A661" s="226" t="s">
        <v>483</v>
      </c>
      <c r="B661" s="237">
        <v>0.10000000000000009</v>
      </c>
      <c r="C661" s="238">
        <v>0.10000000000000009</v>
      </c>
      <c r="D661" s="238">
        <v>0.15999999999999992</v>
      </c>
      <c r="E661" s="238">
        <v>0.19999999999999996</v>
      </c>
      <c r="F661" s="238">
        <v>0.34999999999999987</v>
      </c>
      <c r="G661" s="238">
        <v>0.29999999999999982</v>
      </c>
      <c r="H661" s="239">
        <v>0.29999999999999982</v>
      </c>
      <c r="I661" s="236">
        <v>0</v>
      </c>
    </row>
    <row r="662" spans="1:9" x14ac:dyDescent="0.2">
      <c r="A662" s="226" t="s">
        <v>484</v>
      </c>
      <c r="B662" s="237">
        <v>0.10000000000000009</v>
      </c>
      <c r="C662" s="238">
        <v>0.10000000000000009</v>
      </c>
      <c r="D662" s="238">
        <v>0.15999999999999992</v>
      </c>
      <c r="E662" s="238">
        <v>0.10000000000000009</v>
      </c>
      <c r="F662" s="238">
        <v>0.14999999999999991</v>
      </c>
      <c r="G662" s="238">
        <v>9.9999999999999645E-2</v>
      </c>
      <c r="H662" s="239">
        <v>0.14999999999999991</v>
      </c>
      <c r="I662" s="236">
        <v>0</v>
      </c>
    </row>
    <row r="663" spans="1:9" x14ac:dyDescent="0.2">
      <c r="A663" s="226" t="s">
        <v>485</v>
      </c>
      <c r="B663" s="237">
        <v>0.10000000000000009</v>
      </c>
      <c r="C663" s="238">
        <v>0.10000000000000009</v>
      </c>
      <c r="D663" s="238">
        <v>0.14999999999999991</v>
      </c>
      <c r="E663" s="238">
        <v>0.10000000000000009</v>
      </c>
      <c r="F663" s="238">
        <v>0.14999999999999991</v>
      </c>
      <c r="G663" s="238">
        <v>9.9999999999999645E-2</v>
      </c>
      <c r="H663" s="239">
        <v>0.14999999999999991</v>
      </c>
      <c r="I663" s="236">
        <v>0</v>
      </c>
    </row>
    <row r="664" spans="1:9" x14ac:dyDescent="0.2">
      <c r="A664" s="226" t="s">
        <v>486</v>
      </c>
      <c r="B664" s="237">
        <v>0.10000000000000009</v>
      </c>
      <c r="C664" s="238">
        <v>0.10000000000000009</v>
      </c>
      <c r="D664" s="238">
        <v>0.15999999999999992</v>
      </c>
      <c r="E664" s="238">
        <v>0.10000000000000009</v>
      </c>
      <c r="F664" s="238">
        <v>0.14999999999999991</v>
      </c>
      <c r="G664" s="238">
        <v>9.9999999999999645E-2</v>
      </c>
      <c r="H664" s="239">
        <v>0.14999999999999991</v>
      </c>
      <c r="I664" s="236">
        <v>0</v>
      </c>
    </row>
    <row r="665" spans="1:9" x14ac:dyDescent="0.2">
      <c r="A665" s="226" t="s">
        <v>487</v>
      </c>
      <c r="B665" s="237">
        <v>0.10000000000000009</v>
      </c>
      <c r="C665" s="238">
        <v>0.10000000000000009</v>
      </c>
      <c r="D665" s="238">
        <v>0.14999999999999991</v>
      </c>
      <c r="E665" s="238">
        <v>0.10000000000000009</v>
      </c>
      <c r="F665" s="238">
        <v>0.14999999999999991</v>
      </c>
      <c r="G665" s="238">
        <v>9.9999999999999645E-2</v>
      </c>
      <c r="H665" s="239">
        <v>0.14999999999999991</v>
      </c>
      <c r="I665" s="236">
        <v>299</v>
      </c>
    </row>
    <row r="666" spans="1:9" x14ac:dyDescent="0.2">
      <c r="A666" s="226" t="s">
        <v>488</v>
      </c>
      <c r="B666" s="237">
        <v>0.10000000000000009</v>
      </c>
      <c r="C666" s="238">
        <v>0.10000000000000009</v>
      </c>
      <c r="D666" s="238">
        <v>0.15999999999999992</v>
      </c>
      <c r="E666" s="238">
        <v>0.10000000000000009</v>
      </c>
      <c r="F666" s="238">
        <v>0.14999999999999991</v>
      </c>
      <c r="G666" s="238">
        <v>9.9999999999999645E-2</v>
      </c>
      <c r="H666" s="239">
        <v>0.14999999999999991</v>
      </c>
      <c r="I666" s="236">
        <v>125</v>
      </c>
    </row>
    <row r="667" spans="1:9" x14ac:dyDescent="0.2">
      <c r="A667" s="226" t="s">
        <v>489</v>
      </c>
      <c r="B667" s="237">
        <v>0.10000000000000009</v>
      </c>
      <c r="C667" s="238">
        <v>0.10000000000000009</v>
      </c>
      <c r="D667" s="238">
        <v>0.15999999999999992</v>
      </c>
      <c r="E667" s="238">
        <v>0.10000000000000009</v>
      </c>
      <c r="F667" s="238">
        <v>0.14999999999999991</v>
      </c>
      <c r="G667" s="238">
        <v>9.9999999999999645E-2</v>
      </c>
      <c r="H667" s="239">
        <v>0.14999999999999991</v>
      </c>
      <c r="I667" s="236">
        <v>0</v>
      </c>
    </row>
    <row r="668" spans="1:9" x14ac:dyDescent="0.2">
      <c r="A668" s="226" t="s">
        <v>490</v>
      </c>
      <c r="B668" s="237">
        <v>0.10000000000000009</v>
      </c>
      <c r="C668" s="238">
        <v>0.10000000000000009</v>
      </c>
      <c r="D668" s="238">
        <v>0.15999999999999992</v>
      </c>
      <c r="E668" s="238">
        <v>0.10000000000000009</v>
      </c>
      <c r="F668" s="238">
        <v>0.14999999999999991</v>
      </c>
      <c r="G668" s="238">
        <v>9.9999999999999645E-2</v>
      </c>
      <c r="H668" s="239">
        <v>0.14999999999999991</v>
      </c>
      <c r="I668" s="236">
        <v>697</v>
      </c>
    </row>
    <row r="669" spans="1:9" x14ac:dyDescent="0.2">
      <c r="A669" s="226" t="s">
        <v>491</v>
      </c>
      <c r="B669" s="237">
        <v>0.10000000000000009</v>
      </c>
      <c r="C669" s="238">
        <v>0.10000000000000009</v>
      </c>
      <c r="D669" s="238">
        <v>0.15999999999999992</v>
      </c>
      <c r="E669" s="238">
        <v>0.10000000000000009</v>
      </c>
      <c r="F669" s="238">
        <v>0.14999999999999991</v>
      </c>
      <c r="G669" s="238">
        <v>9.9999999999999645E-2</v>
      </c>
      <c r="H669" s="239">
        <v>0.14999999999999991</v>
      </c>
      <c r="I669" s="236">
        <v>0</v>
      </c>
    </row>
    <row r="670" spans="1:9" x14ac:dyDescent="0.2">
      <c r="A670" s="226" t="s">
        <v>492</v>
      </c>
      <c r="B670" s="237">
        <v>0.10000000000000009</v>
      </c>
      <c r="C670" s="238">
        <v>0.10000000000000009</v>
      </c>
      <c r="D670" s="238">
        <v>0.14999999999999991</v>
      </c>
      <c r="E670" s="238">
        <v>0.10000000000000009</v>
      </c>
      <c r="F670" s="238">
        <v>0.14999999999999991</v>
      </c>
      <c r="G670" s="238">
        <v>9.9999999999999645E-2</v>
      </c>
      <c r="H670" s="239">
        <v>0.14999999999999991</v>
      </c>
      <c r="I670" s="236">
        <v>0</v>
      </c>
    </row>
    <row r="671" spans="1:9" x14ac:dyDescent="0.2">
      <c r="A671" s="226" t="s">
        <v>493</v>
      </c>
      <c r="B671" s="237">
        <v>0.10000000000000009</v>
      </c>
      <c r="C671" s="238">
        <v>0.10000000000000009</v>
      </c>
      <c r="D671" s="238">
        <v>0.15999999999999992</v>
      </c>
      <c r="E671" s="238">
        <v>0.10000000000000009</v>
      </c>
      <c r="F671" s="238">
        <v>0.14999999999999991</v>
      </c>
      <c r="G671" s="238">
        <v>9.9999999999999645E-2</v>
      </c>
      <c r="H671" s="239">
        <v>0.14999999999999991</v>
      </c>
      <c r="I671" s="236">
        <v>255</v>
      </c>
    </row>
    <row r="672" spans="1:9" x14ac:dyDescent="0.2">
      <c r="A672" s="226" t="s">
        <v>494</v>
      </c>
      <c r="B672" s="237">
        <v>0.10000000000000009</v>
      </c>
      <c r="C672" s="238">
        <v>0.10000000000000009</v>
      </c>
      <c r="D672" s="238">
        <v>0.15999999999999992</v>
      </c>
      <c r="E672" s="238">
        <v>0.10000000000000009</v>
      </c>
      <c r="F672" s="238">
        <v>0.14999999999999991</v>
      </c>
      <c r="G672" s="238">
        <v>9.9999999999999645E-2</v>
      </c>
      <c r="H672" s="239">
        <v>0.14999999999999991</v>
      </c>
      <c r="I672" s="236">
        <v>120</v>
      </c>
    </row>
    <row r="673" spans="1:9" x14ac:dyDescent="0.2">
      <c r="A673" s="226" t="s">
        <v>495</v>
      </c>
      <c r="B673" s="237">
        <v>0.10000000000000009</v>
      </c>
      <c r="C673" s="238">
        <v>0.10000000000000009</v>
      </c>
      <c r="D673" s="238">
        <v>0.14999999999999991</v>
      </c>
      <c r="E673" s="238">
        <v>0.10000000000000009</v>
      </c>
      <c r="F673" s="238">
        <v>0.14999999999999991</v>
      </c>
      <c r="G673" s="238">
        <v>9.9999999999999645E-2</v>
      </c>
      <c r="H673" s="239">
        <v>0.14999999999999991</v>
      </c>
      <c r="I673" s="236">
        <v>562</v>
      </c>
    </row>
    <row r="674" spans="1:9" x14ac:dyDescent="0.2">
      <c r="A674" s="226" t="s">
        <v>496</v>
      </c>
      <c r="B674" s="237">
        <v>0.10000000000000009</v>
      </c>
      <c r="C674" s="238">
        <v>0.10000000000000009</v>
      </c>
      <c r="D674" s="238">
        <v>0.15999999999999992</v>
      </c>
      <c r="E674" s="238">
        <v>0.10000000000000009</v>
      </c>
      <c r="F674" s="238">
        <v>0.14999999999999991</v>
      </c>
      <c r="G674" s="238">
        <v>9.9999999999999645E-2</v>
      </c>
      <c r="H674" s="239">
        <v>0.14999999999999991</v>
      </c>
      <c r="I674" s="236">
        <v>0</v>
      </c>
    </row>
    <row r="675" spans="1:9" x14ac:dyDescent="0.2">
      <c r="A675" s="226" t="s">
        <v>497</v>
      </c>
      <c r="B675" s="237">
        <v>0.10000000000000009</v>
      </c>
      <c r="C675" s="238">
        <v>0.10000000000000009</v>
      </c>
      <c r="D675" s="238">
        <v>0.15999999999999992</v>
      </c>
      <c r="E675" s="238">
        <v>0.10000000000000009</v>
      </c>
      <c r="F675" s="238">
        <v>0.14999999999999991</v>
      </c>
      <c r="G675" s="238">
        <v>9.9999999999999645E-2</v>
      </c>
      <c r="H675" s="239">
        <v>0.14999999999999991</v>
      </c>
      <c r="I675" s="236">
        <v>0</v>
      </c>
    </row>
    <row r="676" spans="1:9" x14ac:dyDescent="0.2">
      <c r="A676" s="226" t="s">
        <v>498</v>
      </c>
      <c r="B676" s="237">
        <v>0.10000000000000009</v>
      </c>
      <c r="C676" s="238">
        <v>0.10000000000000009</v>
      </c>
      <c r="D676" s="238">
        <v>0.15999999999999992</v>
      </c>
      <c r="E676" s="238">
        <v>0.10000000000000009</v>
      </c>
      <c r="F676" s="238">
        <v>0.14999999999999991</v>
      </c>
      <c r="G676" s="238">
        <v>9.9999999999999645E-2</v>
      </c>
      <c r="H676" s="239">
        <v>0.14999999999999991</v>
      </c>
      <c r="I676" s="236">
        <v>255</v>
      </c>
    </row>
    <row r="677" spans="1:9" x14ac:dyDescent="0.2">
      <c r="A677" s="226" t="s">
        <v>499</v>
      </c>
      <c r="B677" s="237">
        <v>0.10000000000000009</v>
      </c>
      <c r="C677" s="238">
        <v>0.10000000000000009</v>
      </c>
      <c r="D677" s="238">
        <v>0.15999999999999992</v>
      </c>
      <c r="E677" s="238">
        <v>0.10000000000000009</v>
      </c>
      <c r="F677" s="238">
        <v>0.14999999999999991</v>
      </c>
      <c r="G677" s="238">
        <v>9.9999999999999645E-2</v>
      </c>
      <c r="H677" s="239">
        <v>0.14999999999999991</v>
      </c>
      <c r="I677" s="236">
        <v>90</v>
      </c>
    </row>
    <row r="678" spans="1:9" x14ac:dyDescent="0.2">
      <c r="A678" s="226" t="s">
        <v>500</v>
      </c>
      <c r="B678" s="237">
        <v>0.10000000000000009</v>
      </c>
      <c r="C678" s="238">
        <v>0.10000000000000009</v>
      </c>
      <c r="D678" s="238">
        <v>0.15999999999999992</v>
      </c>
      <c r="E678" s="238">
        <v>0.10000000000000009</v>
      </c>
      <c r="F678" s="238">
        <v>0.14999999999999991</v>
      </c>
      <c r="G678" s="238">
        <v>9.9999999999999645E-2</v>
      </c>
      <c r="H678" s="239">
        <v>0.14999999999999991</v>
      </c>
      <c r="I678" s="236">
        <v>648</v>
      </c>
    </row>
    <row r="679" spans="1:9" x14ac:dyDescent="0.2">
      <c r="A679" s="226" t="s">
        <v>501</v>
      </c>
      <c r="B679" s="237">
        <v>0.10000000000000009</v>
      </c>
      <c r="C679" s="238">
        <v>0.10000000000000009</v>
      </c>
      <c r="D679" s="238">
        <v>0.15999999999999992</v>
      </c>
      <c r="E679" s="238">
        <v>0.10000000000000009</v>
      </c>
      <c r="F679" s="238">
        <v>0.25</v>
      </c>
      <c r="G679" s="238">
        <v>9.9999999999999645E-2</v>
      </c>
      <c r="H679" s="239">
        <v>0.14999999999999991</v>
      </c>
      <c r="I679" s="236">
        <v>60</v>
      </c>
    </row>
    <row r="680" spans="1:9" x14ac:dyDescent="0.2">
      <c r="A680" s="226" t="s">
        <v>502</v>
      </c>
      <c r="B680" s="237">
        <v>0.10000000000000009</v>
      </c>
      <c r="C680" s="238">
        <v>0.10000000000000009</v>
      </c>
      <c r="D680" s="238">
        <v>0.15999999999999992</v>
      </c>
      <c r="E680" s="238">
        <v>0.10000000000000009</v>
      </c>
      <c r="F680" s="238">
        <v>0.25</v>
      </c>
      <c r="G680" s="238">
        <v>0.19999999999999973</v>
      </c>
      <c r="H680" s="239">
        <v>0.20000000000000018</v>
      </c>
      <c r="I680" s="236">
        <v>120</v>
      </c>
    </row>
  </sheetData>
  <mergeCells count="3">
    <mergeCell ref="A3:A4"/>
    <mergeCell ref="B3:H3"/>
    <mergeCell ref="I3: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FSI  31.12.2017</vt:lpstr>
      <vt:lpstr>Daily data - OTC market</vt:lpstr>
      <vt:lpstr>Daily data-MSE</vt:lpstr>
      <vt:lpstr>Daily data- FX market</vt:lpstr>
      <vt:lpstr>Daily data - interbank market</vt:lpstr>
      <vt:lpstr>'FSI  31.12.2017'!Print_Area</vt:lpstr>
    </vt:vector>
  </TitlesOfParts>
  <Company>Narodna Banka na 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Mihajlo Vaskov</cp:lastModifiedBy>
  <cp:lastPrinted>2015-09-01T12:03:54Z</cp:lastPrinted>
  <dcterms:created xsi:type="dcterms:W3CDTF">2013-04-03T14:41:30Z</dcterms:created>
  <dcterms:modified xsi:type="dcterms:W3CDTF">2018-03-16T11:30:40Z</dcterms:modified>
</cp:coreProperties>
</file>